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300" windowWidth="12240" windowHeight="8325"/>
  </bookViews>
  <sheets>
    <sheet name="Реєстр матчів" sheetId="1" r:id="rId1"/>
  </sheets>
  <definedNames>
    <definedName name="_xlnm._FilterDatabase" localSheetId="0" hidden="1">'Реєстр матчів'!#REF!</definedName>
    <definedName name="Р1пол">'Реєстр матчів'!#REF!</definedName>
    <definedName name="Р1пол0">'Реєстр матчів'!#REF!</definedName>
    <definedName name="Р1пол1">'Реєстр матчів'!#REF!</definedName>
    <definedName name="Р1полI">'Реєстр матчів'!#REF!</definedName>
    <definedName name="Р1полII">'Реєстр матчів'!#REF!</definedName>
    <definedName name="Р1полIII">'Реєстр матчів'!#REF!</definedName>
    <definedName name="Р1полIV">'Реєстр матчів'!#REF!</definedName>
    <definedName name="Р1полV">'Реєстр матчів'!#REF!</definedName>
    <definedName name="Р1полVI">'Реєстр матчів'!#REF!</definedName>
    <definedName name="Р1полVII">'Реєстр матчів'!#REF!</definedName>
    <definedName name="Р1четв">'Реєстр матчів'!#REF!</definedName>
    <definedName name="Р1четв0">'Реєстр матчів'!#REF!</definedName>
    <definedName name="Р1четв1">'Реєстр матчів'!#REF!</definedName>
    <definedName name="Р1четвI">'Реєстр матчів'!$AA$3:$AA$396</definedName>
    <definedName name="Р1четвII">'Реєстр матчів'!$AA$152:$AA$396</definedName>
    <definedName name="Р1четвIII">'Реєстр матчів'!#REF!</definedName>
    <definedName name="Р1четвIV">'Реєстр матчів'!#REF!</definedName>
    <definedName name="Р1четвV">'Реєстр матчів'!#REF!</definedName>
    <definedName name="Р1четвVI">'Реєстр матчів'!#REF!</definedName>
    <definedName name="Р1четвVII">'Реєстр матчів'!#REF!</definedName>
    <definedName name="Р2пол">'Реєстр матчів'!#REF!</definedName>
    <definedName name="Р2пол0">'Реєстр матчів'!#REF!</definedName>
    <definedName name="Р2пол1">'Реєстр матчів'!#REF!</definedName>
    <definedName name="Р2полI">'Реєстр матчів'!#REF!</definedName>
    <definedName name="Р2полII">'Реєстр матчів'!#REF!</definedName>
    <definedName name="Р2полIII">'Реєстр матчів'!#REF!</definedName>
    <definedName name="Р2полIV">'Реєстр матчів'!#REF!</definedName>
    <definedName name="Р2полV">'Реєстр матчів'!#REF!</definedName>
    <definedName name="Р2полVI">'Реєстр матчів'!#REF!</definedName>
    <definedName name="Р2полVII">'Реєстр матчів'!#REF!</definedName>
    <definedName name="Р2четв">'Реєстр матчів'!#REF!</definedName>
    <definedName name="Р2четв0">'Реєстр матчів'!#REF!</definedName>
    <definedName name="Р2четв1">'Реєстр матчів'!#REF!</definedName>
    <definedName name="Р2четвI">'Реєстр матчів'!#REF!</definedName>
    <definedName name="Р2четвII">'Реєстр матчів'!#REF!</definedName>
    <definedName name="Р2четвIII">'Реєстр матчів'!#REF!</definedName>
    <definedName name="Р2четвIV">'Реєстр матчів'!#REF!</definedName>
    <definedName name="Р2четвV">'Реєстр матчів'!#REF!</definedName>
    <definedName name="Р2четвVI">'Реєстр матчів'!#REF!</definedName>
    <definedName name="Р2четвVII">'Реєстр матчів'!#REF!</definedName>
    <definedName name="Р3четв">'Реєстр матчів'!#REF!</definedName>
    <definedName name="Р3четв0">'Реєстр матчів'!#REF!</definedName>
    <definedName name="Р3четв1">'Реєстр матчів'!#REF!</definedName>
    <definedName name="Р3четвI">'Реєстр матчів'!#REF!</definedName>
    <definedName name="Р3четвII">'Реєстр матчів'!#REF!</definedName>
    <definedName name="Р3четвIII">'Реєстр матчів'!#REF!</definedName>
    <definedName name="Р3четвIV">'Реєстр матчів'!#REF!</definedName>
    <definedName name="Р3четвV">'Реєстр матчів'!#REF!</definedName>
    <definedName name="Р3четвVI">'Реєстр матчів'!#REF!</definedName>
    <definedName name="Р3четвVII">'Реєстр матчів'!#REF!</definedName>
    <definedName name="Р4четв">'Реєстр матчів'!#REF!</definedName>
    <definedName name="Р4четв0">'Реєстр матчів'!#REF!</definedName>
    <definedName name="Р4четв1">'Реєстр матчів'!#REF!</definedName>
    <definedName name="Р4четвI">'Реєстр матчів'!#REF!</definedName>
    <definedName name="Р4четвII">'Реєстр матчів'!#REF!</definedName>
    <definedName name="Р4четвIII">'Реєстр матчів'!#REF!</definedName>
    <definedName name="Р4четвIV">'Реєстр матчів'!#REF!</definedName>
    <definedName name="Р4четвV">'Реєстр матчів'!#REF!</definedName>
    <definedName name="Р4четвVI">'Реєстр матчів'!#REF!</definedName>
    <definedName name="Р4четвVII">'Реєстр матчів'!#REF!</definedName>
    <definedName name="Т11пол">'Реєстр матчів'!#REF!</definedName>
    <definedName name="Т11пол0">'Реєстр матчів'!#REF!</definedName>
    <definedName name="Т11пол1">'Реєстр матчів'!#REF!</definedName>
    <definedName name="Т11полI">'Реєстр матчів'!#REF!</definedName>
    <definedName name="Т11полII">'Реєстр матчів'!#REF!</definedName>
    <definedName name="Т11полIII">'Реєстр матчів'!#REF!</definedName>
    <definedName name="Т11полIV">'Реєстр матчів'!#REF!</definedName>
    <definedName name="Т11полV">'Реєстр матчів'!#REF!</definedName>
    <definedName name="Т11полVI">'Реєстр матчів'!#REF!</definedName>
    <definedName name="Т11полVII">'Реєстр матчів'!#REF!</definedName>
    <definedName name="Т11четв">'Реєстр матчів'!#REF!</definedName>
    <definedName name="Т11четв0">'Реєстр матчів'!#REF!</definedName>
    <definedName name="Т11четв1">'Реєстр матчів'!#REF!</definedName>
    <definedName name="Т11четвI">'Реєстр матчів'!$Y$3:$Y$396</definedName>
    <definedName name="Т11четвII">'Реєстр матчів'!$Y$152:$Y$396</definedName>
    <definedName name="Т11четвIII">'Реєстр матчів'!#REF!</definedName>
    <definedName name="Т11четвIV">'Реєстр матчів'!#REF!</definedName>
    <definedName name="Т11четвV">'Реєстр матчів'!#REF!</definedName>
    <definedName name="Т11четвVI">'Реєстр матчів'!#REF!</definedName>
    <definedName name="Т11четвVII">'Реєстр матчів'!#REF!</definedName>
    <definedName name="Т12">'Реєстр матчів'!$H$3:$H$397</definedName>
    <definedName name="Т12пол">'Реєстр матчів'!#REF!</definedName>
    <definedName name="Т12пол0">'Реєстр матчів'!#REF!</definedName>
    <definedName name="Т12пол1">'Реєстр матчів'!#REF!</definedName>
    <definedName name="Т12полI">'Реєстр матчів'!#REF!</definedName>
    <definedName name="Т12полII">'Реєстр матчів'!#REF!</definedName>
    <definedName name="Т12полIII">'Реєстр матчів'!#REF!</definedName>
    <definedName name="Т12полIV">'Реєстр матчів'!#REF!</definedName>
    <definedName name="Т12полV">'Реєстр матчів'!#REF!</definedName>
    <definedName name="Т12полVI">'Реєстр матчів'!#REF!</definedName>
    <definedName name="Т12полVII">'Реєстр матчів'!#REF!</definedName>
    <definedName name="Т12четв">'Реєстр матчів'!#REF!</definedName>
    <definedName name="Т12четв0">'Реєстр матчів'!#REF!</definedName>
    <definedName name="Т12четв1">'Реєстр матчів'!#REF!</definedName>
    <definedName name="Т12четвI">'Реєстр матчів'!#REF!</definedName>
    <definedName name="Т12четвII">'Реєстр матчів'!#REF!</definedName>
    <definedName name="Т12четвIII">'Реєстр матчів'!#REF!</definedName>
    <definedName name="Т12четвIV">'Реєстр матчів'!#REF!</definedName>
    <definedName name="Т12четвV">'Реєстр матчів'!#REF!</definedName>
    <definedName name="Т12четвVI">'Реєстр матчів'!#REF!</definedName>
    <definedName name="Т12четвVII">'Реєстр матчів'!#REF!</definedName>
    <definedName name="Т13четв">'Реєстр матчів'!#REF!</definedName>
    <definedName name="Т13четв0">'Реєстр матчів'!#REF!</definedName>
    <definedName name="Т13четв1">'Реєстр матчів'!#REF!</definedName>
    <definedName name="Т13четвI">'Реєстр матчів'!#REF!</definedName>
    <definedName name="Т13четвII">'Реєстр матчів'!#REF!</definedName>
    <definedName name="Т13четвIII">'Реєстр матчів'!#REF!</definedName>
    <definedName name="Т13четвIV">'Реєстр матчів'!#REF!</definedName>
    <definedName name="Т13четвV">'Реєстр матчів'!#REF!</definedName>
    <definedName name="Т13четвVI">'Реєстр матчів'!#REF!</definedName>
    <definedName name="Т13четвVII">'Реєстр матчів'!#REF!</definedName>
    <definedName name="Т14четв">'Реєстр матчів'!#REF!</definedName>
    <definedName name="Т14четв0">'Реєстр матчів'!#REF!</definedName>
    <definedName name="Т14четв1">'Реєстр матчів'!#REF!</definedName>
    <definedName name="Т14четвI">'Реєстр матчів'!#REF!</definedName>
    <definedName name="Т14четвII">'Реєстр матчів'!#REF!</definedName>
    <definedName name="Т14четвIII">'Реєстр матчів'!#REF!</definedName>
    <definedName name="Т14четвIV">'Реєстр матчів'!#REF!</definedName>
    <definedName name="Т14четвV">'Реєстр матчів'!#REF!</definedName>
    <definedName name="Т14четвVI">'Реєстр матчів'!#REF!</definedName>
    <definedName name="Т14четвVII">'Реєстр матчів'!#REF!</definedName>
    <definedName name="Т1пол">'Реєстр матчів'!#REF!</definedName>
    <definedName name="Т1пол1">'Реєстр матчів'!#REF!</definedName>
    <definedName name="Т1пол2">'Реєстр матчів'!#REF!</definedName>
    <definedName name="Т1четв">'Реєстр матчів'!#REF!</definedName>
    <definedName name="Т1четв1">'Реєстр матчів'!#REF!</definedName>
    <definedName name="Т1четв2">'Реєстр матчів'!#REF!</definedName>
    <definedName name="Т1четв21">'Реєстр матчів'!#REF!</definedName>
    <definedName name="Т21пол">'Реєстр матчів'!#REF!</definedName>
    <definedName name="Т21пол0">'Реєстр матчів'!#REF!</definedName>
    <definedName name="Т21пол1">'Реєстр матчів'!#REF!</definedName>
    <definedName name="Т21полI">'Реєстр матчів'!#REF!</definedName>
    <definedName name="Т21полII">'Реєстр матчів'!#REF!</definedName>
    <definedName name="Т21полIII">'Реєстр матчів'!#REF!</definedName>
    <definedName name="Т21полIV">'Реєстр матчів'!#REF!</definedName>
    <definedName name="Т21полV">'Реєстр матчів'!#REF!</definedName>
    <definedName name="Т21полVI">'Реєстр матчів'!#REF!</definedName>
    <definedName name="Т21полVII">'Реєстр матчів'!#REF!</definedName>
    <definedName name="Т21четв">'Реєстр матчів'!#REF!</definedName>
    <definedName name="Т21четв0">'Реєстр матчів'!#REF!</definedName>
    <definedName name="Т21четв1">'Реєстр матчів'!#REF!</definedName>
    <definedName name="Т21четвI">'Реєстр матчів'!$Z$3:$Z$396</definedName>
    <definedName name="Т21четвII">'Реєстр матчів'!$Z$152:$Z$396</definedName>
    <definedName name="Т21четвIII">'Реєстр матчів'!#REF!</definedName>
    <definedName name="Т21четвIV">'Реєстр матчів'!#REF!</definedName>
    <definedName name="Т21четвV">'Реєстр матчів'!#REF!</definedName>
    <definedName name="Т21четвVI">'Реєстр матчів'!#REF!</definedName>
    <definedName name="Т21четвVII">'Реєстр матчів'!#REF!</definedName>
    <definedName name="Т22пол">'Реєстр матчів'!#REF!</definedName>
    <definedName name="Т22пол0">'Реєстр матчів'!#REF!</definedName>
    <definedName name="Т22пол1">'Реєстр матчів'!#REF!</definedName>
    <definedName name="Т22полI">'Реєстр матчів'!#REF!</definedName>
    <definedName name="Т22полII">'Реєстр матчів'!#REF!</definedName>
    <definedName name="Т22полIII">'Реєстр матчів'!#REF!</definedName>
    <definedName name="Т22полIV">'Реєстр матчів'!#REF!</definedName>
    <definedName name="Т22полV">'Реєстр матчів'!#REF!</definedName>
    <definedName name="Т22полVI">'Реєстр матчів'!#REF!</definedName>
    <definedName name="Т22полVII">'Реєстр матчів'!#REF!</definedName>
    <definedName name="Т22четв">'Реєстр матчів'!#REF!</definedName>
    <definedName name="Т22четв0">'Реєстр матчів'!#REF!</definedName>
    <definedName name="Т22четв1">'Реєстр матчів'!#REF!</definedName>
    <definedName name="Т22четвI">'Реєстр матчів'!#REF!</definedName>
    <definedName name="Т22четвII">'Реєстр матчів'!#REF!</definedName>
    <definedName name="Т22четвIII">'Реєстр матчів'!#REF!</definedName>
    <definedName name="Т22четвIV">'Реєстр матчів'!#REF!</definedName>
    <definedName name="Т22четвV">'Реєстр матчів'!#REF!</definedName>
    <definedName name="Т22четвVI">'Реєстр матчів'!#REF!</definedName>
    <definedName name="Т22четвVII">'Реєстр матчів'!#REF!</definedName>
    <definedName name="Т23четв">'Реєстр матчів'!#REF!</definedName>
    <definedName name="Т23четв0">'Реєстр матчів'!#REF!</definedName>
    <definedName name="Т23четв1">'Реєстр матчів'!#REF!</definedName>
    <definedName name="Т23четвI">'Реєстр матчів'!#REF!</definedName>
    <definedName name="Т23четвII">'Реєстр матчів'!#REF!</definedName>
    <definedName name="Т23четвIII">'Реєстр матчів'!#REF!</definedName>
    <definedName name="Т23четвIV">'Реєстр матчів'!#REF!</definedName>
    <definedName name="Т23четвV">'Реєстр матчів'!#REF!</definedName>
    <definedName name="Т23четвVI">'Реєстр матчів'!#REF!</definedName>
    <definedName name="Т23четвVII">'Реєстр матчів'!#REF!</definedName>
    <definedName name="Т24четв">'Реєстр матчів'!#REF!</definedName>
    <definedName name="Т24четв0">'Реєстр матчів'!#REF!</definedName>
    <definedName name="Т24четв1">'Реєстр матчів'!#REF!</definedName>
    <definedName name="Т24четвI">'Реєстр матчів'!#REF!</definedName>
    <definedName name="Т24четвII">'Реєстр матчів'!#REF!</definedName>
    <definedName name="Т24четвIII">'Реєстр матчів'!#REF!</definedName>
    <definedName name="Т24четвIV">'Реєстр матчів'!#REF!</definedName>
    <definedName name="Т24четвV">'Реєстр матчів'!#REF!</definedName>
    <definedName name="Т24четвVI">'Реєстр матчів'!#REF!</definedName>
    <definedName name="Т24четвVII">'Реєстр матчів'!#REF!</definedName>
    <definedName name="Т2пол">'Реєстр матчів'!#REF!</definedName>
    <definedName name="Т2пол1">'Реєстр матчів'!#REF!</definedName>
    <definedName name="Т2пол2">'Реєстр матчів'!#REF!</definedName>
    <definedName name="Т2четв">'Реєстр матчів'!#REF!</definedName>
    <definedName name="Т2четв1">'Реєстр матчів'!#REF!</definedName>
    <definedName name="Т2четв2">'Реєстр матчів'!#REF!</definedName>
    <definedName name="Т3четв">'Реєстр матчів'!#REF!</definedName>
    <definedName name="Т3четв1">'Реєстр матчів'!#REF!</definedName>
    <definedName name="Т3четв2">'Реєстр матчів'!#REF!</definedName>
    <definedName name="Т4четв">'Реєстр матчів'!#REF!</definedName>
    <definedName name="Т4четв1">'Реєстр матчів'!#REF!</definedName>
    <definedName name="Т4четв2">'Реєстр матчів'!#REF!</definedName>
    <definedName name="ТК11пол">'Реєстр матчів'!#REF!</definedName>
    <definedName name="ТК11пол1">'Реєстр матчів'!#REF!</definedName>
    <definedName name="ТК11пол2">'Реєстр матчів'!#REF!</definedName>
    <definedName name="ТК11четв">'Реєстр матчів'!#REF!</definedName>
    <definedName name="ТК11четв1">'Реєстр матчів'!#REF!</definedName>
    <definedName name="ТК11четв2">'Реєстр матчів'!#REF!</definedName>
    <definedName name="ТК12пол">'Реєстр матчів'!#REF!</definedName>
    <definedName name="ТК12пол1">'Реєстр матчів'!#REF!</definedName>
    <definedName name="ТК12пол2">'Реєстр матчів'!#REF!</definedName>
    <definedName name="ТК12четв">'Реєстр матчів'!#REF!</definedName>
    <definedName name="ТК12четв1">'Реєстр матчів'!#REF!</definedName>
    <definedName name="ТК12четв2">'Реєстр матчів'!#REF!</definedName>
    <definedName name="ТК13четв">'Реєстр матчів'!#REF!</definedName>
    <definedName name="ТК13четв1">'Реєстр матчів'!#REF!</definedName>
    <definedName name="ТК13четв2">'Реєстр матчів'!#REF!</definedName>
    <definedName name="ТК14четв">'Реєстр матчів'!#REF!</definedName>
    <definedName name="ТК14четв1">'Реєстр матчів'!#REF!</definedName>
    <definedName name="ТК14четв2">'Реєстр матчів'!#REF!</definedName>
    <definedName name="ТК21пол">'Реєстр матчів'!#REF!</definedName>
    <definedName name="ТК21пол1">'Реєстр матчів'!#REF!</definedName>
    <definedName name="ТК21пол2">'Реєстр матчів'!#REF!</definedName>
    <definedName name="ТК21четв">'Реєстр матчів'!#REF!</definedName>
    <definedName name="ТК21четв1">'Реєстр матчів'!#REF!</definedName>
    <definedName name="ТК21четв2">'Реєстр матчів'!#REF!</definedName>
    <definedName name="ТК22пол">'Реєстр матчів'!#REF!</definedName>
    <definedName name="ТК22пол1">'Реєстр матчів'!#REF!</definedName>
    <definedName name="ТК22пол2">'Реєстр матчів'!#REF!</definedName>
    <definedName name="ТК22четв">'Реєстр матчів'!#REF!</definedName>
    <definedName name="ТК22четв1">'Реєстр матчів'!#REF!</definedName>
    <definedName name="ТК22четв2">'Реєстр матчів'!#REF!</definedName>
    <definedName name="ТК23четв">'Реєстр матчів'!#REF!</definedName>
    <definedName name="ТК23четв1">'Реєстр матчів'!#REF!</definedName>
    <definedName name="ТК23четв2">'Реєстр матчів'!#REF!</definedName>
    <definedName name="ТК24четв">'Реєстр матчів'!#REF!</definedName>
    <definedName name="ТК24четв1">'Реєстр матчів'!#REF!</definedName>
    <definedName name="ТК24четв2">'Реєстр матчів'!#REF!</definedName>
    <definedName name="Ф1пол">'Реєстр матчів'!#REF!</definedName>
    <definedName name="Ф1пол1">'Реєстр матчів'!#REF!</definedName>
    <definedName name="Ф1пол2">'Реєстр матчів'!#REF!</definedName>
    <definedName name="Ф1четв">'Реєстр матчів'!$AB$3:$AB$397</definedName>
    <definedName name="Ф1четв1">'Реєстр матчів'!$AB$397:$AB$397</definedName>
    <definedName name="Ф1четв2">'Реєстр матчів'!#REF!</definedName>
    <definedName name="Ф2пол">'Реєстр матчів'!#REF!</definedName>
    <definedName name="Ф2пол1">'Реєстр матчів'!#REF!</definedName>
    <definedName name="Ф2пол2">'Реєстр матчів'!#REF!</definedName>
    <definedName name="Ф2четв">'Реєстр матчів'!#REF!</definedName>
    <definedName name="Ф2четв1">'Реєстр матчів'!#REF!</definedName>
    <definedName name="Ф2четв2">'Реєстр матчів'!#REF!</definedName>
    <definedName name="Ф3четв">'Реєстр матчів'!#REF!</definedName>
    <definedName name="Ф3четв1">'Реєстр матчів'!#REF!</definedName>
    <definedName name="Ф3четв2">'Реєстр матчів'!#REF!</definedName>
    <definedName name="Ф4четв">'Реєстр матчів'!#REF!</definedName>
    <definedName name="Ф4четв1">'Реєстр матчів'!#REF!</definedName>
    <definedName name="Ф4четв2">'Реєстр матчів'!#REF!</definedName>
    <definedName name="Фора1четв">'Реєстр матчів'!$AB$397:$AB$397</definedName>
  </definedNames>
  <calcPr calcId="145621"/>
</workbook>
</file>

<file path=xl/calcChain.xml><?xml version="1.0" encoding="utf-8"?>
<calcChain xmlns="http://schemas.openxmlformats.org/spreadsheetml/2006/main">
  <c r="AA361" i="1" l="1"/>
  <c r="AA353" i="1"/>
  <c r="AB361" i="1" l="1"/>
  <c r="AB353" i="1"/>
  <c r="AA239" i="1" l="1"/>
  <c r="AB239" i="1" l="1"/>
  <c r="B415" i="1" l="1"/>
  <c r="A415" i="1"/>
  <c r="C411" i="1"/>
  <c r="M410" i="1"/>
  <c r="K410" i="1"/>
  <c r="L411" i="1" s="1"/>
  <c r="J410" i="1"/>
  <c r="I410" i="1"/>
  <c r="I411" i="1" s="1"/>
  <c r="H410" i="1"/>
  <c r="G410" i="1"/>
  <c r="E411" i="1" s="1"/>
  <c r="F410" i="1"/>
  <c r="F411" i="1" s="1"/>
  <c r="E410" i="1"/>
  <c r="D410" i="1"/>
  <c r="D411" i="1" s="1"/>
  <c r="C410" i="1"/>
  <c r="G411" i="1" l="1"/>
  <c r="C409" i="1"/>
  <c r="AA189" i="1"/>
  <c r="AB189" i="1" l="1"/>
  <c r="J411" i="1"/>
  <c r="M411" i="1"/>
  <c r="S410" i="1" l="1"/>
  <c r="B411" i="1" s="1"/>
  <c r="T410" i="1"/>
  <c r="V410" i="1"/>
  <c r="W410" i="1"/>
  <c r="Y410" i="1"/>
  <c r="Z410" i="1"/>
  <c r="AC410" i="1"/>
  <c r="A411" i="1" l="1"/>
  <c r="AA133" i="1"/>
  <c r="AA135" i="1"/>
  <c r="AB133" i="1" l="1"/>
  <c r="AB135" i="1"/>
  <c r="AA19" i="1" l="1"/>
  <c r="AB19" i="1" l="1"/>
  <c r="AC8" i="1" l="1"/>
  <c r="AA7" i="1"/>
  <c r="AC6" i="1"/>
  <c r="AA5" i="1"/>
  <c r="AC4" i="1"/>
  <c r="AA3" i="1"/>
  <c r="AB5" i="1" l="1"/>
  <c r="AB3" i="1"/>
  <c r="AB7" i="1"/>
  <c r="AA4" i="1"/>
  <c r="AA6" i="1"/>
  <c r="AA8" i="1"/>
  <c r="AB4" i="1" l="1"/>
  <c r="AB8" i="1"/>
  <c r="AB6" i="1"/>
  <c r="AC396" i="1" l="1"/>
  <c r="AA395" i="1"/>
  <c r="AC394" i="1"/>
  <c r="AA393" i="1"/>
  <c r="AC392" i="1"/>
  <c r="AA391" i="1"/>
  <c r="AC390" i="1"/>
  <c r="AA389" i="1"/>
  <c r="AC388" i="1"/>
  <c r="AA387" i="1"/>
  <c r="AC386" i="1"/>
  <c r="AA385" i="1"/>
  <c r="AC384" i="1"/>
  <c r="AA383" i="1"/>
  <c r="AC382" i="1"/>
  <c r="AA381" i="1"/>
  <c r="AC380" i="1"/>
  <c r="AA379" i="1"/>
  <c r="AC378" i="1"/>
  <c r="AA377" i="1"/>
  <c r="AC376" i="1"/>
  <c r="AA375" i="1"/>
  <c r="AC374" i="1"/>
  <c r="AA373" i="1"/>
  <c r="AC372" i="1"/>
  <c r="AA371" i="1"/>
  <c r="AC370" i="1"/>
  <c r="AA369" i="1"/>
  <c r="AC368" i="1"/>
  <c r="AA367" i="1"/>
  <c r="AC366" i="1"/>
  <c r="AA365" i="1"/>
  <c r="AC364" i="1"/>
  <c r="AA363" i="1"/>
  <c r="AC362" i="1"/>
  <c r="AC360" i="1"/>
  <c r="AA359" i="1"/>
  <c r="AC358" i="1"/>
  <c r="AA357" i="1"/>
  <c r="AC356" i="1"/>
  <c r="AA355" i="1"/>
  <c r="AC354" i="1"/>
  <c r="AC352" i="1"/>
  <c r="AA351" i="1"/>
  <c r="AC350" i="1"/>
  <c r="AA349" i="1"/>
  <c r="AC348" i="1"/>
  <c r="AA347" i="1"/>
  <c r="AC346" i="1"/>
  <c r="AA345" i="1"/>
  <c r="AC344" i="1"/>
  <c r="AA343" i="1"/>
  <c r="AC342" i="1"/>
  <c r="AA341" i="1"/>
  <c r="AC340" i="1"/>
  <c r="AA339" i="1"/>
  <c r="AC338" i="1"/>
  <c r="AA337" i="1"/>
  <c r="AC336" i="1"/>
  <c r="AA335" i="1"/>
  <c r="AC334" i="1"/>
  <c r="AA333" i="1"/>
  <c r="AC332" i="1"/>
  <c r="AA331" i="1"/>
  <c r="AC330" i="1"/>
  <c r="AA329" i="1"/>
  <c r="AC328" i="1"/>
  <c r="AA327" i="1"/>
  <c r="AC326" i="1"/>
  <c r="AA325" i="1"/>
  <c r="AC324" i="1"/>
  <c r="AA323" i="1"/>
  <c r="AC322" i="1"/>
  <c r="AA321" i="1"/>
  <c r="AC320" i="1"/>
  <c r="AA319" i="1"/>
  <c r="AC318" i="1"/>
  <c r="AA317" i="1"/>
  <c r="AC316" i="1"/>
  <c r="AA315" i="1"/>
  <c r="AC314" i="1"/>
  <c r="AA313" i="1"/>
  <c r="AC312" i="1"/>
  <c r="AA311" i="1"/>
  <c r="AC310" i="1"/>
  <c r="AA309" i="1"/>
  <c r="AC308" i="1"/>
  <c r="AA307" i="1"/>
  <c r="AC306" i="1"/>
  <c r="AA305" i="1"/>
  <c r="AC304" i="1"/>
  <c r="AA303" i="1"/>
  <c r="AC302" i="1"/>
  <c r="AA301" i="1"/>
  <c r="AC300" i="1"/>
  <c r="AA299" i="1"/>
  <c r="AC298" i="1"/>
  <c r="AA297" i="1"/>
  <c r="AC296" i="1"/>
  <c r="AA295" i="1"/>
  <c r="AC294" i="1"/>
  <c r="AA293" i="1"/>
  <c r="AC292" i="1"/>
  <c r="AA291" i="1"/>
  <c r="AC290" i="1"/>
  <c r="AA289" i="1"/>
  <c r="AC288" i="1"/>
  <c r="AA287" i="1"/>
  <c r="AC286" i="1"/>
  <c r="AA285" i="1"/>
  <c r="AC284" i="1"/>
  <c r="AA283" i="1"/>
  <c r="AC282" i="1"/>
  <c r="AA281" i="1"/>
  <c r="AC280" i="1"/>
  <c r="AA279" i="1"/>
  <c r="AC278" i="1"/>
  <c r="AA277" i="1"/>
  <c r="AC276" i="1"/>
  <c r="AA275" i="1"/>
  <c r="AC274" i="1"/>
  <c r="AA273" i="1"/>
  <c r="AC272" i="1"/>
  <c r="AA271" i="1"/>
  <c r="AC270" i="1"/>
  <c r="AA269" i="1"/>
  <c r="AC268" i="1"/>
  <c r="AA267" i="1"/>
  <c r="AC266" i="1"/>
  <c r="AA265" i="1"/>
  <c r="AC264" i="1"/>
  <c r="AA263" i="1"/>
  <c r="AC262" i="1"/>
  <c r="AA261" i="1"/>
  <c r="AC260" i="1"/>
  <c r="AA259" i="1"/>
  <c r="AC258" i="1"/>
  <c r="AA257" i="1"/>
  <c r="AC256" i="1"/>
  <c r="AA255" i="1"/>
  <c r="AC254" i="1"/>
  <c r="AA253" i="1"/>
  <c r="AC252" i="1"/>
  <c r="AA251" i="1"/>
  <c r="AC250" i="1"/>
  <c r="AA249" i="1"/>
  <c r="AC248" i="1"/>
  <c r="AA247" i="1"/>
  <c r="AC246" i="1"/>
  <c r="AA245" i="1"/>
  <c r="AC244" i="1"/>
  <c r="AA243" i="1"/>
  <c r="AC242" i="1"/>
  <c r="AA241" i="1"/>
  <c r="AC240" i="1"/>
  <c r="AC238" i="1"/>
  <c r="AA237" i="1"/>
  <c r="AC236" i="1"/>
  <c r="AA235" i="1"/>
  <c r="AC234" i="1"/>
  <c r="AA233" i="1"/>
  <c r="AC232" i="1"/>
  <c r="AA231" i="1"/>
  <c r="AC230" i="1"/>
  <c r="AA229" i="1"/>
  <c r="AC228" i="1"/>
  <c r="AA227" i="1"/>
  <c r="AC226" i="1"/>
  <c r="AA225" i="1"/>
  <c r="AC224" i="1"/>
  <c r="AA223" i="1"/>
  <c r="L410" i="1"/>
  <c r="K411" i="1" s="1"/>
  <c r="AC222" i="1"/>
  <c r="AA221" i="1"/>
  <c r="AC220" i="1"/>
  <c r="AA219" i="1"/>
  <c r="AC218" i="1"/>
  <c r="AA217" i="1"/>
  <c r="AC216" i="1"/>
  <c r="AA215" i="1"/>
  <c r="AC214" i="1"/>
  <c r="AA213" i="1"/>
  <c r="AC212" i="1"/>
  <c r="AA211" i="1"/>
  <c r="AC210" i="1"/>
  <c r="AA209" i="1"/>
  <c r="AC208" i="1"/>
  <c r="AA207" i="1"/>
  <c r="AC206" i="1"/>
  <c r="AA205" i="1"/>
  <c r="AC204" i="1"/>
  <c r="AA203" i="1"/>
  <c r="AC202" i="1"/>
  <c r="AA201" i="1"/>
  <c r="AC200" i="1"/>
  <c r="AA199" i="1"/>
  <c r="AC198" i="1"/>
  <c r="AA197" i="1"/>
  <c r="AC196" i="1"/>
  <c r="AA195" i="1"/>
  <c r="AC194" i="1"/>
  <c r="AA193" i="1"/>
  <c r="AC192" i="1"/>
  <c r="AA191" i="1"/>
  <c r="AC190" i="1"/>
  <c r="AC188" i="1"/>
  <c r="AA187" i="1"/>
  <c r="AC186" i="1"/>
  <c r="AA185" i="1"/>
  <c r="AC184" i="1"/>
  <c r="AA183" i="1"/>
  <c r="AC182" i="1"/>
  <c r="AA181" i="1"/>
  <c r="AC180" i="1"/>
  <c r="AA179" i="1"/>
  <c r="AC178" i="1"/>
  <c r="AA177" i="1"/>
  <c r="AC176" i="1"/>
  <c r="AA175" i="1"/>
  <c r="AC174" i="1"/>
  <c r="AA173" i="1"/>
  <c r="AC172" i="1"/>
  <c r="AA171" i="1"/>
  <c r="AC170" i="1"/>
  <c r="AA169" i="1"/>
  <c r="AC168" i="1"/>
  <c r="AA167" i="1"/>
  <c r="AC166" i="1"/>
  <c r="AA165" i="1"/>
  <c r="AC164" i="1"/>
  <c r="AA163" i="1"/>
  <c r="AC162" i="1"/>
  <c r="AA161" i="1"/>
  <c r="AC160" i="1"/>
  <c r="AA159" i="1"/>
  <c r="AC158" i="1"/>
  <c r="AA157" i="1"/>
  <c r="AC156" i="1"/>
  <c r="AA155" i="1"/>
  <c r="AC154" i="1"/>
  <c r="AA153" i="1"/>
  <c r="AC152" i="1"/>
  <c r="AA151" i="1"/>
  <c r="AC150" i="1"/>
  <c r="AA149" i="1"/>
  <c r="AC148" i="1"/>
  <c r="AA147" i="1"/>
  <c r="AC146" i="1"/>
  <c r="AA145" i="1"/>
  <c r="AC144" i="1"/>
  <c r="AA143" i="1"/>
  <c r="AC142" i="1"/>
  <c r="AA141" i="1"/>
  <c r="AC140" i="1"/>
  <c r="AA139" i="1"/>
  <c r="AC138" i="1"/>
  <c r="AA137" i="1"/>
  <c r="AC136" i="1"/>
  <c r="AC134" i="1"/>
  <c r="AC132" i="1"/>
  <c r="AA131" i="1"/>
  <c r="AC130" i="1"/>
  <c r="AA129" i="1"/>
  <c r="AC128" i="1"/>
  <c r="AA127" i="1"/>
  <c r="AC126" i="1"/>
  <c r="AA125" i="1"/>
  <c r="AC124" i="1"/>
  <c r="AA123" i="1"/>
  <c r="AC122" i="1"/>
  <c r="AA121" i="1"/>
  <c r="AC120" i="1"/>
  <c r="AA119" i="1"/>
  <c r="AC118" i="1"/>
  <c r="AA117" i="1"/>
  <c r="AC116" i="1"/>
  <c r="AA115" i="1"/>
  <c r="AC114" i="1"/>
  <c r="AA113" i="1"/>
  <c r="AC112" i="1"/>
  <c r="AA111" i="1"/>
  <c r="AC110" i="1"/>
  <c r="AA109" i="1"/>
  <c r="AC108" i="1"/>
  <c r="AA107" i="1"/>
  <c r="AC106" i="1"/>
  <c r="AA105" i="1"/>
  <c r="AC104" i="1"/>
  <c r="AA103" i="1"/>
  <c r="AC102" i="1"/>
  <c r="AA101" i="1"/>
  <c r="AC100" i="1"/>
  <c r="AA99" i="1"/>
  <c r="AC98" i="1"/>
  <c r="AA97" i="1"/>
  <c r="AC96" i="1"/>
  <c r="AA95" i="1"/>
  <c r="AC94" i="1"/>
  <c r="AA93" i="1"/>
  <c r="AC92" i="1"/>
  <c r="AA91" i="1"/>
  <c r="AC90" i="1"/>
  <c r="AA89" i="1"/>
  <c r="AC88" i="1"/>
  <c r="AA87" i="1"/>
  <c r="AC86" i="1"/>
  <c r="AA85" i="1"/>
  <c r="AC84" i="1"/>
  <c r="AA83" i="1"/>
  <c r="AC82" i="1"/>
  <c r="AA81" i="1"/>
  <c r="AC80" i="1"/>
  <c r="AA79" i="1"/>
  <c r="AC78" i="1"/>
  <c r="AA77" i="1"/>
  <c r="AC76" i="1"/>
  <c r="AA75" i="1"/>
  <c r="AC74" i="1"/>
  <c r="AA73" i="1"/>
  <c r="AC72" i="1"/>
  <c r="AA71" i="1"/>
  <c r="AC70" i="1"/>
  <c r="AA69" i="1"/>
  <c r="AC68" i="1"/>
  <c r="AA67" i="1"/>
  <c r="AC66" i="1"/>
  <c r="AA65" i="1"/>
  <c r="AC64" i="1"/>
  <c r="AA63" i="1"/>
  <c r="AC62" i="1"/>
  <c r="AA61" i="1"/>
  <c r="AC60" i="1"/>
  <c r="AA59" i="1"/>
  <c r="AC58" i="1"/>
  <c r="AA57" i="1"/>
  <c r="AC56" i="1"/>
  <c r="AA55" i="1"/>
  <c r="AC54" i="1"/>
  <c r="AA53" i="1"/>
  <c r="AC52" i="1"/>
  <c r="AA51" i="1"/>
  <c r="AC50" i="1"/>
  <c r="AA49" i="1"/>
  <c r="AC48" i="1"/>
  <c r="AA47" i="1"/>
  <c r="AC46" i="1"/>
  <c r="AA45" i="1"/>
  <c r="AC44" i="1"/>
  <c r="AA43" i="1"/>
  <c r="AC42" i="1"/>
  <c r="AA41" i="1"/>
  <c r="AC40" i="1"/>
  <c r="AA39" i="1"/>
  <c r="AC38" i="1"/>
  <c r="AA37" i="1"/>
  <c r="AC36" i="1"/>
  <c r="AA35" i="1"/>
  <c r="AC34" i="1"/>
  <c r="AA33" i="1"/>
  <c r="AC32" i="1"/>
  <c r="AA31" i="1"/>
  <c r="AC30" i="1"/>
  <c r="AA29" i="1"/>
  <c r="AC28" i="1"/>
  <c r="AA27" i="1"/>
  <c r="AC26" i="1"/>
  <c r="AA25" i="1"/>
  <c r="AC24" i="1"/>
  <c r="AA23" i="1"/>
  <c r="AC22" i="1"/>
  <c r="AA21" i="1"/>
  <c r="AC20" i="1"/>
  <c r="AC18" i="1"/>
  <c r="AA17" i="1"/>
  <c r="AC16" i="1"/>
  <c r="AA15" i="1"/>
  <c r="AC14" i="1"/>
  <c r="AA13" i="1"/>
  <c r="AC12" i="1"/>
  <c r="AA11" i="1"/>
  <c r="AC10" i="1"/>
  <c r="AA9" i="1"/>
  <c r="AB113" i="1" l="1"/>
  <c r="AB115" i="1"/>
  <c r="AB117" i="1"/>
  <c r="AB119" i="1"/>
  <c r="AB149" i="1"/>
  <c r="AB153" i="1"/>
  <c r="AB155" i="1"/>
  <c r="AB159" i="1"/>
  <c r="AB247" i="1"/>
  <c r="AB257" i="1"/>
  <c r="AB277" i="1"/>
  <c r="AB279" i="1"/>
  <c r="AB281" i="1"/>
  <c r="AB289" i="1"/>
  <c r="AB291" i="1"/>
  <c r="AB295" i="1"/>
  <c r="AB297" i="1"/>
  <c r="AB371" i="1"/>
  <c r="AB121" i="1"/>
  <c r="AB137" i="1"/>
  <c r="AB161" i="1"/>
  <c r="AB163" i="1"/>
  <c r="AB165" i="1"/>
  <c r="AB167" i="1"/>
  <c r="AB169" i="1"/>
  <c r="AB171" i="1"/>
  <c r="AB173" i="1"/>
  <c r="AB175" i="1"/>
  <c r="AB177" i="1"/>
  <c r="AB179" i="1"/>
  <c r="AB181" i="1"/>
  <c r="AB223" i="1"/>
  <c r="AB225" i="1"/>
  <c r="AB231" i="1"/>
  <c r="AB233" i="1"/>
  <c r="AB249" i="1"/>
  <c r="AB251" i="1"/>
  <c r="AB253" i="1"/>
  <c r="AB271" i="1"/>
  <c r="AB283" i="1"/>
  <c r="AB321" i="1"/>
  <c r="AB323" i="1"/>
  <c r="AB357" i="1"/>
  <c r="AB359" i="1"/>
  <c r="AB363" i="1"/>
  <c r="AB365" i="1"/>
  <c r="AB373" i="1"/>
  <c r="AB381" i="1"/>
  <c r="AB395" i="1"/>
  <c r="AB151" i="1"/>
  <c r="AB157" i="1"/>
  <c r="AB259" i="1"/>
  <c r="AB293" i="1"/>
  <c r="AB327" i="1"/>
  <c r="AB329" i="1"/>
  <c r="AB331" i="1"/>
  <c r="AB29" i="1"/>
  <c r="AB47" i="1"/>
  <c r="AB65" i="1"/>
  <c r="AB81" i="1"/>
  <c r="AB91" i="1"/>
  <c r="AB97" i="1"/>
  <c r="AB101" i="1"/>
  <c r="AB123" i="1"/>
  <c r="AB125" i="1"/>
  <c r="AB127" i="1"/>
  <c r="AB129" i="1"/>
  <c r="AB139" i="1"/>
  <c r="AB141" i="1"/>
  <c r="AB143" i="1"/>
  <c r="AB183" i="1"/>
  <c r="AB191" i="1"/>
  <c r="AB193" i="1"/>
  <c r="AB195" i="1"/>
  <c r="AB197" i="1"/>
  <c r="AB199" i="1"/>
  <c r="AB201" i="1"/>
  <c r="AB203" i="1"/>
  <c r="AB205" i="1"/>
  <c r="AB207" i="1"/>
  <c r="AB209" i="1"/>
  <c r="AB211" i="1"/>
  <c r="AB213" i="1"/>
  <c r="AB215" i="1"/>
  <c r="AB217" i="1"/>
  <c r="AB219" i="1"/>
  <c r="AB221" i="1"/>
  <c r="AB227" i="1"/>
  <c r="AB235" i="1"/>
  <c r="AB237" i="1"/>
  <c r="AB241" i="1"/>
  <c r="AB261" i="1"/>
  <c r="AB285" i="1"/>
  <c r="AB287" i="1"/>
  <c r="AB299" i="1"/>
  <c r="AB301" i="1"/>
  <c r="AB303" i="1"/>
  <c r="AB305" i="1"/>
  <c r="AB307" i="1"/>
  <c r="AB309" i="1"/>
  <c r="AB311" i="1"/>
  <c r="AB313" i="1"/>
  <c r="AB315" i="1"/>
  <c r="AB333" i="1"/>
  <c r="AB335" i="1"/>
  <c r="AB337" i="1"/>
  <c r="AB339" i="1"/>
  <c r="AB341" i="1"/>
  <c r="AB343" i="1"/>
  <c r="AB345" i="1"/>
  <c r="AB347" i="1"/>
  <c r="AB349" i="1"/>
  <c r="AB351" i="1"/>
  <c r="AB375" i="1"/>
  <c r="AB377" i="1"/>
  <c r="AB383" i="1"/>
  <c r="AB385" i="1"/>
  <c r="AB387" i="1"/>
  <c r="AB389" i="1"/>
  <c r="AB229" i="1"/>
  <c r="AB265" i="1"/>
  <c r="AB267" i="1"/>
  <c r="AB269" i="1"/>
  <c r="AB393" i="1"/>
  <c r="AB21" i="1"/>
  <c r="AB23" i="1"/>
  <c r="AB25" i="1"/>
  <c r="AB27" i="1"/>
  <c r="AB31" i="1"/>
  <c r="AB33" i="1"/>
  <c r="AB35" i="1"/>
  <c r="AB37" i="1"/>
  <c r="AB39" i="1"/>
  <c r="AB41" i="1"/>
  <c r="AB43" i="1"/>
  <c r="AB45" i="1"/>
  <c r="AB49" i="1"/>
  <c r="AB51" i="1"/>
  <c r="AB53" i="1"/>
  <c r="AB55" i="1"/>
  <c r="AB57" i="1"/>
  <c r="AB59" i="1"/>
  <c r="AB61" i="1"/>
  <c r="AB63" i="1"/>
  <c r="AB67" i="1"/>
  <c r="AB69" i="1"/>
  <c r="AB71" i="1"/>
  <c r="AB73" i="1"/>
  <c r="AB75" i="1"/>
  <c r="AB77" i="1"/>
  <c r="AB79" i="1"/>
  <c r="AB83" i="1"/>
  <c r="AB85" i="1"/>
  <c r="AB87" i="1"/>
  <c r="AB89" i="1"/>
  <c r="AB93" i="1"/>
  <c r="AB95" i="1"/>
  <c r="AB99" i="1"/>
  <c r="AB9" i="1"/>
  <c r="AB11" i="1"/>
  <c r="AB13" i="1"/>
  <c r="AB15" i="1"/>
  <c r="AB17" i="1"/>
  <c r="AB103" i="1"/>
  <c r="AB105" i="1"/>
  <c r="AB107" i="1"/>
  <c r="AB109" i="1"/>
  <c r="AB111" i="1"/>
  <c r="AB131" i="1"/>
  <c r="AB145" i="1"/>
  <c r="AB185" i="1"/>
  <c r="AB187" i="1"/>
  <c r="AB243" i="1"/>
  <c r="AB245" i="1"/>
  <c r="AB255" i="1"/>
  <c r="AB263" i="1"/>
  <c r="AB273" i="1"/>
  <c r="AB275" i="1"/>
  <c r="AB317" i="1"/>
  <c r="AB319" i="1"/>
  <c r="AB325" i="1"/>
  <c r="AB355" i="1"/>
  <c r="AB367" i="1"/>
  <c r="AB369" i="1"/>
  <c r="AB379" i="1"/>
  <c r="AB391" i="1"/>
  <c r="P410" i="1"/>
  <c r="O411" i="1" s="1"/>
  <c r="O410" i="1"/>
  <c r="P411" i="1" s="1"/>
  <c r="AB147" i="1"/>
  <c r="AA410" i="1"/>
  <c r="AA20" i="1"/>
  <c r="AA304" i="1"/>
  <c r="AA348" i="1"/>
  <c r="AA120" i="1"/>
  <c r="AA274" i="1"/>
  <c r="AA192" i="1"/>
  <c r="AA224" i="1"/>
  <c r="AA232" i="1"/>
  <c r="AA14" i="1"/>
  <c r="AA64" i="1"/>
  <c r="AA230" i="1"/>
  <c r="AA148" i="1"/>
  <c r="AA212" i="1"/>
  <c r="AA372" i="1"/>
  <c r="AA250" i="1"/>
  <c r="AA22" i="1"/>
  <c r="AA132" i="1"/>
  <c r="AA156" i="1"/>
  <c r="AA382" i="1"/>
  <c r="AA324" i="1"/>
  <c r="AA30" i="1"/>
  <c r="AA28" i="1"/>
  <c r="AA62" i="1"/>
  <c r="AA102" i="1"/>
  <c r="AA118" i="1"/>
  <c r="AA172" i="1"/>
  <c r="AA206" i="1"/>
  <c r="AA198" i="1"/>
  <c r="AA246" i="1"/>
  <c r="AA308" i="1"/>
  <c r="AA262" i="1"/>
  <c r="AA24" i="1"/>
  <c r="AA52" i="1"/>
  <c r="AA32" i="1"/>
  <c r="AA40" i="1"/>
  <c r="AA78" i="1"/>
  <c r="AA94" i="1"/>
  <c r="AA184" i="1"/>
  <c r="AA70" i="1"/>
  <c r="AA84" i="1"/>
  <c r="AA116" i="1"/>
  <c r="AA152" i="1"/>
  <c r="AA160" i="1"/>
  <c r="AA200" i="1"/>
  <c r="AA214" i="1"/>
  <c r="AA176" i="1"/>
  <c r="AA208" i="1"/>
  <c r="AA222" i="1"/>
  <c r="AA240" i="1"/>
  <c r="AA272" i="1"/>
  <c r="AA286" i="1"/>
  <c r="AA332" i="1"/>
  <c r="AA336" i="1"/>
  <c r="AA378" i="1"/>
  <c r="AA396" i="1"/>
  <c r="AA16" i="1"/>
  <c r="AA12" i="1"/>
  <c r="AA86" i="1"/>
  <c r="AA44" i="1"/>
  <c r="AA46" i="1"/>
  <c r="AA48" i="1"/>
  <c r="AA60" i="1"/>
  <c r="AA100" i="1"/>
  <c r="AA36" i="1"/>
  <c r="AA38" i="1"/>
  <c r="AA56" i="1"/>
  <c r="AA76" i="1"/>
  <c r="AA92" i="1"/>
  <c r="AA72" i="1"/>
  <c r="AA110" i="1"/>
  <c r="AA150" i="1"/>
  <c r="AA158" i="1"/>
  <c r="AA108" i="1"/>
  <c r="AA124" i="1"/>
  <c r="AA126" i="1"/>
  <c r="AA128" i="1"/>
  <c r="AA140" i="1"/>
  <c r="AA142" i="1"/>
  <c r="AA144" i="1"/>
  <c r="AA182" i="1"/>
  <c r="AA134" i="1"/>
  <c r="AA136" i="1"/>
  <c r="AA190" i="1"/>
  <c r="AA210" i="1"/>
  <c r="AA226" i="1"/>
  <c r="AA234" i="1"/>
  <c r="AA238" i="1"/>
  <c r="AA216" i="1"/>
  <c r="AA256" i="1"/>
  <c r="AA264" i="1"/>
  <c r="AA280" i="1"/>
  <c r="AA248" i="1"/>
  <c r="AA254" i="1"/>
  <c r="AA242" i="1"/>
  <c r="AA258" i="1"/>
  <c r="AA266" i="1"/>
  <c r="AA278" i="1"/>
  <c r="AA282" i="1"/>
  <c r="AA290" i="1"/>
  <c r="AA294" i="1"/>
  <c r="AA298" i="1"/>
  <c r="AA300" i="1"/>
  <c r="AA312" i="1"/>
  <c r="AA316" i="1"/>
  <c r="AA288" i="1"/>
  <c r="AA320" i="1"/>
  <c r="AA328" i="1"/>
  <c r="AA356" i="1"/>
  <c r="AA342" i="1"/>
  <c r="AA366" i="1"/>
  <c r="AA344" i="1"/>
  <c r="AA352" i="1"/>
  <c r="AA360" i="1"/>
  <c r="AA370" i="1"/>
  <c r="AA374" i="1"/>
  <c r="AA386" i="1"/>
  <c r="AA394" i="1"/>
  <c r="AA10" i="1"/>
  <c r="AA18" i="1"/>
  <c r="AA26" i="1"/>
  <c r="AA34" i="1"/>
  <c r="AA42" i="1"/>
  <c r="AA50" i="1"/>
  <c r="AA54" i="1"/>
  <c r="AA58" i="1"/>
  <c r="AA80" i="1"/>
  <c r="AA88" i="1"/>
  <c r="AA96" i="1"/>
  <c r="AA104" i="1"/>
  <c r="AA66" i="1"/>
  <c r="AA74" i="1"/>
  <c r="AA82" i="1"/>
  <c r="AA90" i="1"/>
  <c r="AA98" i="1"/>
  <c r="AA106" i="1"/>
  <c r="AA68" i="1"/>
  <c r="AA112" i="1"/>
  <c r="AA174" i="1"/>
  <c r="AA114" i="1"/>
  <c r="AA122" i="1"/>
  <c r="AA130" i="1"/>
  <c r="AA138" i="1"/>
  <c r="AA146" i="1"/>
  <c r="AA154" i="1"/>
  <c r="AA162" i="1"/>
  <c r="AA164" i="1"/>
  <c r="AA170" i="1"/>
  <c r="AA166" i="1"/>
  <c r="AA168" i="1"/>
  <c r="AA178" i="1"/>
  <c r="AA186" i="1"/>
  <c r="AA194" i="1"/>
  <c r="AA202" i="1"/>
  <c r="AA180" i="1"/>
  <c r="AA188" i="1"/>
  <c r="AA196" i="1"/>
  <c r="AA204" i="1"/>
  <c r="AA220" i="1"/>
  <c r="AA218" i="1"/>
  <c r="AA228" i="1"/>
  <c r="AA236" i="1"/>
  <c r="AA244" i="1"/>
  <c r="AA252" i="1"/>
  <c r="AA260" i="1"/>
  <c r="AA268" i="1"/>
  <c r="AA270" i="1"/>
  <c r="AA276" i="1"/>
  <c r="AA284" i="1"/>
  <c r="AA292" i="1"/>
  <c r="AA296" i="1"/>
  <c r="AA302" i="1"/>
  <c r="AA314" i="1"/>
  <c r="AA306" i="1"/>
  <c r="AA310" i="1"/>
  <c r="AA318" i="1"/>
  <c r="AA326" i="1"/>
  <c r="AA334" i="1"/>
  <c r="AA340" i="1"/>
  <c r="AA322" i="1"/>
  <c r="AA330" i="1"/>
  <c r="AA338" i="1"/>
  <c r="AA346" i="1"/>
  <c r="AA350" i="1"/>
  <c r="AA358" i="1"/>
  <c r="AA362" i="1"/>
  <c r="AA354" i="1"/>
  <c r="AA368" i="1"/>
  <c r="AA364" i="1"/>
  <c r="AA376" i="1"/>
  <c r="AA384" i="1"/>
  <c r="AA390" i="1"/>
  <c r="AA392" i="1"/>
  <c r="AA380" i="1"/>
  <c r="AA388" i="1"/>
  <c r="AB410" i="1" l="1"/>
  <c r="AB390" i="1"/>
  <c r="AB368" i="1"/>
  <c r="AB322" i="1"/>
  <c r="AB334" i="1"/>
  <c r="AB310" i="1"/>
  <c r="AB296" i="1"/>
  <c r="AB186" i="1"/>
  <c r="AB170" i="1"/>
  <c r="AB98" i="1"/>
  <c r="AB80" i="1"/>
  <c r="AB26" i="1"/>
  <c r="AB374" i="1"/>
  <c r="AB328" i="1"/>
  <c r="AB298" i="1"/>
  <c r="AB258" i="1"/>
  <c r="AB134" i="1"/>
  <c r="AB108" i="1"/>
  <c r="AB100" i="1"/>
  <c r="AB376" i="1"/>
  <c r="AB350" i="1"/>
  <c r="AB276" i="1"/>
  <c r="AB252" i="1"/>
  <c r="AB218" i="1"/>
  <c r="AB380" i="1"/>
  <c r="AB392" i="1"/>
  <c r="AB384" i="1"/>
  <c r="AB364" i="1"/>
  <c r="AB358" i="1"/>
  <c r="AB346" i="1"/>
  <c r="AB330" i="1"/>
  <c r="AB302" i="1"/>
  <c r="AB292" i="1"/>
  <c r="AB270" i="1"/>
  <c r="AB260" i="1"/>
  <c r="AB244" i="1"/>
  <c r="AB228" i="1"/>
  <c r="AB196" i="1"/>
  <c r="AB180" i="1"/>
  <c r="AB194" i="1"/>
  <c r="AB166" i="1"/>
  <c r="AB164" i="1"/>
  <c r="AB154" i="1"/>
  <c r="AB138" i="1"/>
  <c r="AB122" i="1"/>
  <c r="AB106" i="1"/>
  <c r="AB74" i="1"/>
  <c r="AB104" i="1"/>
  <c r="AB394" i="1"/>
  <c r="AB352" i="1"/>
  <c r="AB342" i="1"/>
  <c r="AB300" i="1"/>
  <c r="AB266" i="1"/>
  <c r="AB280" i="1"/>
  <c r="AB238" i="1"/>
  <c r="AB226" i="1"/>
  <c r="AB136" i="1"/>
  <c r="AB182" i="1"/>
  <c r="AB142" i="1"/>
  <c r="AB128" i="1"/>
  <c r="AB56" i="1"/>
  <c r="AB48" i="1"/>
  <c r="AB12" i="1"/>
  <c r="AB272" i="1"/>
  <c r="AB176" i="1"/>
  <c r="AB200" i="1"/>
  <c r="AB78" i="1"/>
  <c r="AB24" i="1"/>
  <c r="AB246" i="1"/>
  <c r="AB118" i="1"/>
  <c r="AB28" i="1"/>
  <c r="AB156" i="1"/>
  <c r="AB22" i="1"/>
  <c r="AB372" i="1"/>
  <c r="AB230" i="1"/>
  <c r="AB224" i="1"/>
  <c r="AB348" i="1"/>
  <c r="AB66" i="1"/>
  <c r="AB336" i="1"/>
  <c r="AB240" i="1"/>
  <c r="AB116" i="1"/>
  <c r="AB40" i="1"/>
  <c r="AB262" i="1"/>
  <c r="AB198" i="1"/>
  <c r="AB102" i="1"/>
  <c r="AB64" i="1"/>
  <c r="AB192" i="1"/>
  <c r="AB304" i="1"/>
  <c r="AB282" i="1"/>
  <c r="AB264" i="1"/>
  <c r="AB190" i="1"/>
  <c r="AB126" i="1"/>
  <c r="AB72" i="1"/>
  <c r="AB46" i="1"/>
  <c r="AB214" i="1"/>
  <c r="AB204" i="1"/>
  <c r="AB114" i="1"/>
  <c r="AB90" i="1"/>
  <c r="AB370" i="1"/>
  <c r="AB294" i="1"/>
  <c r="AB254" i="1"/>
  <c r="AB210" i="1"/>
  <c r="AB208" i="1"/>
  <c r="AB160" i="1"/>
  <c r="AB94" i="1"/>
  <c r="AB32" i="1"/>
  <c r="AB308" i="1"/>
  <c r="AB62" i="1"/>
  <c r="AB324" i="1"/>
  <c r="AB132" i="1"/>
  <c r="AB250" i="1"/>
  <c r="AB212" i="1"/>
  <c r="AB14" i="1"/>
  <c r="AB274" i="1"/>
  <c r="AB20" i="1"/>
  <c r="AB318" i="1"/>
  <c r="AB314" i="1"/>
  <c r="AB220" i="1"/>
  <c r="AB42" i="1"/>
  <c r="AB10" i="1"/>
  <c r="AB386" i="1"/>
  <c r="AB344" i="1"/>
  <c r="AB356" i="1"/>
  <c r="AB140" i="1"/>
  <c r="AB150" i="1"/>
  <c r="AB70" i="1"/>
  <c r="AB340" i="1"/>
  <c r="AB268" i="1"/>
  <c r="AB236" i="1"/>
  <c r="AB188" i="1"/>
  <c r="AB178" i="1"/>
  <c r="AB162" i="1"/>
  <c r="AB146" i="1"/>
  <c r="AB130" i="1"/>
  <c r="AB68" i="1"/>
  <c r="AB88" i="1"/>
  <c r="AB58" i="1"/>
  <c r="AB54" i="1"/>
  <c r="AB320" i="1"/>
  <c r="AB288" i="1"/>
  <c r="AB312" i="1"/>
  <c r="AB278" i="1"/>
  <c r="AB242" i="1"/>
  <c r="AB256" i="1"/>
  <c r="AB124" i="1"/>
  <c r="AB92" i="1"/>
  <c r="AB38" i="1"/>
  <c r="AB44" i="1"/>
  <c r="AB16" i="1"/>
  <c r="AB378" i="1"/>
  <c r="AB332" i="1"/>
  <c r="AB222" i="1"/>
  <c r="AB388" i="1"/>
  <c r="AB354" i="1"/>
  <c r="AB362" i="1"/>
  <c r="AB338" i="1"/>
  <c r="AB326" i="1"/>
  <c r="AB306" i="1"/>
  <c r="AB284" i="1"/>
  <c r="AB202" i="1"/>
  <c r="AB168" i="1"/>
  <c r="AB174" i="1"/>
  <c r="AB112" i="1"/>
  <c r="AB82" i="1"/>
  <c r="AB96" i="1"/>
  <c r="AB50" i="1"/>
  <c r="AB34" i="1"/>
  <c r="AB18" i="1"/>
  <c r="AB360" i="1"/>
  <c r="AB366" i="1"/>
  <c r="AB316" i="1"/>
  <c r="AB290" i="1"/>
  <c r="AB248" i="1"/>
  <c r="AB216" i="1"/>
  <c r="AB234" i="1"/>
  <c r="AB144" i="1"/>
  <c r="AB158" i="1"/>
  <c r="AB110" i="1"/>
  <c r="AB76" i="1"/>
  <c r="AB36" i="1"/>
  <c r="AB60" i="1"/>
  <c r="AB86" i="1"/>
  <c r="AB396" i="1"/>
  <c r="AB286" i="1"/>
  <c r="AB152" i="1"/>
  <c r="AB84" i="1"/>
  <c r="AB184" i="1"/>
  <c r="AB52" i="1"/>
  <c r="AB206" i="1"/>
  <c r="AB172" i="1"/>
  <c r="AB30" i="1"/>
  <c r="AB382" i="1"/>
  <c r="AB148" i="1"/>
  <c r="AB232" i="1"/>
  <c r="AB120" i="1"/>
  <c r="R410" i="1"/>
  <c r="R411" i="1" s="1"/>
  <c r="Q410" i="1"/>
  <c r="Q411" i="1" s="1"/>
  <c r="N410" i="1"/>
  <c r="N411" i="1" s="1"/>
  <c r="X410" i="1"/>
  <c r="U410" i="1"/>
  <c r="F412" i="1" l="1"/>
  <c r="C412" i="1"/>
  <c r="L412" i="1"/>
  <c r="K412" i="1"/>
  <c r="B412" i="1"/>
  <c r="Y411" i="1"/>
  <c r="Z411" i="1"/>
  <c r="W411" i="1"/>
  <c r="A408" i="1"/>
  <c r="B408" i="1" s="1"/>
  <c r="AC408" i="1"/>
  <c r="AB408" i="1"/>
  <c r="AA408" i="1"/>
  <c r="Z408" i="1"/>
  <c r="Y408" i="1"/>
  <c r="X408" i="1"/>
  <c r="W408" i="1"/>
  <c r="V408" i="1"/>
  <c r="U408" i="1"/>
  <c r="T408" i="1"/>
  <c r="S408" i="1"/>
  <c r="R408" i="1"/>
  <c r="Q408" i="1"/>
  <c r="P408" i="1"/>
  <c r="O408" i="1"/>
  <c r="AA397" i="1"/>
  <c r="AB397" i="1" s="1"/>
  <c r="AD1182" i="1"/>
  <c r="AE1182" i="1" s="1"/>
  <c r="AD1181" i="1"/>
  <c r="AE1181" i="1" s="1"/>
  <c r="AD1180" i="1"/>
  <c r="AE1180" i="1" s="1"/>
  <c r="AD1179" i="1"/>
  <c r="AE1179" i="1" s="1"/>
  <c r="AD1178" i="1"/>
  <c r="AE1178" i="1" s="1"/>
  <c r="AD1177" i="1"/>
  <c r="AE1177" i="1" s="1"/>
  <c r="AD1176" i="1"/>
  <c r="AE1176" i="1" s="1"/>
  <c r="AD1175" i="1"/>
  <c r="AE1175" i="1" s="1"/>
  <c r="AD1174" i="1"/>
  <c r="AE1174" i="1" s="1"/>
  <c r="AD1173" i="1"/>
  <c r="AE1173" i="1" s="1"/>
  <c r="AD1172" i="1"/>
  <c r="AE1172" i="1" s="1"/>
  <c r="AD1171" i="1"/>
  <c r="AE1171" i="1" s="1"/>
  <c r="AD1170" i="1"/>
  <c r="AE1170" i="1" s="1"/>
  <c r="AD1169" i="1"/>
  <c r="AE1169" i="1" s="1"/>
  <c r="AD1168" i="1"/>
  <c r="AE1168" i="1" s="1"/>
  <c r="AD1167" i="1"/>
  <c r="AE1167" i="1" s="1"/>
  <c r="AD1166" i="1"/>
  <c r="AE1166" i="1" s="1"/>
  <c r="AD1165" i="1"/>
  <c r="AE1165" i="1" s="1"/>
  <c r="AD1164" i="1"/>
  <c r="AE1164" i="1" s="1"/>
  <c r="AD1163" i="1"/>
  <c r="AE1163" i="1" s="1"/>
  <c r="AD1162" i="1"/>
  <c r="AE1162" i="1" s="1"/>
  <c r="AD1161" i="1"/>
  <c r="AE1161" i="1" s="1"/>
  <c r="AD1160" i="1"/>
  <c r="AE1160" i="1" s="1"/>
  <c r="AD1159" i="1"/>
  <c r="AE1159" i="1" s="1"/>
  <c r="AD1158" i="1"/>
  <c r="AE1158" i="1" s="1"/>
  <c r="AD1157" i="1"/>
  <c r="AE1157" i="1" s="1"/>
  <c r="AD1156" i="1"/>
  <c r="AE1156" i="1" s="1"/>
  <c r="AD1155" i="1"/>
  <c r="AE1155" i="1" s="1"/>
  <c r="AD1154" i="1"/>
  <c r="AE1154" i="1" s="1"/>
  <c r="AD1153" i="1"/>
  <c r="AE1153" i="1" s="1"/>
  <c r="AD1152" i="1"/>
  <c r="AE1152" i="1" s="1"/>
  <c r="AD1151" i="1"/>
  <c r="AE1151" i="1" s="1"/>
  <c r="AD1150" i="1"/>
  <c r="AE1150" i="1" s="1"/>
  <c r="AD1149" i="1"/>
  <c r="AE1149" i="1" s="1"/>
  <c r="AD1148" i="1"/>
  <c r="AE1148" i="1" s="1"/>
  <c r="AD1147" i="1"/>
  <c r="AE1147" i="1" s="1"/>
  <c r="AD1146" i="1"/>
  <c r="AE1146" i="1" s="1"/>
  <c r="AD1145" i="1"/>
  <c r="AE1145" i="1" s="1"/>
  <c r="AD1144" i="1"/>
  <c r="AE1144" i="1" s="1"/>
  <c r="AD1143" i="1"/>
  <c r="AE1143" i="1" s="1"/>
  <c r="AD1142" i="1"/>
  <c r="AE1142" i="1" s="1"/>
  <c r="AD1141" i="1"/>
  <c r="AE1141" i="1" s="1"/>
  <c r="AD1140" i="1"/>
  <c r="AE1140" i="1" s="1"/>
  <c r="AD1139" i="1"/>
  <c r="AE1139" i="1" s="1"/>
  <c r="AD1138" i="1"/>
  <c r="AE1138" i="1" s="1"/>
  <c r="AD1137" i="1"/>
  <c r="AE1137" i="1" s="1"/>
  <c r="AD1136" i="1"/>
  <c r="AE1136" i="1" s="1"/>
  <c r="AD1135" i="1"/>
  <c r="AE1135" i="1" s="1"/>
  <c r="AD1134" i="1"/>
  <c r="AE1134" i="1" s="1"/>
  <c r="AD1133" i="1"/>
  <c r="AE1133" i="1" s="1"/>
  <c r="AD1132" i="1"/>
  <c r="AE1132" i="1" s="1"/>
  <c r="AA411" i="1"/>
  <c r="E412" i="1" l="1"/>
  <c r="B407" i="1"/>
  <c r="D400" i="1"/>
  <c r="AC411" i="1"/>
  <c r="S411" i="1"/>
  <c r="U411" i="1"/>
  <c r="AB411" i="1"/>
  <c r="X411" i="1"/>
  <c r="A412" i="1"/>
  <c r="L402" i="1"/>
  <c r="D402" i="1"/>
  <c r="C408" i="1"/>
  <c r="T411" i="1"/>
  <c r="H412" i="1"/>
  <c r="I412" i="1"/>
  <c r="J412" i="1"/>
  <c r="M412" i="1"/>
  <c r="O412" i="1"/>
  <c r="Q412" i="1"/>
  <c r="R412" i="1"/>
  <c r="V411" i="1"/>
  <c r="D412" i="1" l="1"/>
  <c r="D401" i="1"/>
  <c r="C407" i="1"/>
  <c r="L403" i="1"/>
  <c r="L401" i="1"/>
  <c r="L404" i="1"/>
  <c r="D403" i="1"/>
  <c r="D399" i="1"/>
  <c r="L400" i="1"/>
  <c r="D404" i="1"/>
  <c r="L405" i="1"/>
  <c r="D405" i="1"/>
  <c r="D408" i="1"/>
  <c r="P412" i="1" l="1"/>
  <c r="L399" i="1"/>
  <c r="D407" i="1"/>
  <c r="B423" i="1" s="1" a="1"/>
  <c r="B423" i="1" s="1"/>
  <c r="E408" i="1"/>
  <c r="E407" i="1" l="1"/>
  <c r="F407" i="1" s="1"/>
  <c r="F408" i="1"/>
  <c r="G409" i="1" l="1"/>
  <c r="H409" i="1" s="1"/>
  <c r="E409" i="1"/>
  <c r="D409" i="1" s="1"/>
  <c r="G408" i="1"/>
  <c r="G407" i="1"/>
  <c r="M400" i="1"/>
  <c r="F409" i="1" l="1"/>
  <c r="C415" i="1"/>
  <c r="J416" i="1"/>
  <c r="J415" i="1"/>
  <c r="H415" i="1"/>
  <c r="A416" i="1"/>
  <c r="C416" i="1"/>
  <c r="E404" i="1"/>
  <c r="H416" i="1"/>
  <c r="M403" i="1"/>
  <c r="E401" i="1"/>
  <c r="M399" i="1"/>
  <c r="E403" i="1"/>
  <c r="M402" i="1"/>
  <c r="E400" i="1"/>
  <c r="M404" i="1"/>
  <c r="M401" i="1"/>
  <c r="H407" i="1"/>
  <c r="H408" i="1"/>
  <c r="H414" i="1" l="1"/>
  <c r="L414" i="1"/>
  <c r="E405" i="1"/>
  <c r="J414" i="1"/>
  <c r="K414" i="1"/>
  <c r="M414" i="1"/>
  <c r="I414" i="1"/>
  <c r="C419" i="1"/>
  <c r="H418" i="1"/>
  <c r="E399" i="1"/>
  <c r="C414" i="1"/>
  <c r="E414" i="1"/>
  <c r="F414" i="1"/>
  <c r="O416" i="1"/>
  <c r="A414" i="1"/>
  <c r="M405" i="1"/>
  <c r="B414" i="1"/>
  <c r="D414" i="1"/>
  <c r="O415" i="1"/>
  <c r="R414" i="1"/>
  <c r="F399" i="1"/>
  <c r="I408" i="1"/>
  <c r="I407" i="1"/>
  <c r="J419" i="1" l="1"/>
  <c r="Q414" i="1"/>
  <c r="P414" i="1"/>
  <c r="O414" i="1"/>
  <c r="J418" i="1"/>
  <c r="A419" i="1"/>
  <c r="A418" i="1"/>
  <c r="C418" i="1"/>
  <c r="C417" i="1" s="1"/>
  <c r="H419" i="1"/>
  <c r="H417" i="1" s="1"/>
  <c r="J407" i="1"/>
  <c r="J408" i="1"/>
  <c r="J417" i="1" l="1"/>
  <c r="A417" i="1"/>
  <c r="O418" i="1"/>
  <c r="O419" i="1"/>
  <c r="F403" i="1"/>
  <c r="N399" i="1"/>
  <c r="F404" i="1"/>
  <c r="N400" i="1"/>
  <c r="N403" i="1"/>
  <c r="N401" i="1"/>
  <c r="N404" i="1"/>
  <c r="F400" i="1"/>
  <c r="F401" i="1"/>
  <c r="K408" i="1"/>
  <c r="K407" i="1"/>
  <c r="L407" i="1" s="1"/>
  <c r="O417" i="1" l="1"/>
  <c r="F405" i="1"/>
  <c r="N405" i="1"/>
  <c r="L408" i="1"/>
  <c r="F418" i="1" l="1"/>
  <c r="I419" i="1"/>
  <c r="I418" i="1"/>
  <c r="B418" i="1"/>
  <c r="F419" i="1"/>
  <c r="M419" i="1"/>
  <c r="M418" i="1"/>
  <c r="B419" i="1"/>
  <c r="M415" i="1"/>
  <c r="F416" i="1"/>
  <c r="I415" i="1"/>
  <c r="F415" i="1"/>
  <c r="P416" i="1"/>
  <c r="M416" i="1" l="1"/>
  <c r="M417" i="1" s="1"/>
  <c r="B416" i="1"/>
  <c r="B417" i="1" s="1"/>
  <c r="I416" i="1"/>
  <c r="I417" i="1" s="1"/>
  <c r="F417" i="1"/>
  <c r="D419" i="1"/>
  <c r="D418" i="1"/>
  <c r="P418" i="1"/>
  <c r="K418" i="1"/>
  <c r="P419" i="1"/>
  <c r="K419" i="1"/>
  <c r="D416" i="1"/>
  <c r="K415" i="1"/>
  <c r="D415" i="1"/>
  <c r="K416" i="1"/>
  <c r="P415" i="1"/>
  <c r="K417" i="1" l="1"/>
  <c r="D417" i="1"/>
  <c r="P417" i="1"/>
  <c r="Q419" i="1"/>
  <c r="Q418" i="1"/>
  <c r="Q416" i="1"/>
  <c r="Q415" i="1"/>
  <c r="Q417" i="1" l="1"/>
  <c r="E418" i="1" l="1"/>
  <c r="L418" i="1"/>
  <c r="E419" i="1"/>
  <c r="L419" i="1"/>
  <c r="L416" i="1"/>
  <c r="L415" i="1"/>
  <c r="E415" i="1"/>
  <c r="E416" i="1"/>
  <c r="L417" i="1" l="1"/>
  <c r="E417" i="1"/>
  <c r="R415" i="1"/>
  <c r="H401" i="1"/>
  <c r="K401" i="1" s="1"/>
  <c r="P400" i="1"/>
  <c r="S400" i="1" s="1"/>
  <c r="G401" i="1"/>
  <c r="J401" i="1" s="1"/>
  <c r="G399" i="1"/>
  <c r="J399" i="1" s="1"/>
  <c r="R418" i="1"/>
  <c r="R419" i="1"/>
  <c r="Q400" i="1"/>
  <c r="I400" i="1"/>
  <c r="I401" i="1"/>
  <c r="Q401" i="1"/>
  <c r="O400" i="1"/>
  <c r="R400" i="1" s="1"/>
  <c r="G400" i="1"/>
  <c r="J400" i="1" s="1"/>
  <c r="O401" i="1"/>
  <c r="R401" i="1" s="1"/>
  <c r="R416" i="1"/>
  <c r="O399" i="1"/>
  <c r="R399" i="1" s="1"/>
  <c r="Q399" i="1"/>
  <c r="R417" i="1" l="1"/>
  <c r="A409" i="1" s="1"/>
  <c r="H404" i="1"/>
  <c r="K404" i="1" s="1"/>
  <c r="H399" i="1"/>
  <c r="K399" i="1" s="1"/>
  <c r="U401" i="1"/>
  <c r="W401" i="1" s="1"/>
  <c r="X401" i="1"/>
  <c r="Q403" i="1"/>
  <c r="O403" i="1"/>
  <c r="R403" i="1" s="1"/>
  <c r="X400" i="1"/>
  <c r="U400" i="1"/>
  <c r="W400" i="1" s="1"/>
  <c r="P403" i="1"/>
  <c r="S403" i="1" s="1"/>
  <c r="U399" i="1"/>
  <c r="P401" i="1"/>
  <c r="S401" i="1" s="1"/>
  <c r="T401" i="1" s="1"/>
  <c r="I404" i="1"/>
  <c r="I403" i="1"/>
  <c r="G404" i="1"/>
  <c r="J404" i="1" s="1"/>
  <c r="H400" i="1"/>
  <c r="K400" i="1" s="1"/>
  <c r="O404" i="1"/>
  <c r="R404" i="1" s="1"/>
  <c r="Q404" i="1"/>
  <c r="G403" i="1"/>
  <c r="J403" i="1" s="1"/>
  <c r="I399" i="1"/>
  <c r="T400" i="1" l="1"/>
  <c r="B409" i="1"/>
  <c r="U403" i="1"/>
  <c r="W403" i="1" s="1"/>
  <c r="Q405" i="1"/>
  <c r="O405" i="1"/>
  <c r="R405" i="1" s="1"/>
  <c r="P404" i="1"/>
  <c r="S404" i="1" s="1"/>
  <c r="X403" i="1"/>
  <c r="X404" i="1"/>
  <c r="G405" i="1"/>
  <c r="J405" i="1" s="1"/>
  <c r="X399" i="1"/>
  <c r="W399" i="1"/>
  <c r="P405" i="1"/>
  <c r="S405" i="1" s="1"/>
  <c r="U404" i="1"/>
  <c r="W404" i="1" s="1"/>
  <c r="P399" i="1"/>
  <c r="S399" i="1" s="1"/>
  <c r="T399" i="1" s="1"/>
  <c r="I405" i="1"/>
  <c r="H403" i="1"/>
  <c r="K403" i="1" s="1"/>
  <c r="T403" i="1" l="1"/>
  <c r="Q402" i="1"/>
  <c r="T404" i="1"/>
  <c r="P402" i="1"/>
  <c r="U405" i="1"/>
  <c r="W405" i="1" s="1"/>
  <c r="X405" i="1"/>
  <c r="I402" i="1"/>
  <c r="O402" i="1"/>
  <c r="R402" i="1" s="1"/>
  <c r="G402" i="1"/>
  <c r="H405" i="1"/>
  <c r="K405" i="1" s="1"/>
  <c r="F402" i="1"/>
  <c r="E402" i="1"/>
  <c r="J402" i="1" l="1"/>
  <c r="U402" i="1" s="1"/>
  <c r="W402" i="1" s="1"/>
  <c r="T405" i="1"/>
  <c r="X402" i="1"/>
  <c r="N402" i="1"/>
  <c r="S402" i="1" s="1"/>
  <c r="H402" i="1"/>
  <c r="K402" i="1" s="1"/>
  <c r="T402" i="1" l="1"/>
</calcChain>
</file>

<file path=xl/sharedStrings.xml><?xml version="1.0" encoding="utf-8"?>
<sst xmlns="http://schemas.openxmlformats.org/spreadsheetml/2006/main" count="1967" uniqueCount="70">
  <si>
    <t>E</t>
  </si>
  <si>
    <t>2-а четв.</t>
  </si>
  <si>
    <t>К1</t>
  </si>
  <si>
    <t>К2</t>
  </si>
  <si>
    <t xml:space="preserve">Дати </t>
  </si>
  <si>
    <t>В</t>
  </si>
  <si>
    <t>С</t>
  </si>
  <si>
    <t>D</t>
  </si>
  <si>
    <t>F</t>
  </si>
  <si>
    <t>G</t>
  </si>
  <si>
    <t>H</t>
  </si>
  <si>
    <t>I</t>
  </si>
  <si>
    <t>J</t>
  </si>
  <si>
    <t>K</t>
  </si>
  <si>
    <t>Множник</t>
  </si>
  <si>
    <t>4-а четв.</t>
  </si>
  <si>
    <t>2-а половина</t>
  </si>
  <si>
    <t>матч</t>
  </si>
  <si>
    <t>К1-К2</t>
  </si>
  <si>
    <t>1-а половина</t>
  </si>
  <si>
    <t>1-а четв.</t>
  </si>
  <si>
    <t>3-а четв.</t>
  </si>
  <si>
    <t>Столбец5</t>
  </si>
  <si>
    <t>Столбец6</t>
  </si>
  <si>
    <t>Столбец7</t>
  </si>
  <si>
    <t>Столбец8</t>
  </si>
  <si>
    <t>Т</t>
  </si>
  <si>
    <t>Ф</t>
  </si>
  <si>
    <t>К</t>
  </si>
  <si>
    <t>О</t>
  </si>
  <si>
    <t>М</t>
  </si>
  <si>
    <t>И</t>
  </si>
  <si>
    <t>Г</t>
  </si>
  <si>
    <t>Н</t>
  </si>
  <si>
    <t>Д</t>
  </si>
  <si>
    <t>Х</t>
  </si>
  <si>
    <t>Ч</t>
  </si>
  <si>
    <t>П</t>
  </si>
  <si>
    <t>Ю</t>
  </si>
  <si>
    <t>Л</t>
  </si>
  <si>
    <t>Б</t>
  </si>
  <si>
    <t>А</t>
  </si>
  <si>
    <t>Ш</t>
  </si>
  <si>
    <t>Запад</t>
  </si>
  <si>
    <t>Восток</t>
  </si>
  <si>
    <t>Столбец1</t>
  </si>
  <si>
    <t>Столбец2</t>
  </si>
  <si>
    <t>Столбец3</t>
  </si>
  <si>
    <t>Столбец4</t>
  </si>
  <si>
    <t>Столбец9</t>
  </si>
  <si>
    <t>Столбец10</t>
  </si>
  <si>
    <t>Столбец11</t>
  </si>
  <si>
    <t>Столбец12</t>
  </si>
  <si>
    <t>Столбец13</t>
  </si>
  <si>
    <t>Столбец14</t>
  </si>
  <si>
    <t>Столбец15</t>
  </si>
  <si>
    <t>Столбец16</t>
  </si>
  <si>
    <t>Столбец17</t>
  </si>
  <si>
    <t>Столбец18</t>
  </si>
  <si>
    <t>Столбец19</t>
  </si>
  <si>
    <t>Столбец20</t>
  </si>
  <si>
    <t>Столбец21</t>
  </si>
  <si>
    <t>Столбец22</t>
  </si>
  <si>
    <t>Столбец23</t>
  </si>
  <si>
    <t>Столбец24</t>
  </si>
  <si>
    <t>Столбец25</t>
  </si>
  <si>
    <t>Столбец26</t>
  </si>
  <si>
    <t>Столбец27</t>
  </si>
  <si>
    <t>Столбец28</t>
  </si>
  <si>
    <t>Столбец29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</si>
</sst>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dd"/>
    <numFmt numFmtId="165" formatCode="0.0"/>
    <numFmt numFmtId="166" formatCode="0.0%"/>
    <numFmt numFmtId="167" formatCode="h:mm:ss;@"/>
    <numFmt numFmtId="168" formatCode="dd\.mm\.yy;@"/>
    <numFmt numFmtId="169" formatCode="[$-F400]h:mm:ss\ AM/PM"/>
    <numFmt numFmtId="170" formatCode="dd\.mm\.yyyy;@"/>
  </numFmts>
  <fonts count="33" x14ac:knownFonts="1">
    <font>
      <sz val="11"/>
      <color theme="1"/>
      <name val="Calibri"/>
      <family val="2"/>
      <scheme val="minor"/>
    </font>
    <font>
      <sz val="11"/>
      <color indexed="60"/>
      <name val="Calibri"/>
      <family val="2"/>
    </font>
    <font>
      <sz val="8"/>
      <name val="Calibri"/>
      <family val="2"/>
    </font>
    <font>
      <b/>
      <sz val="11"/>
      <color indexed="61"/>
      <name val="Arial"/>
      <family val="2"/>
      <charset val="204"/>
    </font>
    <font>
      <sz val="10"/>
      <color indexed="8"/>
      <name val="Verdana"/>
      <family val="2"/>
      <charset val="204"/>
    </font>
    <font>
      <sz val="11"/>
      <color indexed="8"/>
      <name val="Arial"/>
      <family val="2"/>
      <charset val="204"/>
    </font>
    <font>
      <b/>
      <sz val="12"/>
      <color indexed="49"/>
      <name val="Calibri"/>
      <family val="2"/>
      <charset val="204"/>
    </font>
    <font>
      <sz val="9"/>
      <name val="Arial"/>
      <family val="2"/>
      <charset val="204"/>
    </font>
    <font>
      <sz val="11"/>
      <color indexed="10"/>
      <name val="Calibri"/>
      <family val="2"/>
    </font>
    <font>
      <b/>
      <sz val="14"/>
      <color indexed="8"/>
      <name val="Calibri"/>
      <family val="2"/>
      <charset val="204"/>
    </font>
    <font>
      <sz val="10"/>
      <color indexed="60"/>
      <name val="Arial Cyr"/>
      <charset val="204"/>
    </font>
    <font>
      <b/>
      <sz val="11"/>
      <color indexed="36"/>
      <name val="Calibri"/>
      <family val="2"/>
    </font>
    <font>
      <b/>
      <sz val="14"/>
      <color indexed="10"/>
      <name val="Calibri"/>
      <family val="2"/>
      <charset val="204"/>
    </font>
    <font>
      <sz val="14"/>
      <color indexed="17"/>
      <name val="Calibri"/>
      <family val="2"/>
      <charset val="204"/>
    </font>
    <font>
      <sz val="14"/>
      <name val="Calibri"/>
      <family val="2"/>
      <charset val="204"/>
    </font>
    <font>
      <sz val="11"/>
      <color theme="1"/>
      <name val="Calibri"/>
      <family val="2"/>
      <charset val="204"/>
      <scheme val="minor"/>
    </font>
    <font>
      <sz val="11"/>
      <color theme="1"/>
      <name val="Calibri"/>
      <family val="2"/>
      <scheme val="minor"/>
    </font>
    <font>
      <sz val="11"/>
      <color theme="0"/>
      <name val="Calibri"/>
      <family val="2"/>
      <scheme val="minor"/>
    </font>
    <font>
      <b/>
      <sz val="11"/>
      <color theme="0"/>
      <name val="Calibri"/>
      <family val="2"/>
      <scheme val="minor"/>
    </font>
    <font>
      <sz val="11"/>
      <color rgb="FF000000"/>
      <name val="Calibri"/>
      <family val="2"/>
      <charset val="204"/>
      <scheme val="minor"/>
    </font>
    <font>
      <b/>
      <sz val="14"/>
      <color indexed="60"/>
      <name val="Calibri"/>
      <family val="2"/>
      <charset val="204"/>
    </font>
    <font>
      <b/>
      <sz val="14"/>
      <color theme="1"/>
      <name val="Calibri"/>
      <family val="2"/>
      <charset val="204"/>
      <scheme val="minor"/>
    </font>
    <font>
      <b/>
      <sz val="11"/>
      <color theme="1"/>
      <name val="Calibri"/>
      <family val="2"/>
      <charset val="204"/>
      <scheme val="minor"/>
    </font>
    <font>
      <sz val="11"/>
      <color indexed="53"/>
      <name val="Calibri"/>
      <family val="2"/>
    </font>
    <font>
      <b/>
      <sz val="14"/>
      <name val="Calibri"/>
      <family val="2"/>
      <charset val="204"/>
    </font>
    <font>
      <sz val="14"/>
      <name val="Calibri"/>
      <family val="2"/>
      <charset val="204"/>
      <scheme val="minor"/>
    </font>
    <font>
      <sz val="11"/>
      <name val="Calibri"/>
      <family val="2"/>
      <scheme val="minor"/>
    </font>
    <font>
      <sz val="12"/>
      <name val="Calibri"/>
      <family val="2"/>
    </font>
    <font>
      <sz val="11"/>
      <color theme="0"/>
      <name val="Calibri"/>
      <family val="2"/>
    </font>
    <font>
      <sz val="16"/>
      <color theme="1"/>
      <name val="Calibri"/>
      <family val="2"/>
      <scheme val="minor"/>
    </font>
    <font>
      <sz val="11"/>
      <name val="Calibri"/>
      <family val="2"/>
      <charset val="204"/>
      <scheme val="minor"/>
    </font>
    <font>
      <sz val="11"/>
      <name val="Arial"/>
      <family val="2"/>
      <charset val="204"/>
    </font>
    <font>
      <b/>
      <sz val="11"/>
      <name val="Calibri"/>
      <family val="2"/>
      <charset val="204"/>
      <scheme val="minor"/>
    </font>
  </fonts>
  <fills count="14">
    <fill>
      <patternFill patternType="none"/>
    </fill>
    <fill>
      <patternFill patternType="gray125"/>
    </fill>
    <fill>
      <patternFill patternType="solid">
        <fgColor indexed="31"/>
        <bgColor indexed="64"/>
      </patternFill>
    </fill>
    <fill>
      <patternFill patternType="solid">
        <fgColor indexed="50"/>
        <bgColor indexed="64"/>
      </patternFill>
    </fill>
    <fill>
      <patternFill patternType="solid">
        <fgColor indexed="13"/>
        <bgColor indexed="64"/>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0"/>
        <bgColor theme="4"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5" tint="0.39997558519241921"/>
      </left>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style="thin">
        <color theme="4" tint="0.39997558519241921"/>
      </left>
      <right/>
      <top style="thin">
        <color indexed="64"/>
      </top>
      <bottom/>
      <diagonal/>
    </border>
    <border>
      <left style="medium">
        <color indexed="13"/>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top style="medium">
        <color indexed="13"/>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theme="4" tint="0.39997558519241921"/>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indexed="64"/>
      </left>
      <right/>
      <top/>
      <bottom style="thin">
        <color theme="4" tint="0.39997558519241921"/>
      </bottom>
      <diagonal/>
    </border>
    <border>
      <left/>
      <right style="thin">
        <color indexed="64"/>
      </right>
      <top/>
      <bottom style="thin">
        <color indexed="64"/>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right/>
      <top style="thin">
        <color rgb="FFC00000"/>
      </top>
      <bottom style="thin">
        <color rgb="FFC00000"/>
      </bottom>
      <diagonal/>
    </border>
    <border>
      <left style="thin">
        <color indexed="64"/>
      </left>
      <right/>
      <top style="thin">
        <color rgb="FFC00000"/>
      </top>
      <bottom style="thin">
        <color rgb="FFC00000"/>
      </bottom>
      <diagonal/>
    </border>
    <border>
      <left/>
      <right style="thin">
        <color rgb="FFC00000"/>
      </right>
      <top style="thin">
        <color indexed="64"/>
      </top>
      <bottom/>
      <diagonal/>
    </border>
    <border>
      <left style="thin">
        <color theme="4" tint="0.39997558519241921"/>
      </left>
      <right/>
      <top/>
      <bottom/>
      <diagonal/>
    </border>
    <border>
      <left style="medium">
        <color indexed="64"/>
      </left>
      <right/>
      <top style="medium">
        <color indexed="64"/>
      </top>
      <bottom/>
      <diagonal/>
    </border>
    <border>
      <left style="medium">
        <color indexed="64"/>
      </left>
      <right/>
      <top style="thin">
        <color indexed="64"/>
      </top>
      <bottom/>
      <diagonal/>
    </border>
  </borders>
  <cellStyleXfs count="8">
    <xf numFmtId="0" fontId="0"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141">
    <xf numFmtId="0" fontId="0" fillId="0" borderId="0" xfId="0"/>
    <xf numFmtId="14" fontId="0" fillId="0" borderId="1" xfId="0" applyNumberFormat="1" applyBorder="1" applyAlignment="1">
      <alignment horizontal="center"/>
    </xf>
    <xf numFmtId="0" fontId="0" fillId="0" borderId="0" xfId="0" applyBorder="1" applyAlignment="1">
      <alignment horizontal="center"/>
    </xf>
    <xf numFmtId="0" fontId="0" fillId="0" borderId="0" xfId="0" applyFill="1" applyBorder="1"/>
    <xf numFmtId="0" fontId="0" fillId="0" borderId="0" xfId="0" applyFill="1"/>
    <xf numFmtId="0" fontId="1" fillId="0" borderId="0" xfId="0" applyFont="1" applyBorder="1" applyAlignment="1">
      <alignment horizontal="center"/>
    </xf>
    <xf numFmtId="0" fontId="8" fillId="4" borderId="0" xfId="0" applyFont="1" applyFill="1"/>
    <xf numFmtId="0" fontId="8" fillId="4" borderId="0" xfId="0" applyFont="1" applyFill="1" applyBorder="1"/>
    <xf numFmtId="20" fontId="1" fillId="0" borderId="0" xfId="0" applyNumberFormat="1" applyFont="1" applyBorder="1" applyAlignment="1">
      <alignment horizontal="center"/>
    </xf>
    <xf numFmtId="164" fontId="1" fillId="0" borderId="0" xfId="0" applyNumberFormat="1" applyFont="1" applyBorder="1" applyAlignment="1">
      <alignment horizontal="center"/>
    </xf>
    <xf numFmtId="165" fontId="0" fillId="3" borderId="0" xfId="0" applyNumberFormat="1" applyFill="1" applyBorder="1" applyAlignment="1">
      <alignment horizontal="center"/>
    </xf>
    <xf numFmtId="0" fontId="0" fillId="3" borderId="0" xfId="0" applyFill="1" applyBorder="1" applyAlignment="1">
      <alignment horizontal="center"/>
    </xf>
    <xf numFmtId="165" fontId="1" fillId="0" borderId="0" xfId="0" applyNumberFormat="1" applyFont="1" applyBorder="1" applyAlignment="1">
      <alignment horizontal="center"/>
    </xf>
    <xf numFmtId="165" fontId="0" fillId="0" borderId="0" xfId="0" applyNumberFormat="1" applyAlignment="1">
      <alignment horizontal="center"/>
    </xf>
    <xf numFmtId="0" fontId="11" fillId="2" borderId="7" xfId="0" applyFont="1" applyFill="1" applyBorder="1" applyAlignment="1">
      <alignment horizontal="center" vertical="top" wrapText="1"/>
    </xf>
    <xf numFmtId="0" fontId="8" fillId="0" borderId="0" xfId="0" applyFont="1" applyFill="1" applyBorder="1"/>
    <xf numFmtId="0" fontId="12" fillId="0" borderId="0" xfId="0" applyFont="1" applyAlignment="1">
      <alignment horizontal="left"/>
    </xf>
    <xf numFmtId="0" fontId="13" fillId="0" borderId="0" xfId="0" applyFont="1" applyAlignment="1">
      <alignment horizontal="left"/>
    </xf>
    <xf numFmtId="0" fontId="0" fillId="7" borderId="16" xfId="0" applyFont="1" applyFill="1" applyBorder="1" applyAlignment="1">
      <alignment horizontal="center"/>
    </xf>
    <xf numFmtId="0" fontId="0" fillId="7" borderId="15" xfId="0" applyFont="1" applyFill="1" applyBorder="1" applyAlignment="1">
      <alignment horizontal="center"/>
    </xf>
    <xf numFmtId="0" fontId="0" fillId="7" borderId="15" xfId="0" applyFont="1" applyFill="1" applyBorder="1"/>
    <xf numFmtId="0" fontId="6" fillId="7" borderId="15" xfId="0" applyFont="1" applyFill="1" applyBorder="1" applyAlignment="1">
      <alignment horizontal="center"/>
    </xf>
    <xf numFmtId="1" fontId="5" fillId="8" borderId="8" xfId="0" applyNumberFormat="1" applyFont="1" applyFill="1" applyBorder="1" applyAlignment="1">
      <alignment horizontal="center"/>
    </xf>
    <xf numFmtId="0" fontId="0" fillId="7" borderId="18" xfId="0" applyFont="1" applyFill="1" applyBorder="1"/>
    <xf numFmtId="0" fontId="0" fillId="7" borderId="7" xfId="0" applyFont="1" applyFill="1" applyBorder="1" applyAlignment="1">
      <alignment horizontal="center"/>
    </xf>
    <xf numFmtId="0" fontId="0" fillId="7" borderId="13" xfId="0" applyFont="1" applyFill="1" applyBorder="1"/>
    <xf numFmtId="0" fontId="0" fillId="7" borderId="14" xfId="0" applyFont="1" applyFill="1" applyBorder="1"/>
    <xf numFmtId="165" fontId="3" fillId="7" borderId="15" xfId="0" applyNumberFormat="1" applyFont="1" applyFill="1" applyBorder="1" applyAlignment="1">
      <alignment horizontal="center"/>
    </xf>
    <xf numFmtId="0" fontId="7" fillId="7" borderId="18" xfId="0" applyNumberFormat="1" applyFont="1" applyFill="1" applyBorder="1" applyAlignment="1">
      <alignment horizontal="left"/>
    </xf>
    <xf numFmtId="168" fontId="4" fillId="7" borderId="19" xfId="0" applyNumberFormat="1" applyFont="1" applyFill="1" applyBorder="1"/>
    <xf numFmtId="168" fontId="4" fillId="7" borderId="18" xfId="0" applyNumberFormat="1" applyFont="1" applyFill="1" applyBorder="1"/>
    <xf numFmtId="168" fontId="4" fillId="3" borderId="18" xfId="0" applyNumberFormat="1" applyFont="1" applyFill="1" applyBorder="1"/>
    <xf numFmtId="165" fontId="0" fillId="3" borderId="7" xfId="0" applyNumberFormat="1" applyFont="1" applyFill="1" applyBorder="1" applyAlignment="1">
      <alignment horizontal="center"/>
    </xf>
    <xf numFmtId="0" fontId="10" fillId="0" borderId="7" xfId="0" applyFont="1" applyBorder="1" applyAlignment="1">
      <alignment horizontal="center"/>
    </xf>
    <xf numFmtId="0" fontId="10" fillId="0" borderId="7" xfId="0" applyNumberFormat="1" applyFont="1" applyBorder="1" applyAlignment="1">
      <alignment horizontal="center"/>
    </xf>
    <xf numFmtId="0" fontId="1" fillId="0" borderId="7" xfId="0" applyFont="1" applyBorder="1" applyAlignment="1">
      <alignment horizontal="center"/>
    </xf>
    <xf numFmtId="165" fontId="10" fillId="3" borderId="7" xfId="0" applyNumberFormat="1" applyFont="1" applyFill="1" applyBorder="1" applyAlignment="1">
      <alignment horizontal="center"/>
    </xf>
    <xf numFmtId="165" fontId="1" fillId="0" borderId="7" xfId="0" applyNumberFormat="1" applyFont="1" applyBorder="1" applyAlignment="1">
      <alignment horizontal="center"/>
    </xf>
    <xf numFmtId="0" fontId="11" fillId="10" borderId="20"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1" fillId="9" borderId="23" xfId="0" applyFont="1" applyFill="1" applyBorder="1" applyAlignment="1">
      <alignment horizontal="center" vertical="top" wrapText="1"/>
    </xf>
    <xf numFmtId="0" fontId="11" fillId="9" borderId="20" xfId="0" applyFont="1" applyFill="1" applyBorder="1" applyAlignment="1">
      <alignment horizontal="center" vertical="top" wrapText="1"/>
    </xf>
    <xf numFmtId="0" fontId="18" fillId="6" borderId="7" xfId="0" applyFont="1" applyFill="1" applyBorder="1"/>
    <xf numFmtId="14" fontId="0" fillId="2" borderId="12" xfId="0" applyNumberFormat="1" applyFont="1" applyFill="1" applyBorder="1" applyAlignment="1" applyProtection="1">
      <alignment horizontal="center" vertical="top" wrapText="1"/>
      <protection locked="0"/>
    </xf>
    <xf numFmtId="14" fontId="23" fillId="2" borderId="12" xfId="0" applyNumberFormat="1" applyFont="1" applyFill="1" applyBorder="1" applyAlignment="1" applyProtection="1">
      <alignment horizontal="center" vertical="top" wrapText="1"/>
      <protection locked="0"/>
    </xf>
    <xf numFmtId="164" fontId="0" fillId="2" borderId="12" xfId="0" applyNumberFormat="1" applyFont="1" applyFill="1" applyBorder="1" applyAlignment="1">
      <alignment horizontal="center" vertical="top" wrapText="1"/>
    </xf>
    <xf numFmtId="169" fontId="0" fillId="2" borderId="12" xfId="0" applyNumberFormat="1" applyFont="1" applyFill="1" applyBorder="1" applyAlignment="1" applyProtection="1">
      <alignment horizontal="center" vertical="top" wrapText="1"/>
      <protection locked="0"/>
    </xf>
    <xf numFmtId="0" fontId="0" fillId="2" borderId="12" xfId="0" applyNumberFormat="1" applyFont="1" applyFill="1" applyBorder="1" applyAlignment="1" applyProtection="1">
      <alignment horizontal="center" vertical="top" wrapText="1"/>
      <protection locked="0"/>
    </xf>
    <xf numFmtId="0" fontId="23" fillId="2" borderId="12" xfId="0" applyNumberFormat="1" applyFont="1" applyFill="1" applyBorder="1" applyAlignment="1" applyProtection="1">
      <alignment horizontal="center" vertical="top" wrapText="1"/>
      <protection locked="0"/>
    </xf>
    <xf numFmtId="165" fontId="14" fillId="0" borderId="0" xfId="0" applyNumberFormat="1" applyFont="1" applyFill="1" applyBorder="1" applyAlignment="1">
      <alignment horizontal="center"/>
    </xf>
    <xf numFmtId="0" fontId="23" fillId="2" borderId="0" xfId="0" applyNumberFormat="1" applyFont="1" applyFill="1" applyBorder="1" applyAlignment="1" applyProtection="1">
      <alignment horizontal="center" vertical="top" wrapText="1"/>
      <protection locked="0"/>
    </xf>
    <xf numFmtId="168" fontId="4" fillId="3" borderId="15" xfId="0" applyNumberFormat="1" applyFont="1" applyFill="1" applyBorder="1"/>
    <xf numFmtId="14" fontId="0" fillId="2" borderId="25" xfId="0" applyNumberFormat="1" applyFont="1" applyFill="1" applyBorder="1" applyAlignment="1" applyProtection="1">
      <alignment horizontal="center" vertical="top" wrapText="1"/>
      <protection locked="0"/>
    </xf>
    <xf numFmtId="0" fontId="29" fillId="0" borderId="24" xfId="0" applyFont="1" applyBorder="1" applyAlignment="1">
      <alignment horizontal="center"/>
    </xf>
    <xf numFmtId="165" fontId="0" fillId="7" borderId="7" xfId="0" applyNumberFormat="1" applyFont="1" applyFill="1" applyBorder="1" applyAlignment="1">
      <alignment horizontal="center"/>
    </xf>
    <xf numFmtId="0" fontId="17" fillId="12" borderId="12" xfId="0" applyNumberFormat="1" applyFont="1" applyFill="1" applyBorder="1" applyAlignment="1" applyProtection="1">
      <alignment horizontal="center" vertical="top" wrapText="1"/>
      <protection locked="0"/>
    </xf>
    <xf numFmtId="0" fontId="0" fillId="11" borderId="12" xfId="0" applyFont="1" applyFill="1" applyBorder="1" applyAlignment="1" applyProtection="1">
      <alignment horizontal="center"/>
      <protection locked="0"/>
    </xf>
    <xf numFmtId="169" fontId="0" fillId="2" borderId="13" xfId="0" applyNumberFormat="1" applyFont="1" applyFill="1" applyBorder="1" applyAlignment="1">
      <alignment horizontal="center"/>
    </xf>
    <xf numFmtId="0" fontId="1" fillId="7" borderId="7" xfId="0" applyFont="1" applyFill="1" applyBorder="1" applyAlignment="1">
      <alignment horizontal="center"/>
    </xf>
    <xf numFmtId="165" fontId="5" fillId="2" borderId="7" xfId="0" applyNumberFormat="1" applyFont="1" applyFill="1" applyBorder="1" applyAlignment="1">
      <alignment horizontal="center"/>
    </xf>
    <xf numFmtId="165" fontId="1" fillId="7" borderId="7" xfId="0" applyNumberFormat="1" applyFont="1" applyFill="1" applyBorder="1" applyAlignment="1">
      <alignment horizontal="center"/>
    </xf>
    <xf numFmtId="165" fontId="5" fillId="7" borderId="7" xfId="0" applyNumberFormat="1" applyFont="1" applyFill="1" applyBorder="1" applyAlignment="1">
      <alignment horizontal="center"/>
    </xf>
    <xf numFmtId="166" fontId="5" fillId="7" borderId="7" xfId="0" applyNumberFormat="1" applyFont="1" applyFill="1" applyBorder="1" applyAlignment="1">
      <alignment horizontal="center"/>
    </xf>
    <xf numFmtId="166" fontId="0" fillId="7" borderId="7" xfId="0" applyNumberFormat="1" applyFont="1" applyFill="1" applyBorder="1" applyAlignment="1">
      <alignment horizontal="center"/>
    </xf>
    <xf numFmtId="166" fontId="1" fillId="7" borderId="7" xfId="0" applyNumberFormat="1" applyFont="1" applyFill="1" applyBorder="1" applyAlignment="1">
      <alignment horizontal="center"/>
    </xf>
    <xf numFmtId="165" fontId="14" fillId="0" borderId="5" xfId="0" applyNumberFormat="1" applyFont="1" applyBorder="1" applyAlignment="1">
      <alignment horizontal="center"/>
    </xf>
    <xf numFmtId="9" fontId="14" fillId="0" borderId="5" xfId="0" applyNumberFormat="1" applyFont="1" applyBorder="1" applyAlignment="1">
      <alignment horizontal="center"/>
    </xf>
    <xf numFmtId="165" fontId="24" fillId="0" borderId="5" xfId="0" applyNumberFormat="1" applyFont="1" applyBorder="1" applyAlignment="1">
      <alignment horizontal="center"/>
    </xf>
    <xf numFmtId="9" fontId="24" fillId="0" borderId="5" xfId="0" applyNumberFormat="1" applyFont="1" applyBorder="1" applyAlignment="1">
      <alignment horizontal="center"/>
    </xf>
    <xf numFmtId="165" fontId="14" fillId="0" borderId="0" xfId="0" applyNumberFormat="1" applyFont="1" applyBorder="1" applyAlignment="1">
      <alignment horizontal="center"/>
    </xf>
    <xf numFmtId="9" fontId="14" fillId="0" borderId="0" xfId="0" applyNumberFormat="1" applyFont="1" applyBorder="1" applyAlignment="1">
      <alignment horizontal="center"/>
    </xf>
    <xf numFmtId="0" fontId="27" fillId="0" borderId="2" xfId="0" applyNumberFormat="1" applyFont="1" applyFill="1" applyBorder="1" applyAlignment="1" applyProtection="1">
      <alignment horizontal="center" vertical="top"/>
      <protection locked="0"/>
    </xf>
    <xf numFmtId="165" fontId="24" fillId="0" borderId="0" xfId="0" applyNumberFormat="1" applyFont="1" applyBorder="1" applyAlignment="1">
      <alignment horizontal="center"/>
    </xf>
    <xf numFmtId="165" fontId="25" fillId="0" borderId="0" xfId="0" applyNumberFormat="1" applyFont="1" applyFill="1" applyBorder="1" applyAlignment="1">
      <alignment horizontal="center"/>
    </xf>
    <xf numFmtId="9" fontId="25" fillId="0" borderId="0" xfId="0" applyNumberFormat="1" applyFont="1" applyFill="1" applyBorder="1" applyAlignment="1">
      <alignment horizontal="center"/>
    </xf>
    <xf numFmtId="169" fontId="23" fillId="2" borderId="7" xfId="0" applyNumberFormat="1" applyFont="1" applyFill="1" applyBorder="1" applyAlignment="1" applyProtection="1">
      <alignment horizontal="center" vertical="top" wrapText="1"/>
      <protection locked="0"/>
    </xf>
    <xf numFmtId="0" fontId="27" fillId="0" borderId="2" xfId="0" applyNumberFormat="1" applyFont="1" applyFill="1" applyBorder="1" applyAlignment="1" applyProtection="1">
      <alignment horizontal="center" vertical="top" wrapText="1"/>
      <protection locked="0"/>
    </xf>
    <xf numFmtId="14" fontId="23" fillId="2" borderId="7" xfId="0" applyNumberFormat="1" applyFont="1" applyFill="1" applyBorder="1" applyAlignment="1" applyProtection="1">
      <alignment horizontal="center" vertical="top" wrapText="1"/>
      <protection locked="0"/>
    </xf>
    <xf numFmtId="0" fontId="23" fillId="2" borderId="7" xfId="0" applyNumberFormat="1" applyFont="1" applyFill="1" applyBorder="1" applyAlignment="1" applyProtection="1">
      <alignment horizontal="center" vertical="top" wrapText="1"/>
      <protection locked="0"/>
    </xf>
    <xf numFmtId="164" fontId="23" fillId="2" borderId="7" xfId="0" applyNumberFormat="1" applyFont="1" applyFill="1" applyBorder="1" applyAlignment="1" applyProtection="1">
      <alignment horizontal="center" vertical="top" wrapText="1"/>
      <protection locked="0"/>
    </xf>
    <xf numFmtId="0" fontId="28" fillId="12" borderId="7" xfId="0" applyNumberFormat="1" applyFont="1" applyFill="1" applyBorder="1" applyAlignment="1" applyProtection="1">
      <alignment horizontal="center" vertical="top" wrapText="1"/>
      <protection locked="0"/>
    </xf>
    <xf numFmtId="165" fontId="27" fillId="0" borderId="9" xfId="0" applyNumberFormat="1" applyFont="1" applyFill="1" applyBorder="1" applyAlignment="1" applyProtection="1">
      <alignment horizontal="center" vertical="top" wrapText="1"/>
      <protection locked="0"/>
    </xf>
    <xf numFmtId="165" fontId="27" fillId="0" borderId="2" xfId="0" applyNumberFormat="1" applyFont="1" applyFill="1" applyBorder="1" applyAlignment="1" applyProtection="1">
      <alignment horizontal="center" vertical="top" wrapText="1"/>
      <protection locked="0"/>
    </xf>
    <xf numFmtId="165" fontId="14" fillId="0" borderId="5" xfId="0" applyNumberFormat="1" applyFont="1" applyFill="1" applyBorder="1" applyAlignment="1">
      <alignment horizontal="center"/>
    </xf>
    <xf numFmtId="9" fontId="14" fillId="0" borderId="5" xfId="0" applyNumberFormat="1" applyFont="1" applyFill="1" applyBorder="1" applyAlignment="1">
      <alignment horizontal="center"/>
    </xf>
    <xf numFmtId="14" fontId="20" fillId="0" borderId="27" xfId="0" applyNumberFormat="1" applyFont="1" applyBorder="1" applyAlignment="1">
      <alignment horizontal="center"/>
    </xf>
    <xf numFmtId="20" fontId="20" fillId="0" borderId="28" xfId="0" applyNumberFormat="1" applyFont="1" applyBorder="1" applyAlignment="1">
      <alignment horizontal="center"/>
    </xf>
    <xf numFmtId="0" fontId="20" fillId="0" borderId="28" xfId="0" applyFont="1" applyBorder="1" applyAlignment="1">
      <alignment horizontal="center"/>
    </xf>
    <xf numFmtId="0" fontId="20" fillId="0" borderId="30" xfId="0" applyFont="1" applyBorder="1" applyAlignment="1">
      <alignment horizontal="center"/>
    </xf>
    <xf numFmtId="164" fontId="20" fillId="0" borderId="28" xfId="0" applyNumberFormat="1" applyFont="1" applyBorder="1" applyAlignment="1">
      <alignment horizontal="center"/>
    </xf>
    <xf numFmtId="0" fontId="20" fillId="0" borderId="29" xfId="0" applyFont="1" applyBorder="1" applyAlignment="1">
      <alignment horizontal="center"/>
    </xf>
    <xf numFmtId="0" fontId="21" fillId="0" borderId="31" xfId="0" applyFont="1" applyBorder="1" applyAlignment="1">
      <alignment horizontal="center"/>
    </xf>
    <xf numFmtId="0" fontId="0" fillId="7" borderId="32" xfId="0" applyFont="1" applyFill="1" applyBorder="1"/>
    <xf numFmtId="0" fontId="9" fillId="7" borderId="17" xfId="0" applyFont="1" applyFill="1" applyBorder="1" applyAlignment="1" applyProtection="1">
      <alignment horizontal="center"/>
      <protection locked="0"/>
    </xf>
    <xf numFmtId="165" fontId="0" fillId="7" borderId="15" xfId="0" applyNumberFormat="1" applyFont="1" applyFill="1" applyBorder="1"/>
    <xf numFmtId="166" fontId="3" fillId="7" borderId="15" xfId="0" applyNumberFormat="1" applyFont="1" applyFill="1" applyBorder="1" applyAlignment="1">
      <alignment horizontal="center"/>
    </xf>
    <xf numFmtId="165" fontId="0" fillId="7" borderId="15" xfId="0" applyNumberFormat="1" applyFont="1" applyFill="1" applyBorder="1" applyAlignment="1">
      <alignment horizontal="center"/>
    </xf>
    <xf numFmtId="0" fontId="21" fillId="7" borderId="15" xfId="0" applyFont="1" applyFill="1" applyBorder="1"/>
    <xf numFmtId="9" fontId="0" fillId="7" borderId="15" xfId="0" applyNumberFormat="1" applyFont="1" applyFill="1" applyBorder="1" applyAlignment="1">
      <alignment horizontal="center"/>
    </xf>
    <xf numFmtId="0" fontId="20" fillId="5" borderId="11" xfId="0" applyFont="1" applyFill="1" applyBorder="1" applyAlignment="1" applyProtection="1">
      <alignment horizontal="center" vertical="top"/>
      <protection locked="0"/>
    </xf>
    <xf numFmtId="0" fontId="0" fillId="7" borderId="0" xfId="0" applyFont="1" applyFill="1" applyBorder="1" applyAlignment="1">
      <alignment horizontal="center"/>
    </xf>
    <xf numFmtId="0" fontId="9" fillId="7" borderId="0" xfId="0" applyFont="1" applyFill="1" applyBorder="1" applyAlignment="1" applyProtection="1">
      <alignment horizontal="center"/>
      <protection locked="0"/>
    </xf>
    <xf numFmtId="0" fontId="0" fillId="7" borderId="0" xfId="0" applyFont="1" applyFill="1" applyBorder="1"/>
    <xf numFmtId="0" fontId="9" fillId="7" borderId="1" xfId="0" applyFont="1" applyFill="1" applyBorder="1" applyAlignment="1" applyProtection="1">
      <alignment horizontal="center"/>
      <protection locked="0"/>
    </xf>
    <xf numFmtId="170" fontId="0" fillId="0" borderId="1" xfId="0" applyNumberFormat="1" applyBorder="1" applyAlignment="1">
      <alignment horizontal="center"/>
    </xf>
    <xf numFmtId="0" fontId="0" fillId="11" borderId="7" xfId="0" applyFont="1" applyFill="1" applyBorder="1" applyAlignment="1">
      <alignment horizontal="center"/>
    </xf>
    <xf numFmtId="167" fontId="0" fillId="7" borderId="7" xfId="0" applyNumberFormat="1" applyFont="1" applyFill="1" applyBorder="1" applyAlignment="1">
      <alignment horizontal="center"/>
    </xf>
    <xf numFmtId="0" fontId="0" fillId="7" borderId="7" xfId="0" applyNumberFormat="1" applyFont="1" applyFill="1" applyBorder="1" applyAlignment="1">
      <alignment horizontal="center"/>
    </xf>
    <xf numFmtId="0" fontId="19" fillId="7" borderId="33" xfId="0" applyNumberFormat="1" applyFont="1" applyFill="1" applyBorder="1" applyAlignment="1">
      <alignment horizontal="center"/>
    </xf>
    <xf numFmtId="0" fontId="0" fillId="7" borderId="34" xfId="0" applyFont="1" applyFill="1" applyBorder="1" applyAlignment="1">
      <alignment horizontal="center"/>
    </xf>
    <xf numFmtId="167" fontId="10" fillId="0" borderId="7" xfId="0" applyNumberFormat="1" applyFont="1" applyBorder="1" applyAlignment="1">
      <alignment horizontal="center"/>
    </xf>
    <xf numFmtId="0" fontId="19" fillId="0" borderId="33" xfId="0" applyNumberFormat="1" applyFont="1" applyBorder="1" applyAlignment="1">
      <alignment horizontal="center"/>
    </xf>
    <xf numFmtId="0" fontId="10" fillId="0" borderId="34" xfId="0" applyFont="1" applyBorder="1" applyAlignment="1">
      <alignment horizontal="center"/>
    </xf>
    <xf numFmtId="165" fontId="26" fillId="7" borderId="15" xfId="0" applyNumberFormat="1" applyFont="1" applyFill="1" applyBorder="1" applyAlignment="1">
      <alignment horizontal="center"/>
    </xf>
    <xf numFmtId="0" fontId="26" fillId="13" borderId="15" xfId="0" applyFont="1" applyFill="1" applyBorder="1" applyAlignment="1">
      <alignment horizontal="center"/>
    </xf>
    <xf numFmtId="165" fontId="31" fillId="7" borderId="15" xfId="0" applyNumberFormat="1" applyFont="1" applyFill="1" applyBorder="1" applyAlignment="1">
      <alignment horizontal="center"/>
    </xf>
    <xf numFmtId="165" fontId="26" fillId="0" borderId="5" xfId="0" applyNumberFormat="1" applyFont="1" applyBorder="1" applyAlignment="1">
      <alignment horizontal="center"/>
    </xf>
    <xf numFmtId="165" fontId="26" fillId="0" borderId="0" xfId="0" applyNumberFormat="1" applyFont="1" applyAlignment="1">
      <alignment horizontal="center"/>
    </xf>
    <xf numFmtId="165" fontId="26" fillId="12" borderId="5" xfId="0" applyNumberFormat="1" applyFont="1" applyFill="1" applyBorder="1" applyAlignment="1">
      <alignment horizontal="center"/>
    </xf>
    <xf numFmtId="165" fontId="30" fillId="0" borderId="5" xfId="0" applyNumberFormat="1" applyFont="1" applyBorder="1" applyAlignment="1">
      <alignment horizontal="center"/>
    </xf>
    <xf numFmtId="0" fontId="0" fillId="0" borderId="12" xfId="0" applyFont="1" applyFill="1" applyBorder="1" applyAlignment="1" applyProtection="1">
      <alignment horizontal="center"/>
      <protection locked="0"/>
    </xf>
    <xf numFmtId="9" fontId="32" fillId="0" borderId="5" xfId="0" applyNumberFormat="1" applyFont="1" applyBorder="1" applyAlignment="1">
      <alignment horizontal="center" vertical="center"/>
    </xf>
    <xf numFmtId="0" fontId="22" fillId="0" borderId="0" xfId="0" applyFont="1" applyBorder="1" applyAlignment="1">
      <alignment horizontal="center"/>
    </xf>
    <xf numFmtId="166" fontId="0" fillId="7" borderId="15" xfId="0" applyNumberFormat="1" applyFont="1" applyFill="1" applyBorder="1" applyAlignment="1">
      <alignment horizontal="center"/>
    </xf>
    <xf numFmtId="166" fontId="26" fillId="7" borderId="15" xfId="0" applyNumberFormat="1" applyFont="1" applyFill="1" applyBorder="1" applyAlignment="1">
      <alignment horizontal="center"/>
    </xf>
    <xf numFmtId="168" fontId="0" fillId="7" borderId="7" xfId="0" applyNumberFormat="1" applyFont="1" applyFill="1" applyBorder="1" applyAlignment="1">
      <alignment horizontal="center"/>
    </xf>
    <xf numFmtId="168" fontId="10" fillId="0" borderId="7" xfId="0" applyNumberFormat="1" applyFont="1" applyBorder="1" applyAlignment="1">
      <alignment horizontal="center"/>
    </xf>
    <xf numFmtId="166" fontId="30" fillId="0" borderId="10" xfId="0" applyNumberFormat="1" applyFont="1" applyBorder="1" applyAlignment="1">
      <alignment horizontal="center"/>
    </xf>
    <xf numFmtId="166" fontId="0" fillId="0" borderId="0" xfId="0" applyNumberFormat="1" applyAlignment="1">
      <alignment horizontal="center"/>
    </xf>
    <xf numFmtId="166" fontId="26" fillId="0" borderId="26" xfId="0" applyNumberFormat="1" applyFont="1" applyBorder="1" applyAlignment="1">
      <alignment horizontal="center"/>
    </xf>
    <xf numFmtId="166" fontId="26" fillId="0" borderId="3" xfId="0" applyNumberFormat="1" applyFont="1" applyBorder="1" applyAlignment="1">
      <alignment horizontal="center"/>
    </xf>
    <xf numFmtId="166" fontId="26" fillId="0" borderId="4" xfId="0" applyNumberFormat="1" applyFont="1" applyBorder="1" applyAlignment="1">
      <alignment horizontal="center"/>
    </xf>
    <xf numFmtId="166" fontId="26" fillId="0" borderId="10" xfId="0" applyNumberFormat="1" applyFont="1" applyBorder="1" applyAlignment="1">
      <alignment horizontal="center"/>
    </xf>
    <xf numFmtId="165" fontId="27" fillId="0" borderId="2" xfId="0" applyNumberFormat="1" applyFont="1" applyFill="1" applyBorder="1" applyAlignment="1" applyProtection="1">
      <alignment horizontal="center" vertical="top"/>
      <protection locked="0"/>
    </xf>
    <xf numFmtId="165" fontId="24" fillId="0" borderId="5" xfId="0" applyNumberFormat="1" applyFont="1" applyFill="1" applyBorder="1" applyAlignment="1">
      <alignment horizontal="center"/>
    </xf>
    <xf numFmtId="165" fontId="14" fillId="0" borderId="6" xfId="0" applyNumberFormat="1" applyFont="1" applyFill="1" applyBorder="1" applyAlignment="1">
      <alignment horizontal="center"/>
    </xf>
    <xf numFmtId="9" fontId="24" fillId="0" borderId="5" xfId="0" applyNumberFormat="1" applyFont="1" applyFill="1" applyBorder="1" applyAlignment="1">
      <alignment horizontal="center"/>
    </xf>
    <xf numFmtId="9" fontId="14" fillId="0" borderId="6" xfId="0" applyNumberFormat="1" applyFont="1" applyFill="1" applyBorder="1" applyAlignment="1">
      <alignment horizontal="center"/>
    </xf>
    <xf numFmtId="9" fontId="32" fillId="0" borderId="5" xfId="0" applyNumberFormat="1" applyFont="1" applyFill="1" applyBorder="1" applyAlignment="1">
      <alignment horizontal="center" vertical="center"/>
    </xf>
    <xf numFmtId="0" fontId="22" fillId="0" borderId="21" xfId="0" applyFont="1" applyBorder="1" applyAlignment="1">
      <alignment horizontal="center"/>
    </xf>
    <xf numFmtId="0" fontId="22" fillId="0" borderId="22" xfId="0" applyFont="1" applyBorder="1" applyAlignment="1">
      <alignment horizontal="center"/>
    </xf>
  </cellXfs>
  <cellStyles count="8">
    <cellStyle name="Обычный" xfId="0" builtinId="0"/>
    <cellStyle name="Обычный 2" xfId="1"/>
    <cellStyle name="Обычный 3" xfId="2"/>
    <cellStyle name="Обычный 3 2" xfId="3"/>
    <cellStyle name="Обычный 4" xfId="4"/>
    <cellStyle name="Обычный 4 2" xfId="5"/>
    <cellStyle name="Обычный 5" xfId="6"/>
    <cellStyle name="Обычный 5 2" xfId="7"/>
  </cellStyles>
  <dxfs count="14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0"/>
      </font>
      <fill>
        <patternFill>
          <bgColor rgb="FFFF0000"/>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rgb="FF00B050"/>
        </patternFill>
      </fill>
    </dxf>
    <dxf>
      <font>
        <color rgb="FF9C0006"/>
      </font>
      <fill>
        <patternFill>
          <bgColor rgb="FFFFC7CE"/>
        </patternFill>
      </fill>
    </dxf>
    <dxf>
      <font>
        <color theme="0"/>
      </font>
      <fill>
        <patternFill>
          <bgColor rgb="FFFF0000"/>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val="0"/>
        <color rgb="FFC00000"/>
      </font>
      <fill>
        <patternFill>
          <bgColor theme="5" tint="0.39994506668294322"/>
        </patternFill>
      </fill>
    </dxf>
    <dxf>
      <font>
        <b/>
        <i val="0"/>
        <color rgb="FF00B050"/>
      </font>
      <fill>
        <patternFill>
          <bgColor rgb="FFFFFF00"/>
        </patternFill>
      </fill>
    </dxf>
    <dxf>
      <font>
        <b/>
        <i val="0"/>
        <color rgb="FFFF0000"/>
      </font>
      <fill>
        <patternFill>
          <bgColor rgb="FFFFFF00"/>
        </patternFill>
      </fill>
    </dxf>
    <dxf>
      <font>
        <b/>
        <i val="0"/>
        <color rgb="FFC00000"/>
      </font>
      <fill>
        <patternFill>
          <bgColor theme="5" tint="0.39994506668294322"/>
        </patternFill>
      </fill>
    </dxf>
    <dxf>
      <font>
        <b/>
        <i val="0"/>
        <color rgb="FF00B050"/>
      </font>
      <fill>
        <patternFill>
          <bgColor rgb="FFFFFF00"/>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theme="0"/>
      </font>
      <fill>
        <patternFill>
          <bgColor theme="3" tint="0.39994506668294322"/>
        </patternFill>
      </fill>
    </dxf>
    <dxf>
      <font>
        <color auto="1"/>
      </font>
      <fill>
        <patternFill>
          <bgColor theme="3" tint="0.59996337778862885"/>
        </patternFill>
      </fill>
    </dxf>
    <dxf>
      <font>
        <color theme="0"/>
      </font>
      <fill>
        <patternFill>
          <bgColor theme="9" tint="-0.24994659260841701"/>
        </patternFill>
      </fill>
    </dxf>
    <dxf>
      <font>
        <color theme="3"/>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ndense val="0"/>
        <extend val="0"/>
        <color indexed="14"/>
      </font>
      <fill>
        <patternFill>
          <bgColor indexed="47"/>
        </patternFill>
      </fill>
    </dxf>
    <dxf>
      <font>
        <condense val="0"/>
        <extend val="0"/>
        <color indexed="16"/>
      </font>
      <fill>
        <patternFill>
          <bgColor indexed="53"/>
        </patternFill>
      </fill>
    </dxf>
    <dxf>
      <font>
        <color indexed="60"/>
      </font>
      <fill>
        <patternFill>
          <bgColor indexed="43"/>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ndense val="0"/>
        <extend val="0"/>
        <color indexed="14"/>
      </font>
      <fill>
        <patternFill>
          <bgColor indexed="47"/>
        </patternFill>
      </fill>
    </dxf>
    <dxf>
      <font>
        <condense val="0"/>
        <extend val="0"/>
        <color indexed="16"/>
      </font>
      <fill>
        <patternFill>
          <bgColor indexed="53"/>
        </patternFill>
      </fill>
    </dxf>
    <dxf>
      <font>
        <color indexed="60"/>
      </font>
      <fill>
        <patternFill>
          <bgColor indexed="43"/>
        </patternFill>
      </fill>
    </dxf>
    <dxf>
      <font>
        <condense val="0"/>
        <extend val="0"/>
        <color indexed="14"/>
      </font>
      <fill>
        <patternFill>
          <bgColor indexed="47"/>
        </patternFill>
      </fill>
    </dxf>
    <dxf>
      <font>
        <condense val="0"/>
        <extend val="0"/>
        <color indexed="16"/>
      </font>
      <fill>
        <patternFill>
          <bgColor indexed="53"/>
        </patternFill>
      </fill>
    </dxf>
    <dxf>
      <font>
        <color indexed="60"/>
      </font>
      <fill>
        <patternFill>
          <bgColor indexed="43"/>
        </patternFill>
      </fill>
    </dxf>
    <dxf>
      <numFmt numFmtId="165" formatCode="0.0"/>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border outline="0">
        <right style="thin">
          <color theme="4" tint="0.39997558519241921"/>
        </right>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s>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2:AC397" totalsRowShown="0" headerRowDxfId="146" dataDxfId="145" tableBorderDxfId="144">
  <autoFilter ref="A2:AC397"/>
  <tableColumns count="29">
    <tableColumn id="1" name="Столбец1" dataDxfId="143"/>
    <tableColumn id="2" name="Столбец2"/>
    <tableColumn id="3" name="Столбец3"/>
    <tableColumn id="4" name="Столбец4"/>
    <tableColumn id="5" name="Столбец5"/>
    <tableColumn id="6" name="Столбец6"/>
    <tableColumn id="7" name="Столбец7"/>
    <tableColumn id="8" name="Столбец8"/>
    <tableColumn id="9" name="Столбец9"/>
    <tableColumn id="10" name="Столбец10"/>
    <tableColumn id="11" name="Столбец11"/>
    <tableColumn id="12" name="Столбец12"/>
    <tableColumn id="13" name="Столбец13"/>
    <tableColumn id="14" name="Столбец14" dataDxfId="142"/>
    <tableColumn id="15" name="Столбец15"/>
    <tableColumn id="16" name="Столбец16"/>
    <tableColumn id="17" name="Столбец17" dataDxfId="141"/>
    <tableColumn id="18" name="Столбец18" dataDxfId="140"/>
    <tableColumn id="19" name="Столбец19"/>
    <tableColumn id="20" name="Столбец20"/>
    <tableColumn id="21" name="Столбец21" dataDxfId="139"/>
    <tableColumn id="22" name="Столбец22"/>
    <tableColumn id="23" name="Столбец23"/>
    <tableColumn id="24" name="Столбец24" dataDxfId="138"/>
    <tableColumn id="25" name="Столбец25"/>
    <tableColumn id="26" name="Столбец26"/>
    <tableColumn id="27" name="Столбец27" dataDxfId="137">
      <calculatedColumnFormula>Y3-Z3</calculatedColumnFormula>
    </tableColumn>
    <tableColumn id="28" name="Столбец28" dataDxfId="136">
      <calculatedColumnFormula>AA3+AC3</calculatedColumnFormula>
    </tableColumn>
    <tableColumn id="29" name="Столбец29"/>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05"/>
  <sheetViews>
    <sheetView tabSelected="1" topLeftCell="A2" zoomScale="87" zoomScaleNormal="87" workbookViewId="0">
      <selection activeCell="B423" sqref="B423"/>
    </sheetView>
  </sheetViews>
  <sheetFormatPr defaultRowHeight="15" x14ac:dyDescent="0.25"/>
  <cols>
    <col min="1" max="1" width="11.5703125" customWidth="1"/>
    <col min="2" max="2" width="10.140625" customWidth="1"/>
    <col min="3" max="3" width="12.42578125" customWidth="1"/>
    <col min="4" max="4" width="11.42578125" customWidth="1"/>
    <col min="5" max="5" width="16.7109375" customWidth="1"/>
    <col min="6" max="6" width="13.7109375" customWidth="1"/>
    <col min="7" max="7" width="15" customWidth="1"/>
    <col min="8" max="8" width="15.7109375" customWidth="1"/>
    <col min="9" max="9" width="13.7109375" customWidth="1"/>
    <col min="10" max="10" width="18.140625" customWidth="1"/>
    <col min="11" max="11" width="17.7109375" customWidth="1"/>
    <col min="12" max="12" width="18.28515625" customWidth="1"/>
    <col min="13" max="13" width="12" customWidth="1"/>
    <col min="14" max="14" width="19.7109375" customWidth="1"/>
    <col min="15" max="15" width="10.28515625" customWidth="1"/>
    <col min="16" max="16" width="10.7109375" customWidth="1"/>
    <col min="17" max="17" width="10.28515625" customWidth="1"/>
    <col min="18" max="18" width="8.42578125" customWidth="1"/>
    <col min="19" max="19" width="10.140625" customWidth="1"/>
    <col min="20" max="20" width="10.42578125" customWidth="1"/>
    <col min="21" max="21" width="22.42578125" customWidth="1"/>
    <col min="22" max="23" width="13.140625" customWidth="1"/>
    <col min="24" max="24" width="22.42578125" customWidth="1"/>
    <col min="25" max="25" width="13.140625" customWidth="1"/>
    <col min="26" max="26" width="12.140625" customWidth="1"/>
    <col min="27" max="27" width="16.5703125" customWidth="1"/>
    <col min="28" max="28" width="25.28515625" customWidth="1"/>
    <col min="29" max="29" width="14.5703125" customWidth="1"/>
    <col min="30" max="30" width="12.28515625" customWidth="1"/>
    <col min="31" max="31" width="13.7109375" customWidth="1"/>
  </cols>
  <sheetData>
    <row r="1" spans="1:31" ht="18" hidden="1" customHeight="1" thickBot="1" x14ac:dyDescent="0.3">
      <c r="O1" s="139"/>
      <c r="P1" s="140"/>
      <c r="Q1" s="140"/>
      <c r="R1" s="140"/>
      <c r="S1" s="140"/>
      <c r="T1" s="140"/>
      <c r="U1" s="140"/>
      <c r="V1" s="140"/>
      <c r="W1" s="140"/>
      <c r="X1" s="140"/>
      <c r="Y1" s="140"/>
      <c r="Z1" s="140"/>
      <c r="AA1" s="140"/>
      <c r="AB1" s="140"/>
      <c r="AC1" s="140"/>
    </row>
    <row r="2" spans="1:31" ht="45.75" customHeight="1" thickBot="1" x14ac:dyDescent="0.3">
      <c r="A2" s="42" t="s">
        <v>45</v>
      </c>
      <c r="B2" s="14" t="s">
        <v>46</v>
      </c>
      <c r="C2" s="14" t="s">
        <v>47</v>
      </c>
      <c r="D2" s="14" t="s">
        <v>48</v>
      </c>
      <c r="E2" s="14" t="s">
        <v>22</v>
      </c>
      <c r="F2" s="14" t="s">
        <v>23</v>
      </c>
      <c r="G2" s="14" t="s">
        <v>24</v>
      </c>
      <c r="H2" s="14" t="s">
        <v>25</v>
      </c>
      <c r="I2" s="14" t="s">
        <v>49</v>
      </c>
      <c r="J2" s="14" t="s">
        <v>50</v>
      </c>
      <c r="K2" s="14" t="s">
        <v>51</v>
      </c>
      <c r="L2" s="14" t="s">
        <v>52</v>
      </c>
      <c r="M2" s="14" t="s">
        <v>53</v>
      </c>
      <c r="N2" s="14" t="s">
        <v>54</v>
      </c>
      <c r="O2" s="38" t="s">
        <v>55</v>
      </c>
      <c r="P2" s="38" t="s">
        <v>56</v>
      </c>
      <c r="Q2" s="39" t="s">
        <v>57</v>
      </c>
      <c r="R2" s="39" t="s">
        <v>58</v>
      </c>
      <c r="S2" s="39" t="s">
        <v>59</v>
      </c>
      <c r="T2" s="39" t="s">
        <v>60</v>
      </c>
      <c r="U2" s="39" t="s">
        <v>61</v>
      </c>
      <c r="V2" s="39" t="s">
        <v>62</v>
      </c>
      <c r="W2" s="39" t="s">
        <v>63</v>
      </c>
      <c r="X2" s="39" t="s">
        <v>64</v>
      </c>
      <c r="Y2" s="40" t="s">
        <v>65</v>
      </c>
      <c r="Z2" s="41" t="s">
        <v>66</v>
      </c>
      <c r="AA2" s="39" t="s">
        <v>67</v>
      </c>
      <c r="AB2" s="39" t="s">
        <v>68</v>
      </c>
      <c r="AC2" s="39" t="s">
        <v>69</v>
      </c>
    </row>
    <row r="3" spans="1:31" ht="15" customHeight="1" thickBot="1" x14ac:dyDescent="0.3">
      <c r="A3" s="105"/>
      <c r="B3" s="24">
        <v>392</v>
      </c>
      <c r="C3" s="125">
        <v>43081</v>
      </c>
      <c r="D3" s="106">
        <v>0.125</v>
      </c>
      <c r="E3" s="24" t="s">
        <v>36</v>
      </c>
      <c r="F3" s="24"/>
      <c r="G3" s="24"/>
      <c r="H3" s="24"/>
      <c r="I3" s="107"/>
      <c r="J3" s="107" t="s">
        <v>44</v>
      </c>
      <c r="K3" s="108"/>
      <c r="L3" s="109"/>
      <c r="M3" s="24"/>
      <c r="N3" s="24"/>
      <c r="O3" s="24">
        <v>80</v>
      </c>
      <c r="P3" s="24">
        <v>56</v>
      </c>
      <c r="Q3" s="24"/>
      <c r="R3" s="24"/>
      <c r="S3" s="24"/>
      <c r="T3" s="24"/>
      <c r="U3" s="24"/>
      <c r="V3" s="32"/>
      <c r="W3" s="32"/>
      <c r="X3" s="24"/>
      <c r="Y3" s="24"/>
      <c r="Z3" s="24"/>
      <c r="AA3" s="24">
        <f t="shared" ref="AA3:AA48" si="0">Y3-Z3</f>
        <v>0</v>
      </c>
      <c r="AB3" s="54">
        <f t="shared" ref="AB3:AB48" si="1">AA3+AC3</f>
        <v>1.5</v>
      </c>
      <c r="AC3" s="32">
        <v>1.5</v>
      </c>
      <c r="AE3" t="s">
        <v>26</v>
      </c>
    </row>
    <row r="4" spans="1:31" ht="15" customHeight="1" thickBot="1" x14ac:dyDescent="0.3">
      <c r="A4" s="105"/>
      <c r="B4" s="33">
        <v>392</v>
      </c>
      <c r="C4" s="126">
        <v>43081</v>
      </c>
      <c r="D4" s="110">
        <v>0.125</v>
      </c>
      <c r="E4" s="33" t="s">
        <v>40</v>
      </c>
      <c r="F4" s="33"/>
      <c r="G4" s="33"/>
      <c r="H4" s="33"/>
      <c r="I4" s="34"/>
      <c r="J4" s="34" t="s">
        <v>44</v>
      </c>
      <c r="K4" s="111"/>
      <c r="L4" s="112"/>
      <c r="M4" s="33"/>
      <c r="N4" s="24"/>
      <c r="O4" s="33">
        <v>56</v>
      </c>
      <c r="P4" s="34">
        <v>80</v>
      </c>
      <c r="Q4" s="35"/>
      <c r="R4" s="35"/>
      <c r="S4" s="35"/>
      <c r="T4" s="35"/>
      <c r="U4" s="33"/>
      <c r="V4" s="36"/>
      <c r="W4" s="36"/>
      <c r="X4" s="35"/>
      <c r="Y4" s="35"/>
      <c r="Z4" s="35"/>
      <c r="AA4" s="35">
        <f t="shared" si="0"/>
        <v>0</v>
      </c>
      <c r="AB4" s="37">
        <f t="shared" si="1"/>
        <v>-1.5</v>
      </c>
      <c r="AC4" s="36">
        <f t="shared" ref="AC4:AC8" si="2">-AC3</f>
        <v>-1.5</v>
      </c>
      <c r="AE4" t="s">
        <v>27</v>
      </c>
    </row>
    <row r="5" spans="1:31" ht="15" customHeight="1" thickBot="1" x14ac:dyDescent="0.3">
      <c r="A5" s="105"/>
      <c r="B5" s="24">
        <v>393</v>
      </c>
      <c r="C5" s="125">
        <v>43081</v>
      </c>
      <c r="D5" s="106">
        <v>0.22916666666666666</v>
      </c>
      <c r="E5" s="24" t="s">
        <v>32</v>
      </c>
      <c r="F5" s="24"/>
      <c r="G5" s="24"/>
      <c r="H5" s="24"/>
      <c r="I5" s="107"/>
      <c r="J5" s="107" t="s">
        <v>43</v>
      </c>
      <c r="K5" s="108"/>
      <c r="L5" s="109"/>
      <c r="M5" s="24"/>
      <c r="N5" s="24"/>
      <c r="O5" s="24">
        <v>84</v>
      </c>
      <c r="P5" s="24">
        <v>76</v>
      </c>
      <c r="Q5" s="24"/>
      <c r="R5" s="24"/>
      <c r="S5" s="24"/>
      <c r="T5" s="24"/>
      <c r="U5" s="24"/>
      <c r="V5" s="32"/>
      <c r="W5" s="32"/>
      <c r="X5" s="24"/>
      <c r="Y5" s="24"/>
      <c r="Z5" s="24"/>
      <c r="AA5" s="24">
        <f t="shared" si="0"/>
        <v>0</v>
      </c>
      <c r="AB5" s="54">
        <f t="shared" si="1"/>
        <v>-3</v>
      </c>
      <c r="AC5" s="32">
        <v>-3</v>
      </c>
      <c r="AE5" t="s">
        <v>28</v>
      </c>
    </row>
    <row r="6" spans="1:31" ht="15" customHeight="1" thickBot="1" x14ac:dyDescent="0.3">
      <c r="A6" s="105"/>
      <c r="B6" s="33">
        <v>393</v>
      </c>
      <c r="C6" s="126">
        <v>43081</v>
      </c>
      <c r="D6" s="110">
        <v>0.22916666666666666</v>
      </c>
      <c r="E6" s="33" t="s">
        <v>37</v>
      </c>
      <c r="F6" s="33"/>
      <c r="G6" s="33"/>
      <c r="H6" s="33"/>
      <c r="I6" s="34"/>
      <c r="J6" s="34" t="s">
        <v>43</v>
      </c>
      <c r="K6" s="111"/>
      <c r="L6" s="112"/>
      <c r="M6" s="33"/>
      <c r="N6" s="24"/>
      <c r="O6" s="33">
        <v>76</v>
      </c>
      <c r="P6" s="34">
        <v>84</v>
      </c>
      <c r="Q6" s="35"/>
      <c r="R6" s="35"/>
      <c r="S6" s="35"/>
      <c r="T6" s="35"/>
      <c r="U6" s="33"/>
      <c r="V6" s="36"/>
      <c r="W6" s="36"/>
      <c r="X6" s="35"/>
      <c r="Y6" s="35"/>
      <c r="Z6" s="35"/>
      <c r="AA6" s="35">
        <f t="shared" si="0"/>
        <v>0</v>
      </c>
      <c r="AB6" s="37">
        <f t="shared" si="1"/>
        <v>3</v>
      </c>
      <c r="AC6" s="36">
        <f t="shared" si="2"/>
        <v>3</v>
      </c>
      <c r="AE6" t="s">
        <v>29</v>
      </c>
    </row>
    <row r="7" spans="1:31" ht="15" customHeight="1" thickBot="1" x14ac:dyDescent="0.3">
      <c r="A7" s="105"/>
      <c r="B7" s="24">
        <v>394</v>
      </c>
      <c r="C7" s="125">
        <v>43081</v>
      </c>
      <c r="D7" s="106">
        <v>0.22916666666666666</v>
      </c>
      <c r="E7" s="24" t="s">
        <v>39</v>
      </c>
      <c r="F7" s="24"/>
      <c r="G7" s="24"/>
      <c r="H7" s="24"/>
      <c r="I7" s="107"/>
      <c r="J7" s="107" t="s">
        <v>44</v>
      </c>
      <c r="K7" s="108"/>
      <c r="L7" s="109"/>
      <c r="M7" s="24"/>
      <c r="N7" s="24"/>
      <c r="O7" s="24">
        <v>77</v>
      </c>
      <c r="P7" s="24">
        <v>61</v>
      </c>
      <c r="Q7" s="24"/>
      <c r="R7" s="24"/>
      <c r="S7" s="24"/>
      <c r="T7" s="24"/>
      <c r="U7" s="24"/>
      <c r="V7" s="32"/>
      <c r="W7" s="32"/>
      <c r="X7" s="24"/>
      <c r="Y7" s="24"/>
      <c r="Z7" s="24"/>
      <c r="AA7" s="24">
        <f t="shared" si="0"/>
        <v>0</v>
      </c>
      <c r="AB7" s="54">
        <f t="shared" si="1"/>
        <v>1.5</v>
      </c>
      <c r="AC7" s="32">
        <v>1.5</v>
      </c>
      <c r="AE7" t="s">
        <v>30</v>
      </c>
    </row>
    <row r="8" spans="1:31" ht="15" customHeight="1" thickBot="1" x14ac:dyDescent="0.3">
      <c r="A8" s="105"/>
      <c r="B8" s="33">
        <v>394</v>
      </c>
      <c r="C8" s="126">
        <v>43081</v>
      </c>
      <c r="D8" s="110">
        <v>0.22916666666666666</v>
      </c>
      <c r="E8" s="33" t="s">
        <v>26</v>
      </c>
      <c r="F8" s="33"/>
      <c r="G8" s="33"/>
      <c r="H8" s="33"/>
      <c r="I8" s="34"/>
      <c r="J8" s="34" t="s">
        <v>43</v>
      </c>
      <c r="K8" s="111"/>
      <c r="L8" s="112"/>
      <c r="M8" s="33"/>
      <c r="N8" s="24"/>
      <c r="O8" s="33">
        <v>61</v>
      </c>
      <c r="P8" s="34">
        <v>77</v>
      </c>
      <c r="Q8" s="35"/>
      <c r="R8" s="35"/>
      <c r="S8" s="35"/>
      <c r="T8" s="35"/>
      <c r="U8" s="33"/>
      <c r="V8" s="36"/>
      <c r="W8" s="36"/>
      <c r="X8" s="35"/>
      <c r="Y8" s="35"/>
      <c r="Z8" s="35"/>
      <c r="AA8" s="35">
        <f t="shared" si="0"/>
        <v>0</v>
      </c>
      <c r="AB8" s="37">
        <f t="shared" si="1"/>
        <v>-1.5</v>
      </c>
      <c r="AC8" s="36">
        <f t="shared" si="2"/>
        <v>-1.5</v>
      </c>
      <c r="AE8" t="s">
        <v>31</v>
      </c>
    </row>
    <row r="9" spans="1:31" ht="15" customHeight="1" thickBot="1" x14ac:dyDescent="0.3">
      <c r="A9" s="105"/>
      <c r="B9" s="24">
        <v>395</v>
      </c>
      <c r="C9" s="125">
        <v>43082</v>
      </c>
      <c r="D9" s="106">
        <v>8.3333333333333329E-2</v>
      </c>
      <c r="E9" s="24" t="s">
        <v>34</v>
      </c>
      <c r="F9" s="24"/>
      <c r="G9" s="24"/>
      <c r="H9" s="24"/>
      <c r="I9" s="107"/>
      <c r="J9" s="107" t="s">
        <v>43</v>
      </c>
      <c r="K9" s="108"/>
      <c r="L9" s="109"/>
      <c r="M9" s="24"/>
      <c r="N9" s="24"/>
      <c r="O9" s="24">
        <v>66</v>
      </c>
      <c r="P9" s="24">
        <v>77</v>
      </c>
      <c r="Q9" s="24"/>
      <c r="R9" s="24"/>
      <c r="S9" s="24"/>
      <c r="T9" s="24"/>
      <c r="U9" s="24"/>
      <c r="V9" s="32"/>
      <c r="W9" s="32"/>
      <c r="X9" s="24"/>
      <c r="Y9" s="24"/>
      <c r="Z9" s="24"/>
      <c r="AA9" s="24">
        <f t="shared" si="0"/>
        <v>0</v>
      </c>
      <c r="AB9" s="54">
        <f t="shared" si="1"/>
        <v>-2</v>
      </c>
      <c r="AC9" s="32">
        <v>-2</v>
      </c>
      <c r="AE9" t="s">
        <v>30</v>
      </c>
    </row>
    <row r="10" spans="1:31" ht="15" customHeight="1" thickBot="1" x14ac:dyDescent="0.3">
      <c r="A10" s="105"/>
      <c r="B10" s="33">
        <v>395</v>
      </c>
      <c r="C10" s="126">
        <v>43082</v>
      </c>
      <c r="D10" s="110">
        <v>8.3333333333333329E-2</v>
      </c>
      <c r="E10" s="33" t="s">
        <v>34</v>
      </c>
      <c r="F10" s="33"/>
      <c r="G10" s="33"/>
      <c r="H10" s="33"/>
      <c r="I10" s="34"/>
      <c r="J10" s="34" t="s">
        <v>44</v>
      </c>
      <c r="K10" s="111"/>
      <c r="L10" s="112"/>
      <c r="M10" s="33"/>
      <c r="N10" s="24"/>
      <c r="O10" s="33">
        <v>77</v>
      </c>
      <c r="P10" s="34">
        <v>66</v>
      </c>
      <c r="Q10" s="35"/>
      <c r="R10" s="35"/>
      <c r="S10" s="35"/>
      <c r="T10" s="35"/>
      <c r="U10" s="33"/>
      <c r="V10" s="36"/>
      <c r="W10" s="36"/>
      <c r="X10" s="35"/>
      <c r="Y10" s="35"/>
      <c r="Z10" s="35"/>
      <c r="AA10" s="35">
        <f t="shared" si="0"/>
        <v>0</v>
      </c>
      <c r="AB10" s="37">
        <f t="shared" si="1"/>
        <v>2</v>
      </c>
      <c r="AC10" s="36">
        <f t="shared" ref="AC10:AC52" si="3">-AC9</f>
        <v>2</v>
      </c>
      <c r="AE10" t="s">
        <v>32</v>
      </c>
    </row>
    <row r="11" spans="1:31" ht="15" customHeight="1" thickBot="1" x14ac:dyDescent="0.3">
      <c r="A11" s="105"/>
      <c r="B11" s="24">
        <v>396</v>
      </c>
      <c r="C11" s="125">
        <v>43082</v>
      </c>
      <c r="D11" s="106">
        <v>8.3333333333333329E-2</v>
      </c>
      <c r="E11" s="24" t="s">
        <v>28</v>
      </c>
      <c r="F11" s="24"/>
      <c r="G11" s="24"/>
      <c r="H11" s="24"/>
      <c r="I11" s="107"/>
      <c r="J11" s="107" t="s">
        <v>44</v>
      </c>
      <c r="K11" s="108"/>
      <c r="L11" s="109"/>
      <c r="M11" s="24"/>
      <c r="N11" s="24"/>
      <c r="O11" s="24">
        <v>92</v>
      </c>
      <c r="P11" s="24">
        <v>83</v>
      </c>
      <c r="Q11" s="24"/>
      <c r="R11" s="24"/>
      <c r="S11" s="24"/>
      <c r="T11" s="24"/>
      <c r="U11" s="24"/>
      <c r="V11" s="32"/>
      <c r="W11" s="32"/>
      <c r="X11" s="24"/>
      <c r="Y11" s="24"/>
      <c r="Z11" s="24"/>
      <c r="AA11" s="24">
        <f t="shared" si="0"/>
        <v>0</v>
      </c>
      <c r="AB11" s="54">
        <f t="shared" si="1"/>
        <v>-3.5</v>
      </c>
      <c r="AC11" s="32">
        <v>-3.5</v>
      </c>
      <c r="AE11" t="s">
        <v>33</v>
      </c>
    </row>
    <row r="12" spans="1:31" ht="15" customHeight="1" thickBot="1" x14ac:dyDescent="0.3">
      <c r="A12" s="105"/>
      <c r="B12" s="33">
        <v>396</v>
      </c>
      <c r="C12" s="126">
        <v>43082</v>
      </c>
      <c r="D12" s="110">
        <v>8.3333333333333329E-2</v>
      </c>
      <c r="E12" s="33" t="s">
        <v>41</v>
      </c>
      <c r="F12" s="33"/>
      <c r="G12" s="33"/>
      <c r="H12" s="33"/>
      <c r="I12" s="34"/>
      <c r="J12" s="34" t="s">
        <v>44</v>
      </c>
      <c r="K12" s="111"/>
      <c r="L12" s="112"/>
      <c r="M12" s="33"/>
      <c r="N12" s="24"/>
      <c r="O12" s="33">
        <v>83</v>
      </c>
      <c r="P12" s="34">
        <v>92</v>
      </c>
      <c r="Q12" s="35"/>
      <c r="R12" s="35"/>
      <c r="S12" s="35"/>
      <c r="T12" s="35"/>
      <c r="U12" s="33"/>
      <c r="V12" s="36"/>
      <c r="W12" s="36"/>
      <c r="X12" s="35"/>
      <c r="Y12" s="35"/>
      <c r="Z12" s="35"/>
      <c r="AA12" s="35">
        <f t="shared" si="0"/>
        <v>0</v>
      </c>
      <c r="AB12" s="37">
        <f t="shared" si="1"/>
        <v>3.5</v>
      </c>
      <c r="AC12" s="36">
        <f t="shared" si="3"/>
        <v>3.5</v>
      </c>
      <c r="AE12" t="s">
        <v>34</v>
      </c>
    </row>
    <row r="13" spans="1:31" ht="15" customHeight="1" thickBot="1" x14ac:dyDescent="0.3">
      <c r="A13" s="105"/>
      <c r="B13" s="24">
        <v>397</v>
      </c>
      <c r="C13" s="125">
        <v>43082</v>
      </c>
      <c r="D13" s="106">
        <v>8.3333333333333329E-2</v>
      </c>
      <c r="E13" s="24" t="s">
        <v>33</v>
      </c>
      <c r="F13" s="24"/>
      <c r="G13" s="24"/>
      <c r="H13" s="24"/>
      <c r="I13" s="107"/>
      <c r="J13" s="107" t="s">
        <v>43</v>
      </c>
      <c r="K13" s="108"/>
      <c r="L13" s="109"/>
      <c r="M13" s="24"/>
      <c r="N13" s="24"/>
      <c r="O13" s="24">
        <v>74</v>
      </c>
      <c r="P13" s="24">
        <v>70</v>
      </c>
      <c r="Q13" s="24"/>
      <c r="R13" s="24"/>
      <c r="S13" s="24"/>
      <c r="T13" s="24"/>
      <c r="U13" s="24"/>
      <c r="V13" s="32"/>
      <c r="W13" s="32"/>
      <c r="X13" s="24"/>
      <c r="Y13" s="24"/>
      <c r="Z13" s="24"/>
      <c r="AA13" s="24">
        <f t="shared" si="0"/>
        <v>0</v>
      </c>
      <c r="AB13" s="54">
        <f t="shared" si="1"/>
        <v>-1</v>
      </c>
      <c r="AC13" s="32">
        <v>-1</v>
      </c>
      <c r="AE13" t="s">
        <v>35</v>
      </c>
    </row>
    <row r="14" spans="1:31" ht="15" customHeight="1" thickBot="1" x14ac:dyDescent="0.3">
      <c r="A14" s="105"/>
      <c r="B14" s="33">
        <v>397</v>
      </c>
      <c r="C14" s="126">
        <v>43082</v>
      </c>
      <c r="D14" s="110">
        <v>8.3333333333333329E-2</v>
      </c>
      <c r="E14" s="33" t="s">
        <v>39</v>
      </c>
      <c r="F14" s="33"/>
      <c r="G14" s="33"/>
      <c r="H14" s="33"/>
      <c r="I14" s="34"/>
      <c r="J14" s="34" t="s">
        <v>44</v>
      </c>
      <c r="K14" s="111"/>
      <c r="L14" s="112"/>
      <c r="M14" s="33"/>
      <c r="N14" s="24"/>
      <c r="O14" s="33">
        <v>70</v>
      </c>
      <c r="P14" s="34">
        <v>74</v>
      </c>
      <c r="Q14" s="35"/>
      <c r="R14" s="35"/>
      <c r="S14" s="35"/>
      <c r="T14" s="35"/>
      <c r="U14" s="33"/>
      <c r="V14" s="36"/>
      <c r="W14" s="36"/>
      <c r="X14" s="35"/>
      <c r="Y14" s="35"/>
      <c r="Z14" s="35"/>
      <c r="AA14" s="35">
        <f t="shared" si="0"/>
        <v>0</v>
      </c>
      <c r="AB14" s="37">
        <f t="shared" si="1"/>
        <v>1</v>
      </c>
      <c r="AC14" s="36">
        <f t="shared" si="3"/>
        <v>1</v>
      </c>
      <c r="AE14" t="s">
        <v>34</v>
      </c>
    </row>
    <row r="15" spans="1:31" ht="15" customHeight="1" thickBot="1" x14ac:dyDescent="0.3">
      <c r="A15" s="105"/>
      <c r="B15" s="24">
        <v>398</v>
      </c>
      <c r="C15" s="125">
        <v>43082</v>
      </c>
      <c r="D15" s="106">
        <v>0.10416666666666667</v>
      </c>
      <c r="E15" s="24" t="s">
        <v>40</v>
      </c>
      <c r="F15" s="24"/>
      <c r="G15" s="24"/>
      <c r="H15" s="24"/>
      <c r="I15" s="107"/>
      <c r="J15" s="107" t="s">
        <v>44</v>
      </c>
      <c r="K15" s="108"/>
      <c r="L15" s="109"/>
      <c r="M15" s="24"/>
      <c r="N15" s="24"/>
      <c r="O15" s="24">
        <v>73</v>
      </c>
      <c r="P15" s="24">
        <v>76</v>
      </c>
      <c r="Q15" s="24"/>
      <c r="R15" s="24"/>
      <c r="S15" s="24"/>
      <c r="T15" s="24"/>
      <c r="U15" s="24"/>
      <c r="V15" s="32"/>
      <c r="W15" s="32"/>
      <c r="X15" s="24"/>
      <c r="Y15" s="24"/>
      <c r="Z15" s="24"/>
      <c r="AA15" s="24">
        <f t="shared" si="0"/>
        <v>0</v>
      </c>
      <c r="AB15" s="54">
        <f t="shared" si="1"/>
        <v>1</v>
      </c>
      <c r="AC15" s="32">
        <v>1</v>
      </c>
      <c r="AE15" t="s">
        <v>36</v>
      </c>
    </row>
    <row r="16" spans="1:31" ht="15" customHeight="1" thickBot="1" x14ac:dyDescent="0.3">
      <c r="A16" s="105"/>
      <c r="B16" s="33">
        <v>398</v>
      </c>
      <c r="C16" s="126">
        <v>43082</v>
      </c>
      <c r="D16" s="110">
        <v>0.10416666666666667</v>
      </c>
      <c r="E16" s="33" t="s">
        <v>5</v>
      </c>
      <c r="F16" s="33"/>
      <c r="G16" s="33"/>
      <c r="H16" s="33"/>
      <c r="I16" s="34"/>
      <c r="J16" s="34" t="s">
        <v>44</v>
      </c>
      <c r="K16" s="111"/>
      <c r="L16" s="112"/>
      <c r="M16" s="33"/>
      <c r="N16" s="24"/>
      <c r="O16" s="33">
        <v>76</v>
      </c>
      <c r="P16" s="34">
        <v>73</v>
      </c>
      <c r="Q16" s="35"/>
      <c r="R16" s="35"/>
      <c r="S16" s="35"/>
      <c r="T16" s="35"/>
      <c r="U16" s="33"/>
      <c r="V16" s="36"/>
      <c r="W16" s="36"/>
      <c r="X16" s="35"/>
      <c r="Y16" s="35"/>
      <c r="Z16" s="35"/>
      <c r="AA16" s="35">
        <f t="shared" si="0"/>
        <v>0</v>
      </c>
      <c r="AB16" s="37">
        <f t="shared" si="1"/>
        <v>-1</v>
      </c>
      <c r="AC16" s="36">
        <f t="shared" si="3"/>
        <v>-1</v>
      </c>
      <c r="AE16" t="s">
        <v>6</v>
      </c>
    </row>
    <row r="17" spans="1:31" ht="15" customHeight="1" thickBot="1" x14ac:dyDescent="0.3">
      <c r="A17" s="105"/>
      <c r="B17" s="24">
        <v>399</v>
      </c>
      <c r="C17" s="125">
        <v>43082</v>
      </c>
      <c r="D17" s="106">
        <v>0.125</v>
      </c>
      <c r="E17" s="24" t="s">
        <v>30</v>
      </c>
      <c r="F17" s="24"/>
      <c r="G17" s="24"/>
      <c r="H17" s="24"/>
      <c r="I17" s="107"/>
      <c r="J17" s="107" t="s">
        <v>44</v>
      </c>
      <c r="K17" s="108"/>
      <c r="L17" s="109"/>
      <c r="M17" s="24"/>
      <c r="N17" s="24"/>
      <c r="O17" s="24">
        <v>73</v>
      </c>
      <c r="P17" s="24">
        <v>80</v>
      </c>
      <c r="Q17" s="24"/>
      <c r="R17" s="24"/>
      <c r="S17" s="24"/>
      <c r="T17" s="24"/>
      <c r="U17" s="24"/>
      <c r="V17" s="32"/>
      <c r="W17" s="32"/>
      <c r="X17" s="24"/>
      <c r="Y17" s="24"/>
      <c r="Z17" s="24"/>
      <c r="AA17" s="24">
        <f t="shared" si="0"/>
        <v>0</v>
      </c>
      <c r="AB17" s="54">
        <f t="shared" si="1"/>
        <v>-1.5</v>
      </c>
      <c r="AC17" s="32">
        <v>-1.5</v>
      </c>
      <c r="AE17" t="s">
        <v>30</v>
      </c>
    </row>
    <row r="18" spans="1:31" ht="15" customHeight="1" thickBot="1" x14ac:dyDescent="0.3">
      <c r="A18" s="105"/>
      <c r="B18" s="33">
        <v>399</v>
      </c>
      <c r="C18" s="126">
        <v>43082</v>
      </c>
      <c r="D18" s="110">
        <v>0.125</v>
      </c>
      <c r="E18" s="33" t="s">
        <v>27</v>
      </c>
      <c r="F18" s="33"/>
      <c r="G18" s="33"/>
      <c r="H18" s="33"/>
      <c r="I18" s="34"/>
      <c r="J18" s="34" t="s">
        <v>43</v>
      </c>
      <c r="K18" s="111"/>
      <c r="L18" s="112"/>
      <c r="M18" s="33"/>
      <c r="N18" s="24"/>
      <c r="O18" s="33">
        <v>80</v>
      </c>
      <c r="P18" s="34">
        <v>73</v>
      </c>
      <c r="Q18" s="35"/>
      <c r="R18" s="35"/>
      <c r="S18" s="35"/>
      <c r="T18" s="35"/>
      <c r="U18" s="33"/>
      <c r="V18" s="36"/>
      <c r="W18" s="36"/>
      <c r="X18" s="35"/>
      <c r="Y18" s="35"/>
      <c r="Z18" s="35"/>
      <c r="AA18" s="35">
        <f t="shared" si="0"/>
        <v>0</v>
      </c>
      <c r="AB18" s="37">
        <f t="shared" si="1"/>
        <v>1.5</v>
      </c>
      <c r="AC18" s="36">
        <f t="shared" si="3"/>
        <v>1.5</v>
      </c>
      <c r="AE18" t="s">
        <v>37</v>
      </c>
    </row>
    <row r="19" spans="1:31" ht="15" customHeight="1" thickBot="1" x14ac:dyDescent="0.3">
      <c r="A19" s="105"/>
      <c r="B19" s="24">
        <v>400</v>
      </c>
      <c r="C19" s="125">
        <v>43082</v>
      </c>
      <c r="D19" s="106">
        <v>0.1875</v>
      </c>
      <c r="E19" s="24" t="s">
        <v>34</v>
      </c>
      <c r="F19" s="24"/>
      <c r="G19" s="24"/>
      <c r="H19" s="24"/>
      <c r="I19" s="107"/>
      <c r="J19" s="107" t="s">
        <v>43</v>
      </c>
      <c r="K19" s="108"/>
      <c r="L19" s="109"/>
      <c r="M19" s="24"/>
      <c r="N19" s="24"/>
      <c r="O19" s="24">
        <v>65</v>
      </c>
      <c r="P19" s="24">
        <v>66</v>
      </c>
      <c r="Q19" s="24"/>
      <c r="R19" s="24"/>
      <c r="S19" s="24"/>
      <c r="T19" s="24"/>
      <c r="U19" s="24"/>
      <c r="V19" s="32"/>
      <c r="W19" s="32"/>
      <c r="X19" s="24"/>
      <c r="Y19" s="24"/>
      <c r="Z19" s="24"/>
      <c r="AA19" s="24">
        <f t="shared" ref="AA19" si="4">Y19-Z19</f>
        <v>0</v>
      </c>
      <c r="AB19" s="54">
        <f t="shared" ref="AB19" si="5">AA19+AC19</f>
        <v>2</v>
      </c>
      <c r="AC19" s="32">
        <v>2</v>
      </c>
      <c r="AE19" t="s">
        <v>34</v>
      </c>
    </row>
    <row r="20" spans="1:31" ht="15" customHeight="1" thickBot="1" x14ac:dyDescent="0.3">
      <c r="A20" s="105"/>
      <c r="B20" s="33">
        <v>400</v>
      </c>
      <c r="C20" s="126">
        <v>43082</v>
      </c>
      <c r="D20" s="110">
        <v>0.1875</v>
      </c>
      <c r="E20" s="33" t="s">
        <v>6</v>
      </c>
      <c r="F20" s="33"/>
      <c r="G20" s="33"/>
      <c r="H20" s="33"/>
      <c r="I20" s="34"/>
      <c r="J20" s="34" t="s">
        <v>43</v>
      </c>
      <c r="K20" s="111"/>
      <c r="L20" s="112"/>
      <c r="M20" s="33"/>
      <c r="N20" s="24"/>
      <c r="O20" s="33">
        <v>66</v>
      </c>
      <c r="P20" s="34">
        <v>65</v>
      </c>
      <c r="Q20" s="35"/>
      <c r="R20" s="35"/>
      <c r="S20" s="35"/>
      <c r="T20" s="35"/>
      <c r="U20" s="33"/>
      <c r="V20" s="36"/>
      <c r="W20" s="36"/>
      <c r="X20" s="35"/>
      <c r="Y20" s="35"/>
      <c r="Z20" s="35"/>
      <c r="AA20" s="35">
        <f t="shared" si="0"/>
        <v>0</v>
      </c>
      <c r="AB20" s="37">
        <f t="shared" si="1"/>
        <v>-2</v>
      </c>
      <c r="AC20" s="36">
        <f t="shared" si="3"/>
        <v>-2</v>
      </c>
      <c r="AE20" t="s">
        <v>6</v>
      </c>
    </row>
    <row r="21" spans="1:31" ht="15" customHeight="1" thickBot="1" x14ac:dyDescent="0.3">
      <c r="A21" s="105"/>
      <c r="B21" s="24">
        <v>401</v>
      </c>
      <c r="C21" s="125">
        <v>43082</v>
      </c>
      <c r="D21" s="106">
        <v>0.20833333333333334</v>
      </c>
      <c r="E21" s="24" t="s">
        <v>6</v>
      </c>
      <c r="F21" s="24"/>
      <c r="G21" s="24"/>
      <c r="H21" s="24"/>
      <c r="I21" s="107"/>
      <c r="J21" s="107" t="s">
        <v>43</v>
      </c>
      <c r="K21" s="108"/>
      <c r="L21" s="109"/>
      <c r="M21" s="24"/>
      <c r="N21" s="24"/>
      <c r="O21" s="24">
        <v>78</v>
      </c>
      <c r="P21" s="24">
        <v>69</v>
      </c>
      <c r="Q21" s="24"/>
      <c r="R21" s="24"/>
      <c r="S21" s="24"/>
      <c r="T21" s="24"/>
      <c r="U21" s="24"/>
      <c r="V21" s="32"/>
      <c r="W21" s="32"/>
      <c r="X21" s="24"/>
      <c r="Y21" s="24"/>
      <c r="Z21" s="24"/>
      <c r="AA21" s="24">
        <f t="shared" si="0"/>
        <v>0</v>
      </c>
      <c r="AB21" s="54">
        <f t="shared" si="1"/>
        <v>-1</v>
      </c>
      <c r="AC21" s="32">
        <v>-1</v>
      </c>
      <c r="AE21" t="s">
        <v>38</v>
      </c>
    </row>
    <row r="22" spans="1:31" ht="15" customHeight="1" thickBot="1" x14ac:dyDescent="0.3">
      <c r="A22" s="105"/>
      <c r="B22" s="33">
        <v>401</v>
      </c>
      <c r="C22" s="126">
        <v>43082</v>
      </c>
      <c r="D22" s="110">
        <v>0.20833333333333334</v>
      </c>
      <c r="E22" s="33" t="s">
        <v>27</v>
      </c>
      <c r="F22" s="33"/>
      <c r="G22" s="33"/>
      <c r="H22" s="33"/>
      <c r="I22" s="34"/>
      <c r="J22" s="34" t="s">
        <v>43</v>
      </c>
      <c r="K22" s="111"/>
      <c r="L22" s="112"/>
      <c r="M22" s="33"/>
      <c r="N22" s="24"/>
      <c r="O22" s="33">
        <v>69</v>
      </c>
      <c r="P22" s="34">
        <v>78</v>
      </c>
      <c r="Q22" s="35"/>
      <c r="R22" s="35"/>
      <c r="S22" s="35"/>
      <c r="T22" s="35"/>
      <c r="U22" s="33"/>
      <c r="V22" s="36"/>
      <c r="W22" s="36"/>
      <c r="X22" s="35"/>
      <c r="Y22" s="35"/>
      <c r="Z22" s="35"/>
      <c r="AA22" s="35">
        <f t="shared" si="0"/>
        <v>0</v>
      </c>
      <c r="AB22" s="37">
        <f t="shared" si="1"/>
        <v>1</v>
      </c>
      <c r="AC22" s="36">
        <f t="shared" si="3"/>
        <v>1</v>
      </c>
      <c r="AE22" t="s">
        <v>29</v>
      </c>
    </row>
    <row r="23" spans="1:31" ht="15" customHeight="1" thickBot="1" x14ac:dyDescent="0.3">
      <c r="A23" s="105"/>
      <c r="B23" s="24">
        <v>402</v>
      </c>
      <c r="C23" s="125">
        <v>43083</v>
      </c>
      <c r="D23" s="106">
        <v>8.3333333333333329E-2</v>
      </c>
      <c r="E23" s="24" t="s">
        <v>5</v>
      </c>
      <c r="F23" s="24"/>
      <c r="G23" s="24"/>
      <c r="H23" s="24"/>
      <c r="I23" s="107"/>
      <c r="J23" s="107" t="s">
        <v>43</v>
      </c>
      <c r="K23" s="108"/>
      <c r="L23" s="109"/>
      <c r="M23" s="24"/>
      <c r="N23" s="24"/>
      <c r="O23" s="24">
        <v>71</v>
      </c>
      <c r="P23" s="24">
        <v>75</v>
      </c>
      <c r="Q23" s="24"/>
      <c r="R23" s="24"/>
      <c r="S23" s="24"/>
      <c r="T23" s="24"/>
      <c r="U23" s="24"/>
      <c r="V23" s="32"/>
      <c r="W23" s="32"/>
      <c r="X23" s="24"/>
      <c r="Y23" s="24"/>
      <c r="Z23" s="24"/>
      <c r="AA23" s="24">
        <f t="shared" si="0"/>
        <v>0</v>
      </c>
      <c r="AB23" s="54">
        <f t="shared" si="1"/>
        <v>-2.5</v>
      </c>
      <c r="AC23" s="32">
        <v>-2.5</v>
      </c>
      <c r="AE23" t="s">
        <v>39</v>
      </c>
    </row>
    <row r="24" spans="1:31" ht="15" customHeight="1" thickBot="1" x14ac:dyDescent="0.3">
      <c r="A24" s="105"/>
      <c r="B24" s="33">
        <v>402</v>
      </c>
      <c r="C24" s="126">
        <v>43083</v>
      </c>
      <c r="D24" s="110">
        <v>8.3333333333333329E-2</v>
      </c>
      <c r="E24" s="33" t="s">
        <v>30</v>
      </c>
      <c r="F24" s="33"/>
      <c r="G24" s="33"/>
      <c r="H24" s="33"/>
      <c r="I24" s="34"/>
      <c r="J24" s="34" t="s">
        <v>44</v>
      </c>
      <c r="K24" s="111"/>
      <c r="L24" s="112"/>
      <c r="M24" s="33"/>
      <c r="N24" s="24"/>
      <c r="O24" s="33">
        <v>75</v>
      </c>
      <c r="P24" s="34">
        <v>71</v>
      </c>
      <c r="Q24" s="35"/>
      <c r="R24" s="35"/>
      <c r="S24" s="35"/>
      <c r="T24" s="35"/>
      <c r="U24" s="33"/>
      <c r="V24" s="36"/>
      <c r="W24" s="36"/>
      <c r="X24" s="35"/>
      <c r="Y24" s="35"/>
      <c r="Z24" s="35"/>
      <c r="AA24" s="35">
        <f t="shared" si="0"/>
        <v>0</v>
      </c>
      <c r="AB24" s="37">
        <f t="shared" si="1"/>
        <v>2.5</v>
      </c>
      <c r="AC24" s="36">
        <f t="shared" si="3"/>
        <v>2.5</v>
      </c>
      <c r="AE24" t="s">
        <v>27</v>
      </c>
    </row>
    <row r="25" spans="1:31" ht="15" customHeight="1" thickBot="1" x14ac:dyDescent="0.3">
      <c r="A25" s="105"/>
      <c r="B25" s="24">
        <v>403</v>
      </c>
      <c r="C25" s="125">
        <v>43083</v>
      </c>
      <c r="D25" s="106">
        <v>8.3333333333333329E-2</v>
      </c>
      <c r="E25" s="24" t="s">
        <v>31</v>
      </c>
      <c r="F25" s="24"/>
      <c r="G25" s="24"/>
      <c r="H25" s="24"/>
      <c r="I25" s="107"/>
      <c r="J25" s="107" t="s">
        <v>43</v>
      </c>
      <c r="K25" s="108"/>
      <c r="L25" s="109"/>
      <c r="M25" s="24"/>
      <c r="N25" s="24"/>
      <c r="O25" s="24">
        <v>68</v>
      </c>
      <c r="P25" s="24">
        <v>78</v>
      </c>
      <c r="Q25" s="24"/>
      <c r="R25" s="24"/>
      <c r="S25" s="24"/>
      <c r="T25" s="24"/>
      <c r="U25" s="24"/>
      <c r="V25" s="32"/>
      <c r="W25" s="32"/>
      <c r="X25" s="24"/>
      <c r="Y25" s="24"/>
      <c r="Z25" s="24"/>
      <c r="AA25" s="24">
        <f t="shared" si="0"/>
        <v>0</v>
      </c>
      <c r="AB25" s="54">
        <f t="shared" si="1"/>
        <v>0</v>
      </c>
      <c r="AC25" s="32">
        <v>0</v>
      </c>
      <c r="AE25" t="s">
        <v>40</v>
      </c>
    </row>
    <row r="26" spans="1:31" ht="15" customHeight="1" thickBot="1" x14ac:dyDescent="0.3">
      <c r="A26" s="105"/>
      <c r="B26" s="33">
        <v>403</v>
      </c>
      <c r="C26" s="126">
        <v>43083</v>
      </c>
      <c r="D26" s="110">
        <v>8.3333333333333329E-2</v>
      </c>
      <c r="E26" s="33" t="s">
        <v>29</v>
      </c>
      <c r="F26" s="33"/>
      <c r="G26" s="33"/>
      <c r="H26" s="33"/>
      <c r="I26" s="34"/>
      <c r="J26" s="34" t="s">
        <v>44</v>
      </c>
      <c r="K26" s="111"/>
      <c r="L26" s="112"/>
      <c r="M26" s="33"/>
      <c r="N26" s="24"/>
      <c r="O26" s="33">
        <v>78</v>
      </c>
      <c r="P26" s="34">
        <v>68</v>
      </c>
      <c r="Q26" s="35"/>
      <c r="R26" s="35"/>
      <c r="S26" s="35"/>
      <c r="T26" s="35"/>
      <c r="U26" s="33"/>
      <c r="V26" s="36"/>
      <c r="W26" s="36"/>
      <c r="X26" s="35"/>
      <c r="Y26" s="35"/>
      <c r="Z26" s="35"/>
      <c r="AA26" s="35">
        <f t="shared" si="0"/>
        <v>0</v>
      </c>
      <c r="AB26" s="37">
        <f t="shared" si="1"/>
        <v>0</v>
      </c>
      <c r="AC26" s="36">
        <f t="shared" si="3"/>
        <v>0</v>
      </c>
      <c r="AE26" t="s">
        <v>41</v>
      </c>
    </row>
    <row r="27" spans="1:31" ht="15" customHeight="1" thickBot="1" x14ac:dyDescent="0.3">
      <c r="A27" s="105"/>
      <c r="B27" s="24">
        <v>404</v>
      </c>
      <c r="C27" s="125">
        <v>43083</v>
      </c>
      <c r="D27" s="106">
        <v>8.3333333333333329E-2</v>
      </c>
      <c r="E27" s="24" t="s">
        <v>29</v>
      </c>
      <c r="F27" s="24"/>
      <c r="G27" s="24"/>
      <c r="H27" s="24"/>
      <c r="I27" s="107"/>
      <c r="J27" s="107" t="s">
        <v>43</v>
      </c>
      <c r="K27" s="108"/>
      <c r="L27" s="109"/>
      <c r="M27" s="24"/>
      <c r="N27" s="24"/>
      <c r="O27" s="24">
        <v>71</v>
      </c>
      <c r="P27" s="24">
        <v>93</v>
      </c>
      <c r="Q27" s="24"/>
      <c r="R27" s="24"/>
      <c r="S27" s="24"/>
      <c r="T27" s="24"/>
      <c r="U27" s="24"/>
      <c r="V27" s="32"/>
      <c r="W27" s="32"/>
      <c r="X27" s="24"/>
      <c r="Y27" s="24"/>
      <c r="Z27" s="24"/>
      <c r="AA27" s="24">
        <f t="shared" si="0"/>
        <v>0</v>
      </c>
      <c r="AB27" s="54">
        <f t="shared" si="1"/>
        <v>0</v>
      </c>
      <c r="AC27" s="32">
        <v>0</v>
      </c>
      <c r="AE27" t="s">
        <v>29</v>
      </c>
    </row>
    <row r="28" spans="1:31" ht="15" customHeight="1" thickBot="1" x14ac:dyDescent="0.3">
      <c r="A28" s="105"/>
      <c r="B28" s="33">
        <v>404</v>
      </c>
      <c r="C28" s="126">
        <v>43083</v>
      </c>
      <c r="D28" s="110">
        <v>8.3333333333333329E-2</v>
      </c>
      <c r="E28" s="33" t="s">
        <v>39</v>
      </c>
      <c r="F28" s="33"/>
      <c r="G28" s="33"/>
      <c r="H28" s="33"/>
      <c r="I28" s="34"/>
      <c r="J28" s="34" t="s">
        <v>44</v>
      </c>
      <c r="K28" s="111"/>
      <c r="L28" s="112"/>
      <c r="M28" s="33"/>
      <c r="N28" s="24"/>
      <c r="O28" s="33">
        <v>93</v>
      </c>
      <c r="P28" s="34">
        <v>71</v>
      </c>
      <c r="Q28" s="35"/>
      <c r="R28" s="35"/>
      <c r="S28" s="35"/>
      <c r="T28" s="35"/>
      <c r="U28" s="33"/>
      <c r="V28" s="36"/>
      <c r="W28" s="36"/>
      <c r="X28" s="35"/>
      <c r="Y28" s="35"/>
      <c r="Z28" s="35"/>
      <c r="AA28" s="35">
        <f t="shared" si="0"/>
        <v>0</v>
      </c>
      <c r="AB28" s="37">
        <f t="shared" si="1"/>
        <v>0</v>
      </c>
      <c r="AC28" s="36">
        <f t="shared" si="3"/>
        <v>0</v>
      </c>
      <c r="AE28" t="s">
        <v>30</v>
      </c>
    </row>
    <row r="29" spans="1:31" ht="15" customHeight="1" thickBot="1" x14ac:dyDescent="0.3">
      <c r="A29" s="105"/>
      <c r="B29" s="24">
        <v>405</v>
      </c>
      <c r="C29" s="125">
        <v>43083</v>
      </c>
      <c r="D29" s="106">
        <v>0.10416666666666667</v>
      </c>
      <c r="E29" s="24" t="s">
        <v>40</v>
      </c>
      <c r="F29" s="24"/>
      <c r="G29" s="24"/>
      <c r="H29" s="24"/>
      <c r="I29" s="107"/>
      <c r="J29" s="107" t="s">
        <v>43</v>
      </c>
      <c r="K29" s="108"/>
      <c r="L29" s="109"/>
      <c r="M29" s="24"/>
      <c r="N29" s="24"/>
      <c r="O29" s="24">
        <v>94</v>
      </c>
      <c r="P29" s="24">
        <v>87</v>
      </c>
      <c r="Q29" s="24"/>
      <c r="R29" s="24"/>
      <c r="S29" s="24"/>
      <c r="T29" s="24"/>
      <c r="U29" s="24"/>
      <c r="V29" s="32"/>
      <c r="W29" s="32"/>
      <c r="X29" s="24"/>
      <c r="Y29" s="24"/>
      <c r="Z29" s="24"/>
      <c r="AA29" s="24">
        <f t="shared" si="0"/>
        <v>0</v>
      </c>
      <c r="AB29" s="54">
        <f t="shared" si="1"/>
        <v>-2</v>
      </c>
      <c r="AC29" s="32">
        <v>-2</v>
      </c>
      <c r="AE29" t="s">
        <v>39</v>
      </c>
    </row>
    <row r="30" spans="1:31" ht="15" customHeight="1" thickBot="1" x14ac:dyDescent="0.3">
      <c r="A30" s="105"/>
      <c r="B30" s="33">
        <v>405</v>
      </c>
      <c r="C30" s="126">
        <v>43083</v>
      </c>
      <c r="D30" s="110">
        <v>0.10416666666666667</v>
      </c>
      <c r="E30" s="33" t="s">
        <v>34</v>
      </c>
      <c r="F30" s="33"/>
      <c r="G30" s="33"/>
      <c r="H30" s="33"/>
      <c r="I30" s="34"/>
      <c r="J30" s="34" t="s">
        <v>44</v>
      </c>
      <c r="K30" s="111"/>
      <c r="L30" s="112"/>
      <c r="M30" s="33"/>
      <c r="N30" s="24"/>
      <c r="O30" s="33">
        <v>87</v>
      </c>
      <c r="P30" s="34">
        <v>94</v>
      </c>
      <c r="Q30" s="35"/>
      <c r="R30" s="35"/>
      <c r="S30" s="35"/>
      <c r="T30" s="35"/>
      <c r="U30" s="33"/>
      <c r="V30" s="36"/>
      <c r="W30" s="36"/>
      <c r="X30" s="35"/>
      <c r="Y30" s="35"/>
      <c r="Z30" s="35"/>
      <c r="AA30" s="35">
        <f t="shared" si="0"/>
        <v>0</v>
      </c>
      <c r="AB30" s="37">
        <f t="shared" si="1"/>
        <v>2</v>
      </c>
      <c r="AC30" s="36">
        <f t="shared" si="3"/>
        <v>2</v>
      </c>
      <c r="AE30" t="s">
        <v>33</v>
      </c>
    </row>
    <row r="31" spans="1:31" ht="15" customHeight="1" thickBot="1" x14ac:dyDescent="0.3">
      <c r="A31" s="105"/>
      <c r="B31" s="24">
        <v>406</v>
      </c>
      <c r="C31" s="125">
        <v>43083</v>
      </c>
      <c r="D31" s="106">
        <v>0.10416666666666667</v>
      </c>
      <c r="E31" s="24" t="s">
        <v>30</v>
      </c>
      <c r="F31" s="24"/>
      <c r="G31" s="24"/>
      <c r="H31" s="24"/>
      <c r="I31" s="107"/>
      <c r="J31" s="107" t="s">
        <v>43</v>
      </c>
      <c r="K31" s="108"/>
      <c r="L31" s="109"/>
      <c r="M31" s="24"/>
      <c r="N31" s="24"/>
      <c r="O31" s="24">
        <v>62</v>
      </c>
      <c r="P31" s="24">
        <v>81</v>
      </c>
      <c r="Q31" s="24"/>
      <c r="R31" s="24"/>
      <c r="S31" s="24"/>
      <c r="T31" s="24"/>
      <c r="U31" s="24"/>
      <c r="V31" s="32"/>
      <c r="W31" s="32"/>
      <c r="X31" s="24"/>
      <c r="Y31" s="24"/>
      <c r="Z31" s="24"/>
      <c r="AA31" s="24">
        <f t="shared" si="0"/>
        <v>0</v>
      </c>
      <c r="AB31" s="54">
        <f t="shared" si="1"/>
        <v>-1</v>
      </c>
      <c r="AC31" s="32">
        <v>-1</v>
      </c>
      <c r="AE31" t="s">
        <v>34</v>
      </c>
    </row>
    <row r="32" spans="1:31" ht="15" customHeight="1" thickBot="1" x14ac:dyDescent="0.3">
      <c r="A32" s="105"/>
      <c r="B32" s="33">
        <v>406</v>
      </c>
      <c r="C32" s="126">
        <v>43083</v>
      </c>
      <c r="D32" s="110">
        <v>0.10416666666666667</v>
      </c>
      <c r="E32" s="33" t="s">
        <v>37</v>
      </c>
      <c r="F32" s="33"/>
      <c r="G32" s="33"/>
      <c r="H32" s="33"/>
      <c r="I32" s="34"/>
      <c r="J32" s="34" t="s">
        <v>44</v>
      </c>
      <c r="K32" s="111"/>
      <c r="L32" s="112"/>
      <c r="M32" s="33"/>
      <c r="N32" s="24"/>
      <c r="O32" s="33">
        <v>81</v>
      </c>
      <c r="P32" s="34">
        <v>62</v>
      </c>
      <c r="Q32" s="35"/>
      <c r="R32" s="35"/>
      <c r="S32" s="35"/>
      <c r="T32" s="35"/>
      <c r="U32" s="33"/>
      <c r="V32" s="36"/>
      <c r="W32" s="36"/>
      <c r="X32" s="35"/>
      <c r="Y32" s="35"/>
      <c r="Z32" s="35"/>
      <c r="AA32" s="35">
        <f t="shared" si="0"/>
        <v>0</v>
      </c>
      <c r="AB32" s="37">
        <f t="shared" si="1"/>
        <v>1</v>
      </c>
      <c r="AC32" s="36">
        <f t="shared" si="3"/>
        <v>1</v>
      </c>
      <c r="AE32" t="s">
        <v>27</v>
      </c>
    </row>
    <row r="33" spans="1:31" ht="15" customHeight="1" thickBot="1" x14ac:dyDescent="0.3">
      <c r="A33" s="105"/>
      <c r="B33" s="24">
        <v>407</v>
      </c>
      <c r="C33" s="125">
        <v>43083</v>
      </c>
      <c r="D33" s="106">
        <v>0.125</v>
      </c>
      <c r="E33" s="24" t="s">
        <v>33</v>
      </c>
      <c r="F33" s="24"/>
      <c r="G33" s="24"/>
      <c r="H33" s="24"/>
      <c r="I33" s="107"/>
      <c r="J33" s="107" t="s">
        <v>44</v>
      </c>
      <c r="K33" s="108"/>
      <c r="L33" s="109"/>
      <c r="M33" s="24"/>
      <c r="N33" s="24"/>
      <c r="O33" s="24">
        <v>83</v>
      </c>
      <c r="P33" s="24">
        <v>71</v>
      </c>
      <c r="Q33" s="24"/>
      <c r="R33" s="24"/>
      <c r="S33" s="24"/>
      <c r="T33" s="24"/>
      <c r="U33" s="24"/>
      <c r="V33" s="32"/>
      <c r="W33" s="32"/>
      <c r="X33" s="24"/>
      <c r="Y33" s="24"/>
      <c r="Z33" s="24"/>
      <c r="AA33" s="24">
        <f t="shared" si="0"/>
        <v>0</v>
      </c>
      <c r="AB33" s="54">
        <f t="shared" si="1"/>
        <v>-1</v>
      </c>
      <c r="AC33" s="32">
        <v>-1</v>
      </c>
      <c r="AE33" t="s">
        <v>30</v>
      </c>
    </row>
    <row r="34" spans="1:31" ht="15" customHeight="1" thickBot="1" x14ac:dyDescent="0.3">
      <c r="A34" s="105"/>
      <c r="B34" s="33">
        <v>407</v>
      </c>
      <c r="C34" s="126">
        <v>43083</v>
      </c>
      <c r="D34" s="110">
        <v>0.125</v>
      </c>
      <c r="E34" s="33" t="s">
        <v>30</v>
      </c>
      <c r="F34" s="33"/>
      <c r="G34" s="33"/>
      <c r="H34" s="33"/>
      <c r="I34" s="34"/>
      <c r="J34" s="34" t="s">
        <v>43</v>
      </c>
      <c r="K34" s="111"/>
      <c r="L34" s="112"/>
      <c r="M34" s="33"/>
      <c r="N34" s="24"/>
      <c r="O34" s="33">
        <v>71</v>
      </c>
      <c r="P34" s="34">
        <v>83</v>
      </c>
      <c r="Q34" s="35"/>
      <c r="R34" s="35"/>
      <c r="S34" s="35"/>
      <c r="T34" s="35"/>
      <c r="U34" s="33"/>
      <c r="V34" s="36"/>
      <c r="W34" s="36"/>
      <c r="X34" s="35"/>
      <c r="Y34" s="35"/>
      <c r="Z34" s="35"/>
      <c r="AA34" s="35">
        <f t="shared" si="0"/>
        <v>0</v>
      </c>
      <c r="AB34" s="37">
        <f t="shared" si="1"/>
        <v>1</v>
      </c>
      <c r="AC34" s="36">
        <f t="shared" si="3"/>
        <v>1</v>
      </c>
      <c r="AE34" t="s">
        <v>41</v>
      </c>
    </row>
    <row r="35" spans="1:31" ht="15" customHeight="1" thickBot="1" x14ac:dyDescent="0.3">
      <c r="A35" s="105"/>
      <c r="B35" s="24">
        <v>408</v>
      </c>
      <c r="C35" s="125">
        <v>43083</v>
      </c>
      <c r="D35" s="106">
        <v>0.125</v>
      </c>
      <c r="E35" s="24" t="s">
        <v>36</v>
      </c>
      <c r="F35" s="24"/>
      <c r="G35" s="24"/>
      <c r="H35" s="24"/>
      <c r="I35" s="107"/>
      <c r="J35" s="107" t="s">
        <v>43</v>
      </c>
      <c r="K35" s="108"/>
      <c r="L35" s="109"/>
      <c r="M35" s="24"/>
      <c r="N35" s="24"/>
      <c r="O35" s="24">
        <v>73</v>
      </c>
      <c r="P35" s="24">
        <v>76</v>
      </c>
      <c r="Q35" s="24"/>
      <c r="R35" s="24"/>
      <c r="S35" s="24"/>
      <c r="T35" s="24"/>
      <c r="U35" s="24"/>
      <c r="V35" s="32"/>
      <c r="W35" s="32"/>
      <c r="X35" s="24"/>
      <c r="Y35" s="24"/>
      <c r="Z35" s="24"/>
      <c r="AA35" s="24">
        <f t="shared" si="0"/>
        <v>0</v>
      </c>
      <c r="AB35" s="54">
        <f t="shared" si="1"/>
        <v>1.5</v>
      </c>
      <c r="AC35" s="32">
        <v>1.5</v>
      </c>
      <c r="AE35" t="s">
        <v>30</v>
      </c>
    </row>
    <row r="36" spans="1:31" ht="15" customHeight="1" thickBot="1" x14ac:dyDescent="0.3">
      <c r="A36" s="105"/>
      <c r="B36" s="33">
        <v>408</v>
      </c>
      <c r="C36" s="126">
        <v>43083</v>
      </c>
      <c r="D36" s="110">
        <v>0.125</v>
      </c>
      <c r="E36" s="33" t="s">
        <v>38</v>
      </c>
      <c r="F36" s="33"/>
      <c r="G36" s="33"/>
      <c r="H36" s="33"/>
      <c r="I36" s="34"/>
      <c r="J36" s="34" t="s">
        <v>44</v>
      </c>
      <c r="K36" s="111"/>
      <c r="L36" s="112"/>
      <c r="M36" s="33"/>
      <c r="N36" s="24"/>
      <c r="O36" s="33">
        <v>76</v>
      </c>
      <c r="P36" s="34">
        <v>73</v>
      </c>
      <c r="Q36" s="35"/>
      <c r="R36" s="35"/>
      <c r="S36" s="35"/>
      <c r="T36" s="35"/>
      <c r="U36" s="33"/>
      <c r="V36" s="36"/>
      <c r="W36" s="36"/>
      <c r="X36" s="35"/>
      <c r="Y36" s="35"/>
      <c r="Z36" s="35"/>
      <c r="AA36" s="35">
        <f t="shared" si="0"/>
        <v>0</v>
      </c>
      <c r="AB36" s="37">
        <f t="shared" si="1"/>
        <v>-1.5</v>
      </c>
      <c r="AC36" s="36">
        <f t="shared" si="3"/>
        <v>-1.5</v>
      </c>
      <c r="AE36" t="s">
        <v>42</v>
      </c>
    </row>
    <row r="37" spans="1:31" ht="15" customHeight="1" thickBot="1" x14ac:dyDescent="0.3">
      <c r="A37" s="105"/>
      <c r="B37" s="24">
        <v>409</v>
      </c>
      <c r="C37" s="125">
        <v>43083</v>
      </c>
      <c r="D37" s="106">
        <v>0.16666666666666666</v>
      </c>
      <c r="E37" s="24" t="s">
        <v>27</v>
      </c>
      <c r="F37" s="24"/>
      <c r="G37" s="24"/>
      <c r="H37" s="24"/>
      <c r="I37" s="107"/>
      <c r="J37" s="107" t="s">
        <v>44</v>
      </c>
      <c r="K37" s="108"/>
      <c r="L37" s="109"/>
      <c r="M37" s="24"/>
      <c r="N37" s="24"/>
      <c r="O37" s="24">
        <v>78</v>
      </c>
      <c r="P37" s="24">
        <v>78</v>
      </c>
      <c r="Q37" s="24"/>
      <c r="R37" s="24"/>
      <c r="S37" s="24"/>
      <c r="T37" s="24"/>
      <c r="U37" s="24"/>
      <c r="V37" s="32"/>
      <c r="W37" s="32"/>
      <c r="X37" s="24"/>
      <c r="Y37" s="24"/>
      <c r="Z37" s="24"/>
      <c r="AA37" s="24">
        <f t="shared" si="0"/>
        <v>0</v>
      </c>
      <c r="AB37" s="54">
        <f t="shared" si="1"/>
        <v>4</v>
      </c>
      <c r="AC37" s="32">
        <v>4</v>
      </c>
      <c r="AE37" t="s">
        <v>35</v>
      </c>
    </row>
    <row r="38" spans="1:31" ht="15" customHeight="1" thickBot="1" x14ac:dyDescent="0.3">
      <c r="A38" s="105"/>
      <c r="B38" s="33">
        <v>409</v>
      </c>
      <c r="C38" s="126">
        <v>43083</v>
      </c>
      <c r="D38" s="110">
        <v>0.16666666666666666</v>
      </c>
      <c r="E38" s="33" t="s">
        <v>26</v>
      </c>
      <c r="F38" s="33"/>
      <c r="G38" s="33"/>
      <c r="H38" s="33"/>
      <c r="I38" s="34"/>
      <c r="J38" s="34" t="s">
        <v>43</v>
      </c>
      <c r="K38" s="111"/>
      <c r="L38" s="112"/>
      <c r="M38" s="33"/>
      <c r="N38" s="24"/>
      <c r="O38" s="33">
        <v>78</v>
      </c>
      <c r="P38" s="34">
        <v>78</v>
      </c>
      <c r="Q38" s="35"/>
      <c r="R38" s="35"/>
      <c r="S38" s="35"/>
      <c r="T38" s="35"/>
      <c r="U38" s="33"/>
      <c r="V38" s="36"/>
      <c r="W38" s="36"/>
      <c r="X38" s="35"/>
      <c r="Y38" s="35"/>
      <c r="Z38" s="35"/>
      <c r="AA38" s="35">
        <f t="shared" si="0"/>
        <v>0</v>
      </c>
      <c r="AB38" s="37">
        <f t="shared" si="1"/>
        <v>-4</v>
      </c>
      <c r="AC38" s="36">
        <f t="shared" si="3"/>
        <v>-4</v>
      </c>
      <c r="AE38" t="s">
        <v>30</v>
      </c>
    </row>
    <row r="39" spans="1:31" ht="15" customHeight="1" thickBot="1" x14ac:dyDescent="0.3">
      <c r="A39" s="105"/>
      <c r="B39" s="24">
        <v>410</v>
      </c>
      <c r="C39" s="125">
        <v>43083</v>
      </c>
      <c r="D39" s="106">
        <v>0.1875</v>
      </c>
      <c r="E39" s="24" t="s">
        <v>35</v>
      </c>
      <c r="F39" s="24"/>
      <c r="G39" s="24"/>
      <c r="H39" s="24"/>
      <c r="I39" s="107"/>
      <c r="J39" s="107" t="s">
        <v>44</v>
      </c>
      <c r="K39" s="108"/>
      <c r="L39" s="109"/>
      <c r="M39" s="24"/>
      <c r="N39" s="24"/>
      <c r="O39" s="24">
        <v>70</v>
      </c>
      <c r="P39" s="24">
        <v>73</v>
      </c>
      <c r="Q39" s="24"/>
      <c r="R39" s="24"/>
      <c r="S39" s="24"/>
      <c r="T39" s="24"/>
      <c r="U39" s="24"/>
      <c r="V39" s="32"/>
      <c r="W39" s="32"/>
      <c r="X39" s="24"/>
      <c r="Y39" s="24"/>
      <c r="Z39" s="24"/>
      <c r="AA39" s="24">
        <f t="shared" si="0"/>
        <v>0</v>
      </c>
      <c r="AB39" s="54">
        <f t="shared" si="1"/>
        <v>-3.5</v>
      </c>
      <c r="AC39" s="32">
        <v>-3.5</v>
      </c>
      <c r="AE39" t="s">
        <v>34</v>
      </c>
    </row>
    <row r="40" spans="1:31" ht="15" customHeight="1" thickBot="1" x14ac:dyDescent="0.3">
      <c r="A40" s="105"/>
      <c r="B40" s="33">
        <v>410</v>
      </c>
      <c r="C40" s="126">
        <v>43083</v>
      </c>
      <c r="D40" s="110">
        <v>0.1875</v>
      </c>
      <c r="E40" s="33" t="s">
        <v>42</v>
      </c>
      <c r="F40" s="33"/>
      <c r="G40" s="33"/>
      <c r="H40" s="33"/>
      <c r="I40" s="34"/>
      <c r="J40" s="34" t="s">
        <v>43</v>
      </c>
      <c r="K40" s="111"/>
      <c r="L40" s="112"/>
      <c r="M40" s="33"/>
      <c r="N40" s="24"/>
      <c r="O40" s="33">
        <v>73</v>
      </c>
      <c r="P40" s="34">
        <v>70</v>
      </c>
      <c r="Q40" s="35"/>
      <c r="R40" s="35"/>
      <c r="S40" s="35"/>
      <c r="T40" s="35"/>
      <c r="U40" s="33"/>
      <c r="V40" s="36"/>
      <c r="W40" s="36"/>
      <c r="X40" s="35"/>
      <c r="Y40" s="35"/>
      <c r="Z40" s="35"/>
      <c r="AA40" s="35">
        <f t="shared" si="0"/>
        <v>0</v>
      </c>
      <c r="AB40" s="37">
        <f t="shared" si="1"/>
        <v>3.5</v>
      </c>
      <c r="AC40" s="36">
        <f t="shared" si="3"/>
        <v>3.5</v>
      </c>
      <c r="AE40" t="s">
        <v>32</v>
      </c>
    </row>
    <row r="41" spans="1:31" ht="15" customHeight="1" thickBot="1" x14ac:dyDescent="0.3">
      <c r="A41" s="105"/>
      <c r="B41" s="24">
        <v>411</v>
      </c>
      <c r="C41" s="125">
        <v>43084</v>
      </c>
      <c r="D41" s="106">
        <v>0.10416666666666667</v>
      </c>
      <c r="E41" s="24" t="s">
        <v>41</v>
      </c>
      <c r="F41" s="24"/>
      <c r="G41" s="24"/>
      <c r="H41" s="24"/>
      <c r="I41" s="107"/>
      <c r="J41" s="107" t="s">
        <v>44</v>
      </c>
      <c r="K41" s="108"/>
      <c r="L41" s="109"/>
      <c r="M41" s="24"/>
      <c r="N41" s="24"/>
      <c r="O41" s="24">
        <v>60</v>
      </c>
      <c r="P41" s="24">
        <v>75</v>
      </c>
      <c r="Q41" s="24"/>
      <c r="R41" s="24"/>
      <c r="S41" s="24"/>
      <c r="T41" s="24"/>
      <c r="U41" s="24"/>
      <c r="V41" s="32"/>
      <c r="W41" s="32"/>
      <c r="X41" s="24"/>
      <c r="Y41" s="24"/>
      <c r="Z41" s="24"/>
      <c r="AA41" s="24">
        <f t="shared" si="0"/>
        <v>0</v>
      </c>
      <c r="AB41" s="54">
        <f t="shared" si="1"/>
        <v>1.5</v>
      </c>
      <c r="AC41" s="32">
        <v>1.5</v>
      </c>
      <c r="AE41" t="s">
        <v>6</v>
      </c>
    </row>
    <row r="42" spans="1:31" ht="15" customHeight="1" thickBot="1" x14ac:dyDescent="0.3">
      <c r="A42" s="105"/>
      <c r="B42" s="33">
        <v>411</v>
      </c>
      <c r="C42" s="126">
        <v>43084</v>
      </c>
      <c r="D42" s="110">
        <v>0.10416666666666667</v>
      </c>
      <c r="E42" s="33" t="s">
        <v>34</v>
      </c>
      <c r="F42" s="33"/>
      <c r="G42" s="33"/>
      <c r="H42" s="33"/>
      <c r="I42" s="34"/>
      <c r="J42" s="34" t="s">
        <v>44</v>
      </c>
      <c r="K42" s="111"/>
      <c r="L42" s="112"/>
      <c r="M42" s="33"/>
      <c r="N42" s="24"/>
      <c r="O42" s="33">
        <v>75</v>
      </c>
      <c r="P42" s="34">
        <v>60</v>
      </c>
      <c r="Q42" s="35"/>
      <c r="R42" s="35"/>
      <c r="S42" s="35"/>
      <c r="T42" s="35"/>
      <c r="U42" s="33"/>
      <c r="V42" s="36"/>
      <c r="W42" s="36"/>
      <c r="X42" s="35"/>
      <c r="Y42" s="35"/>
      <c r="Z42" s="35"/>
      <c r="AA42" s="35">
        <f t="shared" si="0"/>
        <v>0</v>
      </c>
      <c r="AB42" s="37">
        <f t="shared" si="1"/>
        <v>-1.5</v>
      </c>
      <c r="AC42" s="36">
        <f t="shared" si="3"/>
        <v>-1.5</v>
      </c>
      <c r="AE42" t="s">
        <v>26</v>
      </c>
    </row>
    <row r="43" spans="1:31" ht="15" customHeight="1" thickBot="1" x14ac:dyDescent="0.3">
      <c r="A43" s="105"/>
      <c r="B43" s="24">
        <v>412</v>
      </c>
      <c r="C43" s="125">
        <v>43084</v>
      </c>
      <c r="D43" s="106">
        <v>0.10416666666666667</v>
      </c>
      <c r="E43" s="24" t="s">
        <v>40</v>
      </c>
      <c r="F43" s="24"/>
      <c r="G43" s="24"/>
      <c r="H43" s="24"/>
      <c r="I43" s="107"/>
      <c r="J43" s="107" t="s">
        <v>44</v>
      </c>
      <c r="K43" s="108"/>
      <c r="L43" s="109"/>
      <c r="M43" s="24"/>
      <c r="N43" s="24"/>
      <c r="O43" s="24">
        <v>78</v>
      </c>
      <c r="P43" s="24">
        <v>79</v>
      </c>
      <c r="Q43" s="24"/>
      <c r="R43" s="24"/>
      <c r="S43" s="24"/>
      <c r="T43" s="24"/>
      <c r="U43" s="24"/>
      <c r="V43" s="32"/>
      <c r="W43" s="32"/>
      <c r="X43" s="24"/>
      <c r="Y43" s="24"/>
      <c r="Z43" s="24"/>
      <c r="AA43" s="24">
        <f t="shared" si="0"/>
        <v>0</v>
      </c>
      <c r="AB43" s="54">
        <f t="shared" si="1"/>
        <v>-0.5</v>
      </c>
      <c r="AC43" s="32">
        <v>-0.5</v>
      </c>
      <c r="AE43" t="s">
        <v>34</v>
      </c>
    </row>
    <row r="44" spans="1:31" ht="15" customHeight="1" thickBot="1" x14ac:dyDescent="0.3">
      <c r="A44" s="105"/>
      <c r="B44" s="33">
        <v>412</v>
      </c>
      <c r="C44" s="126">
        <v>43084</v>
      </c>
      <c r="D44" s="110">
        <v>0.10416666666666667</v>
      </c>
      <c r="E44" s="33" t="s">
        <v>33</v>
      </c>
      <c r="F44" s="33"/>
      <c r="G44" s="33"/>
      <c r="H44" s="33"/>
      <c r="I44" s="34"/>
      <c r="J44" s="34" t="s">
        <v>44</v>
      </c>
      <c r="K44" s="111"/>
      <c r="L44" s="112"/>
      <c r="M44" s="33"/>
      <c r="N44" s="24"/>
      <c r="O44" s="33">
        <v>79</v>
      </c>
      <c r="P44" s="34">
        <v>78</v>
      </c>
      <c r="Q44" s="35"/>
      <c r="R44" s="35"/>
      <c r="S44" s="35"/>
      <c r="T44" s="35"/>
      <c r="U44" s="33"/>
      <c r="V44" s="36"/>
      <c r="W44" s="36"/>
      <c r="X44" s="35"/>
      <c r="Y44" s="35"/>
      <c r="Z44" s="35"/>
      <c r="AA44" s="35">
        <f t="shared" si="0"/>
        <v>0</v>
      </c>
      <c r="AB44" s="37">
        <f t="shared" si="1"/>
        <v>0.5</v>
      </c>
      <c r="AC44" s="36">
        <f t="shared" si="3"/>
        <v>0.5</v>
      </c>
      <c r="AE44" t="s">
        <v>5</v>
      </c>
    </row>
    <row r="45" spans="1:31" ht="15" customHeight="1" thickBot="1" x14ac:dyDescent="0.3">
      <c r="A45" s="105"/>
      <c r="B45" s="24">
        <v>413</v>
      </c>
      <c r="C45" s="125">
        <v>43084</v>
      </c>
      <c r="D45" s="106">
        <v>0.125</v>
      </c>
      <c r="E45" s="24" t="s">
        <v>28</v>
      </c>
      <c r="F45" s="24"/>
      <c r="G45" s="24"/>
      <c r="H45" s="24"/>
      <c r="I45" s="107"/>
      <c r="J45" s="107" t="s">
        <v>43</v>
      </c>
      <c r="K45" s="108"/>
      <c r="L45" s="109"/>
      <c r="M45" s="24"/>
      <c r="N45" s="24"/>
      <c r="O45" s="24">
        <v>97</v>
      </c>
      <c r="P45" s="24">
        <v>86</v>
      </c>
      <c r="Q45" s="24"/>
      <c r="R45" s="24"/>
      <c r="S45" s="24"/>
      <c r="T45" s="24"/>
      <c r="U45" s="24"/>
      <c r="V45" s="32"/>
      <c r="W45" s="32"/>
      <c r="X45" s="24"/>
      <c r="Y45" s="24"/>
      <c r="Z45" s="24"/>
      <c r="AA45" s="24">
        <f t="shared" si="0"/>
        <v>0</v>
      </c>
      <c r="AB45" s="54">
        <f t="shared" si="1"/>
        <v>-2.5</v>
      </c>
      <c r="AC45" s="32">
        <v>-2.5</v>
      </c>
      <c r="AE45" t="s">
        <v>27</v>
      </c>
    </row>
    <row r="46" spans="1:31" ht="15" customHeight="1" thickBot="1" x14ac:dyDescent="0.3">
      <c r="A46" s="105"/>
      <c r="B46" s="33">
        <v>413</v>
      </c>
      <c r="C46" s="126">
        <v>43084</v>
      </c>
      <c r="D46" s="110">
        <v>0.125</v>
      </c>
      <c r="E46" s="33" t="s">
        <v>39</v>
      </c>
      <c r="F46" s="33"/>
      <c r="G46" s="33"/>
      <c r="H46" s="33"/>
      <c r="I46" s="34"/>
      <c r="J46" s="34" t="s">
        <v>44</v>
      </c>
      <c r="K46" s="111"/>
      <c r="L46" s="112"/>
      <c r="M46" s="33"/>
      <c r="N46" s="24"/>
      <c r="O46" s="33">
        <v>86</v>
      </c>
      <c r="P46" s="34">
        <v>97</v>
      </c>
      <c r="Q46" s="35"/>
      <c r="R46" s="35"/>
      <c r="S46" s="35"/>
      <c r="T46" s="35"/>
      <c r="U46" s="33"/>
      <c r="V46" s="36"/>
      <c r="W46" s="36"/>
      <c r="X46" s="35"/>
      <c r="Y46" s="35"/>
      <c r="Z46" s="35"/>
      <c r="AA46" s="35">
        <f t="shared" si="0"/>
        <v>0</v>
      </c>
      <c r="AB46" s="37">
        <f t="shared" si="1"/>
        <v>2.5</v>
      </c>
      <c r="AC46" s="36">
        <f t="shared" si="3"/>
        <v>2.5</v>
      </c>
      <c r="AE46" t="s">
        <v>6</v>
      </c>
    </row>
    <row r="47" spans="1:31" ht="15" customHeight="1" thickBot="1" x14ac:dyDescent="0.3">
      <c r="A47" s="105"/>
      <c r="B47" s="24">
        <v>414</v>
      </c>
      <c r="C47" s="125">
        <v>43084</v>
      </c>
      <c r="D47" s="106">
        <v>0.125</v>
      </c>
      <c r="E47" s="24" t="s">
        <v>30</v>
      </c>
      <c r="F47" s="24"/>
      <c r="G47" s="24"/>
      <c r="H47" s="24"/>
      <c r="I47" s="107"/>
      <c r="J47" s="107" t="s">
        <v>43</v>
      </c>
      <c r="K47" s="108"/>
      <c r="L47" s="109"/>
      <c r="M47" s="24"/>
      <c r="N47" s="24"/>
      <c r="O47" s="24">
        <v>87</v>
      </c>
      <c r="P47" s="24">
        <v>74</v>
      </c>
      <c r="Q47" s="24"/>
      <c r="R47" s="24"/>
      <c r="S47" s="24"/>
      <c r="T47" s="24"/>
      <c r="U47" s="24"/>
      <c r="V47" s="32"/>
      <c r="W47" s="32"/>
      <c r="X47" s="24"/>
      <c r="Y47" s="24"/>
      <c r="Z47" s="24"/>
      <c r="AA47" s="24">
        <f t="shared" si="0"/>
        <v>0</v>
      </c>
      <c r="AB47" s="54">
        <f t="shared" si="1"/>
        <v>-3.5</v>
      </c>
      <c r="AC47" s="32">
        <v>-3.5</v>
      </c>
      <c r="AE47" t="s">
        <v>28</v>
      </c>
    </row>
    <row r="48" spans="1:31" ht="15" customHeight="1" thickBot="1" x14ac:dyDescent="0.3">
      <c r="A48" s="105"/>
      <c r="B48" s="33">
        <v>414</v>
      </c>
      <c r="C48" s="126">
        <v>43084</v>
      </c>
      <c r="D48" s="110">
        <v>0.125</v>
      </c>
      <c r="E48" s="33" t="s">
        <v>6</v>
      </c>
      <c r="F48" s="33"/>
      <c r="G48" s="33"/>
      <c r="H48" s="33"/>
      <c r="I48" s="34"/>
      <c r="J48" s="34" t="s">
        <v>43</v>
      </c>
      <c r="K48" s="111"/>
      <c r="L48" s="112"/>
      <c r="M48" s="33"/>
      <c r="N48" s="24"/>
      <c r="O48" s="33">
        <v>74</v>
      </c>
      <c r="P48" s="34">
        <v>87</v>
      </c>
      <c r="Q48" s="35"/>
      <c r="R48" s="35"/>
      <c r="S48" s="35"/>
      <c r="T48" s="35"/>
      <c r="U48" s="33"/>
      <c r="V48" s="36"/>
      <c r="W48" s="36"/>
      <c r="X48" s="35"/>
      <c r="Y48" s="35"/>
      <c r="Z48" s="35"/>
      <c r="AA48" s="35">
        <f t="shared" si="0"/>
        <v>0</v>
      </c>
      <c r="AB48" s="37">
        <f t="shared" si="1"/>
        <v>3.5</v>
      </c>
      <c r="AC48" s="36">
        <f t="shared" si="3"/>
        <v>3.5</v>
      </c>
      <c r="AE48" t="s">
        <v>36</v>
      </c>
    </row>
    <row r="49" spans="1:31" ht="15" customHeight="1" thickBot="1" x14ac:dyDescent="0.3">
      <c r="A49" s="105"/>
      <c r="B49" s="24">
        <v>415</v>
      </c>
      <c r="C49" s="125">
        <v>43084</v>
      </c>
      <c r="D49" s="106">
        <v>0.22916666666666666</v>
      </c>
      <c r="E49" s="24" t="s">
        <v>32</v>
      </c>
      <c r="F49" s="24"/>
      <c r="G49" s="24"/>
      <c r="H49" s="24"/>
      <c r="I49" s="107"/>
      <c r="J49" s="107" t="s">
        <v>43</v>
      </c>
      <c r="K49" s="108"/>
      <c r="L49" s="109"/>
      <c r="M49" s="24"/>
      <c r="N49" s="24"/>
      <c r="O49" s="24">
        <v>88</v>
      </c>
      <c r="P49" s="24">
        <v>69</v>
      </c>
      <c r="Q49" s="24"/>
      <c r="R49" s="24"/>
      <c r="S49" s="24"/>
      <c r="T49" s="24"/>
      <c r="U49" s="24"/>
      <c r="V49" s="32"/>
      <c r="W49" s="32"/>
      <c r="X49" s="24"/>
      <c r="Y49" s="24"/>
      <c r="Z49" s="24"/>
      <c r="AA49" s="24">
        <f t="shared" ref="AA49:AA112" si="6">Y49-Z49</f>
        <v>0</v>
      </c>
      <c r="AB49" s="54">
        <f t="shared" ref="AB49:AB112" si="7">AA49+AC49</f>
        <v>-3.5</v>
      </c>
      <c r="AC49" s="32">
        <v>-3.5</v>
      </c>
      <c r="AE49" t="s">
        <v>29</v>
      </c>
    </row>
    <row r="50" spans="1:31" ht="15" customHeight="1" thickBot="1" x14ac:dyDescent="0.3">
      <c r="A50" s="105"/>
      <c r="B50" s="33">
        <v>415</v>
      </c>
      <c r="C50" s="126">
        <v>43084</v>
      </c>
      <c r="D50" s="110">
        <v>0.22916666666666666</v>
      </c>
      <c r="E50" s="33" t="s">
        <v>34</v>
      </c>
      <c r="F50" s="33"/>
      <c r="G50" s="33"/>
      <c r="H50" s="33"/>
      <c r="I50" s="34"/>
      <c r="J50" s="34" t="s">
        <v>43</v>
      </c>
      <c r="K50" s="111"/>
      <c r="L50" s="112"/>
      <c r="M50" s="33"/>
      <c r="N50" s="24"/>
      <c r="O50" s="33">
        <v>69</v>
      </c>
      <c r="P50" s="34">
        <v>88</v>
      </c>
      <c r="Q50" s="35"/>
      <c r="R50" s="35"/>
      <c r="S50" s="35"/>
      <c r="T50" s="35"/>
      <c r="U50" s="33"/>
      <c r="V50" s="36"/>
      <c r="W50" s="36"/>
      <c r="X50" s="35"/>
      <c r="Y50" s="35"/>
      <c r="Z50" s="35"/>
      <c r="AA50" s="35">
        <f t="shared" si="6"/>
        <v>0</v>
      </c>
      <c r="AB50" s="37">
        <f t="shared" si="7"/>
        <v>3.5</v>
      </c>
      <c r="AC50" s="36">
        <f t="shared" si="3"/>
        <v>3.5</v>
      </c>
      <c r="AE50" t="s">
        <v>40</v>
      </c>
    </row>
    <row r="51" spans="1:31" ht="15" customHeight="1" thickBot="1" x14ac:dyDescent="0.3">
      <c r="A51" s="105"/>
      <c r="B51" s="24">
        <v>416</v>
      </c>
      <c r="C51" s="125">
        <v>43085</v>
      </c>
      <c r="D51" s="106">
        <v>8.3333333333333329E-2</v>
      </c>
      <c r="E51" s="24" t="s">
        <v>5</v>
      </c>
      <c r="F51" s="24"/>
      <c r="G51" s="24"/>
      <c r="H51" s="24"/>
      <c r="I51" s="107"/>
      <c r="J51" s="107" t="s">
        <v>43</v>
      </c>
      <c r="K51" s="108"/>
      <c r="L51" s="109"/>
      <c r="M51" s="24"/>
      <c r="N51" s="24"/>
      <c r="O51" s="24">
        <v>75</v>
      </c>
      <c r="P51" s="24">
        <v>73</v>
      </c>
      <c r="Q51" s="24"/>
      <c r="R51" s="24"/>
      <c r="S51" s="24"/>
      <c r="T51" s="24"/>
      <c r="U51" s="24"/>
      <c r="V51" s="32"/>
      <c r="W51" s="32"/>
      <c r="X51" s="24"/>
      <c r="Y51" s="24"/>
      <c r="Z51" s="24"/>
      <c r="AA51" s="24">
        <f t="shared" si="6"/>
        <v>0</v>
      </c>
      <c r="AB51" s="54">
        <f t="shared" si="7"/>
        <v>-3</v>
      </c>
      <c r="AC51" s="32">
        <v>-3</v>
      </c>
      <c r="AE51" t="s">
        <v>40</v>
      </c>
    </row>
    <row r="52" spans="1:31" ht="15" customHeight="1" thickBot="1" x14ac:dyDescent="0.3">
      <c r="A52" s="105"/>
      <c r="B52" s="33">
        <v>416</v>
      </c>
      <c r="C52" s="126">
        <v>43085</v>
      </c>
      <c r="D52" s="110">
        <v>8.3333333333333329E-2</v>
      </c>
      <c r="E52" s="33" t="s">
        <v>39</v>
      </c>
      <c r="F52" s="33"/>
      <c r="G52" s="33"/>
      <c r="H52" s="33"/>
      <c r="I52" s="34"/>
      <c r="J52" s="34" t="s">
        <v>44</v>
      </c>
      <c r="K52" s="111"/>
      <c r="L52" s="112"/>
      <c r="M52" s="33"/>
      <c r="N52" s="24"/>
      <c r="O52" s="33">
        <v>73</v>
      </c>
      <c r="P52" s="34">
        <v>75</v>
      </c>
      <c r="Q52" s="35"/>
      <c r="R52" s="35"/>
      <c r="S52" s="35"/>
      <c r="T52" s="35"/>
      <c r="U52" s="33"/>
      <c r="V52" s="36"/>
      <c r="W52" s="36"/>
      <c r="X52" s="35"/>
      <c r="Y52" s="35"/>
      <c r="Z52" s="35"/>
      <c r="AA52" s="35">
        <f t="shared" si="6"/>
        <v>0</v>
      </c>
      <c r="AB52" s="37">
        <f t="shared" si="7"/>
        <v>3</v>
      </c>
      <c r="AC52" s="36">
        <f t="shared" si="3"/>
        <v>3</v>
      </c>
      <c r="AE52" t="s">
        <v>33</v>
      </c>
    </row>
    <row r="53" spans="1:31" ht="15" customHeight="1" thickBot="1" x14ac:dyDescent="0.3">
      <c r="A53" s="105"/>
      <c r="B53" s="24">
        <v>417</v>
      </c>
      <c r="C53" s="125">
        <v>43085</v>
      </c>
      <c r="D53" s="106">
        <v>8.3333333333333329E-2</v>
      </c>
      <c r="E53" s="24" t="s">
        <v>31</v>
      </c>
      <c r="F53" s="24"/>
      <c r="G53" s="24"/>
      <c r="H53" s="24"/>
      <c r="I53" s="107"/>
      <c r="J53" s="107" t="s">
        <v>44</v>
      </c>
      <c r="K53" s="108"/>
      <c r="L53" s="109"/>
      <c r="M53" s="24"/>
      <c r="N53" s="24"/>
      <c r="O53" s="24">
        <v>79</v>
      </c>
      <c r="P53" s="24">
        <v>77</v>
      </c>
      <c r="Q53" s="24"/>
      <c r="R53" s="24"/>
      <c r="S53" s="24"/>
      <c r="T53" s="24"/>
      <c r="U53" s="24"/>
      <c r="V53" s="32"/>
      <c r="W53" s="32"/>
      <c r="X53" s="24"/>
      <c r="Y53" s="24"/>
      <c r="Z53" s="24"/>
      <c r="AA53" s="24">
        <f t="shared" si="6"/>
        <v>0</v>
      </c>
      <c r="AB53" s="54">
        <f t="shared" si="7"/>
        <v>-1.5</v>
      </c>
      <c r="AC53" s="32">
        <v>-1.5</v>
      </c>
      <c r="AE53" t="s">
        <v>30</v>
      </c>
    </row>
    <row r="54" spans="1:31" ht="15" customHeight="1" thickBot="1" x14ac:dyDescent="0.3">
      <c r="A54" s="105"/>
      <c r="B54" s="33">
        <v>417</v>
      </c>
      <c r="C54" s="126">
        <v>43085</v>
      </c>
      <c r="D54" s="110">
        <v>8.3333333333333329E-2</v>
      </c>
      <c r="E54" s="33" t="s">
        <v>34</v>
      </c>
      <c r="F54" s="33"/>
      <c r="G54" s="33"/>
      <c r="H54" s="33"/>
      <c r="I54" s="34"/>
      <c r="J54" s="34" t="s">
        <v>44</v>
      </c>
      <c r="K54" s="111"/>
      <c r="L54" s="112"/>
      <c r="M54" s="33"/>
      <c r="N54" s="24"/>
      <c r="O54" s="33">
        <v>77</v>
      </c>
      <c r="P54" s="34">
        <v>79</v>
      </c>
      <c r="Q54" s="35"/>
      <c r="R54" s="35"/>
      <c r="S54" s="35"/>
      <c r="T54" s="35"/>
      <c r="U54" s="33"/>
      <c r="V54" s="36"/>
      <c r="W54" s="36"/>
      <c r="X54" s="35"/>
      <c r="Y54" s="35"/>
      <c r="Z54" s="35"/>
      <c r="AA54" s="35">
        <f t="shared" si="6"/>
        <v>0</v>
      </c>
      <c r="AB54" s="37">
        <f t="shared" si="7"/>
        <v>1.5</v>
      </c>
      <c r="AC54" s="36">
        <f t="shared" ref="AC54:AC116" si="8">-AC53</f>
        <v>1.5</v>
      </c>
      <c r="AE54" t="s">
        <v>31</v>
      </c>
    </row>
    <row r="55" spans="1:31" ht="15" customHeight="1" thickBot="1" x14ac:dyDescent="0.3">
      <c r="A55" s="105"/>
      <c r="B55" s="24">
        <v>418</v>
      </c>
      <c r="C55" s="125">
        <v>43085</v>
      </c>
      <c r="D55" s="106">
        <v>8.3333333333333329E-2</v>
      </c>
      <c r="E55" s="24" t="s">
        <v>29</v>
      </c>
      <c r="F55" s="24"/>
      <c r="G55" s="24"/>
      <c r="H55" s="24"/>
      <c r="I55" s="107"/>
      <c r="J55" s="107" t="s">
        <v>43</v>
      </c>
      <c r="K55" s="108"/>
      <c r="L55" s="109"/>
      <c r="M55" s="24"/>
      <c r="N55" s="24"/>
      <c r="O55" s="24">
        <v>68</v>
      </c>
      <c r="P55" s="24">
        <v>71</v>
      </c>
      <c r="Q55" s="24"/>
      <c r="R55" s="24"/>
      <c r="S55" s="24"/>
      <c r="T55" s="24"/>
      <c r="U55" s="24"/>
      <c r="V55" s="32"/>
      <c r="W55" s="32"/>
      <c r="X55" s="24"/>
      <c r="Y55" s="24"/>
      <c r="Z55" s="24"/>
      <c r="AA55" s="24">
        <f t="shared" si="6"/>
        <v>0</v>
      </c>
      <c r="AB55" s="54">
        <f t="shared" si="7"/>
        <v>1</v>
      </c>
      <c r="AC55" s="32">
        <v>1</v>
      </c>
      <c r="AE55" t="s">
        <v>37</v>
      </c>
    </row>
    <row r="56" spans="1:31" ht="15" customHeight="1" thickBot="1" x14ac:dyDescent="0.3">
      <c r="A56" s="105"/>
      <c r="B56" s="33">
        <v>418</v>
      </c>
      <c r="C56" s="126">
        <v>43085</v>
      </c>
      <c r="D56" s="110">
        <v>8.3333333333333329E-2</v>
      </c>
      <c r="E56" s="33" t="s">
        <v>37</v>
      </c>
      <c r="F56" s="33"/>
      <c r="G56" s="33"/>
      <c r="H56" s="33"/>
      <c r="I56" s="34"/>
      <c r="J56" s="34" t="s">
        <v>44</v>
      </c>
      <c r="K56" s="111"/>
      <c r="L56" s="112"/>
      <c r="M56" s="33"/>
      <c r="N56" s="24"/>
      <c r="O56" s="33">
        <v>71</v>
      </c>
      <c r="P56" s="34">
        <v>68</v>
      </c>
      <c r="Q56" s="35"/>
      <c r="R56" s="35"/>
      <c r="S56" s="35"/>
      <c r="T56" s="35"/>
      <c r="U56" s="33"/>
      <c r="V56" s="36"/>
      <c r="W56" s="36"/>
      <c r="X56" s="35"/>
      <c r="Y56" s="35"/>
      <c r="Z56" s="35"/>
      <c r="AA56" s="35">
        <f t="shared" si="6"/>
        <v>0</v>
      </c>
      <c r="AB56" s="37">
        <f t="shared" si="7"/>
        <v>-1</v>
      </c>
      <c r="AC56" s="36">
        <f t="shared" si="8"/>
        <v>-1</v>
      </c>
      <c r="AE56" t="s">
        <v>33</v>
      </c>
    </row>
    <row r="57" spans="1:31" ht="15" customHeight="1" thickBot="1" x14ac:dyDescent="0.3">
      <c r="A57" s="105"/>
      <c r="B57" s="24">
        <v>419</v>
      </c>
      <c r="C57" s="125">
        <v>43085</v>
      </c>
      <c r="D57" s="106">
        <v>8.3333333333333329E-2</v>
      </c>
      <c r="E57" s="24" t="s">
        <v>27</v>
      </c>
      <c r="F57" s="24"/>
      <c r="G57" s="24"/>
      <c r="H57" s="24"/>
      <c r="I57" s="107"/>
      <c r="J57" s="107" t="s">
        <v>43</v>
      </c>
      <c r="K57" s="108"/>
      <c r="L57" s="109"/>
      <c r="M57" s="24"/>
      <c r="N57" s="24"/>
      <c r="O57" s="24">
        <v>71</v>
      </c>
      <c r="P57" s="24">
        <v>66</v>
      </c>
      <c r="Q57" s="24"/>
      <c r="R57" s="24"/>
      <c r="S57" s="24"/>
      <c r="T57" s="24"/>
      <c r="U57" s="24"/>
      <c r="V57" s="32"/>
      <c r="W57" s="32"/>
      <c r="X57" s="24"/>
      <c r="Y57" s="24"/>
      <c r="Z57" s="24"/>
      <c r="AA57" s="24">
        <f t="shared" si="6"/>
        <v>0</v>
      </c>
      <c r="AB57" s="54">
        <f t="shared" si="7"/>
        <v>-0.5</v>
      </c>
      <c r="AC57" s="32">
        <v>-0.5</v>
      </c>
      <c r="AE57" t="s">
        <v>39</v>
      </c>
    </row>
    <row r="58" spans="1:31" ht="15" customHeight="1" thickBot="1" x14ac:dyDescent="0.3">
      <c r="A58" s="105"/>
      <c r="B58" s="33">
        <v>419</v>
      </c>
      <c r="C58" s="126">
        <v>43085</v>
      </c>
      <c r="D58" s="110">
        <v>8.3333333333333329E-2</v>
      </c>
      <c r="E58" s="33" t="s">
        <v>29</v>
      </c>
      <c r="F58" s="33"/>
      <c r="G58" s="33"/>
      <c r="H58" s="33"/>
      <c r="I58" s="34"/>
      <c r="J58" s="34" t="s">
        <v>44</v>
      </c>
      <c r="K58" s="111"/>
      <c r="L58" s="112"/>
      <c r="M58" s="33"/>
      <c r="N58" s="24"/>
      <c r="O58" s="33">
        <v>66</v>
      </c>
      <c r="P58" s="34">
        <v>71</v>
      </c>
      <c r="Q58" s="35"/>
      <c r="R58" s="35"/>
      <c r="S58" s="35"/>
      <c r="T58" s="35"/>
      <c r="U58" s="33"/>
      <c r="V58" s="36"/>
      <c r="W58" s="36"/>
      <c r="X58" s="35"/>
      <c r="Y58" s="35"/>
      <c r="Z58" s="35"/>
      <c r="AA58" s="35">
        <f t="shared" si="6"/>
        <v>0</v>
      </c>
      <c r="AB58" s="37">
        <f t="shared" si="7"/>
        <v>0.5</v>
      </c>
      <c r="AC58" s="36">
        <f t="shared" si="8"/>
        <v>0.5</v>
      </c>
      <c r="AE58" t="s">
        <v>38</v>
      </c>
    </row>
    <row r="59" spans="1:31" ht="15" customHeight="1" thickBot="1" x14ac:dyDescent="0.3">
      <c r="A59" s="105"/>
      <c r="B59" s="24">
        <v>420</v>
      </c>
      <c r="C59" s="125">
        <v>43085</v>
      </c>
      <c r="D59" s="106">
        <v>8.3333333333333329E-2</v>
      </c>
      <c r="E59" s="24" t="s">
        <v>42</v>
      </c>
      <c r="F59" s="24"/>
      <c r="G59" s="24"/>
      <c r="H59" s="24"/>
      <c r="I59" s="107"/>
      <c r="J59" s="107" t="s">
        <v>44</v>
      </c>
      <c r="K59" s="108"/>
      <c r="L59" s="109"/>
      <c r="M59" s="24"/>
      <c r="N59" s="24"/>
      <c r="O59" s="24">
        <v>79</v>
      </c>
      <c r="P59" s="24">
        <v>80</v>
      </c>
      <c r="Q59" s="24"/>
      <c r="R59" s="24"/>
      <c r="S59" s="24"/>
      <c r="T59" s="24"/>
      <c r="U59" s="24"/>
      <c r="V59" s="32"/>
      <c r="W59" s="32"/>
      <c r="X59" s="24"/>
      <c r="Y59" s="24"/>
      <c r="Z59" s="24"/>
      <c r="AA59" s="24">
        <f t="shared" si="6"/>
        <v>0</v>
      </c>
      <c r="AB59" s="54">
        <f t="shared" si="7"/>
        <v>-1.5</v>
      </c>
      <c r="AC59" s="32">
        <v>-1.5</v>
      </c>
      <c r="AE59" t="s">
        <v>34</v>
      </c>
    </row>
    <row r="60" spans="1:31" ht="15" customHeight="1" thickBot="1" x14ac:dyDescent="0.3">
      <c r="A60" s="105"/>
      <c r="B60" s="33">
        <v>420</v>
      </c>
      <c r="C60" s="126">
        <v>43085</v>
      </c>
      <c r="D60" s="110">
        <v>8.3333333333333329E-2</v>
      </c>
      <c r="E60" s="33" t="s">
        <v>30</v>
      </c>
      <c r="F60" s="33"/>
      <c r="G60" s="33"/>
      <c r="H60" s="33"/>
      <c r="I60" s="34"/>
      <c r="J60" s="34" t="s">
        <v>44</v>
      </c>
      <c r="K60" s="111"/>
      <c r="L60" s="112"/>
      <c r="M60" s="33"/>
      <c r="N60" s="24"/>
      <c r="O60" s="33">
        <v>80</v>
      </c>
      <c r="P60" s="34">
        <v>79</v>
      </c>
      <c r="Q60" s="35"/>
      <c r="R60" s="35"/>
      <c r="S60" s="35"/>
      <c r="T60" s="35"/>
      <c r="U60" s="33"/>
      <c r="V60" s="36"/>
      <c r="W60" s="36"/>
      <c r="X60" s="35"/>
      <c r="Y60" s="35"/>
      <c r="Z60" s="35"/>
      <c r="AA60" s="35">
        <f t="shared" si="6"/>
        <v>0</v>
      </c>
      <c r="AB60" s="37">
        <f t="shared" si="7"/>
        <v>1.5</v>
      </c>
      <c r="AC60" s="36">
        <f t="shared" si="8"/>
        <v>1.5</v>
      </c>
      <c r="AE60" t="s">
        <v>30</v>
      </c>
    </row>
    <row r="61" spans="1:31" ht="15" customHeight="1" thickBot="1" x14ac:dyDescent="0.3">
      <c r="A61" s="105"/>
      <c r="B61" s="24">
        <v>421</v>
      </c>
      <c r="C61" s="125">
        <v>43085</v>
      </c>
      <c r="D61" s="106">
        <v>0.10416666666666667</v>
      </c>
      <c r="E61" s="24" t="s">
        <v>40</v>
      </c>
      <c r="F61" s="24"/>
      <c r="G61" s="24"/>
      <c r="H61" s="24"/>
      <c r="I61" s="107"/>
      <c r="J61" s="107" t="s">
        <v>43</v>
      </c>
      <c r="K61" s="108"/>
      <c r="L61" s="109"/>
      <c r="M61" s="24"/>
      <c r="N61" s="24"/>
      <c r="O61" s="24">
        <v>69</v>
      </c>
      <c r="P61" s="24">
        <v>86</v>
      </c>
      <c r="Q61" s="24"/>
      <c r="R61" s="24"/>
      <c r="S61" s="24"/>
      <c r="T61" s="24"/>
      <c r="U61" s="24"/>
      <c r="V61" s="32"/>
      <c r="W61" s="32"/>
      <c r="X61" s="24"/>
      <c r="Y61" s="24"/>
      <c r="Z61" s="24"/>
      <c r="AA61" s="24">
        <f t="shared" si="6"/>
        <v>0</v>
      </c>
      <c r="AB61" s="54">
        <f t="shared" si="7"/>
        <v>-1.5</v>
      </c>
      <c r="AC61" s="32">
        <v>-1.5</v>
      </c>
      <c r="AE61" t="s">
        <v>27</v>
      </c>
    </row>
    <row r="62" spans="1:31" ht="15" customHeight="1" thickBot="1" x14ac:dyDescent="0.3">
      <c r="A62" s="105"/>
      <c r="B62" s="33">
        <v>421</v>
      </c>
      <c r="C62" s="126">
        <v>43085</v>
      </c>
      <c r="D62" s="110">
        <v>0.10416666666666667</v>
      </c>
      <c r="E62" s="33" t="s">
        <v>38</v>
      </c>
      <c r="F62" s="33"/>
      <c r="G62" s="33"/>
      <c r="H62" s="33"/>
      <c r="I62" s="34"/>
      <c r="J62" s="34" t="s">
        <v>44</v>
      </c>
      <c r="K62" s="111"/>
      <c r="L62" s="112"/>
      <c r="M62" s="33"/>
      <c r="N62" s="24"/>
      <c r="O62" s="33">
        <v>86</v>
      </c>
      <c r="P62" s="34">
        <v>69</v>
      </c>
      <c r="Q62" s="35"/>
      <c r="R62" s="35"/>
      <c r="S62" s="35"/>
      <c r="T62" s="35"/>
      <c r="U62" s="33"/>
      <c r="V62" s="36"/>
      <c r="W62" s="36"/>
      <c r="X62" s="35"/>
      <c r="Y62" s="35"/>
      <c r="Z62" s="35"/>
      <c r="AA62" s="35">
        <f t="shared" si="6"/>
        <v>0</v>
      </c>
      <c r="AB62" s="37">
        <f t="shared" si="7"/>
        <v>1.5</v>
      </c>
      <c r="AC62" s="36">
        <f t="shared" si="8"/>
        <v>1.5</v>
      </c>
      <c r="AE62" t="s">
        <v>35</v>
      </c>
    </row>
    <row r="63" spans="1:31" ht="15" customHeight="1" thickBot="1" x14ac:dyDescent="0.3">
      <c r="A63" s="105"/>
      <c r="B63" s="24">
        <v>422</v>
      </c>
      <c r="C63" s="125">
        <v>43085</v>
      </c>
      <c r="D63" s="106">
        <v>0.10416666666666667</v>
      </c>
      <c r="E63" s="24" t="s">
        <v>26</v>
      </c>
      <c r="F63" s="24"/>
      <c r="G63" s="24"/>
      <c r="H63" s="24"/>
      <c r="I63" s="107"/>
      <c r="J63" s="107" t="s">
        <v>44</v>
      </c>
      <c r="K63" s="108"/>
      <c r="L63" s="109"/>
      <c r="M63" s="24"/>
      <c r="N63" s="24"/>
      <c r="O63" s="24">
        <v>90</v>
      </c>
      <c r="P63" s="24">
        <v>67</v>
      </c>
      <c r="Q63" s="24"/>
      <c r="R63" s="24"/>
      <c r="S63" s="24"/>
      <c r="T63" s="24"/>
      <c r="U63" s="24"/>
      <c r="V63" s="32"/>
      <c r="W63" s="32"/>
      <c r="X63" s="24"/>
      <c r="Y63" s="24"/>
      <c r="Z63" s="24"/>
      <c r="AA63" s="24">
        <f t="shared" si="6"/>
        <v>0</v>
      </c>
      <c r="AB63" s="54">
        <f t="shared" si="7"/>
        <v>-3.5</v>
      </c>
      <c r="AC63" s="32">
        <v>-3.5</v>
      </c>
      <c r="AE63" t="s">
        <v>42</v>
      </c>
    </row>
    <row r="64" spans="1:31" ht="15" customHeight="1" thickBot="1" x14ac:dyDescent="0.3">
      <c r="A64" s="105"/>
      <c r="B64" s="33">
        <v>422</v>
      </c>
      <c r="C64" s="126">
        <v>43085</v>
      </c>
      <c r="D64" s="110">
        <v>0.10416666666666667</v>
      </c>
      <c r="E64" s="33" t="s">
        <v>40</v>
      </c>
      <c r="F64" s="33"/>
      <c r="G64" s="33"/>
      <c r="H64" s="33"/>
      <c r="I64" s="34"/>
      <c r="J64" s="34" t="s">
        <v>44</v>
      </c>
      <c r="K64" s="111"/>
      <c r="L64" s="112"/>
      <c r="M64" s="33"/>
      <c r="N64" s="24"/>
      <c r="O64" s="33">
        <v>67</v>
      </c>
      <c r="P64" s="34">
        <v>90</v>
      </c>
      <c r="Q64" s="35"/>
      <c r="R64" s="35"/>
      <c r="S64" s="35"/>
      <c r="T64" s="35"/>
      <c r="U64" s="33"/>
      <c r="V64" s="36"/>
      <c r="W64" s="36"/>
      <c r="X64" s="35"/>
      <c r="Y64" s="35"/>
      <c r="Z64" s="35"/>
      <c r="AA64" s="35">
        <f t="shared" si="6"/>
        <v>0</v>
      </c>
      <c r="AB64" s="37">
        <f t="shared" si="7"/>
        <v>3.5</v>
      </c>
      <c r="AC64" s="36">
        <f t="shared" si="8"/>
        <v>3.5</v>
      </c>
      <c r="AE64" t="s">
        <v>34</v>
      </c>
    </row>
    <row r="65" spans="1:31" ht="15" customHeight="1" thickBot="1" x14ac:dyDescent="0.3">
      <c r="A65" s="105"/>
      <c r="B65" s="24">
        <v>423</v>
      </c>
      <c r="C65" s="125">
        <v>43085</v>
      </c>
      <c r="D65" s="106">
        <v>0.125</v>
      </c>
      <c r="E65" s="24" t="s">
        <v>30</v>
      </c>
      <c r="F65" s="24"/>
      <c r="G65" s="24"/>
      <c r="H65" s="24"/>
      <c r="I65" s="107"/>
      <c r="J65" s="107" t="s">
        <v>44</v>
      </c>
      <c r="K65" s="108"/>
      <c r="L65" s="109"/>
      <c r="M65" s="24"/>
      <c r="N65" s="24"/>
      <c r="O65" s="24">
        <v>79</v>
      </c>
      <c r="P65" s="24">
        <v>73</v>
      </c>
      <c r="Q65" s="24"/>
      <c r="R65" s="24"/>
      <c r="S65" s="24"/>
      <c r="T65" s="24"/>
      <c r="U65" s="24"/>
      <c r="V65" s="32"/>
      <c r="W65" s="32"/>
      <c r="X65" s="24"/>
      <c r="Y65" s="24"/>
      <c r="Z65" s="24"/>
      <c r="AA65" s="24">
        <f t="shared" si="6"/>
        <v>0</v>
      </c>
      <c r="AB65" s="54">
        <f t="shared" si="7"/>
        <v>-2</v>
      </c>
      <c r="AC65" s="32">
        <v>-2</v>
      </c>
      <c r="AE65" t="s">
        <v>40</v>
      </c>
    </row>
    <row r="66" spans="1:31" ht="15" customHeight="1" thickBot="1" x14ac:dyDescent="0.3">
      <c r="A66" s="105"/>
      <c r="B66" s="33">
        <v>423</v>
      </c>
      <c r="C66" s="126">
        <v>43085</v>
      </c>
      <c r="D66" s="110">
        <v>0.125</v>
      </c>
      <c r="E66" s="33" t="s">
        <v>41</v>
      </c>
      <c r="F66" s="33"/>
      <c r="G66" s="33"/>
      <c r="H66" s="33"/>
      <c r="I66" s="34"/>
      <c r="J66" s="34" t="s">
        <v>43</v>
      </c>
      <c r="K66" s="111"/>
      <c r="L66" s="112"/>
      <c r="M66" s="33"/>
      <c r="N66" s="24"/>
      <c r="O66" s="33">
        <v>73</v>
      </c>
      <c r="P66" s="34">
        <v>79</v>
      </c>
      <c r="Q66" s="35"/>
      <c r="R66" s="35"/>
      <c r="S66" s="35"/>
      <c r="T66" s="35"/>
      <c r="U66" s="33"/>
      <c r="V66" s="36"/>
      <c r="W66" s="36"/>
      <c r="X66" s="35"/>
      <c r="Y66" s="35"/>
      <c r="Z66" s="35"/>
      <c r="AA66" s="35">
        <f t="shared" si="6"/>
        <v>0</v>
      </c>
      <c r="AB66" s="37">
        <f t="shared" si="7"/>
        <v>2</v>
      </c>
      <c r="AC66" s="36">
        <f t="shared" si="8"/>
        <v>2</v>
      </c>
      <c r="AE66" t="s">
        <v>28</v>
      </c>
    </row>
    <row r="67" spans="1:31" ht="15" customHeight="1" thickBot="1" x14ac:dyDescent="0.3">
      <c r="A67" s="105"/>
      <c r="B67" s="24">
        <v>424</v>
      </c>
      <c r="C67" s="125">
        <v>43085</v>
      </c>
      <c r="D67" s="106">
        <v>0.125</v>
      </c>
      <c r="E67" s="24" t="s">
        <v>30</v>
      </c>
      <c r="F67" s="24"/>
      <c r="G67" s="24"/>
      <c r="H67" s="24"/>
      <c r="I67" s="107"/>
      <c r="J67" s="107" t="s">
        <v>44</v>
      </c>
      <c r="K67" s="108"/>
      <c r="L67" s="109"/>
      <c r="M67" s="24"/>
      <c r="N67" s="24"/>
      <c r="O67" s="24">
        <v>79</v>
      </c>
      <c r="P67" s="24">
        <v>82</v>
      </c>
      <c r="Q67" s="24"/>
      <c r="R67" s="24"/>
      <c r="S67" s="24"/>
      <c r="T67" s="24"/>
      <c r="U67" s="24"/>
      <c r="V67" s="32"/>
      <c r="W67" s="32"/>
      <c r="X67" s="24"/>
      <c r="Y67" s="24"/>
      <c r="Z67" s="24"/>
      <c r="AA67" s="24">
        <f t="shared" si="6"/>
        <v>0</v>
      </c>
      <c r="AB67" s="54">
        <f t="shared" si="7"/>
        <v>-2.5</v>
      </c>
      <c r="AC67" s="32">
        <v>-2.5</v>
      </c>
      <c r="AE67" t="s">
        <v>30</v>
      </c>
    </row>
    <row r="68" spans="1:31" ht="15" customHeight="1" thickBot="1" x14ac:dyDescent="0.3">
      <c r="A68" s="105"/>
      <c r="B68" s="33">
        <v>424</v>
      </c>
      <c r="C68" s="126">
        <v>43085</v>
      </c>
      <c r="D68" s="110">
        <v>0.125</v>
      </c>
      <c r="E68" s="33" t="s">
        <v>36</v>
      </c>
      <c r="F68" s="33"/>
      <c r="G68" s="33"/>
      <c r="H68" s="33"/>
      <c r="I68" s="34"/>
      <c r="J68" s="34" t="s">
        <v>44</v>
      </c>
      <c r="K68" s="111"/>
      <c r="L68" s="112"/>
      <c r="M68" s="33"/>
      <c r="N68" s="24"/>
      <c r="O68" s="33">
        <v>82</v>
      </c>
      <c r="P68" s="34">
        <v>79</v>
      </c>
      <c r="Q68" s="35"/>
      <c r="R68" s="35"/>
      <c r="S68" s="35"/>
      <c r="T68" s="35"/>
      <c r="U68" s="33"/>
      <c r="V68" s="36"/>
      <c r="W68" s="36"/>
      <c r="X68" s="35"/>
      <c r="Y68" s="35"/>
      <c r="Z68" s="35"/>
      <c r="AA68" s="35">
        <f t="shared" si="6"/>
        <v>0</v>
      </c>
      <c r="AB68" s="37">
        <f t="shared" si="7"/>
        <v>2.5</v>
      </c>
      <c r="AC68" s="36">
        <f t="shared" si="8"/>
        <v>2.5</v>
      </c>
      <c r="AE68" t="s">
        <v>6</v>
      </c>
    </row>
    <row r="69" spans="1:31" ht="15" customHeight="1" thickBot="1" x14ac:dyDescent="0.3">
      <c r="A69" s="105"/>
      <c r="B69" s="24">
        <v>425</v>
      </c>
      <c r="C69" s="125">
        <v>43085</v>
      </c>
      <c r="D69" s="106">
        <v>0.16666666666666666</v>
      </c>
      <c r="E69" s="24" t="s">
        <v>34</v>
      </c>
      <c r="F69" s="24"/>
      <c r="G69" s="24"/>
      <c r="H69" s="24"/>
      <c r="I69" s="107"/>
      <c r="J69" s="107" t="s">
        <v>43</v>
      </c>
      <c r="K69" s="108"/>
      <c r="L69" s="109"/>
      <c r="M69" s="24"/>
      <c r="N69" s="24"/>
      <c r="O69" s="24">
        <v>84</v>
      </c>
      <c r="P69" s="24">
        <v>71</v>
      </c>
      <c r="Q69" s="24"/>
      <c r="R69" s="24"/>
      <c r="S69" s="24"/>
      <c r="T69" s="24"/>
      <c r="U69" s="24"/>
      <c r="V69" s="32"/>
      <c r="W69" s="32"/>
      <c r="X69" s="24"/>
      <c r="Y69" s="24"/>
      <c r="Z69" s="24"/>
      <c r="AA69" s="24">
        <f t="shared" si="6"/>
        <v>0</v>
      </c>
      <c r="AB69" s="54">
        <f t="shared" si="7"/>
        <v>-0.5</v>
      </c>
      <c r="AC69" s="32">
        <v>-0.5</v>
      </c>
      <c r="AE69" t="s">
        <v>29</v>
      </c>
    </row>
    <row r="70" spans="1:31" ht="15" customHeight="1" thickBot="1" x14ac:dyDescent="0.3">
      <c r="A70" s="105"/>
      <c r="B70" s="33">
        <v>425</v>
      </c>
      <c r="C70" s="126">
        <v>43085</v>
      </c>
      <c r="D70" s="110">
        <v>0.16666666666666666</v>
      </c>
      <c r="E70" s="33" t="s">
        <v>33</v>
      </c>
      <c r="F70" s="33"/>
      <c r="G70" s="33"/>
      <c r="H70" s="33"/>
      <c r="I70" s="34"/>
      <c r="J70" s="34" t="s">
        <v>43</v>
      </c>
      <c r="K70" s="111"/>
      <c r="L70" s="112"/>
      <c r="M70" s="33"/>
      <c r="N70" s="24"/>
      <c r="O70" s="33">
        <v>71</v>
      </c>
      <c r="P70" s="34">
        <v>84</v>
      </c>
      <c r="Q70" s="35"/>
      <c r="R70" s="35"/>
      <c r="S70" s="35"/>
      <c r="T70" s="35"/>
      <c r="U70" s="33"/>
      <c r="V70" s="36"/>
      <c r="W70" s="36"/>
      <c r="X70" s="35"/>
      <c r="Y70" s="35"/>
      <c r="Z70" s="35"/>
      <c r="AA70" s="35">
        <f t="shared" si="6"/>
        <v>0</v>
      </c>
      <c r="AB70" s="37">
        <f t="shared" si="7"/>
        <v>0.5</v>
      </c>
      <c r="AC70" s="36">
        <f t="shared" si="8"/>
        <v>0.5</v>
      </c>
      <c r="AE70" t="s">
        <v>31</v>
      </c>
    </row>
    <row r="71" spans="1:31" ht="15" customHeight="1" thickBot="1" x14ac:dyDescent="0.3">
      <c r="A71" s="105"/>
      <c r="B71" s="24">
        <v>426</v>
      </c>
      <c r="C71" s="125">
        <v>43085</v>
      </c>
      <c r="D71" s="106">
        <v>0.1875</v>
      </c>
      <c r="E71" s="24" t="s">
        <v>35</v>
      </c>
      <c r="F71" s="24"/>
      <c r="G71" s="24"/>
      <c r="H71" s="24"/>
      <c r="I71" s="107"/>
      <c r="J71" s="107" t="s">
        <v>43</v>
      </c>
      <c r="K71" s="108"/>
      <c r="L71" s="109"/>
      <c r="M71" s="24"/>
      <c r="N71" s="24"/>
      <c r="O71" s="24">
        <v>93</v>
      </c>
      <c r="P71" s="24">
        <v>93</v>
      </c>
      <c r="Q71" s="24"/>
      <c r="R71" s="24"/>
      <c r="S71" s="24"/>
      <c r="T71" s="24"/>
      <c r="U71" s="24"/>
      <c r="V71" s="32"/>
      <c r="W71" s="32"/>
      <c r="X71" s="24"/>
      <c r="Y71" s="24"/>
      <c r="Z71" s="24"/>
      <c r="AA71" s="24">
        <f t="shared" si="6"/>
        <v>0</v>
      </c>
      <c r="AB71" s="54">
        <f t="shared" si="7"/>
        <v>-2.5</v>
      </c>
      <c r="AC71" s="32">
        <v>-2.5</v>
      </c>
      <c r="AE71" t="s">
        <v>34</v>
      </c>
    </row>
    <row r="72" spans="1:31" ht="15" customHeight="1" thickBot="1" x14ac:dyDescent="0.3">
      <c r="A72" s="105"/>
      <c r="B72" s="33">
        <v>426</v>
      </c>
      <c r="C72" s="126">
        <v>43085</v>
      </c>
      <c r="D72" s="110">
        <v>0.1875</v>
      </c>
      <c r="E72" s="33" t="s">
        <v>6</v>
      </c>
      <c r="F72" s="33"/>
      <c r="G72" s="33"/>
      <c r="H72" s="33"/>
      <c r="I72" s="34"/>
      <c r="J72" s="34" t="s">
        <v>43</v>
      </c>
      <c r="K72" s="111"/>
      <c r="L72" s="112"/>
      <c r="M72" s="33"/>
      <c r="N72" s="24"/>
      <c r="O72" s="33">
        <v>93</v>
      </c>
      <c r="P72" s="34">
        <v>93</v>
      </c>
      <c r="Q72" s="35"/>
      <c r="R72" s="35"/>
      <c r="S72" s="35"/>
      <c r="T72" s="35"/>
      <c r="U72" s="33"/>
      <c r="V72" s="36"/>
      <c r="W72" s="36"/>
      <c r="X72" s="35"/>
      <c r="Y72" s="35"/>
      <c r="Z72" s="35"/>
      <c r="AA72" s="35">
        <f t="shared" si="6"/>
        <v>0</v>
      </c>
      <c r="AB72" s="37">
        <f t="shared" si="7"/>
        <v>2.5</v>
      </c>
      <c r="AC72" s="36">
        <f t="shared" si="8"/>
        <v>2.5</v>
      </c>
      <c r="AE72" t="s">
        <v>30</v>
      </c>
    </row>
    <row r="73" spans="1:31" ht="15" customHeight="1" thickBot="1" x14ac:dyDescent="0.3">
      <c r="A73" s="105"/>
      <c r="B73" s="24">
        <v>427</v>
      </c>
      <c r="C73" s="125">
        <v>43086</v>
      </c>
      <c r="D73" s="106">
        <v>8.3333333333333329E-2</v>
      </c>
      <c r="E73" s="24" t="s">
        <v>42</v>
      </c>
      <c r="F73" s="24"/>
      <c r="G73" s="24"/>
      <c r="H73" s="24"/>
      <c r="I73" s="107"/>
      <c r="J73" s="107" t="s">
        <v>43</v>
      </c>
      <c r="K73" s="108"/>
      <c r="L73" s="109"/>
      <c r="M73" s="24"/>
      <c r="N73" s="24"/>
      <c r="O73" s="24">
        <v>71</v>
      </c>
      <c r="P73" s="24">
        <v>69</v>
      </c>
      <c r="Q73" s="24"/>
      <c r="R73" s="24"/>
      <c r="S73" s="24"/>
      <c r="T73" s="24"/>
      <c r="U73" s="24"/>
      <c r="V73" s="32"/>
      <c r="W73" s="32"/>
      <c r="X73" s="24"/>
      <c r="Y73" s="24"/>
      <c r="Z73" s="24"/>
      <c r="AA73" s="24">
        <f t="shared" si="6"/>
        <v>0</v>
      </c>
      <c r="AB73" s="54">
        <f t="shared" si="7"/>
        <v>-1</v>
      </c>
      <c r="AC73" s="32">
        <v>-1</v>
      </c>
      <c r="AE73" t="s">
        <v>27</v>
      </c>
    </row>
    <row r="74" spans="1:31" ht="15" customHeight="1" thickBot="1" x14ac:dyDescent="0.3">
      <c r="A74" s="105"/>
      <c r="B74" s="33">
        <v>427</v>
      </c>
      <c r="C74" s="126">
        <v>43086</v>
      </c>
      <c r="D74" s="110">
        <v>8.3333333333333329E-2</v>
      </c>
      <c r="E74" s="33" t="s">
        <v>37</v>
      </c>
      <c r="F74" s="33"/>
      <c r="G74" s="33"/>
      <c r="H74" s="33"/>
      <c r="I74" s="34"/>
      <c r="J74" s="34" t="s">
        <v>44</v>
      </c>
      <c r="K74" s="111"/>
      <c r="L74" s="112"/>
      <c r="M74" s="33"/>
      <c r="N74" s="24"/>
      <c r="O74" s="33">
        <v>69</v>
      </c>
      <c r="P74" s="34">
        <v>71</v>
      </c>
      <c r="Q74" s="35"/>
      <c r="R74" s="35"/>
      <c r="S74" s="35"/>
      <c r="T74" s="35"/>
      <c r="U74" s="33"/>
      <c r="V74" s="36"/>
      <c r="W74" s="36"/>
      <c r="X74" s="35"/>
      <c r="Y74" s="35"/>
      <c r="Z74" s="35"/>
      <c r="AA74" s="35">
        <f t="shared" si="6"/>
        <v>0</v>
      </c>
      <c r="AB74" s="37">
        <f t="shared" si="7"/>
        <v>1</v>
      </c>
      <c r="AC74" s="36">
        <f t="shared" si="8"/>
        <v>1</v>
      </c>
      <c r="AE74" t="s">
        <v>38</v>
      </c>
    </row>
    <row r="75" spans="1:31" ht="15" customHeight="1" thickBot="1" x14ac:dyDescent="0.3">
      <c r="A75" s="105"/>
      <c r="B75" s="24">
        <v>428</v>
      </c>
      <c r="C75" s="125">
        <v>43086</v>
      </c>
      <c r="D75" s="106">
        <v>0.10416666666666667</v>
      </c>
      <c r="E75" s="24" t="s">
        <v>28</v>
      </c>
      <c r="F75" s="24"/>
      <c r="G75" s="24"/>
      <c r="H75" s="24"/>
      <c r="I75" s="107"/>
      <c r="J75" s="107" t="s">
        <v>43</v>
      </c>
      <c r="K75" s="108"/>
      <c r="L75" s="109"/>
      <c r="M75" s="24"/>
      <c r="N75" s="24"/>
      <c r="O75" s="24">
        <v>86</v>
      </c>
      <c r="P75" s="24">
        <v>76</v>
      </c>
      <c r="Q75" s="24"/>
      <c r="R75" s="24"/>
      <c r="S75" s="24"/>
      <c r="T75" s="24"/>
      <c r="U75" s="24"/>
      <c r="V75" s="32"/>
      <c r="W75" s="32"/>
      <c r="X75" s="24"/>
      <c r="Y75" s="24"/>
      <c r="Z75" s="24"/>
      <c r="AA75" s="24">
        <f t="shared" si="6"/>
        <v>0</v>
      </c>
      <c r="AB75" s="54">
        <f t="shared" si="7"/>
        <v>-3</v>
      </c>
      <c r="AC75" s="32">
        <v>-3</v>
      </c>
      <c r="AE75" t="s">
        <v>32</v>
      </c>
    </row>
    <row r="76" spans="1:31" ht="15" customHeight="1" thickBot="1" x14ac:dyDescent="0.3">
      <c r="A76" s="105"/>
      <c r="B76" s="33">
        <v>428</v>
      </c>
      <c r="C76" s="126">
        <v>43086</v>
      </c>
      <c r="D76" s="110">
        <v>0.10416666666666667</v>
      </c>
      <c r="E76" s="33" t="s">
        <v>38</v>
      </c>
      <c r="F76" s="33"/>
      <c r="G76" s="33"/>
      <c r="H76" s="33"/>
      <c r="I76" s="34"/>
      <c r="J76" s="34" t="s">
        <v>44</v>
      </c>
      <c r="K76" s="111"/>
      <c r="L76" s="112"/>
      <c r="M76" s="33"/>
      <c r="N76" s="24"/>
      <c r="O76" s="33">
        <v>76</v>
      </c>
      <c r="P76" s="34">
        <v>86</v>
      </c>
      <c r="Q76" s="35"/>
      <c r="R76" s="35"/>
      <c r="S76" s="35"/>
      <c r="T76" s="35"/>
      <c r="U76" s="33"/>
      <c r="V76" s="36"/>
      <c r="W76" s="36"/>
      <c r="X76" s="35"/>
      <c r="Y76" s="35"/>
      <c r="Z76" s="35"/>
      <c r="AA76" s="35">
        <f t="shared" si="6"/>
        <v>0</v>
      </c>
      <c r="AB76" s="37">
        <f t="shared" si="7"/>
        <v>3</v>
      </c>
      <c r="AC76" s="36">
        <f t="shared" si="8"/>
        <v>3</v>
      </c>
      <c r="AE76" t="s">
        <v>26</v>
      </c>
    </row>
    <row r="77" spans="1:31" ht="15" customHeight="1" thickBot="1" x14ac:dyDescent="0.3">
      <c r="A77" s="105"/>
      <c r="B77" s="24">
        <v>429</v>
      </c>
      <c r="C77" s="125">
        <v>43086</v>
      </c>
      <c r="D77" s="106">
        <v>0.10416666666666667</v>
      </c>
      <c r="E77" s="24" t="s">
        <v>33</v>
      </c>
      <c r="F77" s="24"/>
      <c r="G77" s="24"/>
      <c r="H77" s="24"/>
      <c r="I77" s="107"/>
      <c r="J77" s="107" t="s">
        <v>43</v>
      </c>
      <c r="K77" s="108"/>
      <c r="L77" s="109"/>
      <c r="M77" s="24"/>
      <c r="N77" s="24"/>
      <c r="O77" s="24">
        <v>88</v>
      </c>
      <c r="P77" s="24">
        <v>70</v>
      </c>
      <c r="Q77" s="24"/>
      <c r="R77" s="24"/>
      <c r="S77" s="24"/>
      <c r="T77" s="24"/>
      <c r="U77" s="24"/>
      <c r="V77" s="32"/>
      <c r="W77" s="32"/>
      <c r="X77" s="24"/>
      <c r="Y77" s="24"/>
      <c r="Z77" s="24"/>
      <c r="AA77" s="24">
        <f t="shared" si="6"/>
        <v>0</v>
      </c>
      <c r="AB77" s="54">
        <f t="shared" si="7"/>
        <v>0.5</v>
      </c>
      <c r="AC77" s="32">
        <v>0.5</v>
      </c>
      <c r="AE77" t="s">
        <v>39</v>
      </c>
    </row>
    <row r="78" spans="1:31" ht="15" customHeight="1" thickBot="1" x14ac:dyDescent="0.3">
      <c r="A78" s="105"/>
      <c r="B78" s="33">
        <v>429</v>
      </c>
      <c r="C78" s="126">
        <v>43086</v>
      </c>
      <c r="D78" s="110">
        <v>0.10416666666666667</v>
      </c>
      <c r="E78" s="33" t="s">
        <v>29</v>
      </c>
      <c r="F78" s="33"/>
      <c r="G78" s="33"/>
      <c r="H78" s="33"/>
      <c r="I78" s="34"/>
      <c r="J78" s="34" t="s">
        <v>44</v>
      </c>
      <c r="K78" s="111"/>
      <c r="L78" s="112"/>
      <c r="M78" s="33"/>
      <c r="N78" s="24"/>
      <c r="O78" s="33">
        <v>70</v>
      </c>
      <c r="P78" s="34">
        <v>88</v>
      </c>
      <c r="Q78" s="35"/>
      <c r="R78" s="35"/>
      <c r="S78" s="35"/>
      <c r="T78" s="35"/>
      <c r="U78" s="33"/>
      <c r="V78" s="36"/>
      <c r="W78" s="36"/>
      <c r="X78" s="35"/>
      <c r="Y78" s="35"/>
      <c r="Z78" s="35"/>
      <c r="AA78" s="35">
        <f t="shared" si="6"/>
        <v>0</v>
      </c>
      <c r="AB78" s="37">
        <f t="shared" si="7"/>
        <v>-0.5</v>
      </c>
      <c r="AC78" s="36">
        <f t="shared" si="8"/>
        <v>-0.5</v>
      </c>
      <c r="AE78" t="s">
        <v>5</v>
      </c>
    </row>
    <row r="79" spans="1:31" ht="15" customHeight="1" thickBot="1" x14ac:dyDescent="0.3">
      <c r="A79" s="105"/>
      <c r="B79" s="24">
        <v>430</v>
      </c>
      <c r="C79" s="125">
        <v>43086</v>
      </c>
      <c r="D79" s="106">
        <v>0.125</v>
      </c>
      <c r="E79" s="24" t="s">
        <v>30</v>
      </c>
      <c r="F79" s="24"/>
      <c r="G79" s="24"/>
      <c r="H79" s="24"/>
      <c r="I79" s="107"/>
      <c r="J79" s="107" t="s">
        <v>43</v>
      </c>
      <c r="K79" s="108"/>
      <c r="L79" s="109"/>
      <c r="M79" s="24"/>
      <c r="N79" s="24"/>
      <c r="O79" s="24">
        <v>66</v>
      </c>
      <c r="P79" s="24">
        <v>68</v>
      </c>
      <c r="Q79" s="24"/>
      <c r="R79" s="24"/>
      <c r="S79" s="24"/>
      <c r="T79" s="24"/>
      <c r="U79" s="24"/>
      <c r="V79" s="32"/>
      <c r="W79" s="32"/>
      <c r="X79" s="24"/>
      <c r="Y79" s="24"/>
      <c r="Z79" s="24"/>
      <c r="AA79" s="24">
        <f t="shared" si="6"/>
        <v>0</v>
      </c>
      <c r="AB79" s="54">
        <f t="shared" si="7"/>
        <v>-2</v>
      </c>
      <c r="AC79" s="32">
        <v>-2</v>
      </c>
      <c r="AE79" t="s">
        <v>30</v>
      </c>
    </row>
    <row r="80" spans="1:31" ht="15" customHeight="1" thickBot="1" x14ac:dyDescent="0.3">
      <c r="A80" s="105"/>
      <c r="B80" s="33">
        <v>430</v>
      </c>
      <c r="C80" s="126">
        <v>43086</v>
      </c>
      <c r="D80" s="110">
        <v>0.125</v>
      </c>
      <c r="E80" s="33" t="s">
        <v>39</v>
      </c>
      <c r="F80" s="33"/>
      <c r="G80" s="33"/>
      <c r="H80" s="33"/>
      <c r="I80" s="34"/>
      <c r="J80" s="34" t="s">
        <v>44</v>
      </c>
      <c r="K80" s="111"/>
      <c r="L80" s="112"/>
      <c r="M80" s="33"/>
      <c r="N80" s="24"/>
      <c r="O80" s="33">
        <v>68</v>
      </c>
      <c r="P80" s="34">
        <v>66</v>
      </c>
      <c r="Q80" s="35"/>
      <c r="R80" s="35"/>
      <c r="S80" s="35"/>
      <c r="T80" s="35"/>
      <c r="U80" s="33"/>
      <c r="V80" s="36"/>
      <c r="W80" s="36"/>
      <c r="X80" s="35"/>
      <c r="Y80" s="35"/>
      <c r="Z80" s="35"/>
      <c r="AA80" s="35">
        <f t="shared" si="6"/>
        <v>0</v>
      </c>
      <c r="AB80" s="37">
        <f t="shared" si="7"/>
        <v>2</v>
      </c>
      <c r="AC80" s="36">
        <f t="shared" si="8"/>
        <v>2</v>
      </c>
      <c r="AE80" t="s">
        <v>34</v>
      </c>
    </row>
    <row r="81" spans="1:31" ht="15" customHeight="1" thickBot="1" x14ac:dyDescent="0.3">
      <c r="A81" s="105"/>
      <c r="B81" s="24">
        <v>431</v>
      </c>
      <c r="C81" s="125">
        <v>43086</v>
      </c>
      <c r="D81" s="106">
        <v>0.125</v>
      </c>
      <c r="E81" s="24" t="s">
        <v>30</v>
      </c>
      <c r="F81" s="24"/>
      <c r="G81" s="24"/>
      <c r="H81" s="24"/>
      <c r="I81" s="107"/>
      <c r="J81" s="107" t="s">
        <v>43</v>
      </c>
      <c r="K81" s="108"/>
      <c r="L81" s="109"/>
      <c r="M81" s="24"/>
      <c r="N81" s="24"/>
      <c r="O81" s="24">
        <v>81</v>
      </c>
      <c r="P81" s="24">
        <v>86</v>
      </c>
      <c r="Q81" s="24"/>
      <c r="R81" s="24"/>
      <c r="S81" s="24"/>
      <c r="T81" s="24"/>
      <c r="U81" s="24"/>
      <c r="V81" s="32"/>
      <c r="W81" s="32"/>
      <c r="X81" s="24"/>
      <c r="Y81" s="24"/>
      <c r="Z81" s="24"/>
      <c r="AA81" s="24">
        <f t="shared" si="6"/>
        <v>0</v>
      </c>
      <c r="AB81" s="54">
        <f t="shared" si="7"/>
        <v>-3.5</v>
      </c>
      <c r="AC81" s="32">
        <v>-3.5</v>
      </c>
      <c r="AE81" t="s">
        <v>30</v>
      </c>
    </row>
    <row r="82" spans="1:31" ht="15" customHeight="1" thickBot="1" x14ac:dyDescent="0.3">
      <c r="A82" s="105"/>
      <c r="B82" s="33">
        <v>431</v>
      </c>
      <c r="C82" s="126">
        <v>43086</v>
      </c>
      <c r="D82" s="110">
        <v>0.125</v>
      </c>
      <c r="E82" s="33" t="s">
        <v>27</v>
      </c>
      <c r="F82" s="33"/>
      <c r="G82" s="33"/>
      <c r="H82" s="33"/>
      <c r="I82" s="34"/>
      <c r="J82" s="34" t="s">
        <v>43</v>
      </c>
      <c r="K82" s="111"/>
      <c r="L82" s="112"/>
      <c r="M82" s="33"/>
      <c r="N82" s="24"/>
      <c r="O82" s="33">
        <v>86</v>
      </c>
      <c r="P82" s="34">
        <v>81</v>
      </c>
      <c r="Q82" s="35"/>
      <c r="R82" s="35"/>
      <c r="S82" s="35"/>
      <c r="T82" s="35"/>
      <c r="U82" s="33"/>
      <c r="V82" s="36"/>
      <c r="W82" s="36"/>
      <c r="X82" s="35"/>
      <c r="Y82" s="35"/>
      <c r="Z82" s="35"/>
      <c r="AA82" s="35">
        <f t="shared" si="6"/>
        <v>0</v>
      </c>
      <c r="AB82" s="37">
        <f t="shared" si="7"/>
        <v>3.5</v>
      </c>
      <c r="AC82" s="36">
        <f t="shared" si="8"/>
        <v>3.5</v>
      </c>
      <c r="AE82" t="s">
        <v>40</v>
      </c>
    </row>
    <row r="83" spans="1:31" ht="15" customHeight="1" thickBot="1" x14ac:dyDescent="0.3">
      <c r="A83" s="105"/>
      <c r="B83" s="24">
        <v>432</v>
      </c>
      <c r="C83" s="125">
        <v>43086</v>
      </c>
      <c r="D83" s="106">
        <v>0.125</v>
      </c>
      <c r="E83" s="24" t="s">
        <v>35</v>
      </c>
      <c r="F83" s="24"/>
      <c r="G83" s="24"/>
      <c r="H83" s="24"/>
      <c r="I83" s="107"/>
      <c r="J83" s="107" t="s">
        <v>44</v>
      </c>
      <c r="K83" s="108"/>
      <c r="L83" s="109"/>
      <c r="M83" s="24"/>
      <c r="N83" s="24"/>
      <c r="O83" s="24">
        <v>87</v>
      </c>
      <c r="P83" s="24">
        <v>86</v>
      </c>
      <c r="Q83" s="24"/>
      <c r="R83" s="24"/>
      <c r="S83" s="24"/>
      <c r="T83" s="24"/>
      <c r="U83" s="24"/>
      <c r="V83" s="32"/>
      <c r="W83" s="32"/>
      <c r="X83" s="24"/>
      <c r="Y83" s="24"/>
      <c r="Z83" s="24"/>
      <c r="AA83" s="24">
        <f t="shared" si="6"/>
        <v>0</v>
      </c>
      <c r="AB83" s="54">
        <f t="shared" si="7"/>
        <v>-3.5</v>
      </c>
      <c r="AC83" s="32">
        <v>-3.5</v>
      </c>
      <c r="AE83" t="s">
        <v>36</v>
      </c>
    </row>
    <row r="84" spans="1:31" ht="15" customHeight="1" thickBot="1" x14ac:dyDescent="0.3">
      <c r="A84" s="105"/>
      <c r="B84" s="33">
        <v>432</v>
      </c>
      <c r="C84" s="126">
        <v>43086</v>
      </c>
      <c r="D84" s="110">
        <v>0.125</v>
      </c>
      <c r="E84" s="33" t="s">
        <v>30</v>
      </c>
      <c r="F84" s="33"/>
      <c r="G84" s="33"/>
      <c r="H84" s="33"/>
      <c r="I84" s="34"/>
      <c r="J84" s="34" t="s">
        <v>43</v>
      </c>
      <c r="K84" s="111"/>
      <c r="L84" s="112"/>
      <c r="M84" s="33"/>
      <c r="N84" s="24"/>
      <c r="O84" s="33">
        <v>86</v>
      </c>
      <c r="P84" s="34">
        <v>87</v>
      </c>
      <c r="Q84" s="35"/>
      <c r="R84" s="35"/>
      <c r="S84" s="35"/>
      <c r="T84" s="35"/>
      <c r="U84" s="33"/>
      <c r="V84" s="36"/>
      <c r="W84" s="36"/>
      <c r="X84" s="35"/>
      <c r="Y84" s="35"/>
      <c r="Z84" s="35"/>
      <c r="AA84" s="35">
        <f t="shared" si="6"/>
        <v>0</v>
      </c>
      <c r="AB84" s="37">
        <f t="shared" si="7"/>
        <v>3.5</v>
      </c>
      <c r="AC84" s="36">
        <f t="shared" si="8"/>
        <v>3.5</v>
      </c>
      <c r="AE84" t="s">
        <v>41</v>
      </c>
    </row>
    <row r="85" spans="1:31" ht="15" customHeight="1" thickBot="1" x14ac:dyDescent="0.3">
      <c r="A85" s="105"/>
      <c r="B85" s="24">
        <v>433</v>
      </c>
      <c r="C85" s="125">
        <v>43086</v>
      </c>
      <c r="D85" s="106">
        <v>0.14583333333333334</v>
      </c>
      <c r="E85" s="24" t="s">
        <v>6</v>
      </c>
      <c r="F85" s="24"/>
      <c r="G85" s="24"/>
      <c r="H85" s="24"/>
      <c r="I85" s="107"/>
      <c r="J85" s="107" t="s">
        <v>43</v>
      </c>
      <c r="K85" s="108"/>
      <c r="L85" s="109"/>
      <c r="M85" s="24"/>
      <c r="N85" s="24"/>
      <c r="O85" s="24">
        <v>80</v>
      </c>
      <c r="P85" s="24">
        <v>65</v>
      </c>
      <c r="Q85" s="24"/>
      <c r="R85" s="24"/>
      <c r="S85" s="24"/>
      <c r="T85" s="24"/>
      <c r="U85" s="24"/>
      <c r="V85" s="32"/>
      <c r="W85" s="32"/>
      <c r="X85" s="24"/>
      <c r="Y85" s="24"/>
      <c r="Z85" s="24"/>
      <c r="AA85" s="24">
        <f t="shared" si="6"/>
        <v>0</v>
      </c>
      <c r="AB85" s="54">
        <f t="shared" si="7"/>
        <v>-2</v>
      </c>
      <c r="AC85" s="32">
        <v>-2</v>
      </c>
      <c r="AE85" t="s">
        <v>37</v>
      </c>
    </row>
    <row r="86" spans="1:31" ht="15" customHeight="1" thickBot="1" x14ac:dyDescent="0.3">
      <c r="A86" s="105"/>
      <c r="B86" s="33">
        <v>433</v>
      </c>
      <c r="C86" s="126">
        <v>43086</v>
      </c>
      <c r="D86" s="110">
        <v>0.14583333333333334</v>
      </c>
      <c r="E86" s="33" t="s">
        <v>34</v>
      </c>
      <c r="F86" s="33"/>
      <c r="G86" s="33"/>
      <c r="H86" s="33"/>
      <c r="I86" s="34"/>
      <c r="J86" s="34" t="s">
        <v>43</v>
      </c>
      <c r="K86" s="111"/>
      <c r="L86" s="112"/>
      <c r="M86" s="33"/>
      <c r="N86" s="24"/>
      <c r="O86" s="33">
        <v>65</v>
      </c>
      <c r="P86" s="34">
        <v>80</v>
      </c>
      <c r="Q86" s="35"/>
      <c r="R86" s="35"/>
      <c r="S86" s="35"/>
      <c r="T86" s="35"/>
      <c r="U86" s="33"/>
      <c r="V86" s="36"/>
      <c r="W86" s="36"/>
      <c r="X86" s="35"/>
      <c r="Y86" s="35"/>
      <c r="Z86" s="35"/>
      <c r="AA86" s="35">
        <f t="shared" si="6"/>
        <v>0</v>
      </c>
      <c r="AB86" s="37">
        <f t="shared" si="7"/>
        <v>2</v>
      </c>
      <c r="AC86" s="36">
        <f t="shared" si="8"/>
        <v>2</v>
      </c>
      <c r="AE86" t="s">
        <v>39</v>
      </c>
    </row>
    <row r="87" spans="1:31" ht="15" customHeight="1" thickBot="1" x14ac:dyDescent="0.3">
      <c r="A87" s="105"/>
      <c r="B87" s="24">
        <v>434</v>
      </c>
      <c r="C87" s="125">
        <v>43086</v>
      </c>
      <c r="D87" s="106">
        <v>0.16666666666666666</v>
      </c>
      <c r="E87" s="24" t="s">
        <v>30</v>
      </c>
      <c r="F87" s="24"/>
      <c r="G87" s="24"/>
      <c r="H87" s="24"/>
      <c r="I87" s="107"/>
      <c r="J87" s="107" t="s">
        <v>44</v>
      </c>
      <c r="K87" s="108"/>
      <c r="L87" s="109"/>
      <c r="M87" s="24"/>
      <c r="N87" s="24"/>
      <c r="O87" s="24">
        <v>81</v>
      </c>
      <c r="P87" s="24">
        <v>71</v>
      </c>
      <c r="Q87" s="24"/>
      <c r="R87" s="24"/>
      <c r="S87" s="24"/>
      <c r="T87" s="24"/>
      <c r="U87" s="24"/>
      <c r="V87" s="32"/>
      <c r="W87" s="32"/>
      <c r="X87" s="24"/>
      <c r="Y87" s="24"/>
      <c r="Z87" s="24"/>
      <c r="AA87" s="24">
        <f t="shared" si="6"/>
        <v>0</v>
      </c>
      <c r="AB87" s="54">
        <f t="shared" si="7"/>
        <v>1.5</v>
      </c>
      <c r="AC87" s="32">
        <v>1.5</v>
      </c>
      <c r="AE87" t="s">
        <v>6</v>
      </c>
    </row>
    <row r="88" spans="1:31" ht="15" customHeight="1" thickBot="1" x14ac:dyDescent="0.3">
      <c r="A88" s="105"/>
      <c r="B88" s="33">
        <v>434</v>
      </c>
      <c r="C88" s="126">
        <v>43086</v>
      </c>
      <c r="D88" s="110">
        <v>0.16666666666666666</v>
      </c>
      <c r="E88" s="33" t="s">
        <v>40</v>
      </c>
      <c r="F88" s="33"/>
      <c r="G88" s="33"/>
      <c r="H88" s="33"/>
      <c r="I88" s="34"/>
      <c r="J88" s="34" t="s">
        <v>43</v>
      </c>
      <c r="K88" s="111"/>
      <c r="L88" s="112"/>
      <c r="M88" s="33"/>
      <c r="N88" s="24"/>
      <c r="O88" s="33">
        <v>71</v>
      </c>
      <c r="P88" s="34">
        <v>81</v>
      </c>
      <c r="Q88" s="35"/>
      <c r="R88" s="35"/>
      <c r="S88" s="35"/>
      <c r="T88" s="35"/>
      <c r="U88" s="33"/>
      <c r="V88" s="36"/>
      <c r="W88" s="36"/>
      <c r="X88" s="35"/>
      <c r="Y88" s="35"/>
      <c r="Z88" s="35"/>
      <c r="AA88" s="35">
        <f t="shared" si="6"/>
        <v>0</v>
      </c>
      <c r="AB88" s="37">
        <f t="shared" si="7"/>
        <v>-1.5</v>
      </c>
      <c r="AC88" s="36">
        <f t="shared" si="8"/>
        <v>-1.5</v>
      </c>
      <c r="AE88" t="s">
        <v>33</v>
      </c>
    </row>
    <row r="89" spans="1:31" ht="15" customHeight="1" thickBot="1" x14ac:dyDescent="0.3">
      <c r="A89" s="105"/>
      <c r="B89" s="24">
        <v>435</v>
      </c>
      <c r="C89" s="125">
        <v>43086</v>
      </c>
      <c r="D89" s="106">
        <v>0.9375</v>
      </c>
      <c r="E89" s="24" t="s">
        <v>26</v>
      </c>
      <c r="F89" s="24"/>
      <c r="G89" s="24"/>
      <c r="H89" s="24"/>
      <c r="I89" s="107"/>
      <c r="J89" s="107" t="s">
        <v>43</v>
      </c>
      <c r="K89" s="108"/>
      <c r="L89" s="109"/>
      <c r="M89" s="24"/>
      <c r="N89" s="24"/>
      <c r="O89" s="24">
        <v>73</v>
      </c>
      <c r="P89" s="24">
        <v>63</v>
      </c>
      <c r="Q89" s="24"/>
      <c r="R89" s="24"/>
      <c r="S89" s="24"/>
      <c r="T89" s="24"/>
      <c r="U89" s="24"/>
      <c r="V89" s="32"/>
      <c r="W89" s="32"/>
      <c r="X89" s="24"/>
      <c r="Y89" s="24"/>
      <c r="Z89" s="24"/>
      <c r="AA89" s="24">
        <f t="shared" si="6"/>
        <v>0</v>
      </c>
      <c r="AB89" s="54">
        <f t="shared" si="7"/>
        <v>-4</v>
      </c>
      <c r="AC89" s="32">
        <v>-4</v>
      </c>
      <c r="AE89" t="s">
        <v>29</v>
      </c>
    </row>
    <row r="90" spans="1:31" ht="15" customHeight="1" thickBot="1" x14ac:dyDescent="0.3">
      <c r="A90" s="105"/>
      <c r="B90" s="33">
        <v>435</v>
      </c>
      <c r="C90" s="126">
        <v>43086</v>
      </c>
      <c r="D90" s="110">
        <v>0.9375</v>
      </c>
      <c r="E90" s="33" t="s">
        <v>6</v>
      </c>
      <c r="F90" s="33"/>
      <c r="G90" s="33"/>
      <c r="H90" s="33"/>
      <c r="I90" s="34"/>
      <c r="J90" s="34" t="s">
        <v>44</v>
      </c>
      <c r="K90" s="111"/>
      <c r="L90" s="112"/>
      <c r="M90" s="33"/>
      <c r="N90" s="24"/>
      <c r="O90" s="33">
        <v>63</v>
      </c>
      <c r="P90" s="34">
        <v>73</v>
      </c>
      <c r="Q90" s="35"/>
      <c r="R90" s="35"/>
      <c r="S90" s="35"/>
      <c r="T90" s="35"/>
      <c r="U90" s="33"/>
      <c r="V90" s="36"/>
      <c r="W90" s="36"/>
      <c r="X90" s="35"/>
      <c r="Y90" s="35"/>
      <c r="Z90" s="35"/>
      <c r="AA90" s="35">
        <f t="shared" si="6"/>
        <v>0</v>
      </c>
      <c r="AB90" s="37">
        <f t="shared" si="7"/>
        <v>4</v>
      </c>
      <c r="AC90" s="36">
        <f t="shared" si="8"/>
        <v>4</v>
      </c>
      <c r="AE90" t="s">
        <v>6</v>
      </c>
    </row>
    <row r="91" spans="1:31" ht="15" customHeight="1" thickBot="1" x14ac:dyDescent="0.3">
      <c r="A91" s="105"/>
      <c r="B91" s="24">
        <v>436</v>
      </c>
      <c r="C91" s="125">
        <v>43086</v>
      </c>
      <c r="D91" s="106">
        <v>0.95833333333333337</v>
      </c>
      <c r="E91" s="24" t="s">
        <v>34</v>
      </c>
      <c r="F91" s="24"/>
      <c r="G91" s="24"/>
      <c r="H91" s="24"/>
      <c r="I91" s="107"/>
      <c r="J91" s="107" t="s">
        <v>44</v>
      </c>
      <c r="K91" s="108"/>
      <c r="L91" s="109"/>
      <c r="M91" s="24"/>
      <c r="N91" s="24"/>
      <c r="O91" s="24">
        <v>78</v>
      </c>
      <c r="P91" s="24">
        <v>87</v>
      </c>
      <c r="Q91" s="24"/>
      <c r="R91" s="24"/>
      <c r="S91" s="24"/>
      <c r="T91" s="24"/>
      <c r="U91" s="24"/>
      <c r="V91" s="32"/>
      <c r="W91" s="32"/>
      <c r="X91" s="24"/>
      <c r="Y91" s="24"/>
      <c r="Z91" s="24"/>
      <c r="AA91" s="24">
        <f t="shared" si="6"/>
        <v>0</v>
      </c>
      <c r="AB91" s="54">
        <f t="shared" si="7"/>
        <v>-3</v>
      </c>
      <c r="AC91" s="32">
        <v>-3</v>
      </c>
      <c r="AE91" t="s">
        <v>42</v>
      </c>
    </row>
    <row r="92" spans="1:31" ht="15" customHeight="1" thickBot="1" x14ac:dyDescent="0.3">
      <c r="A92" s="105"/>
      <c r="B92" s="33">
        <v>436</v>
      </c>
      <c r="C92" s="126">
        <v>43086</v>
      </c>
      <c r="D92" s="110">
        <v>0.95833333333333337</v>
      </c>
      <c r="E92" s="33" t="s">
        <v>29</v>
      </c>
      <c r="F92" s="33"/>
      <c r="G92" s="33"/>
      <c r="H92" s="33"/>
      <c r="I92" s="34"/>
      <c r="J92" s="34" t="s">
        <v>44</v>
      </c>
      <c r="K92" s="111"/>
      <c r="L92" s="112"/>
      <c r="M92" s="33"/>
      <c r="N92" s="24"/>
      <c r="O92" s="33">
        <v>87</v>
      </c>
      <c r="P92" s="34">
        <v>78</v>
      </c>
      <c r="Q92" s="35"/>
      <c r="R92" s="35"/>
      <c r="S92" s="35"/>
      <c r="T92" s="35"/>
      <c r="U92" s="33"/>
      <c r="V92" s="36"/>
      <c r="W92" s="36"/>
      <c r="X92" s="35"/>
      <c r="Y92" s="35"/>
      <c r="Z92" s="35"/>
      <c r="AA92" s="35">
        <f t="shared" si="6"/>
        <v>0</v>
      </c>
      <c r="AB92" s="37">
        <f t="shared" si="7"/>
        <v>3</v>
      </c>
      <c r="AC92" s="36">
        <f t="shared" si="8"/>
        <v>3</v>
      </c>
      <c r="AE92" t="s">
        <v>35</v>
      </c>
    </row>
    <row r="93" spans="1:31" ht="15" customHeight="1" thickBot="1" x14ac:dyDescent="0.3">
      <c r="A93" s="105"/>
      <c r="B93" s="24">
        <v>437</v>
      </c>
      <c r="C93" s="125">
        <v>43087</v>
      </c>
      <c r="D93" s="106">
        <v>4.1666666666666664E-2</v>
      </c>
      <c r="E93" s="24" t="s">
        <v>40</v>
      </c>
      <c r="F93" s="24"/>
      <c r="G93" s="24"/>
      <c r="H93" s="24"/>
      <c r="I93" s="107"/>
      <c r="J93" s="107" t="s">
        <v>44</v>
      </c>
      <c r="K93" s="108"/>
      <c r="L93" s="109"/>
      <c r="M93" s="24"/>
      <c r="N93" s="24"/>
      <c r="O93" s="24">
        <v>68</v>
      </c>
      <c r="P93" s="24">
        <v>81</v>
      </c>
      <c r="Q93" s="24"/>
      <c r="R93" s="24"/>
      <c r="S93" s="24"/>
      <c r="T93" s="24"/>
      <c r="U93" s="24"/>
      <c r="V93" s="32"/>
      <c r="W93" s="32"/>
      <c r="X93" s="24"/>
      <c r="Y93" s="24"/>
      <c r="Z93" s="24"/>
      <c r="AA93" s="24">
        <f t="shared" si="6"/>
        <v>0</v>
      </c>
      <c r="AB93" s="54">
        <f t="shared" si="7"/>
        <v>1</v>
      </c>
      <c r="AC93" s="32">
        <v>1</v>
      </c>
      <c r="AE93" t="s">
        <v>41</v>
      </c>
    </row>
    <row r="94" spans="1:31" ht="16.5" customHeight="1" thickBot="1" x14ac:dyDescent="0.3">
      <c r="A94" s="105"/>
      <c r="B94" s="33">
        <v>437</v>
      </c>
      <c r="C94" s="126">
        <v>43087</v>
      </c>
      <c r="D94" s="110">
        <v>4.1666666666666664E-2</v>
      </c>
      <c r="E94" s="33" t="s">
        <v>31</v>
      </c>
      <c r="F94" s="33"/>
      <c r="G94" s="33"/>
      <c r="H94" s="33"/>
      <c r="I94" s="34"/>
      <c r="J94" s="34" t="s">
        <v>44</v>
      </c>
      <c r="K94" s="111"/>
      <c r="L94" s="112"/>
      <c r="M94" s="33"/>
      <c r="N94" s="24"/>
      <c r="O94" s="33">
        <v>81</v>
      </c>
      <c r="P94" s="34">
        <v>68</v>
      </c>
      <c r="Q94" s="35"/>
      <c r="R94" s="35"/>
      <c r="S94" s="35"/>
      <c r="T94" s="35"/>
      <c r="U94" s="33"/>
      <c r="V94" s="36"/>
      <c r="W94" s="36"/>
      <c r="X94" s="35"/>
      <c r="Y94" s="35"/>
      <c r="Z94" s="35"/>
      <c r="AA94" s="35">
        <f t="shared" si="6"/>
        <v>0</v>
      </c>
      <c r="AB94" s="37">
        <f t="shared" si="7"/>
        <v>-1</v>
      </c>
      <c r="AC94" s="36">
        <f t="shared" si="8"/>
        <v>-1</v>
      </c>
      <c r="AE94" t="s">
        <v>34</v>
      </c>
    </row>
    <row r="95" spans="1:31" ht="15" customHeight="1" thickBot="1" x14ac:dyDescent="0.3">
      <c r="A95" s="105"/>
      <c r="B95" s="24">
        <v>438</v>
      </c>
      <c r="C95" s="125">
        <v>43087</v>
      </c>
      <c r="D95" s="106">
        <v>4.1666666666666664E-2</v>
      </c>
      <c r="E95" s="24" t="s">
        <v>5</v>
      </c>
      <c r="F95" s="24"/>
      <c r="G95" s="24"/>
      <c r="H95" s="24"/>
      <c r="I95" s="107"/>
      <c r="J95" s="107" t="s">
        <v>44</v>
      </c>
      <c r="K95" s="108"/>
      <c r="L95" s="109"/>
      <c r="M95" s="24"/>
      <c r="N95" s="24"/>
      <c r="O95" s="24">
        <v>76</v>
      </c>
      <c r="P95" s="24">
        <v>79</v>
      </c>
      <c r="Q95" s="24"/>
      <c r="R95" s="24"/>
      <c r="S95" s="24"/>
      <c r="T95" s="24"/>
      <c r="U95" s="24"/>
      <c r="V95" s="32"/>
      <c r="W95" s="32"/>
      <c r="X95" s="24"/>
      <c r="Y95" s="24"/>
      <c r="Z95" s="24"/>
      <c r="AA95" s="24">
        <f t="shared" si="6"/>
        <v>0</v>
      </c>
      <c r="AB95" s="54">
        <f t="shared" si="7"/>
        <v>-0.5</v>
      </c>
      <c r="AC95" s="32">
        <v>-0.5</v>
      </c>
      <c r="AE95" t="s">
        <v>33</v>
      </c>
    </row>
    <row r="96" spans="1:31" ht="15" customHeight="1" thickBot="1" x14ac:dyDescent="0.3">
      <c r="A96" s="105"/>
      <c r="B96" s="33">
        <v>438</v>
      </c>
      <c r="C96" s="126">
        <v>43087</v>
      </c>
      <c r="D96" s="110">
        <v>4.1666666666666664E-2</v>
      </c>
      <c r="E96" s="33" t="s">
        <v>28</v>
      </c>
      <c r="F96" s="33"/>
      <c r="G96" s="33"/>
      <c r="H96" s="33"/>
      <c r="I96" s="34"/>
      <c r="J96" s="34" t="s">
        <v>44</v>
      </c>
      <c r="K96" s="111"/>
      <c r="L96" s="112"/>
      <c r="M96" s="33"/>
      <c r="N96" s="24"/>
      <c r="O96" s="33">
        <v>79</v>
      </c>
      <c r="P96" s="34">
        <v>76</v>
      </c>
      <c r="Q96" s="35"/>
      <c r="R96" s="35"/>
      <c r="S96" s="35"/>
      <c r="T96" s="35"/>
      <c r="U96" s="33"/>
      <c r="V96" s="36"/>
      <c r="W96" s="36"/>
      <c r="X96" s="35"/>
      <c r="Y96" s="35"/>
      <c r="Z96" s="35"/>
      <c r="AA96" s="35">
        <f t="shared" si="6"/>
        <v>0</v>
      </c>
      <c r="AB96" s="37">
        <f t="shared" si="7"/>
        <v>0.5</v>
      </c>
      <c r="AC96" s="36">
        <f t="shared" si="8"/>
        <v>0.5</v>
      </c>
      <c r="AE96" t="s">
        <v>40</v>
      </c>
    </row>
    <row r="97" spans="1:31" ht="15" customHeight="1" thickBot="1" x14ac:dyDescent="0.3">
      <c r="A97" s="105"/>
      <c r="B97" s="24">
        <v>439</v>
      </c>
      <c r="C97" s="125">
        <v>43088</v>
      </c>
      <c r="D97" s="106">
        <v>8.3333333333333329E-2</v>
      </c>
      <c r="E97" s="24" t="s">
        <v>31</v>
      </c>
      <c r="F97" s="24"/>
      <c r="G97" s="24"/>
      <c r="H97" s="24"/>
      <c r="I97" s="107"/>
      <c r="J97" s="107" t="s">
        <v>44</v>
      </c>
      <c r="K97" s="108"/>
      <c r="L97" s="109"/>
      <c r="M97" s="24"/>
      <c r="N97" s="24"/>
      <c r="O97" s="24">
        <v>90</v>
      </c>
      <c r="P97" s="24">
        <v>74</v>
      </c>
      <c r="Q97" s="24"/>
      <c r="R97" s="24"/>
      <c r="S97" s="24"/>
      <c r="T97" s="24"/>
      <c r="U97" s="24"/>
      <c r="V97" s="32"/>
      <c r="W97" s="32"/>
      <c r="X97" s="24"/>
      <c r="Y97" s="24"/>
      <c r="Z97" s="24"/>
      <c r="AA97" s="24">
        <f t="shared" si="6"/>
        <v>0</v>
      </c>
      <c r="AB97" s="54">
        <f t="shared" si="7"/>
        <v>1</v>
      </c>
      <c r="AC97" s="32">
        <v>1</v>
      </c>
      <c r="AE97" t="s">
        <v>30</v>
      </c>
    </row>
    <row r="98" spans="1:31" ht="15" customHeight="1" thickBot="1" x14ac:dyDescent="0.3">
      <c r="A98" s="105"/>
      <c r="B98" s="33">
        <v>439</v>
      </c>
      <c r="C98" s="126">
        <v>43088</v>
      </c>
      <c r="D98" s="110">
        <v>8.3333333333333329E-2</v>
      </c>
      <c r="E98" s="33" t="s">
        <v>40</v>
      </c>
      <c r="F98" s="33"/>
      <c r="G98" s="33"/>
      <c r="H98" s="33"/>
      <c r="I98" s="34"/>
      <c r="J98" s="34" t="s">
        <v>44</v>
      </c>
      <c r="K98" s="111"/>
      <c r="L98" s="112"/>
      <c r="M98" s="33"/>
      <c r="N98" s="24"/>
      <c r="O98" s="33">
        <v>74</v>
      </c>
      <c r="P98" s="34">
        <v>90</v>
      </c>
      <c r="Q98" s="35"/>
      <c r="R98" s="35"/>
      <c r="S98" s="35"/>
      <c r="T98" s="35"/>
      <c r="U98" s="33"/>
      <c r="V98" s="36"/>
      <c r="W98" s="36"/>
      <c r="X98" s="35"/>
      <c r="Y98" s="35"/>
      <c r="Z98" s="35"/>
      <c r="AA98" s="35">
        <f t="shared" si="6"/>
        <v>0</v>
      </c>
      <c r="AB98" s="37">
        <f t="shared" si="7"/>
        <v>-1</v>
      </c>
      <c r="AC98" s="36">
        <f t="shared" si="8"/>
        <v>-1</v>
      </c>
      <c r="AE98" t="s">
        <v>29</v>
      </c>
    </row>
    <row r="99" spans="1:31" ht="15" customHeight="1" thickBot="1" x14ac:dyDescent="0.3">
      <c r="A99" s="105"/>
      <c r="B99" s="24">
        <v>440</v>
      </c>
      <c r="C99" s="125">
        <v>43088</v>
      </c>
      <c r="D99" s="106">
        <v>8.3333333333333329E-2</v>
      </c>
      <c r="E99" s="24" t="s">
        <v>42</v>
      </c>
      <c r="F99" s="24"/>
      <c r="G99" s="24"/>
      <c r="H99" s="24"/>
      <c r="I99" s="107"/>
      <c r="J99" s="107" t="s">
        <v>44</v>
      </c>
      <c r="K99" s="108"/>
      <c r="L99" s="109"/>
      <c r="M99" s="24"/>
      <c r="N99" s="24"/>
      <c r="O99" s="24">
        <v>80</v>
      </c>
      <c r="P99" s="24">
        <v>68</v>
      </c>
      <c r="Q99" s="24"/>
      <c r="R99" s="24"/>
      <c r="S99" s="24"/>
      <c r="T99" s="24"/>
      <c r="U99" s="24"/>
      <c r="V99" s="32"/>
      <c r="W99" s="32"/>
      <c r="X99" s="24"/>
      <c r="Y99" s="24"/>
      <c r="Z99" s="24"/>
      <c r="AA99" s="24">
        <f t="shared" si="6"/>
        <v>0</v>
      </c>
      <c r="AB99" s="54">
        <f t="shared" si="7"/>
        <v>-2</v>
      </c>
      <c r="AC99" s="32">
        <v>-2</v>
      </c>
      <c r="AE99" t="s">
        <v>32</v>
      </c>
    </row>
    <row r="100" spans="1:31" ht="15" customHeight="1" thickBot="1" x14ac:dyDescent="0.3">
      <c r="A100" s="105"/>
      <c r="B100" s="33">
        <v>440</v>
      </c>
      <c r="C100" s="126">
        <v>43088</v>
      </c>
      <c r="D100" s="110">
        <v>8.3333333333333329E-2</v>
      </c>
      <c r="E100" s="33" t="s">
        <v>33</v>
      </c>
      <c r="F100" s="33"/>
      <c r="G100" s="33"/>
      <c r="H100" s="33"/>
      <c r="I100" s="34"/>
      <c r="J100" s="34" t="s">
        <v>44</v>
      </c>
      <c r="K100" s="111"/>
      <c r="L100" s="112"/>
      <c r="M100" s="33"/>
      <c r="N100" s="24"/>
      <c r="O100" s="33">
        <v>68</v>
      </c>
      <c r="P100" s="34">
        <v>80</v>
      </c>
      <c r="Q100" s="35"/>
      <c r="R100" s="35"/>
      <c r="S100" s="35"/>
      <c r="T100" s="35"/>
      <c r="U100" s="33"/>
      <c r="V100" s="36"/>
      <c r="W100" s="36"/>
      <c r="X100" s="35"/>
      <c r="Y100" s="35"/>
      <c r="Z100" s="35"/>
      <c r="AA100" s="35">
        <f t="shared" si="6"/>
        <v>0</v>
      </c>
      <c r="AB100" s="37">
        <f t="shared" si="7"/>
        <v>2</v>
      </c>
      <c r="AC100" s="36">
        <f t="shared" si="8"/>
        <v>2</v>
      </c>
      <c r="AE100" t="s">
        <v>5</v>
      </c>
    </row>
    <row r="101" spans="1:31" ht="15" customHeight="1" thickBot="1" x14ac:dyDescent="0.3">
      <c r="A101" s="105"/>
      <c r="B101" s="24">
        <v>441</v>
      </c>
      <c r="C101" s="125">
        <v>43088</v>
      </c>
      <c r="D101" s="106">
        <v>0.10416666666666667</v>
      </c>
      <c r="E101" s="24" t="s">
        <v>41</v>
      </c>
      <c r="F101" s="24"/>
      <c r="G101" s="24"/>
      <c r="H101" s="24"/>
      <c r="I101" s="107"/>
      <c r="J101" s="107" t="s">
        <v>44</v>
      </c>
      <c r="K101" s="108"/>
      <c r="L101" s="109"/>
      <c r="M101" s="24"/>
      <c r="N101" s="24"/>
      <c r="O101" s="24">
        <v>81</v>
      </c>
      <c r="P101" s="24">
        <v>74</v>
      </c>
      <c r="Q101" s="24"/>
      <c r="R101" s="24"/>
      <c r="S101" s="24"/>
      <c r="T101" s="24"/>
      <c r="U101" s="24"/>
      <c r="V101" s="32"/>
      <c r="W101" s="32"/>
      <c r="X101" s="24"/>
      <c r="Y101" s="24"/>
      <c r="Z101" s="24"/>
      <c r="AA101" s="24">
        <f t="shared" si="6"/>
        <v>0</v>
      </c>
      <c r="AB101" s="54">
        <f t="shared" si="7"/>
        <v>0.5</v>
      </c>
      <c r="AC101" s="32">
        <v>0.5</v>
      </c>
      <c r="AE101" t="s">
        <v>39</v>
      </c>
    </row>
    <row r="102" spans="1:31" ht="15" customHeight="1" thickBot="1" x14ac:dyDescent="0.3">
      <c r="A102" s="105"/>
      <c r="B102" s="33">
        <v>441</v>
      </c>
      <c r="C102" s="126">
        <v>43088</v>
      </c>
      <c r="D102" s="110">
        <v>0.10416666666666667</v>
      </c>
      <c r="E102" s="33" t="s">
        <v>30</v>
      </c>
      <c r="F102" s="33"/>
      <c r="G102" s="33"/>
      <c r="H102" s="33"/>
      <c r="I102" s="34"/>
      <c r="J102" s="34" t="s">
        <v>44</v>
      </c>
      <c r="K102" s="111"/>
      <c r="L102" s="112"/>
      <c r="M102" s="33"/>
      <c r="N102" s="24"/>
      <c r="O102" s="33">
        <v>74</v>
      </c>
      <c r="P102" s="34">
        <v>81</v>
      </c>
      <c r="Q102" s="35"/>
      <c r="R102" s="35"/>
      <c r="S102" s="35"/>
      <c r="T102" s="35"/>
      <c r="U102" s="33"/>
      <c r="V102" s="36"/>
      <c r="W102" s="36"/>
      <c r="X102" s="35"/>
      <c r="Y102" s="35"/>
      <c r="Z102" s="35"/>
      <c r="AA102" s="35">
        <f t="shared" si="6"/>
        <v>0</v>
      </c>
      <c r="AB102" s="37">
        <f t="shared" si="7"/>
        <v>-0.5</v>
      </c>
      <c r="AC102" s="36">
        <f t="shared" si="8"/>
        <v>-0.5</v>
      </c>
      <c r="AE102" t="s">
        <v>26</v>
      </c>
    </row>
    <row r="103" spans="1:31" ht="15" customHeight="1" thickBot="1" x14ac:dyDescent="0.3">
      <c r="A103" s="105"/>
      <c r="B103" s="24">
        <v>442</v>
      </c>
      <c r="C103" s="125">
        <v>43088</v>
      </c>
      <c r="D103" s="106">
        <v>0.125</v>
      </c>
      <c r="E103" s="24" t="s">
        <v>30</v>
      </c>
      <c r="F103" s="24"/>
      <c r="G103" s="24"/>
      <c r="H103" s="24"/>
      <c r="I103" s="107"/>
      <c r="J103" s="107" t="s">
        <v>43</v>
      </c>
      <c r="K103" s="108"/>
      <c r="L103" s="109"/>
      <c r="M103" s="24"/>
      <c r="N103" s="24"/>
      <c r="O103" s="24">
        <v>84</v>
      </c>
      <c r="P103" s="24">
        <v>83</v>
      </c>
      <c r="Q103" s="24"/>
      <c r="R103" s="24"/>
      <c r="S103" s="24"/>
      <c r="T103" s="24"/>
      <c r="U103" s="24"/>
      <c r="V103" s="32"/>
      <c r="W103" s="32"/>
      <c r="X103" s="24"/>
      <c r="Y103" s="24"/>
      <c r="Z103" s="24"/>
      <c r="AA103" s="24">
        <f t="shared" si="6"/>
        <v>0</v>
      </c>
      <c r="AB103" s="54">
        <f t="shared" si="7"/>
        <v>-1</v>
      </c>
      <c r="AC103" s="32">
        <v>-1</v>
      </c>
      <c r="AE103" t="s">
        <v>33</v>
      </c>
    </row>
    <row r="104" spans="1:31" ht="15" customHeight="1" thickBot="1" x14ac:dyDescent="0.3">
      <c r="A104" s="105"/>
      <c r="B104" s="33">
        <v>442</v>
      </c>
      <c r="C104" s="126">
        <v>43088</v>
      </c>
      <c r="D104" s="110">
        <v>0.125</v>
      </c>
      <c r="E104" s="33" t="s">
        <v>37</v>
      </c>
      <c r="F104" s="33"/>
      <c r="G104" s="33"/>
      <c r="H104" s="33"/>
      <c r="I104" s="34"/>
      <c r="J104" s="34" t="s">
        <v>43</v>
      </c>
      <c r="K104" s="111"/>
      <c r="L104" s="112"/>
      <c r="M104" s="33"/>
      <c r="N104" s="24"/>
      <c r="O104" s="33">
        <v>83</v>
      </c>
      <c r="P104" s="34">
        <v>84</v>
      </c>
      <c r="Q104" s="35"/>
      <c r="R104" s="35"/>
      <c r="S104" s="35"/>
      <c r="T104" s="35"/>
      <c r="U104" s="33"/>
      <c r="V104" s="36"/>
      <c r="W104" s="36"/>
      <c r="X104" s="35"/>
      <c r="Y104" s="35"/>
      <c r="Z104" s="35"/>
      <c r="AA104" s="35">
        <f t="shared" si="6"/>
        <v>0</v>
      </c>
      <c r="AB104" s="37">
        <f t="shared" si="7"/>
        <v>1</v>
      </c>
      <c r="AC104" s="36">
        <f t="shared" si="8"/>
        <v>1</v>
      </c>
      <c r="AE104" t="s">
        <v>28</v>
      </c>
    </row>
    <row r="105" spans="1:31" ht="15" customHeight="1" thickBot="1" x14ac:dyDescent="0.3">
      <c r="A105" s="105"/>
      <c r="B105" s="24">
        <v>443</v>
      </c>
      <c r="C105" s="125">
        <v>43088</v>
      </c>
      <c r="D105" s="106">
        <v>0.125</v>
      </c>
      <c r="E105" s="24" t="s">
        <v>29</v>
      </c>
      <c r="F105" s="24"/>
      <c r="G105" s="24"/>
      <c r="H105" s="24"/>
      <c r="I105" s="107"/>
      <c r="J105" s="107" t="s">
        <v>43</v>
      </c>
      <c r="K105" s="108"/>
      <c r="L105" s="109"/>
      <c r="M105" s="24"/>
      <c r="N105" s="24"/>
      <c r="O105" s="24">
        <v>63</v>
      </c>
      <c r="P105" s="24">
        <v>76</v>
      </c>
      <c r="Q105" s="24"/>
      <c r="R105" s="24"/>
      <c r="S105" s="24"/>
      <c r="T105" s="24"/>
      <c r="U105" s="24"/>
      <c r="V105" s="32"/>
      <c r="W105" s="32"/>
      <c r="X105" s="24"/>
      <c r="Y105" s="24"/>
      <c r="Z105" s="24"/>
      <c r="AA105" s="24">
        <f t="shared" si="6"/>
        <v>0</v>
      </c>
      <c r="AB105" s="54">
        <f t="shared" si="7"/>
        <v>-1.5</v>
      </c>
      <c r="AC105" s="32">
        <v>-1.5</v>
      </c>
      <c r="AE105" t="s">
        <v>30</v>
      </c>
    </row>
    <row r="106" spans="1:31" ht="15" customHeight="1" thickBot="1" x14ac:dyDescent="0.3">
      <c r="A106" s="105"/>
      <c r="B106" s="33">
        <v>443</v>
      </c>
      <c r="C106" s="126">
        <v>43088</v>
      </c>
      <c r="D106" s="110">
        <v>0.125</v>
      </c>
      <c r="E106" s="33" t="s">
        <v>34</v>
      </c>
      <c r="F106" s="33"/>
      <c r="G106" s="33"/>
      <c r="H106" s="33"/>
      <c r="I106" s="34"/>
      <c r="J106" s="34" t="s">
        <v>43</v>
      </c>
      <c r="K106" s="111"/>
      <c r="L106" s="112"/>
      <c r="M106" s="33"/>
      <c r="N106" s="24"/>
      <c r="O106" s="33">
        <v>76</v>
      </c>
      <c r="P106" s="34">
        <v>63</v>
      </c>
      <c r="Q106" s="35"/>
      <c r="R106" s="35"/>
      <c r="S106" s="35"/>
      <c r="T106" s="35"/>
      <c r="U106" s="33"/>
      <c r="V106" s="36"/>
      <c r="W106" s="36"/>
      <c r="X106" s="35"/>
      <c r="Y106" s="35"/>
      <c r="Z106" s="35"/>
      <c r="AA106" s="35">
        <f t="shared" si="6"/>
        <v>0</v>
      </c>
      <c r="AB106" s="37">
        <f t="shared" si="7"/>
        <v>1.5</v>
      </c>
      <c r="AC106" s="36">
        <f t="shared" si="8"/>
        <v>1.5</v>
      </c>
      <c r="AE106" t="s">
        <v>40</v>
      </c>
    </row>
    <row r="107" spans="1:31" ht="15" customHeight="1" thickBot="1" x14ac:dyDescent="0.3">
      <c r="A107" s="105"/>
      <c r="B107" s="24">
        <v>444</v>
      </c>
      <c r="C107" s="125">
        <v>43088</v>
      </c>
      <c r="D107" s="106">
        <v>0.125</v>
      </c>
      <c r="E107" s="24" t="s">
        <v>35</v>
      </c>
      <c r="F107" s="24"/>
      <c r="G107" s="24"/>
      <c r="H107" s="24"/>
      <c r="I107" s="107"/>
      <c r="J107" s="107" t="s">
        <v>43</v>
      </c>
      <c r="K107" s="108"/>
      <c r="L107" s="109"/>
      <c r="M107" s="24"/>
      <c r="N107" s="24"/>
      <c r="O107" s="24">
        <v>95</v>
      </c>
      <c r="P107" s="24">
        <v>73</v>
      </c>
      <c r="Q107" s="24"/>
      <c r="R107" s="24"/>
      <c r="S107" s="24"/>
      <c r="T107" s="24"/>
      <c r="U107" s="24"/>
      <c r="V107" s="32"/>
      <c r="W107" s="32"/>
      <c r="X107" s="24"/>
      <c r="Y107" s="24"/>
      <c r="Z107" s="24"/>
      <c r="AA107" s="24">
        <f t="shared" si="6"/>
        <v>0</v>
      </c>
      <c r="AB107" s="54">
        <f t="shared" si="7"/>
        <v>-4.5</v>
      </c>
      <c r="AC107" s="32">
        <v>-4.5</v>
      </c>
      <c r="AE107" t="s">
        <v>30</v>
      </c>
    </row>
    <row r="108" spans="1:31" ht="15" customHeight="1" thickBot="1" x14ac:dyDescent="0.3">
      <c r="A108" s="105"/>
      <c r="B108" s="33">
        <v>444</v>
      </c>
      <c r="C108" s="126">
        <v>43088</v>
      </c>
      <c r="D108" s="110">
        <v>0.125</v>
      </c>
      <c r="E108" s="33" t="s">
        <v>38</v>
      </c>
      <c r="F108" s="33"/>
      <c r="G108" s="33"/>
      <c r="H108" s="33"/>
      <c r="I108" s="34"/>
      <c r="J108" s="34" t="s">
        <v>43</v>
      </c>
      <c r="K108" s="111"/>
      <c r="L108" s="112"/>
      <c r="M108" s="33"/>
      <c r="N108" s="24"/>
      <c r="O108" s="33">
        <v>73</v>
      </c>
      <c r="P108" s="34">
        <v>95</v>
      </c>
      <c r="Q108" s="35"/>
      <c r="R108" s="35"/>
      <c r="S108" s="35"/>
      <c r="T108" s="35"/>
      <c r="U108" s="33"/>
      <c r="V108" s="36"/>
      <c r="W108" s="36"/>
      <c r="X108" s="35"/>
      <c r="Y108" s="35"/>
      <c r="Z108" s="35"/>
      <c r="AA108" s="35">
        <f t="shared" si="6"/>
        <v>0</v>
      </c>
      <c r="AB108" s="37">
        <f t="shared" si="7"/>
        <v>4.5</v>
      </c>
      <c r="AC108" s="36">
        <f t="shared" si="8"/>
        <v>4.5</v>
      </c>
      <c r="AE108" t="s">
        <v>35</v>
      </c>
    </row>
    <row r="109" spans="1:31" ht="15" customHeight="1" thickBot="1" x14ac:dyDescent="0.3">
      <c r="A109" s="105"/>
      <c r="B109" s="24">
        <v>445</v>
      </c>
      <c r="C109" s="125">
        <v>43088</v>
      </c>
      <c r="D109" s="106">
        <v>0.125</v>
      </c>
      <c r="E109" s="24" t="s">
        <v>36</v>
      </c>
      <c r="F109" s="24"/>
      <c r="G109" s="24"/>
      <c r="H109" s="24"/>
      <c r="I109" s="107"/>
      <c r="J109" s="107" t="s">
        <v>44</v>
      </c>
      <c r="K109" s="108"/>
      <c r="L109" s="109"/>
      <c r="M109" s="24"/>
      <c r="N109" s="24"/>
      <c r="O109" s="24">
        <v>87</v>
      </c>
      <c r="P109" s="24">
        <v>90</v>
      </c>
      <c r="Q109" s="24"/>
      <c r="R109" s="24"/>
      <c r="S109" s="24"/>
      <c r="T109" s="24"/>
      <c r="U109" s="24"/>
      <c r="V109" s="32"/>
      <c r="W109" s="32"/>
      <c r="X109" s="24"/>
      <c r="Y109" s="24"/>
      <c r="Z109" s="24"/>
      <c r="AA109" s="24">
        <f t="shared" si="6"/>
        <v>0</v>
      </c>
      <c r="AB109" s="54">
        <f t="shared" si="7"/>
        <v>0.5</v>
      </c>
      <c r="AC109" s="32">
        <v>0.5</v>
      </c>
      <c r="AE109" t="s">
        <v>36</v>
      </c>
    </row>
    <row r="110" spans="1:31" ht="15" customHeight="1" thickBot="1" x14ac:dyDescent="0.3">
      <c r="A110" s="105"/>
      <c r="B110" s="33">
        <v>445</v>
      </c>
      <c r="C110" s="126">
        <v>43088</v>
      </c>
      <c r="D110" s="110">
        <v>0.125</v>
      </c>
      <c r="E110" s="33" t="s">
        <v>27</v>
      </c>
      <c r="F110" s="33"/>
      <c r="G110" s="33"/>
      <c r="H110" s="33"/>
      <c r="I110" s="34"/>
      <c r="J110" s="34" t="s">
        <v>44</v>
      </c>
      <c r="K110" s="111"/>
      <c r="L110" s="112"/>
      <c r="M110" s="33"/>
      <c r="N110" s="24"/>
      <c r="O110" s="33">
        <v>90</v>
      </c>
      <c r="P110" s="34">
        <v>87</v>
      </c>
      <c r="Q110" s="35"/>
      <c r="R110" s="35"/>
      <c r="S110" s="35"/>
      <c r="T110" s="35"/>
      <c r="U110" s="33"/>
      <c r="V110" s="36"/>
      <c r="W110" s="36"/>
      <c r="X110" s="35"/>
      <c r="Y110" s="35"/>
      <c r="Z110" s="35"/>
      <c r="AA110" s="35">
        <f t="shared" si="6"/>
        <v>0</v>
      </c>
      <c r="AB110" s="37">
        <f t="shared" si="7"/>
        <v>-0.5</v>
      </c>
      <c r="AC110" s="36">
        <f t="shared" si="8"/>
        <v>-0.5</v>
      </c>
      <c r="AE110" t="s">
        <v>29</v>
      </c>
    </row>
    <row r="111" spans="1:31" ht="15" customHeight="1" thickBot="1" x14ac:dyDescent="0.3">
      <c r="A111" s="105"/>
      <c r="B111" s="24">
        <v>446</v>
      </c>
      <c r="C111" s="125">
        <v>43088</v>
      </c>
      <c r="D111" s="106">
        <v>0.14583333333333334</v>
      </c>
      <c r="E111" s="24" t="s">
        <v>34</v>
      </c>
      <c r="F111" s="24"/>
      <c r="G111" s="24"/>
      <c r="H111" s="24"/>
      <c r="I111" s="107"/>
      <c r="J111" s="107" t="s">
        <v>43</v>
      </c>
      <c r="K111" s="108"/>
      <c r="L111" s="109"/>
      <c r="M111" s="24"/>
      <c r="N111" s="24"/>
      <c r="O111" s="24">
        <v>69</v>
      </c>
      <c r="P111" s="24">
        <v>72</v>
      </c>
      <c r="Q111" s="24"/>
      <c r="R111" s="24"/>
      <c r="S111" s="24"/>
      <c r="T111" s="24"/>
      <c r="U111" s="24"/>
      <c r="V111" s="32"/>
      <c r="W111" s="32"/>
      <c r="X111" s="24"/>
      <c r="Y111" s="24"/>
      <c r="Z111" s="24"/>
      <c r="AA111" s="24">
        <f t="shared" si="6"/>
        <v>0</v>
      </c>
      <c r="AB111" s="54">
        <f t="shared" si="7"/>
        <v>-2.5</v>
      </c>
      <c r="AC111" s="32">
        <v>-2.5</v>
      </c>
      <c r="AE111" t="s">
        <v>34</v>
      </c>
    </row>
    <row r="112" spans="1:31" ht="15" customHeight="1" thickBot="1" x14ac:dyDescent="0.3">
      <c r="A112" s="105"/>
      <c r="B112" s="33">
        <v>446</v>
      </c>
      <c r="C112" s="126">
        <v>43088</v>
      </c>
      <c r="D112" s="110">
        <v>0.14583333333333334</v>
      </c>
      <c r="E112" s="33" t="s">
        <v>27</v>
      </c>
      <c r="F112" s="33"/>
      <c r="G112" s="33"/>
      <c r="H112" s="33"/>
      <c r="I112" s="34"/>
      <c r="J112" s="34" t="s">
        <v>43</v>
      </c>
      <c r="K112" s="111"/>
      <c r="L112" s="112"/>
      <c r="M112" s="33"/>
      <c r="N112" s="24"/>
      <c r="O112" s="33">
        <v>72</v>
      </c>
      <c r="P112" s="34">
        <v>69</v>
      </c>
      <c r="Q112" s="35"/>
      <c r="R112" s="35"/>
      <c r="S112" s="35"/>
      <c r="T112" s="35"/>
      <c r="U112" s="33"/>
      <c r="V112" s="36"/>
      <c r="W112" s="36"/>
      <c r="X112" s="35"/>
      <c r="Y112" s="35"/>
      <c r="Z112" s="35"/>
      <c r="AA112" s="35">
        <f t="shared" si="6"/>
        <v>0</v>
      </c>
      <c r="AB112" s="37">
        <f t="shared" si="7"/>
        <v>2.5</v>
      </c>
      <c r="AC112" s="36">
        <f t="shared" si="8"/>
        <v>2.5</v>
      </c>
      <c r="AE112" t="s">
        <v>27</v>
      </c>
    </row>
    <row r="113" spans="1:31" ht="15" customHeight="1" thickBot="1" x14ac:dyDescent="0.3">
      <c r="A113" s="105"/>
      <c r="B113" s="24">
        <v>447</v>
      </c>
      <c r="C113" s="125">
        <v>43088</v>
      </c>
      <c r="D113" s="106">
        <v>0.14583333333333334</v>
      </c>
      <c r="E113" s="24" t="s">
        <v>6</v>
      </c>
      <c r="F113" s="24"/>
      <c r="G113" s="24"/>
      <c r="H113" s="24"/>
      <c r="I113" s="107"/>
      <c r="J113" s="107" t="s">
        <v>43</v>
      </c>
      <c r="K113" s="108"/>
      <c r="L113" s="109"/>
      <c r="M113" s="24"/>
      <c r="N113" s="24"/>
      <c r="O113" s="24">
        <v>78</v>
      </c>
      <c r="P113" s="24">
        <v>74</v>
      </c>
      <c r="Q113" s="24"/>
      <c r="R113" s="24"/>
      <c r="S113" s="24"/>
      <c r="T113" s="24"/>
      <c r="U113" s="24"/>
      <c r="V113" s="32"/>
      <c r="W113" s="32"/>
      <c r="X113" s="24"/>
      <c r="Y113" s="24"/>
      <c r="Z113" s="24"/>
      <c r="AA113" s="24">
        <f t="shared" ref="AA113:AA176" si="9">Y113-Z113</f>
        <v>0</v>
      </c>
      <c r="AB113" s="54">
        <f t="shared" ref="AB113:AB176" si="10">AA113+AC113</f>
        <v>-4</v>
      </c>
      <c r="AC113" s="32">
        <v>-4</v>
      </c>
      <c r="AE113" t="s">
        <v>37</v>
      </c>
    </row>
    <row r="114" spans="1:31" ht="15" customHeight="1" thickBot="1" x14ac:dyDescent="0.3">
      <c r="A114" s="105"/>
      <c r="B114" s="33">
        <v>447</v>
      </c>
      <c r="C114" s="126">
        <v>43088</v>
      </c>
      <c r="D114" s="110">
        <v>0.14583333333333334</v>
      </c>
      <c r="E114" s="33" t="s">
        <v>39</v>
      </c>
      <c r="F114" s="33"/>
      <c r="G114" s="33"/>
      <c r="H114" s="33"/>
      <c r="I114" s="34"/>
      <c r="J114" s="34" t="s">
        <v>43</v>
      </c>
      <c r="K114" s="111"/>
      <c r="L114" s="112"/>
      <c r="M114" s="33"/>
      <c r="N114" s="24"/>
      <c r="O114" s="33">
        <v>74</v>
      </c>
      <c r="P114" s="34">
        <v>78</v>
      </c>
      <c r="Q114" s="35"/>
      <c r="R114" s="35"/>
      <c r="S114" s="35"/>
      <c r="T114" s="35"/>
      <c r="U114" s="33"/>
      <c r="V114" s="36"/>
      <c r="W114" s="36"/>
      <c r="X114" s="35"/>
      <c r="Y114" s="35"/>
      <c r="Z114" s="35"/>
      <c r="AA114" s="35">
        <f t="shared" si="9"/>
        <v>0</v>
      </c>
      <c r="AB114" s="37">
        <f t="shared" si="10"/>
        <v>4</v>
      </c>
      <c r="AC114" s="36">
        <f t="shared" si="8"/>
        <v>4</v>
      </c>
      <c r="AE114" t="s">
        <v>27</v>
      </c>
    </row>
    <row r="115" spans="1:31" ht="15" customHeight="1" thickBot="1" x14ac:dyDescent="0.3">
      <c r="A115" s="105"/>
      <c r="B115" s="24">
        <v>448</v>
      </c>
      <c r="C115" s="125">
        <v>43088</v>
      </c>
      <c r="D115" s="106">
        <v>0.22916666666666666</v>
      </c>
      <c r="E115" s="24" t="s">
        <v>39</v>
      </c>
      <c r="F115" s="24"/>
      <c r="G115" s="24"/>
      <c r="H115" s="24"/>
      <c r="I115" s="107"/>
      <c r="J115" s="107" t="s">
        <v>43</v>
      </c>
      <c r="K115" s="108"/>
      <c r="L115" s="109"/>
      <c r="M115" s="24"/>
      <c r="N115" s="24"/>
      <c r="O115" s="24">
        <v>78</v>
      </c>
      <c r="P115" s="24">
        <v>70</v>
      </c>
      <c r="Q115" s="24"/>
      <c r="R115" s="24"/>
      <c r="S115" s="24"/>
      <c r="T115" s="24"/>
      <c r="U115" s="24"/>
      <c r="V115" s="32"/>
      <c r="W115" s="32"/>
      <c r="X115" s="24"/>
      <c r="Y115" s="24"/>
      <c r="Z115" s="24"/>
      <c r="AA115" s="24">
        <f t="shared" si="9"/>
        <v>0</v>
      </c>
      <c r="AB115" s="54">
        <f t="shared" si="10"/>
        <v>1.5</v>
      </c>
      <c r="AC115" s="32">
        <v>1.5</v>
      </c>
      <c r="AE115" t="s">
        <v>38</v>
      </c>
    </row>
    <row r="116" spans="1:31" ht="15" customHeight="1" thickBot="1" x14ac:dyDescent="0.3">
      <c r="A116" s="105"/>
      <c r="B116" s="33">
        <v>448</v>
      </c>
      <c r="C116" s="126">
        <v>43088</v>
      </c>
      <c r="D116" s="110">
        <v>0.22916666666666666</v>
      </c>
      <c r="E116" s="33" t="s">
        <v>32</v>
      </c>
      <c r="F116" s="33"/>
      <c r="G116" s="33"/>
      <c r="H116" s="33"/>
      <c r="I116" s="34"/>
      <c r="J116" s="34" t="s">
        <v>43</v>
      </c>
      <c r="K116" s="111"/>
      <c r="L116" s="112"/>
      <c r="M116" s="33"/>
      <c r="N116" s="24"/>
      <c r="O116" s="33">
        <v>70</v>
      </c>
      <c r="P116" s="34">
        <v>78</v>
      </c>
      <c r="Q116" s="35"/>
      <c r="R116" s="35"/>
      <c r="S116" s="35"/>
      <c r="T116" s="35"/>
      <c r="U116" s="33"/>
      <c r="V116" s="36"/>
      <c r="W116" s="36"/>
      <c r="X116" s="35"/>
      <c r="Y116" s="35"/>
      <c r="Z116" s="35"/>
      <c r="AA116" s="35">
        <f t="shared" si="9"/>
        <v>0</v>
      </c>
      <c r="AB116" s="37">
        <f t="shared" si="10"/>
        <v>-1.5</v>
      </c>
      <c r="AC116" s="36">
        <f t="shared" si="8"/>
        <v>-1.5</v>
      </c>
      <c r="AE116" t="s">
        <v>39</v>
      </c>
    </row>
    <row r="117" spans="1:31" ht="15" customHeight="1" thickBot="1" x14ac:dyDescent="0.3">
      <c r="A117" s="105"/>
      <c r="B117" s="24">
        <v>449</v>
      </c>
      <c r="C117" s="125">
        <v>43089</v>
      </c>
      <c r="D117" s="106">
        <v>8.3333333333333329E-2</v>
      </c>
      <c r="E117" s="24" t="s">
        <v>5</v>
      </c>
      <c r="F117" s="24"/>
      <c r="G117" s="24"/>
      <c r="H117" s="24"/>
      <c r="I117" s="107"/>
      <c r="J117" s="107" t="s">
        <v>43</v>
      </c>
      <c r="K117" s="108"/>
      <c r="L117" s="109"/>
      <c r="M117" s="24"/>
      <c r="N117" s="24"/>
      <c r="O117" s="24">
        <v>80</v>
      </c>
      <c r="P117" s="24">
        <v>87</v>
      </c>
      <c r="Q117" s="24"/>
      <c r="R117" s="24"/>
      <c r="S117" s="24"/>
      <c r="T117" s="24"/>
      <c r="U117" s="24"/>
      <c r="V117" s="32"/>
      <c r="W117" s="32"/>
      <c r="X117" s="24"/>
      <c r="Y117" s="24"/>
      <c r="Z117" s="24"/>
      <c r="AA117" s="24">
        <f t="shared" si="9"/>
        <v>0</v>
      </c>
      <c r="AB117" s="54">
        <f t="shared" si="10"/>
        <v>-1</v>
      </c>
      <c r="AC117" s="32">
        <v>-1</v>
      </c>
      <c r="AE117" t="s">
        <v>39</v>
      </c>
    </row>
    <row r="118" spans="1:31" ht="15" customHeight="1" thickBot="1" x14ac:dyDescent="0.3">
      <c r="A118" s="105"/>
      <c r="B118" s="33">
        <v>449</v>
      </c>
      <c r="C118" s="126">
        <v>43089</v>
      </c>
      <c r="D118" s="110">
        <v>8.3333333333333329E-2</v>
      </c>
      <c r="E118" s="33" t="s">
        <v>33</v>
      </c>
      <c r="F118" s="33"/>
      <c r="G118" s="33"/>
      <c r="H118" s="33"/>
      <c r="I118" s="34"/>
      <c r="J118" s="34" t="s">
        <v>44</v>
      </c>
      <c r="K118" s="111"/>
      <c r="L118" s="112"/>
      <c r="M118" s="33"/>
      <c r="N118" s="24"/>
      <c r="O118" s="33">
        <v>87</v>
      </c>
      <c r="P118" s="34">
        <v>80</v>
      </c>
      <c r="Q118" s="35"/>
      <c r="R118" s="35"/>
      <c r="S118" s="35"/>
      <c r="T118" s="35"/>
      <c r="U118" s="33"/>
      <c r="V118" s="36"/>
      <c r="W118" s="36"/>
      <c r="X118" s="35"/>
      <c r="Y118" s="35"/>
      <c r="Z118" s="35"/>
      <c r="AA118" s="35">
        <f t="shared" si="9"/>
        <v>0</v>
      </c>
      <c r="AB118" s="37">
        <f t="shared" si="10"/>
        <v>1</v>
      </c>
      <c r="AC118" s="36">
        <f t="shared" ref="AC118:AC180" si="11">-AC117</f>
        <v>1</v>
      </c>
      <c r="AE118" t="s">
        <v>34</v>
      </c>
    </row>
    <row r="119" spans="1:31" ht="15" customHeight="1" thickBot="1" x14ac:dyDescent="0.3">
      <c r="A119" s="105"/>
      <c r="B119" s="24">
        <v>450</v>
      </c>
      <c r="C119" s="125">
        <v>43089</v>
      </c>
      <c r="D119" s="106">
        <v>8.3333333333333329E-2</v>
      </c>
      <c r="E119" s="24" t="s">
        <v>27</v>
      </c>
      <c r="F119" s="24"/>
      <c r="G119" s="24"/>
      <c r="H119" s="24"/>
      <c r="I119" s="107"/>
      <c r="J119" s="107" t="s">
        <v>43</v>
      </c>
      <c r="K119" s="108"/>
      <c r="L119" s="109"/>
      <c r="M119" s="24"/>
      <c r="N119" s="24"/>
      <c r="O119" s="24">
        <v>68</v>
      </c>
      <c r="P119" s="24">
        <v>71</v>
      </c>
      <c r="Q119" s="24"/>
      <c r="R119" s="24"/>
      <c r="S119" s="24"/>
      <c r="T119" s="24"/>
      <c r="U119" s="24"/>
      <c r="V119" s="32"/>
      <c r="W119" s="32"/>
      <c r="X119" s="24"/>
      <c r="Y119" s="24"/>
      <c r="Z119" s="24"/>
      <c r="AA119" s="24">
        <f t="shared" si="9"/>
        <v>0</v>
      </c>
      <c r="AB119" s="54">
        <f t="shared" si="10"/>
        <v>-3</v>
      </c>
      <c r="AC119" s="32">
        <v>-3</v>
      </c>
      <c r="AE119" t="s">
        <v>41</v>
      </c>
    </row>
    <row r="120" spans="1:31" ht="15" customHeight="1" thickBot="1" x14ac:dyDescent="0.3">
      <c r="A120" s="105"/>
      <c r="B120" s="33">
        <v>450</v>
      </c>
      <c r="C120" s="126">
        <v>43089</v>
      </c>
      <c r="D120" s="110">
        <v>8.3333333333333329E-2</v>
      </c>
      <c r="E120" s="33" t="s">
        <v>6</v>
      </c>
      <c r="F120" s="33"/>
      <c r="G120" s="33"/>
      <c r="H120" s="33"/>
      <c r="I120" s="34"/>
      <c r="J120" s="34" t="s">
        <v>44</v>
      </c>
      <c r="K120" s="111"/>
      <c r="L120" s="112"/>
      <c r="M120" s="33"/>
      <c r="N120" s="24"/>
      <c r="O120" s="33">
        <v>71</v>
      </c>
      <c r="P120" s="34">
        <v>68</v>
      </c>
      <c r="Q120" s="35"/>
      <c r="R120" s="35"/>
      <c r="S120" s="35"/>
      <c r="T120" s="35"/>
      <c r="U120" s="33"/>
      <c r="V120" s="36"/>
      <c r="W120" s="36"/>
      <c r="X120" s="35"/>
      <c r="Y120" s="35"/>
      <c r="Z120" s="35"/>
      <c r="AA120" s="35">
        <f t="shared" si="9"/>
        <v>0</v>
      </c>
      <c r="AB120" s="37">
        <f t="shared" si="10"/>
        <v>3</v>
      </c>
      <c r="AC120" s="36">
        <f t="shared" si="11"/>
        <v>3</v>
      </c>
      <c r="AE120" t="s">
        <v>30</v>
      </c>
    </row>
    <row r="121" spans="1:31" ht="15" customHeight="1" thickBot="1" x14ac:dyDescent="0.3">
      <c r="A121" s="105"/>
      <c r="B121" s="24">
        <v>451</v>
      </c>
      <c r="C121" s="125">
        <v>43089</v>
      </c>
      <c r="D121" s="106">
        <v>0.125</v>
      </c>
      <c r="E121" s="24" t="s">
        <v>30</v>
      </c>
      <c r="F121" s="24"/>
      <c r="G121" s="24"/>
      <c r="H121" s="24"/>
      <c r="I121" s="107"/>
      <c r="J121" s="107" t="s">
        <v>44</v>
      </c>
      <c r="K121" s="108"/>
      <c r="L121" s="109"/>
      <c r="M121" s="24"/>
      <c r="N121" s="24"/>
      <c r="O121" s="24">
        <v>89</v>
      </c>
      <c r="P121" s="24">
        <v>82</v>
      </c>
      <c r="Q121" s="24"/>
      <c r="R121" s="24"/>
      <c r="S121" s="24"/>
      <c r="T121" s="24"/>
      <c r="U121" s="24"/>
      <c r="V121" s="32"/>
      <c r="W121" s="32"/>
      <c r="X121" s="24"/>
      <c r="Y121" s="24"/>
      <c r="Z121" s="24"/>
      <c r="AA121" s="24">
        <f t="shared" si="9"/>
        <v>0</v>
      </c>
      <c r="AB121" s="54">
        <f t="shared" si="10"/>
        <v>0</v>
      </c>
      <c r="AC121" s="32">
        <v>0</v>
      </c>
      <c r="AE121" t="s">
        <v>31</v>
      </c>
    </row>
    <row r="122" spans="1:31" ht="15" customHeight="1" thickBot="1" x14ac:dyDescent="0.3">
      <c r="A122" s="105"/>
      <c r="B122" s="33">
        <v>451</v>
      </c>
      <c r="C122" s="126">
        <v>43089</v>
      </c>
      <c r="D122" s="110">
        <v>0.125</v>
      </c>
      <c r="E122" s="33" t="s">
        <v>28</v>
      </c>
      <c r="F122" s="33"/>
      <c r="G122" s="33"/>
      <c r="H122" s="33"/>
      <c r="I122" s="34"/>
      <c r="J122" s="34" t="s">
        <v>44</v>
      </c>
      <c r="K122" s="111"/>
      <c r="L122" s="112"/>
      <c r="M122" s="33"/>
      <c r="N122" s="24"/>
      <c r="O122" s="33">
        <v>82</v>
      </c>
      <c r="P122" s="34">
        <v>89</v>
      </c>
      <c r="Q122" s="35"/>
      <c r="R122" s="35"/>
      <c r="S122" s="35"/>
      <c r="T122" s="35"/>
      <c r="U122" s="33"/>
      <c r="V122" s="36"/>
      <c r="W122" s="36"/>
      <c r="X122" s="35"/>
      <c r="Y122" s="35"/>
      <c r="Z122" s="35"/>
      <c r="AA122" s="35">
        <f t="shared" si="9"/>
        <v>0</v>
      </c>
      <c r="AB122" s="37">
        <f t="shared" si="10"/>
        <v>0</v>
      </c>
      <c r="AC122" s="36">
        <f t="shared" si="11"/>
        <v>0</v>
      </c>
      <c r="AE122" t="s">
        <v>6</v>
      </c>
    </row>
    <row r="123" spans="1:31" ht="15" customHeight="1" thickBot="1" x14ac:dyDescent="0.3">
      <c r="A123" s="105"/>
      <c r="B123" s="24">
        <v>452</v>
      </c>
      <c r="C123" s="125">
        <v>43090</v>
      </c>
      <c r="D123" s="106">
        <v>8.3333333333333329E-2</v>
      </c>
      <c r="E123" s="24" t="s">
        <v>42</v>
      </c>
      <c r="F123" s="24"/>
      <c r="G123" s="24"/>
      <c r="H123" s="24"/>
      <c r="I123" s="107"/>
      <c r="J123" s="107" t="s">
        <v>44</v>
      </c>
      <c r="K123" s="108"/>
      <c r="L123" s="109"/>
      <c r="M123" s="24"/>
      <c r="N123" s="24"/>
      <c r="O123" s="24">
        <v>85</v>
      </c>
      <c r="P123" s="24">
        <v>107</v>
      </c>
      <c r="Q123" s="24"/>
      <c r="R123" s="24"/>
      <c r="S123" s="24"/>
      <c r="T123" s="24"/>
      <c r="U123" s="24"/>
      <c r="V123" s="32"/>
      <c r="W123" s="32"/>
      <c r="X123" s="24"/>
      <c r="Y123" s="24"/>
      <c r="Z123" s="24"/>
      <c r="AA123" s="24">
        <f t="shared" si="9"/>
        <v>0</v>
      </c>
      <c r="AB123" s="54">
        <f t="shared" si="10"/>
        <v>0.5</v>
      </c>
      <c r="AC123" s="32">
        <v>0.5</v>
      </c>
      <c r="AE123" t="s">
        <v>40</v>
      </c>
    </row>
    <row r="124" spans="1:31" ht="15" customHeight="1" thickBot="1" x14ac:dyDescent="0.3">
      <c r="A124" s="105"/>
      <c r="B124" s="33">
        <v>452</v>
      </c>
      <c r="C124" s="126">
        <v>43090</v>
      </c>
      <c r="D124" s="110">
        <v>8.3333333333333329E-2</v>
      </c>
      <c r="E124" s="33" t="s">
        <v>26</v>
      </c>
      <c r="F124" s="33"/>
      <c r="G124" s="33"/>
      <c r="H124" s="33"/>
      <c r="I124" s="34"/>
      <c r="J124" s="34" t="s">
        <v>44</v>
      </c>
      <c r="K124" s="111"/>
      <c r="L124" s="112"/>
      <c r="M124" s="33"/>
      <c r="N124" s="24"/>
      <c r="O124" s="33">
        <v>107</v>
      </c>
      <c r="P124" s="34">
        <v>85</v>
      </c>
      <c r="Q124" s="35"/>
      <c r="R124" s="35"/>
      <c r="S124" s="35"/>
      <c r="T124" s="35"/>
      <c r="U124" s="33"/>
      <c r="V124" s="36"/>
      <c r="W124" s="36"/>
      <c r="X124" s="35"/>
      <c r="Y124" s="35"/>
      <c r="Z124" s="35"/>
      <c r="AA124" s="35">
        <f t="shared" si="9"/>
        <v>0</v>
      </c>
      <c r="AB124" s="37">
        <f t="shared" si="10"/>
        <v>-0.5</v>
      </c>
      <c r="AC124" s="36">
        <f t="shared" si="11"/>
        <v>-0.5</v>
      </c>
      <c r="AE124" t="s">
        <v>34</v>
      </c>
    </row>
    <row r="125" spans="1:31" ht="15" customHeight="1" thickBot="1" x14ac:dyDescent="0.3">
      <c r="A125" s="105"/>
      <c r="B125" s="24">
        <v>453</v>
      </c>
      <c r="C125" s="125">
        <v>43090</v>
      </c>
      <c r="D125" s="106">
        <v>0.10416666666666667</v>
      </c>
      <c r="E125" s="24" t="s">
        <v>41</v>
      </c>
      <c r="F125" s="24"/>
      <c r="G125" s="24"/>
      <c r="H125" s="24"/>
      <c r="I125" s="107"/>
      <c r="J125" s="107" t="s">
        <v>44</v>
      </c>
      <c r="K125" s="108"/>
      <c r="L125" s="109"/>
      <c r="M125" s="24"/>
      <c r="N125" s="24"/>
      <c r="O125" s="24">
        <v>68</v>
      </c>
      <c r="P125" s="24">
        <v>77</v>
      </c>
      <c r="Q125" s="24"/>
      <c r="R125" s="24"/>
      <c r="S125" s="24"/>
      <c r="T125" s="24"/>
      <c r="U125" s="24"/>
      <c r="V125" s="32"/>
      <c r="W125" s="32"/>
      <c r="X125" s="24"/>
      <c r="Y125" s="24"/>
      <c r="Z125" s="24"/>
      <c r="AA125" s="24">
        <f t="shared" si="9"/>
        <v>0</v>
      </c>
      <c r="AB125" s="54">
        <f t="shared" si="10"/>
        <v>1</v>
      </c>
      <c r="AC125" s="32">
        <v>1</v>
      </c>
      <c r="AE125" t="s">
        <v>6</v>
      </c>
    </row>
    <row r="126" spans="1:31" ht="15" customHeight="1" thickBot="1" x14ac:dyDescent="0.3">
      <c r="A126" s="105"/>
      <c r="B126" s="33">
        <v>453</v>
      </c>
      <c r="C126" s="126">
        <v>43090</v>
      </c>
      <c r="D126" s="110">
        <v>0.10416666666666667</v>
      </c>
      <c r="E126" s="33" t="s">
        <v>31</v>
      </c>
      <c r="F126" s="33"/>
      <c r="G126" s="33"/>
      <c r="H126" s="33"/>
      <c r="I126" s="34"/>
      <c r="J126" s="34" t="s">
        <v>44</v>
      </c>
      <c r="K126" s="111"/>
      <c r="L126" s="112"/>
      <c r="M126" s="33"/>
      <c r="N126" s="24"/>
      <c r="O126" s="33">
        <v>77</v>
      </c>
      <c r="P126" s="34">
        <v>68</v>
      </c>
      <c r="Q126" s="35"/>
      <c r="R126" s="35"/>
      <c r="S126" s="35"/>
      <c r="T126" s="35"/>
      <c r="U126" s="33"/>
      <c r="V126" s="36"/>
      <c r="W126" s="36"/>
      <c r="X126" s="35"/>
      <c r="Y126" s="35"/>
      <c r="Z126" s="35"/>
      <c r="AA126" s="35">
        <f t="shared" si="9"/>
        <v>0</v>
      </c>
      <c r="AB126" s="37">
        <f t="shared" si="10"/>
        <v>-1</v>
      </c>
      <c r="AC126" s="36">
        <f t="shared" si="11"/>
        <v>-1</v>
      </c>
      <c r="AE126" t="s">
        <v>5</v>
      </c>
    </row>
    <row r="127" spans="1:31" ht="15" customHeight="1" thickBot="1" x14ac:dyDescent="0.3">
      <c r="A127" s="105"/>
      <c r="B127" s="24">
        <v>454</v>
      </c>
      <c r="C127" s="125">
        <v>43090</v>
      </c>
      <c r="D127" s="106">
        <v>0.10416666666666667</v>
      </c>
      <c r="E127" s="24" t="s">
        <v>40</v>
      </c>
      <c r="F127" s="24"/>
      <c r="G127" s="24"/>
      <c r="H127" s="24"/>
      <c r="I127" s="107"/>
      <c r="J127" s="107" t="s">
        <v>44</v>
      </c>
      <c r="K127" s="108"/>
      <c r="L127" s="109"/>
      <c r="M127" s="24"/>
      <c r="N127" s="24"/>
      <c r="O127" s="24">
        <v>65</v>
      </c>
      <c r="P127" s="24">
        <v>75</v>
      </c>
      <c r="Q127" s="24"/>
      <c r="R127" s="24"/>
      <c r="S127" s="24"/>
      <c r="T127" s="24"/>
      <c r="U127" s="24"/>
      <c r="V127" s="32"/>
      <c r="W127" s="32"/>
      <c r="X127" s="24"/>
      <c r="Y127" s="24"/>
      <c r="Z127" s="24"/>
      <c r="AA127" s="24">
        <f t="shared" si="9"/>
        <v>0</v>
      </c>
      <c r="AB127" s="54">
        <f t="shared" si="10"/>
        <v>-2.5</v>
      </c>
      <c r="AC127" s="32">
        <v>-2.5</v>
      </c>
      <c r="AE127" t="s">
        <v>42</v>
      </c>
    </row>
    <row r="128" spans="1:31" ht="15" customHeight="1" thickBot="1" x14ac:dyDescent="0.3">
      <c r="A128" s="105"/>
      <c r="B128" s="33">
        <v>454</v>
      </c>
      <c r="C128" s="126">
        <v>43090</v>
      </c>
      <c r="D128" s="110">
        <v>0.10416666666666667</v>
      </c>
      <c r="E128" s="33" t="s">
        <v>30</v>
      </c>
      <c r="F128" s="33"/>
      <c r="G128" s="33"/>
      <c r="H128" s="33"/>
      <c r="I128" s="34"/>
      <c r="J128" s="34" t="s">
        <v>44</v>
      </c>
      <c r="K128" s="111"/>
      <c r="L128" s="112"/>
      <c r="M128" s="33"/>
      <c r="N128" s="24"/>
      <c r="O128" s="33">
        <v>75</v>
      </c>
      <c r="P128" s="34">
        <v>65</v>
      </c>
      <c r="Q128" s="35"/>
      <c r="R128" s="35"/>
      <c r="S128" s="35"/>
      <c r="T128" s="35"/>
      <c r="U128" s="33"/>
      <c r="V128" s="36"/>
      <c r="W128" s="36"/>
      <c r="X128" s="35"/>
      <c r="Y128" s="35"/>
      <c r="Z128" s="35"/>
      <c r="AA128" s="35">
        <f t="shared" si="9"/>
        <v>0</v>
      </c>
      <c r="AB128" s="37">
        <f t="shared" si="10"/>
        <v>2.5</v>
      </c>
      <c r="AC128" s="36">
        <f t="shared" si="11"/>
        <v>2.5</v>
      </c>
      <c r="AE128" t="s">
        <v>29</v>
      </c>
    </row>
    <row r="129" spans="1:31" ht="15" customHeight="1" thickBot="1" x14ac:dyDescent="0.3">
      <c r="A129" s="105"/>
      <c r="B129" s="24">
        <v>455</v>
      </c>
      <c r="C129" s="125">
        <v>43090</v>
      </c>
      <c r="D129" s="106">
        <v>0.10416666666666667</v>
      </c>
      <c r="E129" s="24" t="s">
        <v>40</v>
      </c>
      <c r="F129" s="24"/>
      <c r="G129" s="24"/>
      <c r="H129" s="24"/>
      <c r="I129" s="107"/>
      <c r="J129" s="107" t="s">
        <v>43</v>
      </c>
      <c r="K129" s="108"/>
      <c r="L129" s="109"/>
      <c r="M129" s="24"/>
      <c r="N129" s="24"/>
      <c r="O129" s="24">
        <v>79</v>
      </c>
      <c r="P129" s="24">
        <v>68</v>
      </c>
      <c r="Q129" s="24"/>
      <c r="R129" s="24"/>
      <c r="S129" s="24"/>
      <c r="T129" s="24"/>
      <c r="U129" s="24"/>
      <c r="V129" s="32"/>
      <c r="W129" s="32"/>
      <c r="X129" s="24"/>
      <c r="Y129" s="24"/>
      <c r="Z129" s="24"/>
      <c r="AA129" s="24">
        <f t="shared" si="9"/>
        <v>0</v>
      </c>
      <c r="AB129" s="54">
        <f t="shared" si="10"/>
        <v>-1.5</v>
      </c>
      <c r="AC129" s="32">
        <v>-1.5</v>
      </c>
      <c r="AE129" t="s">
        <v>28</v>
      </c>
    </row>
    <row r="130" spans="1:31" ht="15" customHeight="1" thickBot="1" x14ac:dyDescent="0.3">
      <c r="A130" s="105"/>
      <c r="B130" s="33">
        <v>455</v>
      </c>
      <c r="C130" s="126">
        <v>43090</v>
      </c>
      <c r="D130" s="110">
        <v>0.10416666666666667</v>
      </c>
      <c r="E130" s="33" t="s">
        <v>6</v>
      </c>
      <c r="F130" s="33"/>
      <c r="G130" s="33"/>
      <c r="H130" s="33"/>
      <c r="I130" s="34"/>
      <c r="J130" s="34" t="s">
        <v>44</v>
      </c>
      <c r="K130" s="111"/>
      <c r="L130" s="112"/>
      <c r="M130" s="33"/>
      <c r="N130" s="24"/>
      <c r="O130" s="33">
        <v>68</v>
      </c>
      <c r="P130" s="34">
        <v>79</v>
      </c>
      <c r="Q130" s="35"/>
      <c r="R130" s="35"/>
      <c r="S130" s="35"/>
      <c r="T130" s="35"/>
      <c r="U130" s="33"/>
      <c r="V130" s="36"/>
      <c r="W130" s="36"/>
      <c r="X130" s="35"/>
      <c r="Y130" s="35"/>
      <c r="Z130" s="35"/>
      <c r="AA130" s="35">
        <f t="shared" si="9"/>
        <v>0</v>
      </c>
      <c r="AB130" s="37">
        <f t="shared" si="10"/>
        <v>1.5</v>
      </c>
      <c r="AC130" s="36">
        <f t="shared" si="11"/>
        <v>1.5</v>
      </c>
      <c r="AE130" t="s">
        <v>33</v>
      </c>
    </row>
    <row r="131" spans="1:31" ht="15" customHeight="1" thickBot="1" x14ac:dyDescent="0.3">
      <c r="A131" s="105"/>
      <c r="B131" s="24">
        <v>456</v>
      </c>
      <c r="C131" s="125">
        <v>43090</v>
      </c>
      <c r="D131" s="106">
        <v>0.125</v>
      </c>
      <c r="E131" s="24" t="s">
        <v>29</v>
      </c>
      <c r="F131" s="24"/>
      <c r="G131" s="24"/>
      <c r="H131" s="24"/>
      <c r="I131" s="107"/>
      <c r="J131" s="107" t="s">
        <v>43</v>
      </c>
      <c r="K131" s="108"/>
      <c r="L131" s="109"/>
      <c r="M131" s="24"/>
      <c r="N131" s="24"/>
      <c r="O131" s="24">
        <v>82</v>
      </c>
      <c r="P131" s="24">
        <v>70</v>
      </c>
      <c r="Q131" s="24"/>
      <c r="R131" s="24"/>
      <c r="S131" s="24"/>
      <c r="T131" s="24"/>
      <c r="U131" s="24"/>
      <c r="V131" s="32"/>
      <c r="W131" s="32"/>
      <c r="X131" s="24"/>
      <c r="Y131" s="24"/>
      <c r="Z131" s="24"/>
      <c r="AA131" s="24">
        <f t="shared" si="9"/>
        <v>0</v>
      </c>
      <c r="AB131" s="54">
        <f t="shared" si="10"/>
        <v>-2.5</v>
      </c>
      <c r="AC131" s="32">
        <v>-2.5</v>
      </c>
      <c r="AE131" t="s">
        <v>32</v>
      </c>
    </row>
    <row r="132" spans="1:31" ht="15" customHeight="1" thickBot="1" x14ac:dyDescent="0.3">
      <c r="A132" s="105"/>
      <c r="B132" s="33">
        <v>456</v>
      </c>
      <c r="C132" s="126">
        <v>43090</v>
      </c>
      <c r="D132" s="110">
        <v>0.125</v>
      </c>
      <c r="E132" s="33" t="s">
        <v>38</v>
      </c>
      <c r="F132" s="33"/>
      <c r="G132" s="33"/>
      <c r="H132" s="33"/>
      <c r="I132" s="34"/>
      <c r="J132" s="34" t="s">
        <v>43</v>
      </c>
      <c r="K132" s="111"/>
      <c r="L132" s="112"/>
      <c r="M132" s="33"/>
      <c r="N132" s="24"/>
      <c r="O132" s="33">
        <v>70</v>
      </c>
      <c r="P132" s="34">
        <v>82</v>
      </c>
      <c r="Q132" s="35"/>
      <c r="R132" s="35"/>
      <c r="S132" s="35"/>
      <c r="T132" s="35"/>
      <c r="U132" s="33"/>
      <c r="V132" s="36"/>
      <c r="W132" s="36"/>
      <c r="X132" s="35"/>
      <c r="Y132" s="35"/>
      <c r="Z132" s="35"/>
      <c r="AA132" s="35">
        <f t="shared" si="9"/>
        <v>0</v>
      </c>
      <c r="AB132" s="37">
        <f t="shared" si="10"/>
        <v>2.5</v>
      </c>
      <c r="AC132" s="36">
        <f t="shared" si="11"/>
        <v>2.5</v>
      </c>
      <c r="AE132" t="s">
        <v>34</v>
      </c>
    </row>
    <row r="133" spans="1:31" ht="15" customHeight="1" thickBot="1" x14ac:dyDescent="0.3">
      <c r="A133" s="105"/>
      <c r="B133" s="24">
        <v>457</v>
      </c>
      <c r="C133" s="125">
        <v>43090</v>
      </c>
      <c r="D133" s="106">
        <v>0.125</v>
      </c>
      <c r="E133" s="24" t="s">
        <v>35</v>
      </c>
      <c r="F133" s="24"/>
      <c r="G133" s="24"/>
      <c r="H133" s="24"/>
      <c r="I133" s="107"/>
      <c r="J133" s="107" t="s">
        <v>43</v>
      </c>
      <c r="K133" s="108"/>
      <c r="L133" s="109"/>
      <c r="M133" s="24"/>
      <c r="N133" s="24"/>
      <c r="O133" s="24">
        <v>94</v>
      </c>
      <c r="P133" s="24">
        <v>85</v>
      </c>
      <c r="Q133" s="24"/>
      <c r="R133" s="24"/>
      <c r="S133" s="24"/>
      <c r="T133" s="24"/>
      <c r="U133" s="24"/>
      <c r="V133" s="32"/>
      <c r="W133" s="32"/>
      <c r="X133" s="24"/>
      <c r="Y133" s="24"/>
      <c r="Z133" s="24"/>
      <c r="AA133" s="24">
        <f t="shared" ref="AA133" si="12">Y133-Z133</f>
        <v>0</v>
      </c>
      <c r="AB133" s="54">
        <f t="shared" ref="AB133" si="13">AA133+AC133</f>
        <v>-4.5</v>
      </c>
      <c r="AC133" s="32">
        <v>-4.5</v>
      </c>
      <c r="AE133" t="s">
        <v>40</v>
      </c>
    </row>
    <row r="134" spans="1:31" ht="15" customHeight="1" thickBot="1" x14ac:dyDescent="0.3">
      <c r="A134" s="105"/>
      <c r="B134" s="33">
        <v>457</v>
      </c>
      <c r="C134" s="126">
        <v>43090</v>
      </c>
      <c r="D134" s="110">
        <v>0.125</v>
      </c>
      <c r="E134" s="33" t="s">
        <v>39</v>
      </c>
      <c r="F134" s="33"/>
      <c r="G134" s="33"/>
      <c r="H134" s="33"/>
      <c r="I134" s="34"/>
      <c r="J134" s="34" t="s">
        <v>43</v>
      </c>
      <c r="K134" s="111"/>
      <c r="L134" s="112"/>
      <c r="M134" s="33"/>
      <c r="N134" s="24"/>
      <c r="O134" s="33">
        <v>85</v>
      </c>
      <c r="P134" s="34">
        <v>94</v>
      </c>
      <c r="Q134" s="35"/>
      <c r="R134" s="35"/>
      <c r="S134" s="35"/>
      <c r="T134" s="35"/>
      <c r="U134" s="33"/>
      <c r="V134" s="36"/>
      <c r="W134" s="36"/>
      <c r="X134" s="35"/>
      <c r="Y134" s="35"/>
      <c r="Z134" s="35"/>
      <c r="AA134" s="35">
        <f t="shared" si="9"/>
        <v>0</v>
      </c>
      <c r="AB134" s="37">
        <f t="shared" si="10"/>
        <v>4.5</v>
      </c>
      <c r="AC134" s="36">
        <f t="shared" si="11"/>
        <v>4.5</v>
      </c>
      <c r="AE134" t="s">
        <v>6</v>
      </c>
    </row>
    <row r="135" spans="1:31" ht="15" customHeight="1" thickBot="1" x14ac:dyDescent="0.3">
      <c r="A135" s="105"/>
      <c r="B135" s="24">
        <v>458</v>
      </c>
      <c r="C135" s="125">
        <v>43090</v>
      </c>
      <c r="D135" s="106">
        <v>0.125</v>
      </c>
      <c r="E135" s="24" t="s">
        <v>36</v>
      </c>
      <c r="F135" s="24"/>
      <c r="G135" s="24"/>
      <c r="H135" s="24"/>
      <c r="I135" s="107"/>
      <c r="J135" s="107" t="s">
        <v>44</v>
      </c>
      <c r="K135" s="108"/>
      <c r="L135" s="109"/>
      <c r="M135" s="24"/>
      <c r="N135" s="24"/>
      <c r="O135" s="24">
        <v>81</v>
      </c>
      <c r="P135" s="24">
        <v>70</v>
      </c>
      <c r="Q135" s="24"/>
      <c r="R135" s="24"/>
      <c r="S135" s="24"/>
      <c r="T135" s="24"/>
      <c r="U135" s="24"/>
      <c r="V135" s="32"/>
      <c r="W135" s="32"/>
      <c r="X135" s="24"/>
      <c r="Y135" s="24"/>
      <c r="Z135" s="24"/>
      <c r="AA135" s="24">
        <f t="shared" ref="AA135" si="14">Y135-Z135</f>
        <v>0</v>
      </c>
      <c r="AB135" s="54">
        <f t="shared" ref="AB135" si="15">AA135+AC135</f>
        <v>-1.5</v>
      </c>
      <c r="AC135" s="32">
        <v>-1.5</v>
      </c>
      <c r="AE135" t="s">
        <v>30</v>
      </c>
    </row>
    <row r="136" spans="1:31" ht="15" customHeight="1" thickBot="1" x14ac:dyDescent="0.3">
      <c r="A136" s="105"/>
      <c r="B136" s="33">
        <v>458</v>
      </c>
      <c r="C136" s="126">
        <v>43090</v>
      </c>
      <c r="D136" s="110">
        <v>0.125</v>
      </c>
      <c r="E136" s="33" t="s">
        <v>29</v>
      </c>
      <c r="F136" s="33"/>
      <c r="G136" s="33"/>
      <c r="H136" s="33"/>
      <c r="I136" s="34"/>
      <c r="J136" s="34" t="s">
        <v>44</v>
      </c>
      <c r="K136" s="111"/>
      <c r="L136" s="112"/>
      <c r="M136" s="33"/>
      <c r="N136" s="24"/>
      <c r="O136" s="33">
        <v>70</v>
      </c>
      <c r="P136" s="34">
        <v>81</v>
      </c>
      <c r="Q136" s="35"/>
      <c r="R136" s="35"/>
      <c r="S136" s="35"/>
      <c r="T136" s="35"/>
      <c r="U136" s="33"/>
      <c r="V136" s="36"/>
      <c r="W136" s="36"/>
      <c r="X136" s="35"/>
      <c r="Y136" s="35"/>
      <c r="Z136" s="35"/>
      <c r="AA136" s="35">
        <f t="shared" si="9"/>
        <v>0</v>
      </c>
      <c r="AB136" s="37">
        <f t="shared" si="10"/>
        <v>1.5</v>
      </c>
      <c r="AC136" s="36">
        <f t="shared" si="11"/>
        <v>1.5</v>
      </c>
      <c r="AE136" t="s">
        <v>30</v>
      </c>
    </row>
    <row r="137" spans="1:31" ht="15" customHeight="1" thickBot="1" x14ac:dyDescent="0.3">
      <c r="A137" s="105"/>
      <c r="B137" s="24">
        <v>459</v>
      </c>
      <c r="C137" s="125">
        <v>43090</v>
      </c>
      <c r="D137" s="106">
        <v>0.14583333333333334</v>
      </c>
      <c r="E137" s="24" t="s">
        <v>34</v>
      </c>
      <c r="F137" s="24"/>
      <c r="G137" s="24"/>
      <c r="H137" s="24"/>
      <c r="I137" s="107"/>
      <c r="J137" s="107" t="s">
        <v>44</v>
      </c>
      <c r="K137" s="108"/>
      <c r="L137" s="109"/>
      <c r="M137" s="24"/>
      <c r="N137" s="24"/>
      <c r="O137" s="24">
        <v>88</v>
      </c>
      <c r="P137" s="24">
        <v>68</v>
      </c>
      <c r="Q137" s="24"/>
      <c r="R137" s="24"/>
      <c r="S137" s="24"/>
      <c r="T137" s="24"/>
      <c r="U137" s="24"/>
      <c r="V137" s="32"/>
      <c r="W137" s="32"/>
      <c r="X137" s="24"/>
      <c r="Y137" s="24"/>
      <c r="Z137" s="24"/>
      <c r="AA137" s="24">
        <f t="shared" si="9"/>
        <v>0</v>
      </c>
      <c r="AB137" s="54">
        <f t="shared" si="10"/>
        <v>0</v>
      </c>
      <c r="AC137" s="32">
        <v>0</v>
      </c>
      <c r="AE137" t="s">
        <v>33</v>
      </c>
    </row>
    <row r="138" spans="1:31" ht="15" customHeight="1" thickBot="1" x14ac:dyDescent="0.3">
      <c r="A138" s="105"/>
      <c r="B138" s="33">
        <v>459</v>
      </c>
      <c r="C138" s="126">
        <v>43090</v>
      </c>
      <c r="D138" s="110">
        <v>0.14583333333333334</v>
      </c>
      <c r="E138" s="33" t="s">
        <v>34</v>
      </c>
      <c r="F138" s="33"/>
      <c r="G138" s="33"/>
      <c r="H138" s="33"/>
      <c r="I138" s="34"/>
      <c r="J138" s="34" t="s">
        <v>43</v>
      </c>
      <c r="K138" s="111"/>
      <c r="L138" s="112"/>
      <c r="M138" s="33"/>
      <c r="N138" s="24"/>
      <c r="O138" s="33">
        <v>68</v>
      </c>
      <c r="P138" s="34">
        <v>88</v>
      </c>
      <c r="Q138" s="35"/>
      <c r="R138" s="35"/>
      <c r="S138" s="35"/>
      <c r="T138" s="35"/>
      <c r="U138" s="33"/>
      <c r="V138" s="36"/>
      <c r="W138" s="36"/>
      <c r="X138" s="35"/>
      <c r="Y138" s="35"/>
      <c r="Z138" s="35"/>
      <c r="AA138" s="35">
        <f t="shared" si="9"/>
        <v>0</v>
      </c>
      <c r="AB138" s="37">
        <f t="shared" si="10"/>
        <v>0</v>
      </c>
      <c r="AC138" s="36">
        <f t="shared" si="11"/>
        <v>0</v>
      </c>
      <c r="AE138" t="s">
        <v>34</v>
      </c>
    </row>
    <row r="139" spans="1:31" ht="15" customHeight="1" thickBot="1" x14ac:dyDescent="0.3">
      <c r="A139" s="105"/>
      <c r="B139" s="24">
        <v>460</v>
      </c>
      <c r="C139" s="125">
        <v>43090</v>
      </c>
      <c r="D139" s="106">
        <v>0.16666666666666666</v>
      </c>
      <c r="E139" s="24" t="s">
        <v>34</v>
      </c>
      <c r="F139" s="24"/>
      <c r="G139" s="24"/>
      <c r="H139" s="24"/>
      <c r="I139" s="107"/>
      <c r="J139" s="107" t="s">
        <v>43</v>
      </c>
      <c r="K139" s="108"/>
      <c r="L139" s="109"/>
      <c r="M139" s="24"/>
      <c r="N139" s="24"/>
      <c r="O139" s="24">
        <v>80</v>
      </c>
      <c r="P139" s="24">
        <v>95</v>
      </c>
      <c r="Q139" s="24"/>
      <c r="R139" s="24"/>
      <c r="S139" s="24"/>
      <c r="T139" s="24"/>
      <c r="U139" s="24"/>
      <c r="V139" s="32"/>
      <c r="W139" s="32"/>
      <c r="X139" s="24"/>
      <c r="Y139" s="24"/>
      <c r="Z139" s="24"/>
      <c r="AA139" s="24">
        <f t="shared" si="9"/>
        <v>0</v>
      </c>
      <c r="AB139" s="54">
        <f t="shared" si="10"/>
        <v>-0.5</v>
      </c>
      <c r="AC139" s="32">
        <v>-0.5</v>
      </c>
      <c r="AE139" t="s">
        <v>30</v>
      </c>
    </row>
    <row r="140" spans="1:31" ht="15" customHeight="1" thickBot="1" x14ac:dyDescent="0.3">
      <c r="A140" s="105"/>
      <c r="B140" s="33">
        <v>460</v>
      </c>
      <c r="C140" s="126">
        <v>43090</v>
      </c>
      <c r="D140" s="110">
        <v>0.16666666666666666</v>
      </c>
      <c r="E140" s="33" t="s">
        <v>30</v>
      </c>
      <c r="F140" s="33"/>
      <c r="G140" s="33"/>
      <c r="H140" s="33"/>
      <c r="I140" s="34"/>
      <c r="J140" s="34" t="s">
        <v>43</v>
      </c>
      <c r="K140" s="111"/>
      <c r="L140" s="112"/>
      <c r="M140" s="33"/>
      <c r="N140" s="24"/>
      <c r="O140" s="33">
        <v>95</v>
      </c>
      <c r="P140" s="34">
        <v>80</v>
      </c>
      <c r="Q140" s="35"/>
      <c r="R140" s="35"/>
      <c r="S140" s="35"/>
      <c r="T140" s="35"/>
      <c r="U140" s="33"/>
      <c r="V140" s="36"/>
      <c r="W140" s="36"/>
      <c r="X140" s="35"/>
      <c r="Y140" s="35"/>
      <c r="Z140" s="35"/>
      <c r="AA140" s="35">
        <f t="shared" si="9"/>
        <v>0</v>
      </c>
      <c r="AB140" s="37">
        <f t="shared" si="10"/>
        <v>0.5</v>
      </c>
      <c r="AC140" s="36">
        <f t="shared" si="11"/>
        <v>0.5</v>
      </c>
      <c r="AE140" t="s">
        <v>42</v>
      </c>
    </row>
    <row r="141" spans="1:31" ht="15" customHeight="1" thickBot="1" x14ac:dyDescent="0.3">
      <c r="A141" s="105"/>
      <c r="B141" s="24">
        <v>461</v>
      </c>
      <c r="C141" s="125">
        <v>43090</v>
      </c>
      <c r="D141" s="106">
        <v>0.20833333333333334</v>
      </c>
      <c r="E141" s="24" t="s">
        <v>37</v>
      </c>
      <c r="F141" s="24"/>
      <c r="G141" s="24"/>
      <c r="H141" s="24"/>
      <c r="I141" s="107"/>
      <c r="J141" s="107" t="s">
        <v>43</v>
      </c>
      <c r="K141" s="108"/>
      <c r="L141" s="109"/>
      <c r="M141" s="24"/>
      <c r="N141" s="24"/>
      <c r="O141" s="24">
        <v>69</v>
      </c>
      <c r="P141" s="24">
        <v>68</v>
      </c>
      <c r="Q141" s="24"/>
      <c r="R141" s="24"/>
      <c r="S141" s="24"/>
      <c r="T141" s="24"/>
      <c r="U141" s="24"/>
      <c r="V141" s="32"/>
      <c r="W141" s="32"/>
      <c r="X141" s="24"/>
      <c r="Y141" s="24"/>
      <c r="Z141" s="24"/>
      <c r="AA141" s="24">
        <f t="shared" si="9"/>
        <v>0</v>
      </c>
      <c r="AB141" s="54">
        <f t="shared" si="10"/>
        <v>-0.5</v>
      </c>
      <c r="AC141" s="32">
        <v>-0.5</v>
      </c>
      <c r="AE141" t="s">
        <v>33</v>
      </c>
    </row>
    <row r="142" spans="1:31" ht="15" customHeight="1" thickBot="1" x14ac:dyDescent="0.3">
      <c r="A142" s="105"/>
      <c r="B142" s="33">
        <v>461</v>
      </c>
      <c r="C142" s="126">
        <v>43090</v>
      </c>
      <c r="D142" s="110">
        <v>0.20833333333333334</v>
      </c>
      <c r="E142" s="33" t="s">
        <v>6</v>
      </c>
      <c r="F142" s="33"/>
      <c r="G142" s="33"/>
      <c r="H142" s="33"/>
      <c r="I142" s="34"/>
      <c r="J142" s="34" t="s">
        <v>43</v>
      </c>
      <c r="K142" s="111"/>
      <c r="L142" s="112"/>
      <c r="M142" s="33"/>
      <c r="N142" s="24"/>
      <c r="O142" s="33">
        <v>68</v>
      </c>
      <c r="P142" s="34">
        <v>69</v>
      </c>
      <c r="Q142" s="35"/>
      <c r="R142" s="35"/>
      <c r="S142" s="35"/>
      <c r="T142" s="35"/>
      <c r="U142" s="33"/>
      <c r="V142" s="36"/>
      <c r="W142" s="36"/>
      <c r="X142" s="35"/>
      <c r="Y142" s="35"/>
      <c r="Z142" s="35"/>
      <c r="AA142" s="35">
        <f t="shared" si="9"/>
        <v>0</v>
      </c>
      <c r="AB142" s="37">
        <f t="shared" si="10"/>
        <v>0.5</v>
      </c>
      <c r="AC142" s="36">
        <f t="shared" si="11"/>
        <v>0.5</v>
      </c>
      <c r="AE142" t="s">
        <v>29</v>
      </c>
    </row>
    <row r="143" spans="1:31" ht="15" customHeight="1" thickBot="1" x14ac:dyDescent="0.3">
      <c r="A143" s="105"/>
      <c r="B143" s="24">
        <v>462</v>
      </c>
      <c r="C143" s="125">
        <v>43090</v>
      </c>
      <c r="D143" s="106">
        <v>0.22916666666666666</v>
      </c>
      <c r="E143" s="24" t="s">
        <v>32</v>
      </c>
      <c r="F143" s="24"/>
      <c r="G143" s="24"/>
      <c r="H143" s="24"/>
      <c r="I143" s="107"/>
      <c r="J143" s="107" t="s">
        <v>43</v>
      </c>
      <c r="K143" s="108"/>
      <c r="L143" s="109"/>
      <c r="M143" s="24"/>
      <c r="N143" s="24"/>
      <c r="O143" s="24">
        <v>73</v>
      </c>
      <c r="P143" s="24">
        <v>56</v>
      </c>
      <c r="Q143" s="24"/>
      <c r="R143" s="24"/>
      <c r="S143" s="24"/>
      <c r="T143" s="24"/>
      <c r="U143" s="24"/>
      <c r="V143" s="32"/>
      <c r="W143" s="32"/>
      <c r="X143" s="24"/>
      <c r="Y143" s="24"/>
      <c r="Z143" s="24"/>
      <c r="AA143" s="24">
        <f t="shared" si="9"/>
        <v>0</v>
      </c>
      <c r="AB143" s="54">
        <f t="shared" si="10"/>
        <v>-3.5</v>
      </c>
      <c r="AC143" s="32">
        <v>-3.5</v>
      </c>
      <c r="AE143" t="s">
        <v>35</v>
      </c>
    </row>
    <row r="144" spans="1:31" ht="15" customHeight="1" thickBot="1" x14ac:dyDescent="0.3">
      <c r="A144" s="105"/>
      <c r="B144" s="33">
        <v>462</v>
      </c>
      <c r="C144" s="126">
        <v>43090</v>
      </c>
      <c r="D144" s="110">
        <v>0.22916666666666666</v>
      </c>
      <c r="E144" s="33" t="s">
        <v>30</v>
      </c>
      <c r="F144" s="33"/>
      <c r="G144" s="33"/>
      <c r="H144" s="33"/>
      <c r="I144" s="34"/>
      <c r="J144" s="34" t="s">
        <v>43</v>
      </c>
      <c r="K144" s="111"/>
      <c r="L144" s="112"/>
      <c r="M144" s="33"/>
      <c r="N144" s="24"/>
      <c r="O144" s="33">
        <v>56</v>
      </c>
      <c r="P144" s="34">
        <v>73</v>
      </c>
      <c r="Q144" s="35"/>
      <c r="R144" s="35"/>
      <c r="S144" s="35"/>
      <c r="T144" s="35"/>
      <c r="U144" s="33"/>
      <c r="V144" s="36"/>
      <c r="W144" s="36"/>
      <c r="X144" s="35"/>
      <c r="Y144" s="35"/>
      <c r="Z144" s="35"/>
      <c r="AA144" s="35">
        <f t="shared" si="9"/>
        <v>0</v>
      </c>
      <c r="AB144" s="37">
        <f t="shared" si="10"/>
        <v>3.5</v>
      </c>
      <c r="AC144" s="36">
        <f t="shared" si="11"/>
        <v>3.5</v>
      </c>
      <c r="AE144" t="s">
        <v>27</v>
      </c>
    </row>
    <row r="145" spans="1:31" ht="15" customHeight="1" thickBot="1" x14ac:dyDescent="0.3">
      <c r="A145" s="105"/>
      <c r="B145" s="24">
        <v>463</v>
      </c>
      <c r="C145" s="125">
        <v>43090</v>
      </c>
      <c r="D145" s="106">
        <v>0.22916666666666666</v>
      </c>
      <c r="E145" s="24" t="s">
        <v>39</v>
      </c>
      <c r="F145" s="24"/>
      <c r="G145" s="24"/>
      <c r="H145" s="24"/>
      <c r="I145" s="107"/>
      <c r="J145" s="107" t="s">
        <v>43</v>
      </c>
      <c r="K145" s="108"/>
      <c r="L145" s="109"/>
      <c r="M145" s="24"/>
      <c r="N145" s="24"/>
      <c r="O145" s="24">
        <v>85</v>
      </c>
      <c r="P145" s="24">
        <v>80</v>
      </c>
      <c r="Q145" s="24"/>
      <c r="R145" s="24"/>
      <c r="S145" s="24"/>
      <c r="T145" s="24"/>
      <c r="U145" s="24"/>
      <c r="V145" s="32"/>
      <c r="W145" s="32"/>
      <c r="X145" s="24"/>
      <c r="Y145" s="24"/>
      <c r="Z145" s="24"/>
      <c r="AA145" s="24">
        <f t="shared" si="9"/>
        <v>0</v>
      </c>
      <c r="AB145" s="54">
        <f t="shared" si="10"/>
        <v>-1.5</v>
      </c>
      <c r="AC145" s="32">
        <v>-1.5</v>
      </c>
      <c r="AE145" t="s">
        <v>38</v>
      </c>
    </row>
    <row r="146" spans="1:31" ht="15" customHeight="1" thickBot="1" x14ac:dyDescent="0.3">
      <c r="A146" s="105"/>
      <c r="B146" s="33">
        <v>463</v>
      </c>
      <c r="C146" s="126">
        <v>43090</v>
      </c>
      <c r="D146" s="110">
        <v>0.22916666666666666</v>
      </c>
      <c r="E146" s="33" t="s">
        <v>27</v>
      </c>
      <c r="F146" s="33"/>
      <c r="G146" s="33"/>
      <c r="H146" s="33"/>
      <c r="I146" s="34"/>
      <c r="J146" s="34" t="s">
        <v>43</v>
      </c>
      <c r="K146" s="111"/>
      <c r="L146" s="112"/>
      <c r="M146" s="33"/>
      <c r="N146" s="24"/>
      <c r="O146" s="33">
        <v>80</v>
      </c>
      <c r="P146" s="34">
        <v>85</v>
      </c>
      <c r="Q146" s="35"/>
      <c r="R146" s="35"/>
      <c r="S146" s="35"/>
      <c r="T146" s="35"/>
      <c r="U146" s="33"/>
      <c r="V146" s="36"/>
      <c r="W146" s="36"/>
      <c r="X146" s="35"/>
      <c r="Y146" s="35"/>
      <c r="Z146" s="35"/>
      <c r="AA146" s="35">
        <f t="shared" si="9"/>
        <v>0</v>
      </c>
      <c r="AB146" s="37">
        <f t="shared" si="10"/>
        <v>1.5</v>
      </c>
      <c r="AC146" s="36">
        <f t="shared" si="11"/>
        <v>1.5</v>
      </c>
      <c r="AE146" t="s">
        <v>34</v>
      </c>
    </row>
    <row r="147" spans="1:31" ht="15" customHeight="1" thickBot="1" x14ac:dyDescent="0.3">
      <c r="A147" s="105"/>
      <c r="B147" s="24">
        <v>464</v>
      </c>
      <c r="C147" s="125">
        <v>43091</v>
      </c>
      <c r="D147" s="106">
        <v>8.3333333333333329E-2</v>
      </c>
      <c r="E147" s="24" t="s">
        <v>28</v>
      </c>
      <c r="F147" s="24"/>
      <c r="G147" s="24"/>
      <c r="H147" s="24"/>
      <c r="I147" s="107"/>
      <c r="J147" s="107" t="s">
        <v>44</v>
      </c>
      <c r="K147" s="108"/>
      <c r="L147" s="109"/>
      <c r="M147" s="24"/>
      <c r="N147" s="24"/>
      <c r="O147" s="24">
        <v>86</v>
      </c>
      <c r="P147" s="24">
        <v>85</v>
      </c>
      <c r="Q147" s="24"/>
      <c r="R147" s="24"/>
      <c r="S147" s="24"/>
      <c r="T147" s="24"/>
      <c r="U147" s="24"/>
      <c r="V147" s="32"/>
      <c r="W147" s="32"/>
      <c r="X147" s="24"/>
      <c r="Y147" s="24"/>
      <c r="Z147" s="24"/>
      <c r="AA147" s="24">
        <f t="shared" si="9"/>
        <v>0</v>
      </c>
      <c r="AB147" s="54">
        <f t="shared" si="10"/>
        <v>-3.5</v>
      </c>
      <c r="AC147" s="32">
        <v>-3.5</v>
      </c>
      <c r="AE147" t="s">
        <v>37</v>
      </c>
    </row>
    <row r="148" spans="1:31" ht="15" customHeight="1" thickBot="1" x14ac:dyDescent="0.3">
      <c r="A148" s="105"/>
      <c r="B148" s="33">
        <v>464</v>
      </c>
      <c r="C148" s="126">
        <v>43091</v>
      </c>
      <c r="D148" s="110">
        <v>8.3333333333333329E-2</v>
      </c>
      <c r="E148" s="33" t="s">
        <v>36</v>
      </c>
      <c r="F148" s="33"/>
      <c r="G148" s="33"/>
      <c r="H148" s="33"/>
      <c r="I148" s="34"/>
      <c r="J148" s="34" t="s">
        <v>44</v>
      </c>
      <c r="K148" s="111"/>
      <c r="L148" s="112"/>
      <c r="M148" s="33"/>
      <c r="N148" s="24"/>
      <c r="O148" s="33">
        <v>85</v>
      </c>
      <c r="P148" s="34">
        <v>86</v>
      </c>
      <c r="Q148" s="35"/>
      <c r="R148" s="35"/>
      <c r="S148" s="35"/>
      <c r="T148" s="35"/>
      <c r="U148" s="33"/>
      <c r="V148" s="36"/>
      <c r="W148" s="36"/>
      <c r="X148" s="35"/>
      <c r="Y148" s="35"/>
      <c r="Z148" s="35"/>
      <c r="AA148" s="35">
        <f t="shared" si="9"/>
        <v>0</v>
      </c>
      <c r="AB148" s="37">
        <f t="shared" si="10"/>
        <v>3.5</v>
      </c>
      <c r="AC148" s="36">
        <f t="shared" si="11"/>
        <v>3.5</v>
      </c>
      <c r="AE148" t="s">
        <v>26</v>
      </c>
    </row>
    <row r="149" spans="1:31" ht="15" customHeight="1" thickBot="1" x14ac:dyDescent="0.3">
      <c r="A149" s="105"/>
      <c r="B149" s="24">
        <v>465</v>
      </c>
      <c r="C149" s="125">
        <v>43091</v>
      </c>
      <c r="D149" s="106">
        <v>8.3333333333333329E-2</v>
      </c>
      <c r="E149" s="24" t="s">
        <v>27</v>
      </c>
      <c r="F149" s="24"/>
      <c r="G149" s="24"/>
      <c r="H149" s="24"/>
      <c r="I149" s="107"/>
      <c r="J149" s="107" t="s">
        <v>44</v>
      </c>
      <c r="K149" s="108"/>
      <c r="L149" s="109"/>
      <c r="M149" s="24"/>
      <c r="N149" s="24"/>
      <c r="O149" s="24">
        <v>78</v>
      </c>
      <c r="P149" s="24">
        <v>84</v>
      </c>
      <c r="Q149" s="24"/>
      <c r="R149" s="24"/>
      <c r="S149" s="24"/>
      <c r="T149" s="24"/>
      <c r="U149" s="24"/>
      <c r="V149" s="32"/>
      <c r="W149" s="32"/>
      <c r="X149" s="24"/>
      <c r="Y149" s="24"/>
      <c r="Z149" s="24"/>
      <c r="AA149" s="24">
        <f t="shared" si="9"/>
        <v>0</v>
      </c>
      <c r="AB149" s="54">
        <f t="shared" si="10"/>
        <v>1</v>
      </c>
      <c r="AC149" s="32">
        <v>1</v>
      </c>
      <c r="AE149" t="s">
        <v>39</v>
      </c>
    </row>
    <row r="150" spans="1:31" ht="15" customHeight="1" thickBot="1" x14ac:dyDescent="0.3">
      <c r="A150" s="105"/>
      <c r="B150" s="33">
        <v>465</v>
      </c>
      <c r="C150" s="126">
        <v>43091</v>
      </c>
      <c r="D150" s="110">
        <v>8.3333333333333329E-2</v>
      </c>
      <c r="E150" s="33" t="s">
        <v>26</v>
      </c>
      <c r="F150" s="33"/>
      <c r="G150" s="33"/>
      <c r="H150" s="33"/>
      <c r="I150" s="34"/>
      <c r="J150" s="34" t="s">
        <v>44</v>
      </c>
      <c r="K150" s="111"/>
      <c r="L150" s="112"/>
      <c r="M150" s="33"/>
      <c r="N150" s="24"/>
      <c r="O150" s="33">
        <v>84</v>
      </c>
      <c r="P150" s="34">
        <v>78</v>
      </c>
      <c r="Q150" s="35"/>
      <c r="R150" s="35"/>
      <c r="S150" s="35"/>
      <c r="T150" s="35"/>
      <c r="U150" s="33"/>
      <c r="V150" s="36"/>
      <c r="W150" s="36"/>
      <c r="X150" s="35"/>
      <c r="Y150" s="35"/>
      <c r="Z150" s="35"/>
      <c r="AA150" s="35">
        <f t="shared" si="9"/>
        <v>0</v>
      </c>
      <c r="AB150" s="37">
        <f t="shared" si="10"/>
        <v>-1</v>
      </c>
      <c r="AC150" s="36">
        <f t="shared" si="11"/>
        <v>-1</v>
      </c>
      <c r="AE150" t="s">
        <v>32</v>
      </c>
    </row>
    <row r="151" spans="1:31" ht="15" customHeight="1" thickBot="1" x14ac:dyDescent="0.3">
      <c r="A151" s="105"/>
      <c r="B151" s="24">
        <v>466</v>
      </c>
      <c r="C151" s="125">
        <v>43091</v>
      </c>
      <c r="D151" s="106">
        <v>0.125</v>
      </c>
      <c r="E151" s="24" t="s">
        <v>33</v>
      </c>
      <c r="F151" s="24"/>
      <c r="G151" s="24"/>
      <c r="H151" s="24"/>
      <c r="I151" s="107"/>
      <c r="J151" s="107" t="s">
        <v>44</v>
      </c>
      <c r="K151" s="108"/>
      <c r="L151" s="109"/>
      <c r="M151" s="24"/>
      <c r="N151" s="24"/>
      <c r="O151" s="24">
        <v>77</v>
      </c>
      <c r="P151" s="24">
        <v>78</v>
      </c>
      <c r="Q151" s="24"/>
      <c r="R151" s="24"/>
      <c r="S151" s="24"/>
      <c r="T151" s="24"/>
      <c r="U151" s="24"/>
      <c r="V151" s="32"/>
      <c r="W151" s="32"/>
      <c r="X151" s="24"/>
      <c r="Y151" s="24"/>
      <c r="Z151" s="24"/>
      <c r="AA151" s="24">
        <f t="shared" si="9"/>
        <v>0</v>
      </c>
      <c r="AB151" s="54">
        <f t="shared" si="10"/>
        <v>1</v>
      </c>
      <c r="AC151" s="32">
        <v>1</v>
      </c>
      <c r="AE151" t="s">
        <v>31</v>
      </c>
    </row>
    <row r="152" spans="1:31" ht="15" customHeight="1" thickBot="1" x14ac:dyDescent="0.3">
      <c r="A152" s="105"/>
      <c r="B152" s="33">
        <v>466</v>
      </c>
      <c r="C152" s="126">
        <v>43091</v>
      </c>
      <c r="D152" s="110">
        <v>0.125</v>
      </c>
      <c r="E152" s="33" t="s">
        <v>40</v>
      </c>
      <c r="F152" s="33"/>
      <c r="G152" s="33"/>
      <c r="H152" s="33"/>
      <c r="I152" s="34"/>
      <c r="J152" s="34" t="s">
        <v>44</v>
      </c>
      <c r="K152" s="111"/>
      <c r="L152" s="112"/>
      <c r="M152" s="33"/>
      <c r="N152" s="24"/>
      <c r="O152" s="33">
        <v>78</v>
      </c>
      <c r="P152" s="34">
        <v>77</v>
      </c>
      <c r="Q152" s="35"/>
      <c r="R152" s="35"/>
      <c r="S152" s="35"/>
      <c r="T152" s="35"/>
      <c r="U152" s="33"/>
      <c r="V152" s="36"/>
      <c r="W152" s="36"/>
      <c r="X152" s="35"/>
      <c r="Y152" s="35"/>
      <c r="Z152" s="35"/>
      <c r="AA152" s="35">
        <f t="shared" si="9"/>
        <v>0</v>
      </c>
      <c r="AB152" s="37">
        <f t="shared" si="10"/>
        <v>-1</v>
      </c>
      <c r="AC152" s="36">
        <f t="shared" si="11"/>
        <v>-1</v>
      </c>
      <c r="AE152" t="s">
        <v>6</v>
      </c>
    </row>
    <row r="153" spans="1:31" ht="15" customHeight="1" thickBot="1" x14ac:dyDescent="0.3">
      <c r="A153" s="105"/>
      <c r="B153" s="24">
        <v>467</v>
      </c>
      <c r="C153" s="125">
        <v>43091</v>
      </c>
      <c r="D153" s="106">
        <v>0.16666666666666666</v>
      </c>
      <c r="E153" s="24" t="s">
        <v>27</v>
      </c>
      <c r="F153" s="24"/>
      <c r="G153" s="24"/>
      <c r="H153" s="24"/>
      <c r="I153" s="107"/>
      <c r="J153" s="107" t="s">
        <v>43</v>
      </c>
      <c r="K153" s="108"/>
      <c r="L153" s="109"/>
      <c r="M153" s="24"/>
      <c r="N153" s="24"/>
      <c r="O153" s="24">
        <v>71</v>
      </c>
      <c r="P153" s="24">
        <v>70</v>
      </c>
      <c r="Q153" s="24"/>
      <c r="R153" s="24"/>
      <c r="S153" s="24"/>
      <c r="T153" s="24"/>
      <c r="U153" s="24"/>
      <c r="V153" s="32"/>
      <c r="W153" s="32"/>
      <c r="X153" s="24"/>
      <c r="Y153" s="24"/>
      <c r="Z153" s="24"/>
      <c r="AA153" s="24">
        <f t="shared" si="9"/>
        <v>0</v>
      </c>
      <c r="AB153" s="54">
        <f t="shared" si="10"/>
        <v>1</v>
      </c>
      <c r="AC153" s="32">
        <v>1</v>
      </c>
      <c r="AE153" t="s">
        <v>40</v>
      </c>
    </row>
    <row r="154" spans="1:31" ht="15" customHeight="1" thickBot="1" x14ac:dyDescent="0.3">
      <c r="A154" s="105"/>
      <c r="B154" s="33">
        <v>467</v>
      </c>
      <c r="C154" s="126">
        <v>43091</v>
      </c>
      <c r="D154" s="110">
        <v>0.16666666666666666</v>
      </c>
      <c r="E154" s="33" t="s">
        <v>30</v>
      </c>
      <c r="F154" s="33"/>
      <c r="G154" s="33"/>
      <c r="H154" s="33"/>
      <c r="I154" s="34"/>
      <c r="J154" s="34" t="s">
        <v>43</v>
      </c>
      <c r="K154" s="111"/>
      <c r="L154" s="112"/>
      <c r="M154" s="33"/>
      <c r="N154" s="24"/>
      <c r="O154" s="33">
        <v>70</v>
      </c>
      <c r="P154" s="34">
        <v>71</v>
      </c>
      <c r="Q154" s="35"/>
      <c r="R154" s="35"/>
      <c r="S154" s="35"/>
      <c r="T154" s="35"/>
      <c r="U154" s="33"/>
      <c r="V154" s="36"/>
      <c r="W154" s="36"/>
      <c r="X154" s="35"/>
      <c r="Y154" s="35"/>
      <c r="Z154" s="35"/>
      <c r="AA154" s="35">
        <f t="shared" si="9"/>
        <v>0</v>
      </c>
      <c r="AB154" s="37">
        <f t="shared" si="10"/>
        <v>-1</v>
      </c>
      <c r="AC154" s="36">
        <f t="shared" si="11"/>
        <v>-1</v>
      </c>
      <c r="AE154" t="s">
        <v>27</v>
      </c>
    </row>
    <row r="155" spans="1:31" ht="15" customHeight="1" thickBot="1" x14ac:dyDescent="0.3">
      <c r="A155" s="105"/>
      <c r="B155" s="24">
        <v>468</v>
      </c>
      <c r="C155" s="125">
        <v>43091</v>
      </c>
      <c r="D155" s="106">
        <v>0.22916666666666666</v>
      </c>
      <c r="E155" s="24" t="s">
        <v>38</v>
      </c>
      <c r="F155" s="24"/>
      <c r="G155" s="24"/>
      <c r="H155" s="24"/>
      <c r="I155" s="107"/>
      <c r="J155" s="107" t="s">
        <v>43</v>
      </c>
      <c r="K155" s="108"/>
      <c r="L155" s="109"/>
      <c r="M155" s="24"/>
      <c r="N155" s="24"/>
      <c r="O155" s="24">
        <v>76</v>
      </c>
      <c r="P155" s="24">
        <v>72</v>
      </c>
      <c r="Q155" s="24"/>
      <c r="R155" s="24"/>
      <c r="S155" s="24"/>
      <c r="T155" s="24"/>
      <c r="U155" s="24"/>
      <c r="V155" s="32"/>
      <c r="W155" s="32"/>
      <c r="X155" s="24"/>
      <c r="Y155" s="24"/>
      <c r="Z155" s="24"/>
      <c r="AA155" s="24">
        <f t="shared" si="9"/>
        <v>0</v>
      </c>
      <c r="AB155" s="54">
        <f t="shared" si="10"/>
        <v>0.5</v>
      </c>
      <c r="AC155" s="32">
        <v>0.5</v>
      </c>
      <c r="AE155" t="s">
        <v>30</v>
      </c>
    </row>
    <row r="156" spans="1:31" ht="15" customHeight="1" thickBot="1" x14ac:dyDescent="0.3">
      <c r="A156" s="105"/>
      <c r="B156" s="33">
        <v>468</v>
      </c>
      <c r="C156" s="126">
        <v>43091</v>
      </c>
      <c r="D156" s="110">
        <v>0.22916666666666666</v>
      </c>
      <c r="E156" s="33" t="s">
        <v>6</v>
      </c>
      <c r="F156" s="33"/>
      <c r="G156" s="33"/>
      <c r="H156" s="33"/>
      <c r="I156" s="34"/>
      <c r="J156" s="34" t="s">
        <v>43</v>
      </c>
      <c r="K156" s="111"/>
      <c r="L156" s="112"/>
      <c r="M156" s="33"/>
      <c r="N156" s="24"/>
      <c r="O156" s="33">
        <v>72</v>
      </c>
      <c r="P156" s="34">
        <v>76</v>
      </c>
      <c r="Q156" s="35"/>
      <c r="R156" s="35"/>
      <c r="S156" s="35"/>
      <c r="T156" s="35"/>
      <c r="U156" s="33"/>
      <c r="V156" s="36"/>
      <c r="W156" s="36"/>
      <c r="X156" s="35"/>
      <c r="Y156" s="35"/>
      <c r="Z156" s="35"/>
      <c r="AA156" s="35">
        <f t="shared" si="9"/>
        <v>0</v>
      </c>
      <c r="AB156" s="37">
        <f t="shared" si="10"/>
        <v>-0.5</v>
      </c>
      <c r="AC156" s="36">
        <f t="shared" si="11"/>
        <v>-0.5</v>
      </c>
      <c r="AE156" t="s">
        <v>29</v>
      </c>
    </row>
    <row r="157" spans="1:31" ht="15" customHeight="1" thickBot="1" x14ac:dyDescent="0.3">
      <c r="A157" s="105"/>
      <c r="B157" s="24">
        <v>469</v>
      </c>
      <c r="C157" s="125">
        <v>43092</v>
      </c>
      <c r="D157" s="106">
        <v>8.3333333333333329E-2</v>
      </c>
      <c r="E157" s="24" t="s">
        <v>34</v>
      </c>
      <c r="F157" s="24"/>
      <c r="G157" s="24"/>
      <c r="H157" s="24"/>
      <c r="I157" s="107"/>
      <c r="J157" s="107" t="s">
        <v>44</v>
      </c>
      <c r="K157" s="108"/>
      <c r="L157" s="109"/>
      <c r="M157" s="24"/>
      <c r="N157" s="24"/>
      <c r="O157" s="24">
        <v>79</v>
      </c>
      <c r="P157" s="24">
        <v>80</v>
      </c>
      <c r="Q157" s="24"/>
      <c r="R157" s="24"/>
      <c r="S157" s="24"/>
      <c r="T157" s="24"/>
      <c r="U157" s="24"/>
      <c r="V157" s="32"/>
      <c r="W157" s="32"/>
      <c r="X157" s="24"/>
      <c r="Y157" s="24"/>
      <c r="Z157" s="24"/>
      <c r="AA157" s="24">
        <f t="shared" si="9"/>
        <v>0</v>
      </c>
      <c r="AB157" s="54">
        <f t="shared" si="10"/>
        <v>-2.5</v>
      </c>
      <c r="AC157" s="32">
        <v>-2.5</v>
      </c>
      <c r="AE157" t="s">
        <v>39</v>
      </c>
    </row>
    <row r="158" spans="1:31" ht="15" customHeight="1" thickBot="1" x14ac:dyDescent="0.3">
      <c r="A158" s="105"/>
      <c r="B158" s="33">
        <v>469</v>
      </c>
      <c r="C158" s="126">
        <v>43092</v>
      </c>
      <c r="D158" s="110">
        <v>8.3333333333333329E-2</v>
      </c>
      <c r="E158" s="33" t="s">
        <v>33</v>
      </c>
      <c r="F158" s="33"/>
      <c r="G158" s="33"/>
      <c r="H158" s="33"/>
      <c r="I158" s="34"/>
      <c r="J158" s="34" t="s">
        <v>44</v>
      </c>
      <c r="K158" s="111"/>
      <c r="L158" s="112"/>
      <c r="M158" s="33"/>
      <c r="N158" s="24"/>
      <c r="O158" s="33">
        <v>80</v>
      </c>
      <c r="P158" s="34">
        <v>79</v>
      </c>
      <c r="Q158" s="35"/>
      <c r="R158" s="35"/>
      <c r="S158" s="35"/>
      <c r="T158" s="35"/>
      <c r="U158" s="33"/>
      <c r="V158" s="36"/>
      <c r="W158" s="36"/>
      <c r="X158" s="35"/>
      <c r="Y158" s="35"/>
      <c r="Z158" s="35"/>
      <c r="AA158" s="35">
        <f t="shared" si="9"/>
        <v>0</v>
      </c>
      <c r="AB158" s="37">
        <f t="shared" si="10"/>
        <v>2.5</v>
      </c>
      <c r="AC158" s="36">
        <f t="shared" si="11"/>
        <v>2.5</v>
      </c>
      <c r="AE158" t="s">
        <v>34</v>
      </c>
    </row>
    <row r="159" spans="1:31" ht="15" customHeight="1" thickBot="1" x14ac:dyDescent="0.3">
      <c r="A159" s="105"/>
      <c r="B159" s="24">
        <v>470</v>
      </c>
      <c r="C159" s="125">
        <v>43092</v>
      </c>
      <c r="D159" s="106">
        <v>8.3333333333333329E-2</v>
      </c>
      <c r="E159" s="24" t="s">
        <v>29</v>
      </c>
      <c r="F159" s="24"/>
      <c r="G159" s="24"/>
      <c r="H159" s="24"/>
      <c r="I159" s="107"/>
      <c r="J159" s="107" t="s">
        <v>43</v>
      </c>
      <c r="K159" s="108"/>
      <c r="L159" s="109"/>
      <c r="M159" s="24"/>
      <c r="N159" s="24"/>
      <c r="O159" s="24">
        <v>77</v>
      </c>
      <c r="P159" s="24">
        <v>79</v>
      </c>
      <c r="Q159" s="24"/>
      <c r="R159" s="24"/>
      <c r="S159" s="24"/>
      <c r="T159" s="24"/>
      <c r="U159" s="24"/>
      <c r="V159" s="32"/>
      <c r="W159" s="32"/>
      <c r="X159" s="24"/>
      <c r="Y159" s="24"/>
      <c r="Z159" s="24"/>
      <c r="AA159" s="24">
        <f t="shared" si="9"/>
        <v>0</v>
      </c>
      <c r="AB159" s="54">
        <f t="shared" si="10"/>
        <v>2</v>
      </c>
      <c r="AC159" s="32">
        <v>2</v>
      </c>
      <c r="AE159" t="s">
        <v>5</v>
      </c>
    </row>
    <row r="160" spans="1:31" ht="15" customHeight="1" thickBot="1" x14ac:dyDescent="0.3">
      <c r="A160" s="105"/>
      <c r="B160" s="33">
        <v>470</v>
      </c>
      <c r="C160" s="126">
        <v>43092</v>
      </c>
      <c r="D160" s="110">
        <v>8.3333333333333329E-2</v>
      </c>
      <c r="E160" s="33" t="s">
        <v>33</v>
      </c>
      <c r="F160" s="33"/>
      <c r="G160" s="33"/>
      <c r="H160" s="33"/>
      <c r="I160" s="34"/>
      <c r="J160" s="34" t="s">
        <v>44</v>
      </c>
      <c r="K160" s="111"/>
      <c r="L160" s="112"/>
      <c r="M160" s="33"/>
      <c r="N160" s="24"/>
      <c r="O160" s="33">
        <v>79</v>
      </c>
      <c r="P160" s="34">
        <v>77</v>
      </c>
      <c r="Q160" s="35"/>
      <c r="R160" s="35"/>
      <c r="S160" s="35"/>
      <c r="T160" s="35"/>
      <c r="U160" s="33"/>
      <c r="V160" s="36"/>
      <c r="W160" s="36"/>
      <c r="X160" s="35"/>
      <c r="Y160" s="35"/>
      <c r="Z160" s="35"/>
      <c r="AA160" s="35">
        <f t="shared" si="9"/>
        <v>0</v>
      </c>
      <c r="AB160" s="37">
        <f t="shared" si="10"/>
        <v>-2</v>
      </c>
      <c r="AC160" s="36">
        <f t="shared" si="11"/>
        <v>-2</v>
      </c>
      <c r="AE160" t="s">
        <v>27</v>
      </c>
    </row>
    <row r="161" spans="1:31" ht="15" customHeight="1" thickBot="1" x14ac:dyDescent="0.3">
      <c r="A161" s="105"/>
      <c r="B161" s="24">
        <v>471</v>
      </c>
      <c r="C161" s="125">
        <v>43092</v>
      </c>
      <c r="D161" s="106">
        <v>0.10416666666666667</v>
      </c>
      <c r="E161" s="24" t="s">
        <v>40</v>
      </c>
      <c r="F161" s="24"/>
      <c r="G161" s="24"/>
      <c r="H161" s="24"/>
      <c r="I161" s="107"/>
      <c r="J161" s="107" t="s">
        <v>44</v>
      </c>
      <c r="K161" s="108"/>
      <c r="L161" s="109"/>
      <c r="M161" s="24"/>
      <c r="N161" s="24"/>
      <c r="O161" s="24">
        <v>93</v>
      </c>
      <c r="P161" s="24">
        <v>61</v>
      </c>
      <c r="Q161" s="24"/>
      <c r="R161" s="24"/>
      <c r="S161" s="24"/>
      <c r="T161" s="24"/>
      <c r="U161" s="24"/>
      <c r="V161" s="32"/>
      <c r="W161" s="32"/>
      <c r="X161" s="24"/>
      <c r="Y161" s="24"/>
      <c r="Z161" s="24"/>
      <c r="AA161" s="24">
        <f t="shared" si="9"/>
        <v>0</v>
      </c>
      <c r="AB161" s="54">
        <f t="shared" si="10"/>
        <v>1.5</v>
      </c>
      <c r="AC161" s="32">
        <v>1.5</v>
      </c>
      <c r="AE161" t="s">
        <v>28</v>
      </c>
    </row>
    <row r="162" spans="1:31" ht="15" customHeight="1" thickBot="1" x14ac:dyDescent="0.3">
      <c r="A162" s="105"/>
      <c r="B162" s="33">
        <v>471</v>
      </c>
      <c r="C162" s="126">
        <v>43092</v>
      </c>
      <c r="D162" s="110">
        <v>0.10416666666666667</v>
      </c>
      <c r="E162" s="33" t="s">
        <v>5</v>
      </c>
      <c r="F162" s="33"/>
      <c r="G162" s="33"/>
      <c r="H162" s="33"/>
      <c r="I162" s="34"/>
      <c r="J162" s="34" t="s">
        <v>44</v>
      </c>
      <c r="K162" s="111"/>
      <c r="L162" s="112"/>
      <c r="M162" s="33"/>
      <c r="N162" s="24"/>
      <c r="O162" s="33">
        <v>61</v>
      </c>
      <c r="P162" s="34">
        <v>93</v>
      </c>
      <c r="Q162" s="35"/>
      <c r="R162" s="35"/>
      <c r="S162" s="35"/>
      <c r="T162" s="35"/>
      <c r="U162" s="33"/>
      <c r="V162" s="36"/>
      <c r="W162" s="36"/>
      <c r="X162" s="35"/>
      <c r="Y162" s="35"/>
      <c r="Z162" s="35"/>
      <c r="AA162" s="35">
        <f t="shared" si="9"/>
        <v>0</v>
      </c>
      <c r="AB162" s="37">
        <f t="shared" si="10"/>
        <v>-1.5</v>
      </c>
      <c r="AC162" s="36">
        <f t="shared" si="11"/>
        <v>-1.5</v>
      </c>
      <c r="AE162" t="s">
        <v>31</v>
      </c>
    </row>
    <row r="163" spans="1:31" ht="15" customHeight="1" thickBot="1" x14ac:dyDescent="0.3">
      <c r="A163" s="105"/>
      <c r="B163" s="24">
        <v>472</v>
      </c>
      <c r="C163" s="125">
        <v>43092</v>
      </c>
      <c r="D163" s="106">
        <v>0.125</v>
      </c>
      <c r="E163" s="24" t="s">
        <v>30</v>
      </c>
      <c r="F163" s="24"/>
      <c r="G163" s="24"/>
      <c r="H163" s="24"/>
      <c r="I163" s="107"/>
      <c r="J163" s="107" t="s">
        <v>43</v>
      </c>
      <c r="K163" s="108"/>
      <c r="L163" s="109"/>
      <c r="M163" s="24"/>
      <c r="N163" s="24"/>
      <c r="O163" s="24">
        <v>81</v>
      </c>
      <c r="P163" s="24">
        <v>78</v>
      </c>
      <c r="Q163" s="24"/>
      <c r="R163" s="24"/>
      <c r="S163" s="24"/>
      <c r="T163" s="24"/>
      <c r="U163" s="24"/>
      <c r="V163" s="32"/>
      <c r="W163" s="32"/>
      <c r="X163" s="24"/>
      <c r="Y163" s="24"/>
      <c r="Z163" s="24"/>
      <c r="AA163" s="24">
        <f t="shared" si="9"/>
        <v>0</v>
      </c>
      <c r="AB163" s="54">
        <f t="shared" si="10"/>
        <v>0.5</v>
      </c>
      <c r="AC163" s="32">
        <v>0.5</v>
      </c>
      <c r="AE163" t="s">
        <v>27</v>
      </c>
    </row>
    <row r="164" spans="1:31" ht="15" customHeight="1" thickBot="1" x14ac:dyDescent="0.3">
      <c r="A164" s="105"/>
      <c r="B164" s="33">
        <v>472</v>
      </c>
      <c r="C164" s="126">
        <v>43092</v>
      </c>
      <c r="D164" s="110">
        <v>0.125</v>
      </c>
      <c r="E164" s="33" t="s">
        <v>34</v>
      </c>
      <c r="F164" s="33"/>
      <c r="G164" s="33"/>
      <c r="H164" s="33"/>
      <c r="I164" s="34"/>
      <c r="J164" s="34" t="s">
        <v>44</v>
      </c>
      <c r="K164" s="111"/>
      <c r="L164" s="112"/>
      <c r="M164" s="33"/>
      <c r="N164" s="24"/>
      <c r="O164" s="33">
        <v>78</v>
      </c>
      <c r="P164" s="34">
        <v>81</v>
      </c>
      <c r="Q164" s="35"/>
      <c r="R164" s="35"/>
      <c r="S164" s="35"/>
      <c r="T164" s="35"/>
      <c r="U164" s="33"/>
      <c r="V164" s="36"/>
      <c r="W164" s="36"/>
      <c r="X164" s="35"/>
      <c r="Y164" s="35"/>
      <c r="Z164" s="35"/>
      <c r="AA164" s="35">
        <f t="shared" si="9"/>
        <v>0</v>
      </c>
      <c r="AB164" s="37">
        <f t="shared" si="10"/>
        <v>-0.5</v>
      </c>
      <c r="AC164" s="36">
        <f t="shared" si="11"/>
        <v>-0.5</v>
      </c>
      <c r="AE164" t="s">
        <v>41</v>
      </c>
    </row>
    <row r="165" spans="1:31" ht="15" customHeight="1" thickBot="1" x14ac:dyDescent="0.3">
      <c r="A165" s="105"/>
      <c r="B165" s="24">
        <v>473</v>
      </c>
      <c r="C165" s="125">
        <v>43092</v>
      </c>
      <c r="D165" s="106">
        <v>0.125</v>
      </c>
      <c r="E165" s="24" t="s">
        <v>30</v>
      </c>
      <c r="F165" s="24"/>
      <c r="G165" s="24"/>
      <c r="H165" s="24"/>
      <c r="I165" s="107"/>
      <c r="J165" s="107" t="s">
        <v>44</v>
      </c>
      <c r="K165" s="108"/>
      <c r="L165" s="109"/>
      <c r="M165" s="24"/>
      <c r="N165" s="24"/>
      <c r="O165" s="24">
        <v>83</v>
      </c>
      <c r="P165" s="24">
        <v>81</v>
      </c>
      <c r="Q165" s="24"/>
      <c r="R165" s="24"/>
      <c r="S165" s="24"/>
      <c r="T165" s="24"/>
      <c r="U165" s="24"/>
      <c r="V165" s="32"/>
      <c r="W165" s="32"/>
      <c r="X165" s="24"/>
      <c r="Y165" s="24"/>
      <c r="Z165" s="24"/>
      <c r="AA165" s="24">
        <f t="shared" si="9"/>
        <v>0</v>
      </c>
      <c r="AB165" s="54">
        <f t="shared" si="10"/>
        <v>-1.5</v>
      </c>
      <c r="AC165" s="32">
        <v>-1.5</v>
      </c>
      <c r="AE165" t="s">
        <v>42</v>
      </c>
    </row>
    <row r="166" spans="1:31" ht="15" customHeight="1" thickBot="1" x14ac:dyDescent="0.3">
      <c r="A166" s="105"/>
      <c r="B166" s="33">
        <v>473</v>
      </c>
      <c r="C166" s="126">
        <v>43092</v>
      </c>
      <c r="D166" s="110">
        <v>0.125</v>
      </c>
      <c r="E166" s="33" t="s">
        <v>42</v>
      </c>
      <c r="F166" s="33"/>
      <c r="G166" s="33"/>
      <c r="H166" s="33"/>
      <c r="I166" s="34"/>
      <c r="J166" s="34" t="s">
        <v>44</v>
      </c>
      <c r="K166" s="111"/>
      <c r="L166" s="112"/>
      <c r="M166" s="33"/>
      <c r="N166" s="24"/>
      <c r="O166" s="33">
        <v>81</v>
      </c>
      <c r="P166" s="34">
        <v>83</v>
      </c>
      <c r="Q166" s="35"/>
      <c r="R166" s="35"/>
      <c r="S166" s="35"/>
      <c r="T166" s="35"/>
      <c r="U166" s="33"/>
      <c r="V166" s="36"/>
      <c r="W166" s="36"/>
      <c r="X166" s="35"/>
      <c r="Y166" s="35"/>
      <c r="Z166" s="35"/>
      <c r="AA166" s="35">
        <f t="shared" si="9"/>
        <v>0</v>
      </c>
      <c r="AB166" s="37">
        <f t="shared" si="10"/>
        <v>1.5</v>
      </c>
      <c r="AC166" s="36">
        <f t="shared" si="11"/>
        <v>1.5</v>
      </c>
      <c r="AE166" t="s">
        <v>30</v>
      </c>
    </row>
    <row r="167" spans="1:31" ht="15" customHeight="1" thickBot="1" x14ac:dyDescent="0.3">
      <c r="A167" s="105"/>
      <c r="B167" s="24">
        <v>474</v>
      </c>
      <c r="C167" s="125">
        <v>43092</v>
      </c>
      <c r="D167" s="106">
        <v>0.125</v>
      </c>
      <c r="E167" s="24" t="s">
        <v>29</v>
      </c>
      <c r="F167" s="24"/>
      <c r="G167" s="24"/>
      <c r="H167" s="24"/>
      <c r="I167" s="107"/>
      <c r="J167" s="107" t="s">
        <v>44</v>
      </c>
      <c r="K167" s="108"/>
      <c r="L167" s="109"/>
      <c r="M167" s="24"/>
      <c r="N167" s="24"/>
      <c r="O167" s="24">
        <v>92</v>
      </c>
      <c r="P167" s="24">
        <v>89</v>
      </c>
      <c r="Q167" s="24"/>
      <c r="R167" s="24"/>
      <c r="S167" s="24"/>
      <c r="T167" s="24"/>
      <c r="U167" s="24"/>
      <c r="V167" s="32"/>
      <c r="W167" s="32"/>
      <c r="X167" s="24"/>
      <c r="Y167" s="24"/>
      <c r="Z167" s="24"/>
      <c r="AA167" s="24">
        <f t="shared" si="9"/>
        <v>0</v>
      </c>
      <c r="AB167" s="54">
        <f t="shared" si="10"/>
        <v>-3.5</v>
      </c>
      <c r="AC167" s="32">
        <v>-3.5</v>
      </c>
      <c r="AE167" t="s">
        <v>40</v>
      </c>
    </row>
    <row r="168" spans="1:31" ht="15" customHeight="1" thickBot="1" x14ac:dyDescent="0.3">
      <c r="A168" s="105"/>
      <c r="B168" s="33">
        <v>474</v>
      </c>
      <c r="C168" s="126">
        <v>43092</v>
      </c>
      <c r="D168" s="110">
        <v>0.125</v>
      </c>
      <c r="E168" s="33" t="s">
        <v>41</v>
      </c>
      <c r="F168" s="33"/>
      <c r="G168" s="33"/>
      <c r="H168" s="33"/>
      <c r="I168" s="34"/>
      <c r="J168" s="34" t="s">
        <v>43</v>
      </c>
      <c r="K168" s="111"/>
      <c r="L168" s="112"/>
      <c r="M168" s="33"/>
      <c r="N168" s="24"/>
      <c r="O168" s="33">
        <v>89</v>
      </c>
      <c r="P168" s="34">
        <v>92</v>
      </c>
      <c r="Q168" s="35"/>
      <c r="R168" s="35"/>
      <c r="S168" s="35"/>
      <c r="T168" s="35"/>
      <c r="U168" s="33"/>
      <c r="V168" s="36"/>
      <c r="W168" s="36"/>
      <c r="X168" s="35"/>
      <c r="Y168" s="35"/>
      <c r="Z168" s="35"/>
      <c r="AA168" s="35">
        <f t="shared" si="9"/>
        <v>0</v>
      </c>
      <c r="AB168" s="37">
        <f t="shared" si="10"/>
        <v>3.5</v>
      </c>
      <c r="AC168" s="36">
        <f t="shared" si="11"/>
        <v>3.5</v>
      </c>
      <c r="AE168" t="s">
        <v>6</v>
      </c>
    </row>
    <row r="169" spans="1:31" ht="15" customHeight="1" thickBot="1" x14ac:dyDescent="0.3">
      <c r="A169" s="105"/>
      <c r="B169" s="24">
        <v>475</v>
      </c>
      <c r="C169" s="125">
        <v>43092</v>
      </c>
      <c r="D169" s="106">
        <v>0.125</v>
      </c>
      <c r="E169" s="24" t="s">
        <v>35</v>
      </c>
      <c r="F169" s="24"/>
      <c r="G169" s="24"/>
      <c r="H169" s="24"/>
      <c r="I169" s="107"/>
      <c r="J169" s="107" t="s">
        <v>43</v>
      </c>
      <c r="K169" s="108"/>
      <c r="L169" s="109"/>
      <c r="M169" s="24"/>
      <c r="N169" s="24"/>
      <c r="O169" s="24">
        <v>85</v>
      </c>
      <c r="P169" s="24">
        <v>105</v>
      </c>
      <c r="Q169" s="24"/>
      <c r="R169" s="24"/>
      <c r="S169" s="24"/>
      <c r="T169" s="24"/>
      <c r="U169" s="24"/>
      <c r="V169" s="32"/>
      <c r="W169" s="32"/>
      <c r="X169" s="24"/>
      <c r="Y169" s="24"/>
      <c r="Z169" s="24"/>
      <c r="AA169" s="24">
        <f t="shared" si="9"/>
        <v>0</v>
      </c>
      <c r="AB169" s="54">
        <f t="shared" si="10"/>
        <v>-4</v>
      </c>
      <c r="AC169" s="32">
        <v>-4</v>
      </c>
      <c r="AE169" t="s">
        <v>30</v>
      </c>
    </row>
    <row r="170" spans="1:31" ht="15" customHeight="1" thickBot="1" x14ac:dyDescent="0.3">
      <c r="A170" s="105"/>
      <c r="B170" s="33">
        <v>475</v>
      </c>
      <c r="C170" s="126">
        <v>43092</v>
      </c>
      <c r="D170" s="110">
        <v>0.125</v>
      </c>
      <c r="E170" s="33" t="s">
        <v>39</v>
      </c>
      <c r="F170" s="33"/>
      <c r="G170" s="33"/>
      <c r="H170" s="33"/>
      <c r="I170" s="34"/>
      <c r="J170" s="34" t="s">
        <v>43</v>
      </c>
      <c r="K170" s="111"/>
      <c r="L170" s="112"/>
      <c r="M170" s="33"/>
      <c r="N170" s="24"/>
      <c r="O170" s="33">
        <v>105</v>
      </c>
      <c r="P170" s="34">
        <v>85</v>
      </c>
      <c r="Q170" s="35"/>
      <c r="R170" s="35"/>
      <c r="S170" s="35"/>
      <c r="T170" s="35"/>
      <c r="U170" s="33"/>
      <c r="V170" s="36"/>
      <c r="W170" s="36"/>
      <c r="X170" s="35"/>
      <c r="Y170" s="35"/>
      <c r="Z170" s="35"/>
      <c r="AA170" s="35">
        <f t="shared" si="9"/>
        <v>0</v>
      </c>
      <c r="AB170" s="37">
        <f t="shared" si="10"/>
        <v>4</v>
      </c>
      <c r="AC170" s="36">
        <f t="shared" si="11"/>
        <v>4</v>
      </c>
      <c r="AE170" t="s">
        <v>36</v>
      </c>
    </row>
    <row r="171" spans="1:31" ht="15" customHeight="1" thickBot="1" x14ac:dyDescent="0.3">
      <c r="A171" s="105"/>
      <c r="B171" s="24">
        <v>476</v>
      </c>
      <c r="C171" s="125">
        <v>43092</v>
      </c>
      <c r="D171" s="106">
        <v>0.20833333333333334</v>
      </c>
      <c r="E171" s="24" t="s">
        <v>37</v>
      </c>
      <c r="F171" s="24"/>
      <c r="G171" s="24"/>
      <c r="H171" s="24"/>
      <c r="I171" s="107"/>
      <c r="J171" s="107" t="s">
        <v>43</v>
      </c>
      <c r="K171" s="108"/>
      <c r="L171" s="109"/>
      <c r="M171" s="24"/>
      <c r="N171" s="24"/>
      <c r="O171" s="24">
        <v>63</v>
      </c>
      <c r="P171" s="24">
        <v>74</v>
      </c>
      <c r="Q171" s="24"/>
      <c r="R171" s="24"/>
      <c r="S171" s="24"/>
      <c r="T171" s="24"/>
      <c r="U171" s="24"/>
      <c r="V171" s="32"/>
      <c r="W171" s="32"/>
      <c r="X171" s="24"/>
      <c r="Y171" s="24"/>
      <c r="Z171" s="24"/>
      <c r="AA171" s="24">
        <f t="shared" si="9"/>
        <v>0</v>
      </c>
      <c r="AB171" s="54">
        <f t="shared" si="10"/>
        <v>0</v>
      </c>
      <c r="AC171" s="32">
        <v>0</v>
      </c>
      <c r="AE171" t="s">
        <v>30</v>
      </c>
    </row>
    <row r="172" spans="1:31" ht="15" customHeight="1" thickBot="1" x14ac:dyDescent="0.3">
      <c r="A172" s="105"/>
      <c r="B172" s="33">
        <v>476</v>
      </c>
      <c r="C172" s="126">
        <v>43092</v>
      </c>
      <c r="D172" s="110">
        <v>0.20833333333333334</v>
      </c>
      <c r="E172" s="33" t="s">
        <v>34</v>
      </c>
      <c r="F172" s="33"/>
      <c r="G172" s="33"/>
      <c r="H172" s="33"/>
      <c r="I172" s="34"/>
      <c r="J172" s="34" t="s">
        <v>43</v>
      </c>
      <c r="K172" s="111"/>
      <c r="L172" s="112"/>
      <c r="M172" s="33"/>
      <c r="N172" s="24"/>
      <c r="O172" s="33">
        <v>74</v>
      </c>
      <c r="P172" s="34">
        <v>63</v>
      </c>
      <c r="Q172" s="35"/>
      <c r="R172" s="35"/>
      <c r="S172" s="35"/>
      <c r="T172" s="35"/>
      <c r="U172" s="33"/>
      <c r="V172" s="36"/>
      <c r="W172" s="36"/>
      <c r="X172" s="35"/>
      <c r="Y172" s="35"/>
      <c r="Z172" s="35"/>
      <c r="AA172" s="35">
        <f t="shared" si="9"/>
        <v>0</v>
      </c>
      <c r="AB172" s="37">
        <f t="shared" si="10"/>
        <v>0</v>
      </c>
      <c r="AC172" s="36">
        <f t="shared" si="11"/>
        <v>0</v>
      </c>
      <c r="AE172" t="s">
        <v>29</v>
      </c>
    </row>
    <row r="173" spans="1:31" ht="15" customHeight="1" thickBot="1" x14ac:dyDescent="0.3">
      <c r="A173" s="105"/>
      <c r="B173" s="24">
        <v>477</v>
      </c>
      <c r="C173" s="125">
        <v>43092</v>
      </c>
      <c r="D173" s="106">
        <v>0.22916666666666666</v>
      </c>
      <c r="E173" s="24" t="s">
        <v>32</v>
      </c>
      <c r="F173" s="24"/>
      <c r="G173" s="24"/>
      <c r="H173" s="24"/>
      <c r="I173" s="107"/>
      <c r="J173" s="107" t="s">
        <v>43</v>
      </c>
      <c r="K173" s="108"/>
      <c r="L173" s="109"/>
      <c r="M173" s="24"/>
      <c r="N173" s="24"/>
      <c r="O173" s="24">
        <v>86</v>
      </c>
      <c r="P173" s="24">
        <v>82</v>
      </c>
      <c r="Q173" s="24"/>
      <c r="R173" s="24"/>
      <c r="S173" s="24"/>
      <c r="T173" s="24"/>
      <c r="U173" s="24"/>
      <c r="V173" s="32"/>
      <c r="W173" s="32"/>
      <c r="X173" s="24"/>
      <c r="Y173" s="24"/>
      <c r="Z173" s="24"/>
      <c r="AA173" s="24">
        <f t="shared" si="9"/>
        <v>0</v>
      </c>
      <c r="AB173" s="54">
        <f t="shared" si="10"/>
        <v>-3.5</v>
      </c>
      <c r="AC173" s="32">
        <v>-3.5</v>
      </c>
      <c r="AE173" t="s">
        <v>33</v>
      </c>
    </row>
    <row r="174" spans="1:31" ht="15" customHeight="1" thickBot="1" x14ac:dyDescent="0.3">
      <c r="A174" s="105"/>
      <c r="B174" s="33">
        <v>477</v>
      </c>
      <c r="C174" s="126">
        <v>43092</v>
      </c>
      <c r="D174" s="110">
        <v>0.22916666666666666</v>
      </c>
      <c r="E174" s="33" t="s">
        <v>39</v>
      </c>
      <c r="F174" s="33"/>
      <c r="G174" s="33"/>
      <c r="H174" s="33"/>
      <c r="I174" s="34"/>
      <c r="J174" s="34" t="s">
        <v>43</v>
      </c>
      <c r="K174" s="111"/>
      <c r="L174" s="112"/>
      <c r="M174" s="33"/>
      <c r="N174" s="24"/>
      <c r="O174" s="33">
        <v>82</v>
      </c>
      <c r="P174" s="34">
        <v>86</v>
      </c>
      <c r="Q174" s="35"/>
      <c r="R174" s="35"/>
      <c r="S174" s="35"/>
      <c r="T174" s="35"/>
      <c r="U174" s="33"/>
      <c r="V174" s="36"/>
      <c r="W174" s="36"/>
      <c r="X174" s="35"/>
      <c r="Y174" s="35"/>
      <c r="Z174" s="35"/>
      <c r="AA174" s="35">
        <f t="shared" si="9"/>
        <v>0</v>
      </c>
      <c r="AB174" s="37">
        <f t="shared" si="10"/>
        <v>3.5</v>
      </c>
      <c r="AC174" s="36">
        <f t="shared" si="11"/>
        <v>3.5</v>
      </c>
      <c r="AE174" t="s">
        <v>35</v>
      </c>
    </row>
    <row r="175" spans="1:31" ht="15" customHeight="1" thickBot="1" x14ac:dyDescent="0.3">
      <c r="A175" s="105"/>
      <c r="B175" s="24">
        <v>478</v>
      </c>
      <c r="C175" s="125">
        <v>43093</v>
      </c>
      <c r="D175" s="106">
        <v>0</v>
      </c>
      <c r="E175" s="24" t="s">
        <v>26</v>
      </c>
      <c r="F175" s="24"/>
      <c r="G175" s="24"/>
      <c r="H175" s="24"/>
      <c r="I175" s="107"/>
      <c r="J175" s="107" t="s">
        <v>44</v>
      </c>
      <c r="K175" s="108"/>
      <c r="L175" s="109"/>
      <c r="M175" s="24"/>
      <c r="N175" s="24"/>
      <c r="O175" s="24">
        <v>75</v>
      </c>
      <c r="P175" s="24">
        <v>59</v>
      </c>
      <c r="Q175" s="24"/>
      <c r="R175" s="24"/>
      <c r="S175" s="24"/>
      <c r="T175" s="24"/>
      <c r="U175" s="24"/>
      <c r="V175" s="32"/>
      <c r="W175" s="32"/>
      <c r="X175" s="24"/>
      <c r="Y175" s="24"/>
      <c r="Z175" s="24"/>
      <c r="AA175" s="24">
        <f t="shared" si="9"/>
        <v>0</v>
      </c>
      <c r="AB175" s="54">
        <f t="shared" si="10"/>
        <v>-3</v>
      </c>
      <c r="AC175" s="32">
        <v>-3</v>
      </c>
      <c r="AE175" t="s">
        <v>33</v>
      </c>
    </row>
    <row r="176" spans="1:31" ht="15" customHeight="1" thickBot="1" x14ac:dyDescent="0.3">
      <c r="A176" s="105"/>
      <c r="B176" s="33">
        <v>478</v>
      </c>
      <c r="C176" s="126">
        <v>43093</v>
      </c>
      <c r="D176" s="110">
        <v>0</v>
      </c>
      <c r="E176" s="33" t="s">
        <v>27</v>
      </c>
      <c r="F176" s="33"/>
      <c r="G176" s="33"/>
      <c r="H176" s="33"/>
      <c r="I176" s="34"/>
      <c r="J176" s="34" t="s">
        <v>44</v>
      </c>
      <c r="K176" s="111"/>
      <c r="L176" s="112"/>
      <c r="M176" s="33"/>
      <c r="N176" s="24"/>
      <c r="O176" s="33">
        <v>59</v>
      </c>
      <c r="P176" s="34">
        <v>75</v>
      </c>
      <c r="Q176" s="35"/>
      <c r="R176" s="35"/>
      <c r="S176" s="35"/>
      <c r="T176" s="35"/>
      <c r="U176" s="33"/>
      <c r="V176" s="36"/>
      <c r="W176" s="36"/>
      <c r="X176" s="35"/>
      <c r="Y176" s="35"/>
      <c r="Z176" s="35"/>
      <c r="AA176" s="35">
        <f t="shared" si="9"/>
        <v>0</v>
      </c>
      <c r="AB176" s="37">
        <f t="shared" si="10"/>
        <v>3</v>
      </c>
      <c r="AC176" s="36">
        <f t="shared" si="11"/>
        <v>3</v>
      </c>
      <c r="AE176" t="s">
        <v>30</v>
      </c>
    </row>
    <row r="177" spans="1:31" ht="15" customHeight="1" thickBot="1" x14ac:dyDescent="0.3">
      <c r="A177" s="105"/>
      <c r="B177" s="24">
        <v>479</v>
      </c>
      <c r="C177" s="125">
        <v>43093</v>
      </c>
      <c r="D177" s="106">
        <v>8.3333333333333329E-2</v>
      </c>
      <c r="E177" s="24" t="s">
        <v>5</v>
      </c>
      <c r="F177" s="24"/>
      <c r="G177" s="24"/>
      <c r="H177" s="24"/>
      <c r="I177" s="107"/>
      <c r="J177" s="107" t="s">
        <v>44</v>
      </c>
      <c r="K177" s="108"/>
      <c r="L177" s="109"/>
      <c r="M177" s="24"/>
      <c r="N177" s="24"/>
      <c r="O177" s="24">
        <v>93</v>
      </c>
      <c r="P177" s="24">
        <v>74</v>
      </c>
      <c r="Q177" s="24"/>
      <c r="R177" s="24"/>
      <c r="S177" s="24"/>
      <c r="T177" s="24"/>
      <c r="U177" s="24"/>
      <c r="V177" s="32"/>
      <c r="W177" s="32"/>
      <c r="X177" s="24"/>
      <c r="Y177" s="24"/>
      <c r="Z177" s="24"/>
      <c r="AA177" s="24">
        <f t="shared" ref="AA177:AA240" si="16">Y177-Z177</f>
        <v>0</v>
      </c>
      <c r="AB177" s="54">
        <f t="shared" ref="AB177:AB240" si="17">AA177+AC177</f>
        <v>-3.5</v>
      </c>
      <c r="AC177" s="32">
        <v>-3.5</v>
      </c>
      <c r="AE177" t="s">
        <v>34</v>
      </c>
    </row>
    <row r="178" spans="1:31" ht="15" customHeight="1" thickBot="1" x14ac:dyDescent="0.3">
      <c r="A178" s="105"/>
      <c r="B178" s="33">
        <v>479</v>
      </c>
      <c r="C178" s="126">
        <v>43093</v>
      </c>
      <c r="D178" s="110">
        <v>8.3333333333333329E-2</v>
      </c>
      <c r="E178" s="33" t="s">
        <v>29</v>
      </c>
      <c r="F178" s="33"/>
      <c r="G178" s="33"/>
      <c r="H178" s="33"/>
      <c r="I178" s="34"/>
      <c r="J178" s="34" t="s">
        <v>44</v>
      </c>
      <c r="K178" s="111"/>
      <c r="L178" s="112"/>
      <c r="M178" s="33"/>
      <c r="N178" s="24"/>
      <c r="O178" s="33">
        <v>74</v>
      </c>
      <c r="P178" s="34">
        <v>93</v>
      </c>
      <c r="Q178" s="35"/>
      <c r="R178" s="35"/>
      <c r="S178" s="35"/>
      <c r="T178" s="35"/>
      <c r="U178" s="33"/>
      <c r="V178" s="36"/>
      <c r="W178" s="36"/>
      <c r="X178" s="35"/>
      <c r="Y178" s="35"/>
      <c r="Z178" s="35"/>
      <c r="AA178" s="35">
        <f t="shared" si="16"/>
        <v>0</v>
      </c>
      <c r="AB178" s="37">
        <f t="shared" si="17"/>
        <v>3.5</v>
      </c>
      <c r="AC178" s="36">
        <f t="shared" si="11"/>
        <v>3.5</v>
      </c>
      <c r="AE178" t="s">
        <v>26</v>
      </c>
    </row>
    <row r="179" spans="1:31" ht="15" customHeight="1" thickBot="1" x14ac:dyDescent="0.3">
      <c r="A179" s="105"/>
      <c r="B179" s="24">
        <v>480</v>
      </c>
      <c r="C179" s="125">
        <v>43093</v>
      </c>
      <c r="D179" s="106">
        <v>8.3333333333333329E-2</v>
      </c>
      <c r="E179" s="24" t="s">
        <v>31</v>
      </c>
      <c r="F179" s="24"/>
      <c r="G179" s="24"/>
      <c r="H179" s="24"/>
      <c r="I179" s="107"/>
      <c r="J179" s="107" t="s">
        <v>44</v>
      </c>
      <c r="K179" s="108"/>
      <c r="L179" s="109"/>
      <c r="M179" s="24"/>
      <c r="N179" s="24"/>
      <c r="O179" s="24">
        <v>90</v>
      </c>
      <c r="P179" s="24">
        <v>83</v>
      </c>
      <c r="Q179" s="24"/>
      <c r="R179" s="24"/>
      <c r="S179" s="24"/>
      <c r="T179" s="24"/>
      <c r="U179" s="24"/>
      <c r="V179" s="32"/>
      <c r="W179" s="32"/>
      <c r="X179" s="24"/>
      <c r="Y179" s="24"/>
      <c r="Z179" s="24"/>
      <c r="AA179" s="24">
        <f t="shared" si="16"/>
        <v>0</v>
      </c>
      <c r="AB179" s="54">
        <f t="shared" si="17"/>
        <v>-3</v>
      </c>
      <c r="AC179" s="32">
        <v>-3</v>
      </c>
      <c r="AE179" t="s">
        <v>38</v>
      </c>
    </row>
    <row r="180" spans="1:31" ht="15" customHeight="1" thickBot="1" x14ac:dyDescent="0.3">
      <c r="A180" s="105"/>
      <c r="B180" s="33">
        <v>480</v>
      </c>
      <c r="C180" s="126">
        <v>43093</v>
      </c>
      <c r="D180" s="110">
        <v>8.3333333333333329E-2</v>
      </c>
      <c r="E180" s="33" t="s">
        <v>40</v>
      </c>
      <c r="F180" s="33"/>
      <c r="G180" s="33"/>
      <c r="H180" s="33"/>
      <c r="I180" s="34"/>
      <c r="J180" s="34" t="s">
        <v>44</v>
      </c>
      <c r="K180" s="111"/>
      <c r="L180" s="112"/>
      <c r="M180" s="33"/>
      <c r="N180" s="24"/>
      <c r="O180" s="33">
        <v>83</v>
      </c>
      <c r="P180" s="34">
        <v>90</v>
      </c>
      <c r="Q180" s="35"/>
      <c r="R180" s="35"/>
      <c r="S180" s="35"/>
      <c r="T180" s="35"/>
      <c r="U180" s="33"/>
      <c r="V180" s="36"/>
      <c r="W180" s="36"/>
      <c r="X180" s="35"/>
      <c r="Y180" s="35"/>
      <c r="Z180" s="35"/>
      <c r="AA180" s="35">
        <f t="shared" si="16"/>
        <v>0</v>
      </c>
      <c r="AB180" s="37">
        <f t="shared" si="17"/>
        <v>3</v>
      </c>
      <c r="AC180" s="36">
        <f t="shared" si="11"/>
        <v>3</v>
      </c>
      <c r="AE180" t="s">
        <v>37</v>
      </c>
    </row>
    <row r="181" spans="1:31" ht="15" customHeight="1" thickBot="1" x14ac:dyDescent="0.3">
      <c r="A181" s="105"/>
      <c r="B181" s="24">
        <v>481</v>
      </c>
      <c r="C181" s="125">
        <v>43093</v>
      </c>
      <c r="D181" s="106">
        <v>8.3333333333333329E-2</v>
      </c>
      <c r="E181" s="24" t="s">
        <v>42</v>
      </c>
      <c r="F181" s="24"/>
      <c r="G181" s="24"/>
      <c r="H181" s="24"/>
      <c r="I181" s="107"/>
      <c r="J181" s="107" t="s">
        <v>44</v>
      </c>
      <c r="K181" s="108"/>
      <c r="L181" s="109"/>
      <c r="M181" s="24"/>
      <c r="N181" s="24"/>
      <c r="O181" s="24">
        <v>87</v>
      </c>
      <c r="P181" s="24">
        <v>83</v>
      </c>
      <c r="Q181" s="24"/>
      <c r="R181" s="24"/>
      <c r="S181" s="24"/>
      <c r="T181" s="24"/>
      <c r="U181" s="24"/>
      <c r="V181" s="32"/>
      <c r="W181" s="32"/>
      <c r="X181" s="24"/>
      <c r="Y181" s="24"/>
      <c r="Z181" s="24"/>
      <c r="AA181" s="24">
        <f t="shared" si="16"/>
        <v>0</v>
      </c>
      <c r="AB181" s="54">
        <f t="shared" si="17"/>
        <v>0.5</v>
      </c>
      <c r="AC181" s="32">
        <v>0.5</v>
      </c>
      <c r="AE181" t="s">
        <v>39</v>
      </c>
    </row>
    <row r="182" spans="1:31" ht="15" customHeight="1" thickBot="1" x14ac:dyDescent="0.3">
      <c r="A182" s="105"/>
      <c r="B182" s="33">
        <v>481</v>
      </c>
      <c r="C182" s="126">
        <v>43093</v>
      </c>
      <c r="D182" s="110">
        <v>8.3333333333333329E-2</v>
      </c>
      <c r="E182" s="33" t="s">
        <v>30</v>
      </c>
      <c r="F182" s="33"/>
      <c r="G182" s="33"/>
      <c r="H182" s="33"/>
      <c r="I182" s="34"/>
      <c r="J182" s="34" t="s">
        <v>44</v>
      </c>
      <c r="K182" s="111"/>
      <c r="L182" s="112"/>
      <c r="M182" s="33"/>
      <c r="N182" s="24"/>
      <c r="O182" s="33">
        <v>83</v>
      </c>
      <c r="P182" s="34">
        <v>87</v>
      </c>
      <c r="Q182" s="35"/>
      <c r="R182" s="35"/>
      <c r="S182" s="35"/>
      <c r="T182" s="35"/>
      <c r="U182" s="33"/>
      <c r="V182" s="36"/>
      <c r="W182" s="36"/>
      <c r="X182" s="35"/>
      <c r="Y182" s="35"/>
      <c r="Z182" s="35"/>
      <c r="AA182" s="35">
        <f t="shared" si="16"/>
        <v>0</v>
      </c>
      <c r="AB182" s="37">
        <f t="shared" si="17"/>
        <v>-0.5</v>
      </c>
      <c r="AC182" s="36">
        <f t="shared" ref="AC182:AC244" si="18">-AC181</f>
        <v>-0.5</v>
      </c>
      <c r="AE182" t="s">
        <v>34</v>
      </c>
    </row>
    <row r="183" spans="1:31" ht="15" customHeight="1" thickBot="1" x14ac:dyDescent="0.3">
      <c r="A183" s="105"/>
      <c r="B183" s="24">
        <v>482</v>
      </c>
      <c r="C183" s="125">
        <v>43093</v>
      </c>
      <c r="D183" s="106">
        <v>0.10416666666666667</v>
      </c>
      <c r="E183" s="24" t="s">
        <v>41</v>
      </c>
      <c r="F183" s="24"/>
      <c r="G183" s="24"/>
      <c r="H183" s="24"/>
      <c r="I183" s="107"/>
      <c r="J183" s="107" t="s">
        <v>43</v>
      </c>
      <c r="K183" s="108"/>
      <c r="L183" s="109"/>
      <c r="M183" s="24"/>
      <c r="N183" s="24"/>
      <c r="O183" s="24">
        <v>87</v>
      </c>
      <c r="P183" s="24">
        <v>82</v>
      </c>
      <c r="Q183" s="24"/>
      <c r="R183" s="24"/>
      <c r="S183" s="24"/>
      <c r="T183" s="24"/>
      <c r="U183" s="24"/>
      <c r="V183" s="32"/>
      <c r="W183" s="32"/>
      <c r="X183" s="24"/>
      <c r="Y183" s="24"/>
      <c r="Z183" s="24"/>
      <c r="AA183" s="24">
        <f t="shared" si="16"/>
        <v>0</v>
      </c>
      <c r="AB183" s="54">
        <f t="shared" si="17"/>
        <v>0.5</v>
      </c>
      <c r="AC183" s="32">
        <v>0.5</v>
      </c>
      <c r="AE183" t="s">
        <v>6</v>
      </c>
    </row>
    <row r="184" spans="1:31" ht="15" customHeight="1" thickBot="1" x14ac:dyDescent="0.3">
      <c r="A184" s="105"/>
      <c r="B184" s="33">
        <v>482</v>
      </c>
      <c r="C184" s="126">
        <v>43093</v>
      </c>
      <c r="D184" s="110">
        <v>0.10416666666666667</v>
      </c>
      <c r="E184" s="33" t="s">
        <v>34</v>
      </c>
      <c r="F184" s="33"/>
      <c r="G184" s="33"/>
      <c r="H184" s="33"/>
      <c r="I184" s="34"/>
      <c r="J184" s="34" t="s">
        <v>44</v>
      </c>
      <c r="K184" s="111"/>
      <c r="L184" s="112"/>
      <c r="M184" s="33"/>
      <c r="N184" s="24"/>
      <c r="O184" s="33">
        <v>82</v>
      </c>
      <c r="P184" s="34">
        <v>87</v>
      </c>
      <c r="Q184" s="35"/>
      <c r="R184" s="35"/>
      <c r="S184" s="35"/>
      <c r="T184" s="35"/>
      <c r="U184" s="33"/>
      <c r="V184" s="36"/>
      <c r="W184" s="36"/>
      <c r="X184" s="35"/>
      <c r="Y184" s="35"/>
      <c r="Z184" s="35"/>
      <c r="AA184" s="35">
        <f t="shared" si="16"/>
        <v>0</v>
      </c>
      <c r="AB184" s="37">
        <f t="shared" si="17"/>
        <v>-0.5</v>
      </c>
      <c r="AC184" s="36">
        <f t="shared" si="18"/>
        <v>-0.5</v>
      </c>
      <c r="AE184" t="s">
        <v>32</v>
      </c>
    </row>
    <row r="185" spans="1:31" ht="15" customHeight="1" thickBot="1" x14ac:dyDescent="0.3">
      <c r="A185" s="105"/>
      <c r="B185" s="24">
        <v>483</v>
      </c>
      <c r="C185" s="125">
        <v>43093</v>
      </c>
      <c r="D185" s="106">
        <v>0.10416666666666667</v>
      </c>
      <c r="E185" s="24" t="s">
        <v>40</v>
      </c>
      <c r="F185" s="24"/>
      <c r="G185" s="24"/>
      <c r="H185" s="24"/>
      <c r="I185" s="107"/>
      <c r="J185" s="107" t="s">
        <v>44</v>
      </c>
      <c r="K185" s="108"/>
      <c r="L185" s="109"/>
      <c r="M185" s="24"/>
      <c r="N185" s="24"/>
      <c r="O185" s="24">
        <v>84</v>
      </c>
      <c r="P185" s="24">
        <v>61</v>
      </c>
      <c r="Q185" s="24"/>
      <c r="R185" s="24"/>
      <c r="S185" s="24"/>
      <c r="T185" s="24"/>
      <c r="U185" s="24"/>
      <c r="V185" s="32"/>
      <c r="W185" s="32"/>
      <c r="X185" s="24"/>
      <c r="Y185" s="24"/>
      <c r="Z185" s="24"/>
      <c r="AA185" s="24">
        <f t="shared" si="16"/>
        <v>0</v>
      </c>
      <c r="AB185" s="54">
        <f t="shared" si="17"/>
        <v>-2</v>
      </c>
      <c r="AC185" s="32">
        <v>-2</v>
      </c>
      <c r="AE185" t="s">
        <v>37</v>
      </c>
    </row>
    <row r="186" spans="1:31" ht="15" customHeight="1" thickBot="1" x14ac:dyDescent="0.3">
      <c r="A186" s="105"/>
      <c r="B186" s="33">
        <v>483</v>
      </c>
      <c r="C186" s="126">
        <v>43093</v>
      </c>
      <c r="D186" s="110">
        <v>0.10416666666666667</v>
      </c>
      <c r="E186" s="33" t="s">
        <v>36</v>
      </c>
      <c r="F186" s="33"/>
      <c r="G186" s="33"/>
      <c r="H186" s="33"/>
      <c r="I186" s="34"/>
      <c r="J186" s="34" t="s">
        <v>44</v>
      </c>
      <c r="K186" s="111"/>
      <c r="L186" s="112"/>
      <c r="M186" s="33"/>
      <c r="N186" s="24"/>
      <c r="O186" s="33">
        <v>61</v>
      </c>
      <c r="P186" s="34">
        <v>84</v>
      </c>
      <c r="Q186" s="35"/>
      <c r="R186" s="35"/>
      <c r="S186" s="35"/>
      <c r="T186" s="35"/>
      <c r="U186" s="33"/>
      <c r="V186" s="36"/>
      <c r="W186" s="36"/>
      <c r="X186" s="35"/>
      <c r="Y186" s="35"/>
      <c r="Z186" s="35"/>
      <c r="AA186" s="35">
        <f t="shared" si="16"/>
        <v>0</v>
      </c>
      <c r="AB186" s="37">
        <f t="shared" si="17"/>
        <v>2</v>
      </c>
      <c r="AC186" s="36">
        <f t="shared" si="18"/>
        <v>2</v>
      </c>
      <c r="AE186" t="s">
        <v>39</v>
      </c>
    </row>
    <row r="187" spans="1:31" ht="15" customHeight="1" thickBot="1" x14ac:dyDescent="0.3">
      <c r="A187" s="105"/>
      <c r="B187" s="24">
        <v>484</v>
      </c>
      <c r="C187" s="125">
        <v>43093</v>
      </c>
      <c r="D187" s="106">
        <v>0.125</v>
      </c>
      <c r="E187" s="24" t="s">
        <v>30</v>
      </c>
      <c r="F187" s="24"/>
      <c r="G187" s="24"/>
      <c r="H187" s="24"/>
      <c r="I187" s="107"/>
      <c r="J187" s="107" t="s">
        <v>43</v>
      </c>
      <c r="K187" s="108"/>
      <c r="L187" s="109"/>
      <c r="M187" s="24"/>
      <c r="N187" s="24"/>
      <c r="O187" s="24">
        <v>66</v>
      </c>
      <c r="P187" s="24">
        <v>82</v>
      </c>
      <c r="Q187" s="24"/>
      <c r="R187" s="24"/>
      <c r="S187" s="24"/>
      <c r="T187" s="24"/>
      <c r="U187" s="24"/>
      <c r="V187" s="32"/>
      <c r="W187" s="32"/>
      <c r="X187" s="24"/>
      <c r="Y187" s="24"/>
      <c r="Z187" s="24"/>
      <c r="AA187" s="24">
        <f t="shared" si="16"/>
        <v>0</v>
      </c>
      <c r="AB187" s="54">
        <f t="shared" si="17"/>
        <v>1.5</v>
      </c>
      <c r="AC187" s="32">
        <v>1.5</v>
      </c>
      <c r="AE187" t="s">
        <v>5</v>
      </c>
    </row>
    <row r="188" spans="1:31" ht="15" customHeight="1" thickBot="1" x14ac:dyDescent="0.3">
      <c r="A188" s="105"/>
      <c r="B188" s="33">
        <v>484</v>
      </c>
      <c r="C188" s="126">
        <v>43093</v>
      </c>
      <c r="D188" s="110">
        <v>0.125</v>
      </c>
      <c r="E188" s="33" t="s">
        <v>33</v>
      </c>
      <c r="F188" s="33"/>
      <c r="G188" s="33"/>
      <c r="H188" s="33"/>
      <c r="I188" s="34"/>
      <c r="J188" s="34" t="s">
        <v>44</v>
      </c>
      <c r="K188" s="111"/>
      <c r="L188" s="112"/>
      <c r="M188" s="33"/>
      <c r="N188" s="24"/>
      <c r="O188" s="33">
        <v>82</v>
      </c>
      <c r="P188" s="34">
        <v>66</v>
      </c>
      <c r="Q188" s="35"/>
      <c r="R188" s="35"/>
      <c r="S188" s="35"/>
      <c r="T188" s="35"/>
      <c r="U188" s="33"/>
      <c r="V188" s="36"/>
      <c r="W188" s="36"/>
      <c r="X188" s="35"/>
      <c r="Y188" s="35"/>
      <c r="Z188" s="35"/>
      <c r="AA188" s="35">
        <f t="shared" si="16"/>
        <v>0</v>
      </c>
      <c r="AB188" s="37">
        <f t="shared" si="17"/>
        <v>-1.5</v>
      </c>
      <c r="AC188" s="36">
        <f t="shared" si="18"/>
        <v>-1.5</v>
      </c>
      <c r="AE188" t="s">
        <v>28</v>
      </c>
    </row>
    <row r="189" spans="1:31" ht="15" customHeight="1" thickBot="1" x14ac:dyDescent="0.3">
      <c r="A189" s="105"/>
      <c r="B189" s="24">
        <v>485</v>
      </c>
      <c r="C189" s="125">
        <v>43093</v>
      </c>
      <c r="D189" s="106">
        <v>0.125</v>
      </c>
      <c r="E189" s="24" t="s">
        <v>30</v>
      </c>
      <c r="F189" s="24"/>
      <c r="G189" s="24"/>
      <c r="H189" s="24"/>
      <c r="I189" s="107"/>
      <c r="J189" s="107" t="s">
        <v>43</v>
      </c>
      <c r="K189" s="108"/>
      <c r="L189" s="109"/>
      <c r="M189" s="24"/>
      <c r="N189" s="24"/>
      <c r="O189" s="24">
        <v>85</v>
      </c>
      <c r="P189" s="24">
        <v>79</v>
      </c>
      <c r="Q189" s="24"/>
      <c r="R189" s="24"/>
      <c r="S189" s="24"/>
      <c r="T189" s="24"/>
      <c r="U189" s="24"/>
      <c r="V189" s="32"/>
      <c r="W189" s="32"/>
      <c r="X189" s="24"/>
      <c r="Y189" s="24"/>
      <c r="Z189" s="24"/>
      <c r="AA189" s="24">
        <f t="shared" ref="AA189" si="19">Y189-Z189</f>
        <v>0</v>
      </c>
      <c r="AB189" s="54">
        <f t="shared" ref="AB189" si="20">AA189+AC189</f>
        <v>0.5</v>
      </c>
      <c r="AC189" s="32">
        <v>0.5</v>
      </c>
      <c r="AE189" t="s">
        <v>34</v>
      </c>
    </row>
    <row r="190" spans="1:31" ht="15" customHeight="1" thickBot="1" x14ac:dyDescent="0.3">
      <c r="A190" s="105"/>
      <c r="B190" s="33">
        <v>485</v>
      </c>
      <c r="C190" s="126">
        <v>43093</v>
      </c>
      <c r="D190" s="110">
        <v>0.125</v>
      </c>
      <c r="E190" s="33" t="s">
        <v>39</v>
      </c>
      <c r="F190" s="33"/>
      <c r="G190" s="33"/>
      <c r="H190" s="33"/>
      <c r="I190" s="34"/>
      <c r="J190" s="34" t="s">
        <v>43</v>
      </c>
      <c r="K190" s="111"/>
      <c r="L190" s="112"/>
      <c r="M190" s="33"/>
      <c r="N190" s="24"/>
      <c r="O190" s="33">
        <v>79</v>
      </c>
      <c r="P190" s="34">
        <v>85</v>
      </c>
      <c r="Q190" s="35"/>
      <c r="R190" s="35"/>
      <c r="S190" s="35"/>
      <c r="T190" s="35"/>
      <c r="U190" s="33"/>
      <c r="V190" s="36"/>
      <c r="W190" s="36"/>
      <c r="X190" s="35"/>
      <c r="Y190" s="35"/>
      <c r="Z190" s="35"/>
      <c r="AA190" s="35">
        <f t="shared" si="16"/>
        <v>0</v>
      </c>
      <c r="AB190" s="37">
        <f t="shared" si="17"/>
        <v>-0.5</v>
      </c>
      <c r="AC190" s="36">
        <f t="shared" si="18"/>
        <v>-0.5</v>
      </c>
      <c r="AE190" t="s">
        <v>30</v>
      </c>
    </row>
    <row r="191" spans="1:31" ht="15" customHeight="1" thickBot="1" x14ac:dyDescent="0.3">
      <c r="A191" s="105"/>
      <c r="B191" s="24">
        <v>486</v>
      </c>
      <c r="C191" s="125">
        <v>43093</v>
      </c>
      <c r="D191" s="106">
        <v>0.125</v>
      </c>
      <c r="E191" s="24" t="s">
        <v>38</v>
      </c>
      <c r="F191" s="24"/>
      <c r="G191" s="24"/>
      <c r="H191" s="24"/>
      <c r="I191" s="107"/>
      <c r="J191" s="107" t="s">
        <v>43</v>
      </c>
      <c r="K191" s="108"/>
      <c r="L191" s="109"/>
      <c r="M191" s="24"/>
      <c r="N191" s="24"/>
      <c r="O191" s="24">
        <v>67</v>
      </c>
      <c r="P191" s="24">
        <v>75</v>
      </c>
      <c r="Q191" s="24"/>
      <c r="R191" s="24"/>
      <c r="S191" s="24"/>
      <c r="T191" s="24"/>
      <c r="U191" s="24"/>
      <c r="V191" s="32"/>
      <c r="W191" s="32"/>
      <c r="X191" s="24"/>
      <c r="Y191" s="24"/>
      <c r="Z191" s="24"/>
      <c r="AA191" s="24">
        <f t="shared" si="16"/>
        <v>0</v>
      </c>
      <c r="AB191" s="54">
        <f t="shared" si="17"/>
        <v>-0.5</v>
      </c>
      <c r="AC191" s="32">
        <v>-0.5</v>
      </c>
      <c r="AE191" t="s">
        <v>29</v>
      </c>
    </row>
    <row r="192" spans="1:31" ht="15" customHeight="1" thickBot="1" x14ac:dyDescent="0.3">
      <c r="A192" s="105"/>
      <c r="B192" s="33">
        <v>486</v>
      </c>
      <c r="C192" s="126">
        <v>43093</v>
      </c>
      <c r="D192" s="110">
        <v>0.125</v>
      </c>
      <c r="E192" s="33" t="s">
        <v>29</v>
      </c>
      <c r="F192" s="33"/>
      <c r="G192" s="33"/>
      <c r="H192" s="33"/>
      <c r="I192" s="34"/>
      <c r="J192" s="34" t="s">
        <v>43</v>
      </c>
      <c r="K192" s="111"/>
      <c r="L192" s="112"/>
      <c r="M192" s="33"/>
      <c r="N192" s="24"/>
      <c r="O192" s="33">
        <v>75</v>
      </c>
      <c r="P192" s="34">
        <v>67</v>
      </c>
      <c r="Q192" s="35"/>
      <c r="R192" s="35"/>
      <c r="S192" s="35"/>
      <c r="T192" s="35"/>
      <c r="U192" s="33"/>
      <c r="V192" s="36"/>
      <c r="W192" s="36"/>
      <c r="X192" s="35"/>
      <c r="Y192" s="35"/>
      <c r="Z192" s="35"/>
      <c r="AA192" s="35">
        <f t="shared" si="16"/>
        <v>0</v>
      </c>
      <c r="AB192" s="37">
        <f t="shared" si="17"/>
        <v>0.5</v>
      </c>
      <c r="AC192" s="36">
        <f t="shared" si="18"/>
        <v>0.5</v>
      </c>
      <c r="AE192" t="s">
        <v>36</v>
      </c>
    </row>
    <row r="193" spans="1:31" ht="15" customHeight="1" thickBot="1" x14ac:dyDescent="0.3">
      <c r="A193" s="105"/>
      <c r="B193" s="24">
        <v>487</v>
      </c>
      <c r="C193" s="125">
        <v>43093</v>
      </c>
      <c r="D193" s="106">
        <v>0.14583333333333334</v>
      </c>
      <c r="E193" s="24" t="s">
        <v>32</v>
      </c>
      <c r="F193" s="24"/>
      <c r="G193" s="24"/>
      <c r="H193" s="24"/>
      <c r="I193" s="107"/>
      <c r="J193" s="107" t="s">
        <v>43</v>
      </c>
      <c r="K193" s="108"/>
      <c r="L193" s="109"/>
      <c r="M193" s="24"/>
      <c r="N193" s="24"/>
      <c r="O193" s="24">
        <v>61</v>
      </c>
      <c r="P193" s="24">
        <v>74</v>
      </c>
      <c r="Q193" s="24"/>
      <c r="R193" s="24"/>
      <c r="S193" s="24"/>
      <c r="T193" s="24"/>
      <c r="U193" s="24"/>
      <c r="V193" s="32"/>
      <c r="W193" s="32"/>
      <c r="X193" s="24"/>
      <c r="Y193" s="24"/>
      <c r="Z193" s="24"/>
      <c r="AA193" s="24">
        <f t="shared" si="16"/>
        <v>0</v>
      </c>
      <c r="AB193" s="54">
        <f t="shared" si="17"/>
        <v>-2.5</v>
      </c>
      <c r="AC193" s="32">
        <v>-2.5</v>
      </c>
      <c r="AE193" t="s">
        <v>27</v>
      </c>
    </row>
    <row r="194" spans="1:31" ht="15" customHeight="1" thickBot="1" x14ac:dyDescent="0.3">
      <c r="A194" s="105"/>
      <c r="B194" s="33">
        <v>487</v>
      </c>
      <c r="C194" s="126">
        <v>43093</v>
      </c>
      <c r="D194" s="110">
        <v>0.14583333333333334</v>
      </c>
      <c r="E194" s="33" t="s">
        <v>34</v>
      </c>
      <c r="F194" s="33"/>
      <c r="G194" s="33"/>
      <c r="H194" s="33"/>
      <c r="I194" s="34"/>
      <c r="J194" s="34" t="s">
        <v>43</v>
      </c>
      <c r="K194" s="111"/>
      <c r="L194" s="112"/>
      <c r="M194" s="33"/>
      <c r="N194" s="24"/>
      <c r="O194" s="33">
        <v>74</v>
      </c>
      <c r="P194" s="34">
        <v>61</v>
      </c>
      <c r="Q194" s="35"/>
      <c r="R194" s="35"/>
      <c r="S194" s="35"/>
      <c r="T194" s="35"/>
      <c r="U194" s="33"/>
      <c r="V194" s="36"/>
      <c r="W194" s="36"/>
      <c r="X194" s="35"/>
      <c r="Y194" s="35"/>
      <c r="Z194" s="35"/>
      <c r="AA194" s="35">
        <f t="shared" si="16"/>
        <v>0</v>
      </c>
      <c r="AB194" s="37">
        <f t="shared" si="17"/>
        <v>2.5</v>
      </c>
      <c r="AC194" s="36">
        <f t="shared" si="18"/>
        <v>2.5</v>
      </c>
      <c r="AE194" t="s">
        <v>31</v>
      </c>
    </row>
    <row r="195" spans="1:31" ht="15" customHeight="1" thickBot="1" x14ac:dyDescent="0.3">
      <c r="A195" s="105"/>
      <c r="B195" s="24">
        <v>488</v>
      </c>
      <c r="C195" s="125">
        <v>43093</v>
      </c>
      <c r="D195" s="106">
        <v>0.16666666666666666</v>
      </c>
      <c r="E195" s="24" t="s">
        <v>27</v>
      </c>
      <c r="F195" s="24"/>
      <c r="G195" s="24"/>
      <c r="H195" s="24"/>
      <c r="I195" s="107"/>
      <c r="J195" s="107" t="s">
        <v>43</v>
      </c>
      <c r="K195" s="108"/>
      <c r="L195" s="109"/>
      <c r="M195" s="24"/>
      <c r="N195" s="24"/>
      <c r="O195" s="24">
        <v>82</v>
      </c>
      <c r="P195" s="24">
        <v>82</v>
      </c>
      <c r="Q195" s="24"/>
      <c r="R195" s="24"/>
      <c r="S195" s="24"/>
      <c r="T195" s="24"/>
      <c r="U195" s="24"/>
      <c r="V195" s="32"/>
      <c r="W195" s="32"/>
      <c r="X195" s="24"/>
      <c r="Y195" s="24"/>
      <c r="Z195" s="24"/>
      <c r="AA195" s="24">
        <f t="shared" si="16"/>
        <v>0</v>
      </c>
      <c r="AB195" s="54">
        <f t="shared" si="17"/>
        <v>2.5</v>
      </c>
      <c r="AC195" s="32">
        <v>2.5</v>
      </c>
      <c r="AE195" t="s">
        <v>41</v>
      </c>
    </row>
    <row r="196" spans="1:31" ht="15" customHeight="1" thickBot="1" x14ac:dyDescent="0.3">
      <c r="A196" s="105"/>
      <c r="B196" s="33">
        <v>488</v>
      </c>
      <c r="C196" s="126">
        <v>43093</v>
      </c>
      <c r="D196" s="110">
        <v>0.16666666666666666</v>
      </c>
      <c r="E196" s="33" t="s">
        <v>30</v>
      </c>
      <c r="F196" s="33"/>
      <c r="G196" s="33"/>
      <c r="H196" s="33"/>
      <c r="I196" s="34"/>
      <c r="J196" s="34" t="s">
        <v>43</v>
      </c>
      <c r="K196" s="111"/>
      <c r="L196" s="112"/>
      <c r="M196" s="33"/>
      <c r="N196" s="24"/>
      <c r="O196" s="33">
        <v>82</v>
      </c>
      <c r="P196" s="34">
        <v>82</v>
      </c>
      <c r="Q196" s="35"/>
      <c r="R196" s="35"/>
      <c r="S196" s="35"/>
      <c r="T196" s="35"/>
      <c r="U196" s="33"/>
      <c r="V196" s="36"/>
      <c r="W196" s="36"/>
      <c r="X196" s="35"/>
      <c r="Y196" s="35"/>
      <c r="Z196" s="35"/>
      <c r="AA196" s="35">
        <f t="shared" si="16"/>
        <v>0</v>
      </c>
      <c r="AB196" s="37">
        <f t="shared" si="17"/>
        <v>-2.5</v>
      </c>
      <c r="AC196" s="36">
        <f t="shared" si="18"/>
        <v>-2.5</v>
      </c>
      <c r="AE196" t="s">
        <v>35</v>
      </c>
    </row>
    <row r="197" spans="1:31" ht="15" customHeight="1" thickBot="1" x14ac:dyDescent="0.3">
      <c r="A197" s="105"/>
      <c r="B197" s="24">
        <v>489</v>
      </c>
      <c r="C197" s="125">
        <v>43093</v>
      </c>
      <c r="D197" s="106">
        <v>0.1875</v>
      </c>
      <c r="E197" s="24" t="s">
        <v>39</v>
      </c>
      <c r="F197" s="24"/>
      <c r="G197" s="24"/>
      <c r="H197" s="24"/>
      <c r="I197" s="107"/>
      <c r="J197" s="107" t="s">
        <v>43</v>
      </c>
      <c r="K197" s="108"/>
      <c r="L197" s="109"/>
      <c r="M197" s="24"/>
      <c r="N197" s="24"/>
      <c r="O197" s="24">
        <v>68</v>
      </c>
      <c r="P197" s="24">
        <v>78</v>
      </c>
      <c r="Q197" s="24"/>
      <c r="R197" s="24"/>
      <c r="S197" s="24"/>
      <c r="T197" s="24"/>
      <c r="U197" s="24"/>
      <c r="V197" s="32"/>
      <c r="W197" s="32"/>
      <c r="X197" s="24"/>
      <c r="Y197" s="24"/>
      <c r="Z197" s="24"/>
      <c r="AA197" s="24">
        <f t="shared" si="16"/>
        <v>0</v>
      </c>
      <c r="AB197" s="54">
        <f t="shared" si="17"/>
        <v>-1</v>
      </c>
      <c r="AC197" s="32">
        <v>-1</v>
      </c>
      <c r="AE197" t="s">
        <v>33</v>
      </c>
    </row>
    <row r="198" spans="1:31" ht="15" customHeight="1" thickBot="1" x14ac:dyDescent="0.3">
      <c r="A198" s="105"/>
      <c r="B198" s="33">
        <v>489</v>
      </c>
      <c r="C198" s="126">
        <v>43093</v>
      </c>
      <c r="D198" s="110">
        <v>0.1875</v>
      </c>
      <c r="E198" s="33" t="s">
        <v>37</v>
      </c>
      <c r="F198" s="33"/>
      <c r="G198" s="33"/>
      <c r="H198" s="33"/>
      <c r="I198" s="34"/>
      <c r="J198" s="34" t="s">
        <v>43</v>
      </c>
      <c r="K198" s="111"/>
      <c r="L198" s="112"/>
      <c r="M198" s="33"/>
      <c r="N198" s="24"/>
      <c r="O198" s="33">
        <v>78</v>
      </c>
      <c r="P198" s="34">
        <v>68</v>
      </c>
      <c r="Q198" s="35"/>
      <c r="R198" s="35"/>
      <c r="S198" s="35"/>
      <c r="T198" s="35"/>
      <c r="U198" s="33"/>
      <c r="V198" s="36"/>
      <c r="W198" s="36"/>
      <c r="X198" s="35"/>
      <c r="Y198" s="35"/>
      <c r="Z198" s="35"/>
      <c r="AA198" s="35">
        <f t="shared" si="16"/>
        <v>0</v>
      </c>
      <c r="AB198" s="37">
        <f t="shared" si="17"/>
        <v>1</v>
      </c>
      <c r="AC198" s="36">
        <f t="shared" si="18"/>
        <v>1</v>
      </c>
      <c r="AE198" t="s">
        <v>27</v>
      </c>
    </row>
    <row r="199" spans="1:31" ht="15" customHeight="1" thickBot="1" x14ac:dyDescent="0.3">
      <c r="A199" s="105"/>
      <c r="B199" s="24">
        <v>490</v>
      </c>
      <c r="C199" s="125">
        <v>43093</v>
      </c>
      <c r="D199" s="106">
        <v>0.20833333333333334</v>
      </c>
      <c r="E199" s="24" t="s">
        <v>6</v>
      </c>
      <c r="F199" s="24"/>
      <c r="G199" s="24"/>
      <c r="H199" s="24"/>
      <c r="I199" s="107"/>
      <c r="J199" s="107" t="s">
        <v>43</v>
      </c>
      <c r="K199" s="108"/>
      <c r="L199" s="109"/>
      <c r="M199" s="24"/>
      <c r="N199" s="24"/>
      <c r="O199" s="24">
        <v>66</v>
      </c>
      <c r="P199" s="24">
        <v>75</v>
      </c>
      <c r="Q199" s="24"/>
      <c r="R199" s="24"/>
      <c r="S199" s="24"/>
      <c r="T199" s="24"/>
      <c r="U199" s="24"/>
      <c r="V199" s="32"/>
      <c r="W199" s="32"/>
      <c r="X199" s="24"/>
      <c r="Y199" s="24"/>
      <c r="Z199" s="24"/>
      <c r="AA199" s="24">
        <f t="shared" si="16"/>
        <v>0</v>
      </c>
      <c r="AB199" s="54">
        <f t="shared" si="17"/>
        <v>-1</v>
      </c>
      <c r="AC199" s="32">
        <v>-1</v>
      </c>
      <c r="AE199" t="s">
        <v>34</v>
      </c>
    </row>
    <row r="200" spans="1:31" ht="15" customHeight="1" thickBot="1" x14ac:dyDescent="0.3">
      <c r="A200" s="105"/>
      <c r="B200" s="33">
        <v>490</v>
      </c>
      <c r="C200" s="126">
        <v>43093</v>
      </c>
      <c r="D200" s="110">
        <v>0.20833333333333334</v>
      </c>
      <c r="E200" s="33" t="s">
        <v>6</v>
      </c>
      <c r="F200" s="33"/>
      <c r="G200" s="33"/>
      <c r="H200" s="33"/>
      <c r="I200" s="34"/>
      <c r="J200" s="34" t="s">
        <v>43</v>
      </c>
      <c r="K200" s="111"/>
      <c r="L200" s="112"/>
      <c r="M200" s="33"/>
      <c r="N200" s="24"/>
      <c r="O200" s="33">
        <v>75</v>
      </c>
      <c r="P200" s="34">
        <v>66</v>
      </c>
      <c r="Q200" s="35"/>
      <c r="R200" s="35"/>
      <c r="S200" s="35"/>
      <c r="T200" s="35"/>
      <c r="U200" s="33"/>
      <c r="V200" s="36"/>
      <c r="W200" s="36"/>
      <c r="X200" s="35"/>
      <c r="Y200" s="35"/>
      <c r="Z200" s="35"/>
      <c r="AA200" s="35">
        <f t="shared" si="16"/>
        <v>0</v>
      </c>
      <c r="AB200" s="37">
        <f t="shared" si="17"/>
        <v>1</v>
      </c>
      <c r="AC200" s="36">
        <f t="shared" si="18"/>
        <v>1</v>
      </c>
      <c r="AE200" t="s">
        <v>33</v>
      </c>
    </row>
    <row r="201" spans="1:31" ht="15" customHeight="1" thickBot="1" x14ac:dyDescent="0.3">
      <c r="A201" s="105"/>
      <c r="B201" s="24">
        <v>491</v>
      </c>
      <c r="C201" s="125">
        <v>43094</v>
      </c>
      <c r="D201" s="106">
        <v>0.79166666666666663</v>
      </c>
      <c r="E201" s="24" t="s">
        <v>33</v>
      </c>
      <c r="F201" s="24"/>
      <c r="G201" s="24"/>
      <c r="H201" s="24"/>
      <c r="I201" s="107"/>
      <c r="J201" s="107" t="s">
        <v>44</v>
      </c>
      <c r="K201" s="108"/>
      <c r="L201" s="109"/>
      <c r="M201" s="24"/>
      <c r="N201" s="24"/>
      <c r="O201" s="24">
        <v>74</v>
      </c>
      <c r="P201" s="24">
        <v>84</v>
      </c>
      <c r="Q201" s="24"/>
      <c r="R201" s="24"/>
      <c r="S201" s="24"/>
      <c r="T201" s="24"/>
      <c r="U201" s="24"/>
      <c r="V201" s="32"/>
      <c r="W201" s="32"/>
      <c r="X201" s="24"/>
      <c r="Y201" s="24"/>
      <c r="Z201" s="24"/>
      <c r="AA201" s="24">
        <f t="shared" si="16"/>
        <v>0</v>
      </c>
      <c r="AB201" s="54">
        <f t="shared" si="17"/>
        <v>-0.5</v>
      </c>
      <c r="AC201" s="32">
        <v>-0.5</v>
      </c>
      <c r="AE201" t="s">
        <v>6</v>
      </c>
    </row>
    <row r="202" spans="1:31" ht="15" customHeight="1" thickBot="1" x14ac:dyDescent="0.3">
      <c r="A202" s="105"/>
      <c r="B202" s="33">
        <v>491</v>
      </c>
      <c r="C202" s="126">
        <v>43094</v>
      </c>
      <c r="D202" s="110">
        <v>0.79166666666666663</v>
      </c>
      <c r="E202" s="33" t="s">
        <v>27</v>
      </c>
      <c r="F202" s="33"/>
      <c r="G202" s="33"/>
      <c r="H202" s="33"/>
      <c r="I202" s="34"/>
      <c r="J202" s="34" t="s">
        <v>44</v>
      </c>
      <c r="K202" s="111"/>
      <c r="L202" s="112"/>
      <c r="M202" s="33"/>
      <c r="N202" s="24"/>
      <c r="O202" s="33">
        <v>84</v>
      </c>
      <c r="P202" s="34">
        <v>74</v>
      </c>
      <c r="Q202" s="35"/>
      <c r="R202" s="35"/>
      <c r="S202" s="35"/>
      <c r="T202" s="35"/>
      <c r="U202" s="33"/>
      <c r="V202" s="36"/>
      <c r="W202" s="36"/>
      <c r="X202" s="35"/>
      <c r="Y202" s="35"/>
      <c r="Z202" s="35"/>
      <c r="AA202" s="35">
        <f t="shared" si="16"/>
        <v>0</v>
      </c>
      <c r="AB202" s="37">
        <f t="shared" si="17"/>
        <v>0.5</v>
      </c>
      <c r="AC202" s="36">
        <f t="shared" si="18"/>
        <v>0.5</v>
      </c>
      <c r="AE202" t="s">
        <v>42</v>
      </c>
    </row>
    <row r="203" spans="1:31" ht="15" customHeight="1" thickBot="1" x14ac:dyDescent="0.3">
      <c r="A203" s="105"/>
      <c r="B203" s="24">
        <v>492</v>
      </c>
      <c r="C203" s="125">
        <v>43094</v>
      </c>
      <c r="D203" s="106">
        <v>0.91666666666666663</v>
      </c>
      <c r="E203" s="24" t="s">
        <v>32</v>
      </c>
      <c r="F203" s="24"/>
      <c r="G203" s="24"/>
      <c r="H203" s="24"/>
      <c r="I203" s="107"/>
      <c r="J203" s="107" t="s">
        <v>44</v>
      </c>
      <c r="K203" s="108"/>
      <c r="L203" s="109"/>
      <c r="M203" s="24"/>
      <c r="N203" s="24"/>
      <c r="O203" s="24">
        <v>75</v>
      </c>
      <c r="P203" s="24">
        <v>64</v>
      </c>
      <c r="Q203" s="24"/>
      <c r="R203" s="24"/>
      <c r="S203" s="24"/>
      <c r="T203" s="24"/>
      <c r="U203" s="24"/>
      <c r="V203" s="32"/>
      <c r="W203" s="32"/>
      <c r="X203" s="24"/>
      <c r="Y203" s="24"/>
      <c r="Z203" s="24"/>
      <c r="AA203" s="24">
        <f t="shared" si="16"/>
        <v>0</v>
      </c>
      <c r="AB203" s="54">
        <f t="shared" si="17"/>
        <v>-1</v>
      </c>
      <c r="AC203" s="32">
        <v>-1</v>
      </c>
      <c r="AE203" t="s">
        <v>34</v>
      </c>
    </row>
    <row r="204" spans="1:31" ht="15" customHeight="1" thickBot="1" x14ac:dyDescent="0.3">
      <c r="A204" s="105"/>
      <c r="B204" s="33">
        <v>492</v>
      </c>
      <c r="C204" s="126">
        <v>43094</v>
      </c>
      <c r="D204" s="110">
        <v>0.91666666666666663</v>
      </c>
      <c r="E204" s="33" t="s">
        <v>28</v>
      </c>
      <c r="F204" s="33"/>
      <c r="G204" s="33"/>
      <c r="H204" s="33"/>
      <c r="I204" s="34"/>
      <c r="J204" s="34" t="s">
        <v>43</v>
      </c>
      <c r="K204" s="111"/>
      <c r="L204" s="112"/>
      <c r="M204" s="33"/>
      <c r="N204" s="24"/>
      <c r="O204" s="33">
        <v>64</v>
      </c>
      <c r="P204" s="34">
        <v>75</v>
      </c>
      <c r="Q204" s="35"/>
      <c r="R204" s="35"/>
      <c r="S204" s="35"/>
      <c r="T204" s="35"/>
      <c r="U204" s="33"/>
      <c r="V204" s="36"/>
      <c r="W204" s="36"/>
      <c r="X204" s="35"/>
      <c r="Y204" s="35"/>
      <c r="Z204" s="35"/>
      <c r="AA204" s="35">
        <f t="shared" si="16"/>
        <v>0</v>
      </c>
      <c r="AB204" s="37">
        <f t="shared" si="17"/>
        <v>1</v>
      </c>
      <c r="AC204" s="36">
        <f t="shared" si="18"/>
        <v>1</v>
      </c>
      <c r="AE204" t="s">
        <v>30</v>
      </c>
    </row>
    <row r="205" spans="1:31" ht="15" customHeight="1" thickBot="1" x14ac:dyDescent="0.3">
      <c r="A205" s="105"/>
      <c r="B205" s="24">
        <v>493</v>
      </c>
      <c r="C205" s="125">
        <v>43095</v>
      </c>
      <c r="D205" s="106">
        <v>2.0833333333333332E-2</v>
      </c>
      <c r="E205" s="24" t="s">
        <v>40</v>
      </c>
      <c r="F205" s="24"/>
      <c r="G205" s="24"/>
      <c r="H205" s="24"/>
      <c r="I205" s="107"/>
      <c r="J205" s="107" t="s">
        <v>44</v>
      </c>
      <c r="K205" s="108"/>
      <c r="L205" s="109"/>
      <c r="M205" s="24"/>
      <c r="N205" s="24"/>
      <c r="O205" s="24">
        <v>79</v>
      </c>
      <c r="P205" s="24">
        <v>81</v>
      </c>
      <c r="Q205" s="24"/>
      <c r="R205" s="24"/>
      <c r="S205" s="24"/>
      <c r="T205" s="24"/>
      <c r="U205" s="24"/>
      <c r="V205" s="32"/>
      <c r="W205" s="32"/>
      <c r="X205" s="24"/>
      <c r="Y205" s="24"/>
      <c r="Z205" s="24"/>
      <c r="AA205" s="24">
        <f t="shared" si="16"/>
        <v>0</v>
      </c>
      <c r="AB205" s="54">
        <f t="shared" si="17"/>
        <v>-1.5</v>
      </c>
      <c r="AC205" s="32">
        <v>-1.5</v>
      </c>
      <c r="AE205" t="s">
        <v>38</v>
      </c>
    </row>
    <row r="206" spans="1:31" ht="15" customHeight="1" thickBot="1" x14ac:dyDescent="0.3">
      <c r="A206" s="105"/>
      <c r="B206" s="33">
        <v>493</v>
      </c>
      <c r="C206" s="126">
        <v>43095</v>
      </c>
      <c r="D206" s="110">
        <v>2.0833333333333332E-2</v>
      </c>
      <c r="E206" s="33" t="s">
        <v>5</v>
      </c>
      <c r="F206" s="33"/>
      <c r="G206" s="33"/>
      <c r="H206" s="33"/>
      <c r="I206" s="34"/>
      <c r="J206" s="34" t="s">
        <v>44</v>
      </c>
      <c r="K206" s="111"/>
      <c r="L206" s="112"/>
      <c r="M206" s="33"/>
      <c r="N206" s="24"/>
      <c r="O206" s="33">
        <v>81</v>
      </c>
      <c r="P206" s="34">
        <v>79</v>
      </c>
      <c r="Q206" s="35"/>
      <c r="R206" s="35"/>
      <c r="S206" s="35"/>
      <c r="T206" s="35"/>
      <c r="U206" s="33"/>
      <c r="V206" s="36"/>
      <c r="W206" s="36"/>
      <c r="X206" s="35"/>
      <c r="Y206" s="35"/>
      <c r="Z206" s="35"/>
      <c r="AA206" s="35">
        <f t="shared" si="16"/>
        <v>0</v>
      </c>
      <c r="AB206" s="37">
        <f t="shared" si="17"/>
        <v>1.5</v>
      </c>
      <c r="AC206" s="36">
        <f t="shared" si="18"/>
        <v>1.5</v>
      </c>
      <c r="AE206" t="s">
        <v>26</v>
      </c>
    </row>
    <row r="207" spans="1:31" ht="15" customHeight="1" thickBot="1" x14ac:dyDescent="0.3">
      <c r="A207" s="105"/>
      <c r="B207" s="24">
        <v>494</v>
      </c>
      <c r="C207" s="125">
        <v>43095</v>
      </c>
      <c r="D207" s="106">
        <v>0.125</v>
      </c>
      <c r="E207" s="24" t="s">
        <v>29</v>
      </c>
      <c r="F207" s="24"/>
      <c r="G207" s="24"/>
      <c r="H207" s="24"/>
      <c r="I207" s="107"/>
      <c r="J207" s="107" t="s">
        <v>43</v>
      </c>
      <c r="K207" s="108"/>
      <c r="L207" s="109"/>
      <c r="M207" s="24"/>
      <c r="N207" s="24"/>
      <c r="O207" s="24">
        <v>84</v>
      </c>
      <c r="P207" s="24">
        <v>76</v>
      </c>
      <c r="Q207" s="24"/>
      <c r="R207" s="24"/>
      <c r="S207" s="24"/>
      <c r="T207" s="24"/>
      <c r="U207" s="24"/>
      <c r="V207" s="32"/>
      <c r="W207" s="32"/>
      <c r="X207" s="24"/>
      <c r="Y207" s="24"/>
      <c r="Z207" s="24"/>
      <c r="AA207" s="24">
        <f t="shared" si="16"/>
        <v>0</v>
      </c>
      <c r="AB207" s="54">
        <f t="shared" si="17"/>
        <v>0</v>
      </c>
      <c r="AC207" s="32">
        <v>0</v>
      </c>
      <c r="AE207" t="s">
        <v>29</v>
      </c>
    </row>
    <row r="208" spans="1:31" ht="15" customHeight="1" thickBot="1" x14ac:dyDescent="0.3">
      <c r="A208" s="105"/>
      <c r="B208" s="33">
        <v>494</v>
      </c>
      <c r="C208" s="126">
        <v>43095</v>
      </c>
      <c r="D208" s="110">
        <v>0.125</v>
      </c>
      <c r="E208" s="33" t="s">
        <v>35</v>
      </c>
      <c r="F208" s="33"/>
      <c r="G208" s="33"/>
      <c r="H208" s="33"/>
      <c r="I208" s="34"/>
      <c r="J208" s="34" t="s">
        <v>43</v>
      </c>
      <c r="K208" s="111"/>
      <c r="L208" s="112"/>
      <c r="M208" s="33"/>
      <c r="N208" s="24"/>
      <c r="O208" s="33">
        <v>76</v>
      </c>
      <c r="P208" s="34">
        <v>84</v>
      </c>
      <c r="Q208" s="35"/>
      <c r="R208" s="35"/>
      <c r="S208" s="35"/>
      <c r="T208" s="35"/>
      <c r="U208" s="33"/>
      <c r="V208" s="36"/>
      <c r="W208" s="36"/>
      <c r="X208" s="35"/>
      <c r="Y208" s="35"/>
      <c r="Z208" s="35"/>
      <c r="AA208" s="35">
        <f t="shared" si="16"/>
        <v>0</v>
      </c>
      <c r="AB208" s="37">
        <f t="shared" si="17"/>
        <v>0</v>
      </c>
      <c r="AC208" s="36">
        <f t="shared" si="18"/>
        <v>0</v>
      </c>
      <c r="AE208" t="s">
        <v>40</v>
      </c>
    </row>
    <row r="209" spans="1:31" ht="15" customHeight="1" thickBot="1" x14ac:dyDescent="0.3">
      <c r="A209" s="105"/>
      <c r="B209" s="24">
        <v>495</v>
      </c>
      <c r="C209" s="125">
        <v>43095</v>
      </c>
      <c r="D209" s="106">
        <v>0.22916666666666666</v>
      </c>
      <c r="E209" s="24" t="s">
        <v>39</v>
      </c>
      <c r="F209" s="24"/>
      <c r="G209" s="24"/>
      <c r="H209" s="24"/>
      <c r="I209" s="107"/>
      <c r="J209" s="107" t="s">
        <v>43</v>
      </c>
      <c r="K209" s="108"/>
      <c r="L209" s="109"/>
      <c r="M209" s="24"/>
      <c r="N209" s="24"/>
      <c r="O209" s="24">
        <v>84</v>
      </c>
      <c r="P209" s="24">
        <v>92</v>
      </c>
      <c r="Q209" s="24"/>
      <c r="R209" s="24"/>
      <c r="S209" s="24"/>
      <c r="T209" s="24"/>
      <c r="U209" s="24"/>
      <c r="V209" s="32"/>
      <c r="W209" s="32"/>
      <c r="X209" s="24"/>
      <c r="Y209" s="24"/>
      <c r="Z209" s="24"/>
      <c r="AA209" s="24">
        <f t="shared" si="16"/>
        <v>0</v>
      </c>
      <c r="AB209" s="54">
        <f t="shared" si="17"/>
        <v>1.5</v>
      </c>
      <c r="AC209" s="32">
        <v>1.5</v>
      </c>
      <c r="AE209" t="s">
        <v>39</v>
      </c>
    </row>
    <row r="210" spans="1:31" ht="15" customHeight="1" thickBot="1" x14ac:dyDescent="0.3">
      <c r="A210" s="105"/>
      <c r="B210" s="33">
        <v>495</v>
      </c>
      <c r="C210" s="126">
        <v>43095</v>
      </c>
      <c r="D210" s="110">
        <v>0.22916666666666666</v>
      </c>
      <c r="E210" s="33" t="s">
        <v>30</v>
      </c>
      <c r="F210" s="33"/>
      <c r="G210" s="33"/>
      <c r="H210" s="33"/>
      <c r="I210" s="34"/>
      <c r="J210" s="34" t="s">
        <v>43</v>
      </c>
      <c r="K210" s="111"/>
      <c r="L210" s="112"/>
      <c r="M210" s="33"/>
      <c r="N210" s="24"/>
      <c r="O210" s="33">
        <v>92</v>
      </c>
      <c r="P210" s="34">
        <v>84</v>
      </c>
      <c r="Q210" s="35"/>
      <c r="R210" s="35"/>
      <c r="S210" s="35"/>
      <c r="T210" s="35"/>
      <c r="U210" s="33"/>
      <c r="V210" s="36"/>
      <c r="W210" s="36"/>
      <c r="X210" s="35"/>
      <c r="Y210" s="35"/>
      <c r="Z210" s="35"/>
      <c r="AA210" s="35">
        <f t="shared" si="16"/>
        <v>0</v>
      </c>
      <c r="AB210" s="37">
        <f t="shared" si="17"/>
        <v>-1.5</v>
      </c>
      <c r="AC210" s="36">
        <f t="shared" si="18"/>
        <v>-1.5</v>
      </c>
      <c r="AE210" t="s">
        <v>40</v>
      </c>
    </row>
    <row r="211" spans="1:31" ht="15" customHeight="1" thickBot="1" x14ac:dyDescent="0.3">
      <c r="A211" s="105"/>
      <c r="B211" s="24">
        <v>496</v>
      </c>
      <c r="C211" s="125">
        <v>43096</v>
      </c>
      <c r="D211" s="106">
        <v>8.3333333333333329E-2</v>
      </c>
      <c r="E211" s="24" t="s">
        <v>34</v>
      </c>
      <c r="F211" s="24"/>
      <c r="G211" s="24"/>
      <c r="H211" s="24"/>
      <c r="I211" s="107"/>
      <c r="J211" s="107" t="s">
        <v>44</v>
      </c>
      <c r="K211" s="108"/>
      <c r="L211" s="109"/>
      <c r="M211" s="24"/>
      <c r="N211" s="24"/>
      <c r="O211" s="24">
        <v>67</v>
      </c>
      <c r="P211" s="24">
        <v>70</v>
      </c>
      <c r="Q211" s="24"/>
      <c r="R211" s="24"/>
      <c r="S211" s="24"/>
      <c r="T211" s="24"/>
      <c r="U211" s="24"/>
      <c r="V211" s="32"/>
      <c r="W211" s="32"/>
      <c r="X211" s="24"/>
      <c r="Y211" s="24"/>
      <c r="Z211" s="24"/>
      <c r="AA211" s="24">
        <f t="shared" si="16"/>
        <v>0</v>
      </c>
      <c r="AB211" s="54">
        <f t="shared" si="17"/>
        <v>2</v>
      </c>
      <c r="AC211" s="32">
        <v>2</v>
      </c>
      <c r="AE211" t="s">
        <v>39</v>
      </c>
    </row>
    <row r="212" spans="1:31" ht="15" customHeight="1" thickBot="1" x14ac:dyDescent="0.3">
      <c r="A212" s="105"/>
      <c r="B212" s="33">
        <v>496</v>
      </c>
      <c r="C212" s="126">
        <v>43096</v>
      </c>
      <c r="D212" s="110">
        <v>8.3333333333333329E-2</v>
      </c>
      <c r="E212" s="33" t="s">
        <v>26</v>
      </c>
      <c r="F212" s="33"/>
      <c r="G212" s="33"/>
      <c r="H212" s="33"/>
      <c r="I212" s="34"/>
      <c r="J212" s="34" t="s">
        <v>43</v>
      </c>
      <c r="K212" s="111"/>
      <c r="L212" s="112"/>
      <c r="M212" s="33"/>
      <c r="N212" s="24"/>
      <c r="O212" s="33">
        <v>70</v>
      </c>
      <c r="P212" s="34">
        <v>67</v>
      </c>
      <c r="Q212" s="35"/>
      <c r="R212" s="35"/>
      <c r="S212" s="35"/>
      <c r="T212" s="35"/>
      <c r="U212" s="33"/>
      <c r="V212" s="36"/>
      <c r="W212" s="36"/>
      <c r="X212" s="35"/>
      <c r="Y212" s="35"/>
      <c r="Z212" s="35"/>
      <c r="AA212" s="35">
        <f t="shared" si="16"/>
        <v>0</v>
      </c>
      <c r="AB212" s="37">
        <f t="shared" si="17"/>
        <v>-2</v>
      </c>
      <c r="AC212" s="36">
        <f t="shared" si="18"/>
        <v>-2</v>
      </c>
      <c r="AE212" t="s">
        <v>30</v>
      </c>
    </row>
    <row r="213" spans="1:31" ht="15" customHeight="1" thickBot="1" x14ac:dyDescent="0.3">
      <c r="A213" s="105"/>
      <c r="B213" s="24">
        <v>497</v>
      </c>
      <c r="C213" s="125">
        <v>43096</v>
      </c>
      <c r="D213" s="106">
        <v>8.3333333333333329E-2</v>
      </c>
      <c r="E213" s="24" t="s">
        <v>34</v>
      </c>
      <c r="F213" s="24"/>
      <c r="G213" s="24"/>
      <c r="H213" s="24"/>
      <c r="I213" s="107"/>
      <c r="J213" s="107" t="s">
        <v>44</v>
      </c>
      <c r="K213" s="108"/>
      <c r="L213" s="109"/>
      <c r="M213" s="24"/>
      <c r="N213" s="24"/>
      <c r="O213" s="24">
        <v>67</v>
      </c>
      <c r="P213" s="24">
        <v>64</v>
      </c>
      <c r="Q213" s="24"/>
      <c r="R213" s="24"/>
      <c r="S213" s="24"/>
      <c r="T213" s="24"/>
      <c r="U213" s="24"/>
      <c r="V213" s="32"/>
      <c r="W213" s="32"/>
      <c r="X213" s="24"/>
      <c r="Y213" s="24"/>
      <c r="Z213" s="24"/>
      <c r="AA213" s="24">
        <f t="shared" si="16"/>
        <v>0</v>
      </c>
      <c r="AB213" s="54">
        <f t="shared" si="17"/>
        <v>-0.5</v>
      </c>
      <c r="AC213" s="32">
        <v>-0.5</v>
      </c>
      <c r="AE213" t="s">
        <v>34</v>
      </c>
    </row>
    <row r="214" spans="1:31" ht="15" customHeight="1" thickBot="1" x14ac:dyDescent="0.3">
      <c r="A214" s="105"/>
      <c r="B214" s="33">
        <v>497</v>
      </c>
      <c r="C214" s="126">
        <v>43096</v>
      </c>
      <c r="D214" s="110">
        <v>8.3333333333333329E-2</v>
      </c>
      <c r="E214" s="33" t="s">
        <v>31</v>
      </c>
      <c r="F214" s="33"/>
      <c r="G214" s="33"/>
      <c r="H214" s="33"/>
      <c r="I214" s="34"/>
      <c r="J214" s="34" t="s">
        <v>44</v>
      </c>
      <c r="K214" s="111"/>
      <c r="L214" s="112"/>
      <c r="M214" s="33"/>
      <c r="N214" s="24"/>
      <c r="O214" s="33">
        <v>64</v>
      </c>
      <c r="P214" s="34">
        <v>67</v>
      </c>
      <c r="Q214" s="35"/>
      <c r="R214" s="35"/>
      <c r="S214" s="35"/>
      <c r="T214" s="35"/>
      <c r="U214" s="33"/>
      <c r="V214" s="36"/>
      <c r="W214" s="36"/>
      <c r="X214" s="35"/>
      <c r="Y214" s="35"/>
      <c r="Z214" s="35"/>
      <c r="AA214" s="35">
        <f t="shared" si="16"/>
        <v>0</v>
      </c>
      <c r="AB214" s="37">
        <f t="shared" si="17"/>
        <v>0.5</v>
      </c>
      <c r="AC214" s="36">
        <f t="shared" si="18"/>
        <v>0.5</v>
      </c>
      <c r="AE214" t="s">
        <v>6</v>
      </c>
    </row>
    <row r="215" spans="1:31" ht="15" customHeight="1" thickBot="1" x14ac:dyDescent="0.3">
      <c r="A215" s="105"/>
      <c r="B215" s="24">
        <v>498</v>
      </c>
      <c r="C215" s="125">
        <v>43096</v>
      </c>
      <c r="D215" s="106">
        <v>0.10416666666666667</v>
      </c>
      <c r="E215" s="24" t="s">
        <v>30</v>
      </c>
      <c r="F215" s="24"/>
      <c r="G215" s="24"/>
      <c r="H215" s="24"/>
      <c r="I215" s="107"/>
      <c r="J215" s="107" t="s">
        <v>44</v>
      </c>
      <c r="K215" s="108"/>
      <c r="L215" s="109"/>
      <c r="M215" s="24"/>
      <c r="N215" s="24"/>
      <c r="O215" s="24">
        <v>86</v>
      </c>
      <c r="P215" s="24">
        <v>71</v>
      </c>
      <c r="Q215" s="24"/>
      <c r="R215" s="24"/>
      <c r="S215" s="24"/>
      <c r="T215" s="24"/>
      <c r="U215" s="24"/>
      <c r="V215" s="32"/>
      <c r="W215" s="32"/>
      <c r="X215" s="24"/>
      <c r="Y215" s="24"/>
      <c r="Z215" s="24"/>
      <c r="AA215" s="24">
        <f t="shared" si="16"/>
        <v>0</v>
      </c>
      <c r="AB215" s="54">
        <f t="shared" si="17"/>
        <v>-2</v>
      </c>
      <c r="AC215" s="32">
        <v>-2</v>
      </c>
      <c r="AE215" t="s">
        <v>30</v>
      </c>
    </row>
    <row r="216" spans="1:31" ht="15" customHeight="1" thickBot="1" x14ac:dyDescent="0.3">
      <c r="A216" s="105"/>
      <c r="B216" s="33">
        <v>498</v>
      </c>
      <c r="C216" s="126">
        <v>43096</v>
      </c>
      <c r="D216" s="110">
        <v>0.10416666666666667</v>
      </c>
      <c r="E216" s="33" t="s">
        <v>29</v>
      </c>
      <c r="F216" s="33"/>
      <c r="G216" s="33"/>
      <c r="H216" s="33"/>
      <c r="I216" s="34"/>
      <c r="J216" s="34" t="s">
        <v>44</v>
      </c>
      <c r="K216" s="111"/>
      <c r="L216" s="112"/>
      <c r="M216" s="33"/>
      <c r="N216" s="24"/>
      <c r="O216" s="33">
        <v>71</v>
      </c>
      <c r="P216" s="34">
        <v>86</v>
      </c>
      <c r="Q216" s="35"/>
      <c r="R216" s="35"/>
      <c r="S216" s="35"/>
      <c r="T216" s="35"/>
      <c r="U216" s="33"/>
      <c r="V216" s="36"/>
      <c r="W216" s="36"/>
      <c r="X216" s="35"/>
      <c r="Y216" s="35"/>
      <c r="Z216" s="35"/>
      <c r="AA216" s="35">
        <f t="shared" si="16"/>
        <v>0</v>
      </c>
      <c r="AB216" s="37">
        <f t="shared" si="17"/>
        <v>2</v>
      </c>
      <c r="AC216" s="36">
        <f t="shared" si="18"/>
        <v>2</v>
      </c>
      <c r="AE216" t="s">
        <v>34</v>
      </c>
    </row>
    <row r="217" spans="1:31" ht="15" customHeight="1" thickBot="1" x14ac:dyDescent="0.3">
      <c r="A217" s="105"/>
      <c r="B217" s="24">
        <v>499</v>
      </c>
      <c r="C217" s="125">
        <v>43096</v>
      </c>
      <c r="D217" s="106">
        <v>0.125</v>
      </c>
      <c r="E217" s="24" t="s">
        <v>30</v>
      </c>
      <c r="F217" s="24"/>
      <c r="G217" s="24"/>
      <c r="H217" s="24"/>
      <c r="I217" s="107"/>
      <c r="J217" s="107" t="s">
        <v>44</v>
      </c>
      <c r="K217" s="108"/>
      <c r="L217" s="109"/>
      <c r="M217" s="24"/>
      <c r="N217" s="24"/>
      <c r="O217" s="24">
        <v>75</v>
      </c>
      <c r="P217" s="24">
        <v>93</v>
      </c>
      <c r="Q217" s="24"/>
      <c r="R217" s="24"/>
      <c r="S217" s="24"/>
      <c r="T217" s="24"/>
      <c r="U217" s="24"/>
      <c r="V217" s="32"/>
      <c r="W217" s="32"/>
      <c r="X217" s="24"/>
      <c r="Y217" s="24"/>
      <c r="Z217" s="24"/>
      <c r="AA217" s="24">
        <f t="shared" si="16"/>
        <v>0</v>
      </c>
      <c r="AB217" s="54">
        <f t="shared" si="17"/>
        <v>-2</v>
      </c>
      <c r="AC217" s="32">
        <v>-2</v>
      </c>
      <c r="AE217" t="s">
        <v>36</v>
      </c>
    </row>
    <row r="218" spans="1:31" ht="15" customHeight="1" thickBot="1" x14ac:dyDescent="0.3">
      <c r="A218" s="105"/>
      <c r="B218" s="33">
        <v>499</v>
      </c>
      <c r="C218" s="126">
        <v>43096</v>
      </c>
      <c r="D218" s="110">
        <v>0.125</v>
      </c>
      <c r="E218" s="33" t="s">
        <v>36</v>
      </c>
      <c r="F218" s="33"/>
      <c r="G218" s="33"/>
      <c r="H218" s="33"/>
      <c r="I218" s="34"/>
      <c r="J218" s="34" t="s">
        <v>44</v>
      </c>
      <c r="K218" s="111"/>
      <c r="L218" s="112"/>
      <c r="M218" s="33"/>
      <c r="N218" s="24"/>
      <c r="O218" s="33">
        <v>93</v>
      </c>
      <c r="P218" s="34">
        <v>75</v>
      </c>
      <c r="Q218" s="35"/>
      <c r="R218" s="35"/>
      <c r="S218" s="35"/>
      <c r="T218" s="35"/>
      <c r="U218" s="33"/>
      <c r="V218" s="36"/>
      <c r="W218" s="36"/>
      <c r="X218" s="35"/>
      <c r="Y218" s="35"/>
      <c r="Z218" s="35"/>
      <c r="AA218" s="35">
        <f t="shared" si="16"/>
        <v>0</v>
      </c>
      <c r="AB218" s="37">
        <f t="shared" si="17"/>
        <v>2</v>
      </c>
      <c r="AC218" s="36">
        <f t="shared" si="18"/>
        <v>2</v>
      </c>
      <c r="AE218" t="s">
        <v>33</v>
      </c>
    </row>
    <row r="219" spans="1:31" ht="15" customHeight="1" thickBot="1" x14ac:dyDescent="0.3">
      <c r="A219" s="105"/>
      <c r="B219" s="24">
        <v>500</v>
      </c>
      <c r="C219" s="125">
        <v>43096</v>
      </c>
      <c r="D219" s="106">
        <v>0.14583333333333334</v>
      </c>
      <c r="E219" s="24" t="s">
        <v>6</v>
      </c>
      <c r="F219" s="24"/>
      <c r="G219" s="24"/>
      <c r="H219" s="24"/>
      <c r="I219" s="107"/>
      <c r="J219" s="107" t="s">
        <v>44</v>
      </c>
      <c r="K219" s="108"/>
      <c r="L219" s="109"/>
      <c r="M219" s="24"/>
      <c r="N219" s="24"/>
      <c r="O219" s="24">
        <v>90</v>
      </c>
      <c r="P219" s="24">
        <v>81</v>
      </c>
      <c r="Q219" s="24"/>
      <c r="R219" s="24"/>
      <c r="S219" s="24"/>
      <c r="T219" s="24"/>
      <c r="U219" s="24"/>
      <c r="V219" s="32"/>
      <c r="W219" s="32"/>
      <c r="X219" s="24"/>
      <c r="Y219" s="24"/>
      <c r="Z219" s="24"/>
      <c r="AA219" s="24">
        <f t="shared" si="16"/>
        <v>0</v>
      </c>
      <c r="AB219" s="54">
        <f t="shared" si="17"/>
        <v>-4</v>
      </c>
      <c r="AC219" s="32">
        <v>-4</v>
      </c>
      <c r="AE219" t="s">
        <v>34</v>
      </c>
    </row>
    <row r="220" spans="1:31" ht="15" customHeight="1" thickBot="1" x14ac:dyDescent="0.3">
      <c r="A220" s="105"/>
      <c r="B220" s="33">
        <v>500</v>
      </c>
      <c r="C220" s="126">
        <v>43096</v>
      </c>
      <c r="D220" s="110">
        <v>0.14583333333333334</v>
      </c>
      <c r="E220" s="33" t="s">
        <v>40</v>
      </c>
      <c r="F220" s="33"/>
      <c r="G220" s="33"/>
      <c r="H220" s="33"/>
      <c r="I220" s="34"/>
      <c r="J220" s="34" t="s">
        <v>43</v>
      </c>
      <c r="K220" s="111"/>
      <c r="L220" s="112"/>
      <c r="M220" s="33"/>
      <c r="N220" s="24"/>
      <c r="O220" s="33">
        <v>81</v>
      </c>
      <c r="P220" s="34">
        <v>90</v>
      </c>
      <c r="Q220" s="35"/>
      <c r="R220" s="35"/>
      <c r="S220" s="35"/>
      <c r="T220" s="35"/>
      <c r="U220" s="33"/>
      <c r="V220" s="36"/>
      <c r="W220" s="36"/>
      <c r="X220" s="35"/>
      <c r="Y220" s="35"/>
      <c r="Z220" s="35"/>
      <c r="AA220" s="35">
        <f t="shared" si="16"/>
        <v>0</v>
      </c>
      <c r="AB220" s="37">
        <f t="shared" si="17"/>
        <v>4</v>
      </c>
      <c r="AC220" s="36">
        <f t="shared" si="18"/>
        <v>4</v>
      </c>
      <c r="AE220" t="s">
        <v>32</v>
      </c>
    </row>
    <row r="221" spans="1:31" ht="15" customHeight="1" thickBot="1" x14ac:dyDescent="0.3">
      <c r="A221" s="105"/>
      <c r="B221" s="24">
        <v>501</v>
      </c>
      <c r="C221" s="125">
        <v>43096</v>
      </c>
      <c r="D221" s="106">
        <v>0.16666666666666666</v>
      </c>
      <c r="E221" s="24" t="s">
        <v>34</v>
      </c>
      <c r="F221" s="24"/>
      <c r="G221" s="24"/>
      <c r="H221" s="24"/>
      <c r="I221" s="107"/>
      <c r="J221" s="107" t="s">
        <v>43</v>
      </c>
      <c r="K221" s="108"/>
      <c r="L221" s="109"/>
      <c r="M221" s="24"/>
      <c r="N221" s="24"/>
      <c r="O221" s="24">
        <v>79</v>
      </c>
      <c r="P221" s="24">
        <v>63</v>
      </c>
      <c r="Q221" s="24"/>
      <c r="R221" s="24"/>
      <c r="S221" s="24"/>
      <c r="T221" s="24"/>
      <c r="U221" s="24"/>
      <c r="V221" s="32"/>
      <c r="W221" s="32"/>
      <c r="X221" s="24"/>
      <c r="Y221" s="24"/>
      <c r="Z221" s="24"/>
      <c r="AA221" s="24">
        <f t="shared" si="16"/>
        <v>0</v>
      </c>
      <c r="AB221" s="54">
        <f t="shared" si="17"/>
        <v>-1.5</v>
      </c>
      <c r="AC221" s="32">
        <v>-1.5</v>
      </c>
      <c r="AE221" t="s">
        <v>28</v>
      </c>
    </row>
    <row r="222" spans="1:31" ht="15" customHeight="1" thickBot="1" x14ac:dyDescent="0.3">
      <c r="A222" s="105"/>
      <c r="B222" s="33">
        <v>501</v>
      </c>
      <c r="C222" s="126">
        <v>43096</v>
      </c>
      <c r="D222" s="110">
        <v>0.16666666666666666</v>
      </c>
      <c r="E222" s="33" t="s">
        <v>38</v>
      </c>
      <c r="F222" s="33"/>
      <c r="G222" s="33"/>
      <c r="H222" s="33"/>
      <c r="I222" s="34"/>
      <c r="J222" s="34" t="s">
        <v>43</v>
      </c>
      <c r="K222" s="111"/>
      <c r="L222" s="112"/>
      <c r="M222" s="33"/>
      <c r="N222" s="24"/>
      <c r="O222" s="33">
        <v>63</v>
      </c>
      <c r="P222" s="34">
        <v>79</v>
      </c>
      <c r="Q222" s="35"/>
      <c r="R222" s="35"/>
      <c r="S222" s="35"/>
      <c r="T222" s="35"/>
      <c r="U222" s="33"/>
      <c r="V222" s="36"/>
      <c r="W222" s="36"/>
      <c r="X222" s="35"/>
      <c r="Y222" s="35"/>
      <c r="Z222" s="35"/>
      <c r="AA222" s="35">
        <f t="shared" si="16"/>
        <v>0</v>
      </c>
      <c r="AB222" s="37">
        <f t="shared" si="17"/>
        <v>1.5</v>
      </c>
      <c r="AC222" s="36">
        <f t="shared" si="18"/>
        <v>1.5</v>
      </c>
      <c r="AE222" t="s">
        <v>41</v>
      </c>
    </row>
    <row r="223" spans="1:31" ht="15" customHeight="1" thickBot="1" x14ac:dyDescent="0.3">
      <c r="A223" s="105"/>
      <c r="B223" s="24">
        <v>502</v>
      </c>
      <c r="C223" s="125">
        <v>43096</v>
      </c>
      <c r="D223" s="106">
        <v>0.16666666666666666</v>
      </c>
      <c r="E223" s="24" t="s">
        <v>27</v>
      </c>
      <c r="F223" s="24"/>
      <c r="G223" s="24"/>
      <c r="H223" s="24"/>
      <c r="I223" s="107"/>
      <c r="J223" s="107" t="s">
        <v>43</v>
      </c>
      <c r="K223" s="108"/>
      <c r="L223" s="109"/>
      <c r="M223" s="24"/>
      <c r="N223" s="24"/>
      <c r="O223" s="24">
        <v>70</v>
      </c>
      <c r="P223" s="24">
        <v>78</v>
      </c>
      <c r="Q223" s="24"/>
      <c r="R223" s="24"/>
      <c r="S223" s="24"/>
      <c r="T223" s="24"/>
      <c r="U223" s="24"/>
      <c r="V223" s="32"/>
      <c r="W223" s="32"/>
      <c r="X223" s="24"/>
      <c r="Y223" s="24"/>
      <c r="Z223" s="24"/>
      <c r="AA223" s="24">
        <f t="shared" si="16"/>
        <v>0</v>
      </c>
      <c r="AB223" s="54">
        <f t="shared" si="17"/>
        <v>0.5</v>
      </c>
      <c r="AC223" s="32">
        <v>0.5</v>
      </c>
      <c r="AE223" t="s">
        <v>39</v>
      </c>
    </row>
    <row r="224" spans="1:31" ht="15" customHeight="1" thickBot="1" x14ac:dyDescent="0.3">
      <c r="A224" s="105"/>
      <c r="B224" s="33">
        <v>502</v>
      </c>
      <c r="C224" s="126">
        <v>43096</v>
      </c>
      <c r="D224" s="110">
        <v>0.16666666666666666</v>
      </c>
      <c r="E224" s="33" t="s">
        <v>30</v>
      </c>
      <c r="F224" s="33"/>
      <c r="G224" s="33"/>
      <c r="H224" s="33"/>
      <c r="I224" s="34"/>
      <c r="J224" s="34" t="s">
        <v>43</v>
      </c>
      <c r="K224" s="111"/>
      <c r="L224" s="112"/>
      <c r="M224" s="33"/>
      <c r="N224" s="24"/>
      <c r="O224" s="33">
        <v>78</v>
      </c>
      <c r="P224" s="34">
        <v>70</v>
      </c>
      <c r="Q224" s="35"/>
      <c r="R224" s="35"/>
      <c r="S224" s="35"/>
      <c r="T224" s="35"/>
      <c r="U224" s="33"/>
      <c r="V224" s="36"/>
      <c r="W224" s="36"/>
      <c r="X224" s="35"/>
      <c r="Y224" s="35"/>
      <c r="Z224" s="35"/>
      <c r="AA224" s="35">
        <f t="shared" si="16"/>
        <v>0</v>
      </c>
      <c r="AB224" s="37">
        <f t="shared" si="17"/>
        <v>-0.5</v>
      </c>
      <c r="AC224" s="36">
        <f t="shared" si="18"/>
        <v>-0.5</v>
      </c>
      <c r="AE224" t="s">
        <v>30</v>
      </c>
    </row>
    <row r="225" spans="1:31" ht="15" customHeight="1" thickBot="1" x14ac:dyDescent="0.3">
      <c r="A225" s="105"/>
      <c r="B225" s="24">
        <v>503</v>
      </c>
      <c r="C225" s="125">
        <v>43096</v>
      </c>
      <c r="D225" s="106">
        <v>0.22916666666666666</v>
      </c>
      <c r="E225" s="24" t="s">
        <v>39</v>
      </c>
      <c r="F225" s="24"/>
      <c r="G225" s="24"/>
      <c r="H225" s="24"/>
      <c r="I225" s="107"/>
      <c r="J225" s="107" t="s">
        <v>43</v>
      </c>
      <c r="K225" s="108"/>
      <c r="L225" s="109"/>
      <c r="M225" s="24"/>
      <c r="N225" s="24"/>
      <c r="O225" s="24">
        <v>92</v>
      </c>
      <c r="P225" s="24">
        <v>65</v>
      </c>
      <c r="Q225" s="24"/>
      <c r="R225" s="24"/>
      <c r="S225" s="24"/>
      <c r="T225" s="24"/>
      <c r="U225" s="24"/>
      <c r="V225" s="32"/>
      <c r="W225" s="32"/>
      <c r="X225" s="24"/>
      <c r="Y225" s="24"/>
      <c r="Z225" s="24"/>
      <c r="AA225" s="24">
        <f t="shared" si="16"/>
        <v>0</v>
      </c>
      <c r="AB225" s="54">
        <f t="shared" si="17"/>
        <v>-1.5</v>
      </c>
      <c r="AC225" s="32">
        <v>-1.5</v>
      </c>
      <c r="AE225" t="s">
        <v>29</v>
      </c>
    </row>
    <row r="226" spans="1:31" ht="15" customHeight="1" thickBot="1" x14ac:dyDescent="0.3">
      <c r="A226" s="105"/>
      <c r="B226" s="33">
        <v>503</v>
      </c>
      <c r="C226" s="126">
        <v>43096</v>
      </c>
      <c r="D226" s="110">
        <v>0.22916666666666666</v>
      </c>
      <c r="E226" s="33" t="s">
        <v>6</v>
      </c>
      <c r="F226" s="33"/>
      <c r="G226" s="33"/>
      <c r="H226" s="33"/>
      <c r="I226" s="34"/>
      <c r="J226" s="34" t="s">
        <v>43</v>
      </c>
      <c r="K226" s="111"/>
      <c r="L226" s="112"/>
      <c r="M226" s="33"/>
      <c r="N226" s="24"/>
      <c r="O226" s="33">
        <v>65</v>
      </c>
      <c r="P226" s="34">
        <v>92</v>
      </c>
      <c r="Q226" s="35"/>
      <c r="R226" s="35"/>
      <c r="S226" s="35"/>
      <c r="T226" s="35"/>
      <c r="U226" s="33"/>
      <c r="V226" s="36"/>
      <c r="W226" s="36"/>
      <c r="X226" s="35"/>
      <c r="Y226" s="35"/>
      <c r="Z226" s="35"/>
      <c r="AA226" s="35">
        <f t="shared" si="16"/>
        <v>0</v>
      </c>
      <c r="AB226" s="37">
        <f t="shared" si="17"/>
        <v>1.5</v>
      </c>
      <c r="AC226" s="36">
        <f t="shared" si="18"/>
        <v>1.5</v>
      </c>
      <c r="AE226" t="s">
        <v>40</v>
      </c>
    </row>
    <row r="227" spans="1:31" ht="15" customHeight="1" thickBot="1" x14ac:dyDescent="0.3">
      <c r="A227" s="105"/>
      <c r="B227" s="24">
        <v>504</v>
      </c>
      <c r="C227" s="125">
        <v>43097</v>
      </c>
      <c r="D227" s="106">
        <v>8.3333333333333329E-2</v>
      </c>
      <c r="E227" s="24" t="s">
        <v>31</v>
      </c>
      <c r="F227" s="24"/>
      <c r="G227" s="24"/>
      <c r="H227" s="24"/>
      <c r="I227" s="107"/>
      <c r="J227" s="107" t="s">
        <v>43</v>
      </c>
      <c r="K227" s="108"/>
      <c r="L227" s="109"/>
      <c r="M227" s="24"/>
      <c r="N227" s="24"/>
      <c r="O227" s="24">
        <v>65</v>
      </c>
      <c r="P227" s="24">
        <v>76</v>
      </c>
      <c r="Q227" s="24"/>
      <c r="R227" s="24"/>
      <c r="S227" s="24"/>
      <c r="T227" s="24"/>
      <c r="U227" s="24"/>
      <c r="V227" s="32"/>
      <c r="W227" s="32"/>
      <c r="X227" s="24"/>
      <c r="Y227" s="24"/>
      <c r="Z227" s="24"/>
      <c r="AA227" s="24">
        <f t="shared" si="16"/>
        <v>0</v>
      </c>
      <c r="AB227" s="54">
        <f t="shared" si="17"/>
        <v>-1.5</v>
      </c>
      <c r="AC227" s="32">
        <v>-1.5</v>
      </c>
      <c r="AE227" t="s">
        <v>26</v>
      </c>
    </row>
    <row r="228" spans="1:31" ht="15" customHeight="1" thickBot="1" x14ac:dyDescent="0.3">
      <c r="A228" s="105"/>
      <c r="B228" s="33">
        <v>504</v>
      </c>
      <c r="C228" s="126">
        <v>43097</v>
      </c>
      <c r="D228" s="110">
        <v>8.3333333333333329E-2</v>
      </c>
      <c r="E228" s="33" t="s">
        <v>34</v>
      </c>
      <c r="F228" s="33"/>
      <c r="G228" s="33"/>
      <c r="H228" s="33"/>
      <c r="I228" s="34"/>
      <c r="J228" s="34" t="s">
        <v>44</v>
      </c>
      <c r="K228" s="111"/>
      <c r="L228" s="112"/>
      <c r="M228" s="33"/>
      <c r="N228" s="24"/>
      <c r="O228" s="33">
        <v>76</v>
      </c>
      <c r="P228" s="34">
        <v>65</v>
      </c>
      <c r="Q228" s="35"/>
      <c r="R228" s="35"/>
      <c r="S228" s="35"/>
      <c r="T228" s="35"/>
      <c r="U228" s="33"/>
      <c r="V228" s="36"/>
      <c r="W228" s="36"/>
      <c r="X228" s="35"/>
      <c r="Y228" s="35"/>
      <c r="Z228" s="35"/>
      <c r="AA228" s="35">
        <f t="shared" si="16"/>
        <v>0</v>
      </c>
      <c r="AB228" s="37">
        <f t="shared" si="17"/>
        <v>1.5</v>
      </c>
      <c r="AC228" s="36">
        <f t="shared" si="18"/>
        <v>1.5</v>
      </c>
      <c r="AE228" t="s">
        <v>5</v>
      </c>
    </row>
    <row r="229" spans="1:31" ht="15" customHeight="1" thickBot="1" x14ac:dyDescent="0.3">
      <c r="A229" s="105"/>
      <c r="B229" s="24">
        <v>505</v>
      </c>
      <c r="C229" s="125">
        <v>43097</v>
      </c>
      <c r="D229" s="106">
        <v>8.3333333333333329E-2</v>
      </c>
      <c r="E229" s="24" t="s">
        <v>42</v>
      </c>
      <c r="F229" s="24"/>
      <c r="G229" s="24"/>
      <c r="H229" s="24"/>
      <c r="I229" s="107"/>
      <c r="J229" s="107" t="s">
        <v>44</v>
      </c>
      <c r="K229" s="108"/>
      <c r="L229" s="109"/>
      <c r="M229" s="24"/>
      <c r="N229" s="24"/>
      <c r="O229" s="24">
        <v>75</v>
      </c>
      <c r="P229" s="24">
        <v>74</v>
      </c>
      <c r="Q229" s="24"/>
      <c r="R229" s="24"/>
      <c r="S229" s="24"/>
      <c r="T229" s="24"/>
      <c r="U229" s="24"/>
      <c r="V229" s="32"/>
      <c r="W229" s="32"/>
      <c r="X229" s="24"/>
      <c r="Y229" s="24"/>
      <c r="Z229" s="24"/>
      <c r="AA229" s="24">
        <f t="shared" si="16"/>
        <v>0</v>
      </c>
      <c r="AB229" s="54">
        <f t="shared" si="17"/>
        <v>0.5</v>
      </c>
      <c r="AC229" s="32">
        <v>0.5</v>
      </c>
      <c r="AE229" t="s">
        <v>6</v>
      </c>
    </row>
    <row r="230" spans="1:31" ht="15" customHeight="1" thickBot="1" x14ac:dyDescent="0.3">
      <c r="A230" s="105"/>
      <c r="B230" s="33">
        <v>505</v>
      </c>
      <c r="C230" s="126">
        <v>43097</v>
      </c>
      <c r="D230" s="110">
        <v>8.3333333333333329E-2</v>
      </c>
      <c r="E230" s="33" t="s">
        <v>40</v>
      </c>
      <c r="F230" s="33"/>
      <c r="G230" s="33"/>
      <c r="H230" s="33"/>
      <c r="I230" s="34"/>
      <c r="J230" s="34" t="s">
        <v>44</v>
      </c>
      <c r="K230" s="111"/>
      <c r="L230" s="112"/>
      <c r="M230" s="33"/>
      <c r="N230" s="24"/>
      <c r="O230" s="33">
        <v>74</v>
      </c>
      <c r="P230" s="34">
        <v>75</v>
      </c>
      <c r="Q230" s="35"/>
      <c r="R230" s="35"/>
      <c r="S230" s="35"/>
      <c r="T230" s="35"/>
      <c r="U230" s="33"/>
      <c r="V230" s="36"/>
      <c r="W230" s="36"/>
      <c r="X230" s="35"/>
      <c r="Y230" s="35"/>
      <c r="Z230" s="35"/>
      <c r="AA230" s="35">
        <f t="shared" si="16"/>
        <v>0</v>
      </c>
      <c r="AB230" s="37">
        <f t="shared" si="17"/>
        <v>-0.5</v>
      </c>
      <c r="AC230" s="36">
        <f t="shared" si="18"/>
        <v>-0.5</v>
      </c>
      <c r="AE230" t="s">
        <v>27</v>
      </c>
    </row>
    <row r="231" spans="1:31" ht="15" customHeight="1" thickBot="1" x14ac:dyDescent="0.3">
      <c r="A231" s="105"/>
      <c r="B231" s="24">
        <v>506</v>
      </c>
      <c r="C231" s="125">
        <v>43097</v>
      </c>
      <c r="D231" s="106">
        <v>0.10416666666666667</v>
      </c>
      <c r="E231" s="24" t="s">
        <v>41</v>
      </c>
      <c r="F231" s="24"/>
      <c r="G231" s="24"/>
      <c r="H231" s="24"/>
      <c r="I231" s="107"/>
      <c r="J231" s="107" t="s">
        <v>44</v>
      </c>
      <c r="K231" s="108"/>
      <c r="L231" s="109"/>
      <c r="M231" s="24"/>
      <c r="N231" s="24"/>
      <c r="O231" s="24">
        <v>84</v>
      </c>
      <c r="P231" s="24">
        <v>70</v>
      </c>
      <c r="Q231" s="24"/>
      <c r="R231" s="24"/>
      <c r="S231" s="24"/>
      <c r="T231" s="24"/>
      <c r="U231" s="24"/>
      <c r="V231" s="32"/>
      <c r="W231" s="32"/>
      <c r="X231" s="24"/>
      <c r="Y231" s="24"/>
      <c r="Z231" s="24"/>
      <c r="AA231" s="24">
        <f t="shared" si="16"/>
        <v>0</v>
      </c>
      <c r="AB231" s="54">
        <f t="shared" si="17"/>
        <v>1.5</v>
      </c>
      <c r="AC231" s="32">
        <v>1.5</v>
      </c>
      <c r="AE231" t="s">
        <v>35</v>
      </c>
    </row>
    <row r="232" spans="1:31" ht="15" customHeight="1" thickBot="1" x14ac:dyDescent="0.3">
      <c r="A232" s="105"/>
      <c r="B232" s="33">
        <v>506</v>
      </c>
      <c r="C232" s="126">
        <v>43097</v>
      </c>
      <c r="D232" s="110">
        <v>0.10416666666666667</v>
      </c>
      <c r="E232" s="33" t="s">
        <v>5</v>
      </c>
      <c r="F232" s="33"/>
      <c r="G232" s="33"/>
      <c r="H232" s="33"/>
      <c r="I232" s="34"/>
      <c r="J232" s="34" t="s">
        <v>44</v>
      </c>
      <c r="K232" s="111"/>
      <c r="L232" s="112"/>
      <c r="M232" s="33"/>
      <c r="N232" s="24"/>
      <c r="O232" s="33">
        <v>70</v>
      </c>
      <c r="P232" s="34">
        <v>84</v>
      </c>
      <c r="Q232" s="35"/>
      <c r="R232" s="35"/>
      <c r="S232" s="35"/>
      <c r="T232" s="35"/>
      <c r="U232" s="33"/>
      <c r="V232" s="36"/>
      <c r="W232" s="36"/>
      <c r="X232" s="35"/>
      <c r="Y232" s="35"/>
      <c r="Z232" s="35"/>
      <c r="AA232" s="35">
        <f t="shared" si="16"/>
        <v>0</v>
      </c>
      <c r="AB232" s="37">
        <f t="shared" si="17"/>
        <v>-1.5</v>
      </c>
      <c r="AC232" s="36">
        <f t="shared" si="18"/>
        <v>-1.5</v>
      </c>
      <c r="AE232" t="s">
        <v>38</v>
      </c>
    </row>
    <row r="233" spans="1:31" ht="15" customHeight="1" thickBot="1" x14ac:dyDescent="0.3">
      <c r="A233" s="105"/>
      <c r="B233" s="24">
        <v>507</v>
      </c>
      <c r="C233" s="125">
        <v>43097</v>
      </c>
      <c r="D233" s="106">
        <v>0.125</v>
      </c>
      <c r="E233" s="24" t="s">
        <v>30</v>
      </c>
      <c r="F233" s="24"/>
      <c r="G233" s="24"/>
      <c r="H233" s="24"/>
      <c r="I233" s="107"/>
      <c r="J233" s="107" t="s">
        <v>43</v>
      </c>
      <c r="K233" s="108"/>
      <c r="L233" s="109"/>
      <c r="M233" s="24"/>
      <c r="N233" s="24"/>
      <c r="O233" s="24">
        <v>79</v>
      </c>
      <c r="P233" s="24">
        <v>91</v>
      </c>
      <c r="Q233" s="24"/>
      <c r="R233" s="24"/>
      <c r="S233" s="24"/>
      <c r="T233" s="24"/>
      <c r="U233" s="24"/>
      <c r="V233" s="32"/>
      <c r="W233" s="32"/>
      <c r="X233" s="24"/>
      <c r="Y233" s="24"/>
      <c r="Z233" s="24"/>
      <c r="AA233" s="24">
        <f t="shared" si="16"/>
        <v>0</v>
      </c>
      <c r="AB233" s="54">
        <f t="shared" si="17"/>
        <v>-1.5</v>
      </c>
      <c r="AC233" s="32">
        <v>-1.5</v>
      </c>
      <c r="AE233" t="s">
        <v>33</v>
      </c>
    </row>
    <row r="234" spans="1:31" ht="15" customHeight="1" thickBot="1" x14ac:dyDescent="0.3">
      <c r="A234" s="105"/>
      <c r="B234" s="33">
        <v>507</v>
      </c>
      <c r="C234" s="126">
        <v>43097</v>
      </c>
      <c r="D234" s="110">
        <v>0.125</v>
      </c>
      <c r="E234" s="33" t="s">
        <v>34</v>
      </c>
      <c r="F234" s="33"/>
      <c r="G234" s="33"/>
      <c r="H234" s="33"/>
      <c r="I234" s="34"/>
      <c r="J234" s="34" t="s">
        <v>43</v>
      </c>
      <c r="K234" s="111"/>
      <c r="L234" s="112"/>
      <c r="M234" s="33"/>
      <c r="N234" s="24"/>
      <c r="O234" s="33">
        <v>91</v>
      </c>
      <c r="P234" s="34">
        <v>79</v>
      </c>
      <c r="Q234" s="35"/>
      <c r="R234" s="35"/>
      <c r="S234" s="35"/>
      <c r="T234" s="35"/>
      <c r="U234" s="33"/>
      <c r="V234" s="36"/>
      <c r="W234" s="36"/>
      <c r="X234" s="35"/>
      <c r="Y234" s="35"/>
      <c r="Z234" s="35"/>
      <c r="AA234" s="35">
        <f t="shared" si="16"/>
        <v>0</v>
      </c>
      <c r="AB234" s="37">
        <f t="shared" si="17"/>
        <v>1.5</v>
      </c>
      <c r="AC234" s="36">
        <f t="shared" si="18"/>
        <v>1.5</v>
      </c>
      <c r="AE234" t="s">
        <v>31</v>
      </c>
    </row>
    <row r="235" spans="1:31" ht="15" customHeight="1" thickBot="1" x14ac:dyDescent="0.3">
      <c r="A235" s="105"/>
      <c r="B235" s="24">
        <v>508</v>
      </c>
      <c r="C235" s="125">
        <v>43097</v>
      </c>
      <c r="D235" s="106">
        <v>0.125</v>
      </c>
      <c r="E235" s="24" t="s">
        <v>33</v>
      </c>
      <c r="F235" s="24"/>
      <c r="G235" s="24"/>
      <c r="H235" s="24"/>
      <c r="I235" s="107"/>
      <c r="J235" s="107" t="s">
        <v>44</v>
      </c>
      <c r="K235" s="108"/>
      <c r="L235" s="109"/>
      <c r="M235" s="24"/>
      <c r="N235" s="24"/>
      <c r="O235" s="24">
        <v>97</v>
      </c>
      <c r="P235" s="24">
        <v>90</v>
      </c>
      <c r="Q235" s="24"/>
      <c r="R235" s="24"/>
      <c r="S235" s="24"/>
      <c r="T235" s="24"/>
      <c r="U235" s="24"/>
      <c r="V235" s="32"/>
      <c r="W235" s="32"/>
      <c r="X235" s="24"/>
      <c r="Y235" s="24"/>
      <c r="Z235" s="24"/>
      <c r="AA235" s="24">
        <f t="shared" si="16"/>
        <v>0</v>
      </c>
      <c r="AB235" s="54">
        <f t="shared" si="17"/>
        <v>-3</v>
      </c>
      <c r="AC235" s="32">
        <v>-3</v>
      </c>
      <c r="AE235" t="s">
        <v>30</v>
      </c>
    </row>
    <row r="236" spans="1:31" ht="15" customHeight="1" thickBot="1" x14ac:dyDescent="0.3">
      <c r="A236" s="105"/>
      <c r="B236" s="33">
        <v>508</v>
      </c>
      <c r="C236" s="126">
        <v>43097</v>
      </c>
      <c r="D236" s="110">
        <v>0.125</v>
      </c>
      <c r="E236" s="33" t="s">
        <v>40</v>
      </c>
      <c r="F236" s="33"/>
      <c r="G236" s="33"/>
      <c r="H236" s="33"/>
      <c r="I236" s="34"/>
      <c r="J236" s="34" t="s">
        <v>43</v>
      </c>
      <c r="K236" s="111"/>
      <c r="L236" s="112"/>
      <c r="M236" s="33"/>
      <c r="N236" s="24"/>
      <c r="O236" s="33">
        <v>90</v>
      </c>
      <c r="P236" s="34">
        <v>97</v>
      </c>
      <c r="Q236" s="35"/>
      <c r="R236" s="35"/>
      <c r="S236" s="35"/>
      <c r="T236" s="35"/>
      <c r="U236" s="33"/>
      <c r="V236" s="36"/>
      <c r="W236" s="36"/>
      <c r="X236" s="35"/>
      <c r="Y236" s="35"/>
      <c r="Z236" s="35"/>
      <c r="AA236" s="35">
        <f t="shared" si="16"/>
        <v>0</v>
      </c>
      <c r="AB236" s="37">
        <f t="shared" si="17"/>
        <v>3</v>
      </c>
      <c r="AC236" s="36">
        <f t="shared" si="18"/>
        <v>3</v>
      </c>
      <c r="AE236" t="s">
        <v>42</v>
      </c>
    </row>
    <row r="237" spans="1:31" ht="15" customHeight="1" thickBot="1" x14ac:dyDescent="0.3">
      <c r="A237" s="105"/>
      <c r="B237" s="24">
        <v>509</v>
      </c>
      <c r="C237" s="125">
        <v>43097</v>
      </c>
      <c r="D237" s="106">
        <v>0.125</v>
      </c>
      <c r="E237" s="24" t="s">
        <v>29</v>
      </c>
      <c r="F237" s="24"/>
      <c r="G237" s="24"/>
      <c r="H237" s="24"/>
      <c r="I237" s="107"/>
      <c r="J237" s="107" t="s">
        <v>44</v>
      </c>
      <c r="K237" s="108"/>
      <c r="L237" s="109"/>
      <c r="M237" s="24"/>
      <c r="N237" s="24"/>
      <c r="O237" s="24">
        <v>92</v>
      </c>
      <c r="P237" s="24">
        <v>69</v>
      </c>
      <c r="Q237" s="24"/>
      <c r="R237" s="24"/>
      <c r="S237" s="24"/>
      <c r="T237" s="24"/>
      <c r="U237" s="24"/>
      <c r="V237" s="32"/>
      <c r="W237" s="32"/>
      <c r="X237" s="24"/>
      <c r="Y237" s="24"/>
      <c r="Z237" s="24"/>
      <c r="AA237" s="24">
        <f t="shared" si="16"/>
        <v>0</v>
      </c>
      <c r="AB237" s="54">
        <f t="shared" si="17"/>
        <v>-1</v>
      </c>
      <c r="AC237" s="32">
        <v>-1</v>
      </c>
      <c r="AE237" t="s">
        <v>37</v>
      </c>
    </row>
    <row r="238" spans="1:31" ht="15" customHeight="1" thickBot="1" x14ac:dyDescent="0.3">
      <c r="A238" s="105"/>
      <c r="B238" s="33">
        <v>509</v>
      </c>
      <c r="C238" s="126">
        <v>43097</v>
      </c>
      <c r="D238" s="110">
        <v>0.125</v>
      </c>
      <c r="E238" s="33" t="s">
        <v>26</v>
      </c>
      <c r="F238" s="33"/>
      <c r="G238" s="33"/>
      <c r="H238" s="33"/>
      <c r="I238" s="34"/>
      <c r="J238" s="34" t="s">
        <v>43</v>
      </c>
      <c r="K238" s="111"/>
      <c r="L238" s="112"/>
      <c r="M238" s="33"/>
      <c r="N238" s="24"/>
      <c r="O238" s="33">
        <v>69</v>
      </c>
      <c r="P238" s="34">
        <v>92</v>
      </c>
      <c r="Q238" s="35"/>
      <c r="R238" s="35"/>
      <c r="S238" s="35"/>
      <c r="T238" s="35"/>
      <c r="U238" s="33"/>
      <c r="V238" s="36"/>
      <c r="W238" s="36"/>
      <c r="X238" s="35"/>
      <c r="Y238" s="35"/>
      <c r="Z238" s="35"/>
      <c r="AA238" s="35">
        <f t="shared" si="16"/>
        <v>0</v>
      </c>
      <c r="AB238" s="37">
        <f t="shared" si="17"/>
        <v>1</v>
      </c>
      <c r="AC238" s="36">
        <f t="shared" si="18"/>
        <v>1</v>
      </c>
      <c r="AE238" t="s">
        <v>29</v>
      </c>
    </row>
    <row r="239" spans="1:31" ht="15" customHeight="1" thickBot="1" x14ac:dyDescent="0.3">
      <c r="A239" s="105"/>
      <c r="B239" s="24">
        <v>510</v>
      </c>
      <c r="C239" s="125">
        <v>43097</v>
      </c>
      <c r="D239" s="106">
        <v>0.125</v>
      </c>
      <c r="E239" s="24" t="s">
        <v>36</v>
      </c>
      <c r="F239" s="24"/>
      <c r="G239" s="24"/>
      <c r="H239" s="24"/>
      <c r="I239" s="107"/>
      <c r="J239" s="107" t="s">
        <v>44</v>
      </c>
      <c r="K239" s="108"/>
      <c r="L239" s="109"/>
      <c r="M239" s="24"/>
      <c r="N239" s="24"/>
      <c r="O239" s="24">
        <v>75</v>
      </c>
      <c r="P239" s="24">
        <v>59</v>
      </c>
      <c r="Q239" s="24"/>
      <c r="R239" s="24"/>
      <c r="S239" s="24"/>
      <c r="T239" s="24"/>
      <c r="U239" s="24"/>
      <c r="V239" s="32"/>
      <c r="W239" s="32"/>
      <c r="X239" s="24"/>
      <c r="Y239" s="24"/>
      <c r="Z239" s="24"/>
      <c r="AA239" s="24">
        <f t="shared" ref="AA239" si="21">Y239-Z239</f>
        <v>0</v>
      </c>
      <c r="AB239" s="54">
        <f t="shared" ref="AB239" si="22">AA239+AC239</f>
        <v>-1</v>
      </c>
      <c r="AC239" s="32">
        <v>-1</v>
      </c>
      <c r="AE239" t="s">
        <v>39</v>
      </c>
    </row>
    <row r="240" spans="1:31" ht="15" customHeight="1" thickBot="1" x14ac:dyDescent="0.3">
      <c r="A240" s="105"/>
      <c r="B240" s="33">
        <v>510</v>
      </c>
      <c r="C240" s="126">
        <v>43097</v>
      </c>
      <c r="D240" s="110">
        <v>0.125</v>
      </c>
      <c r="E240" s="33" t="s">
        <v>33</v>
      </c>
      <c r="F240" s="33"/>
      <c r="G240" s="33"/>
      <c r="H240" s="33"/>
      <c r="I240" s="34"/>
      <c r="J240" s="34" t="s">
        <v>44</v>
      </c>
      <c r="K240" s="111"/>
      <c r="L240" s="112"/>
      <c r="M240" s="33"/>
      <c r="N240" s="24"/>
      <c r="O240" s="33">
        <v>59</v>
      </c>
      <c r="P240" s="34">
        <v>75</v>
      </c>
      <c r="Q240" s="35"/>
      <c r="R240" s="35"/>
      <c r="S240" s="35"/>
      <c r="T240" s="35"/>
      <c r="U240" s="33"/>
      <c r="V240" s="36"/>
      <c r="W240" s="36"/>
      <c r="X240" s="35"/>
      <c r="Y240" s="35"/>
      <c r="Z240" s="35"/>
      <c r="AA240" s="35">
        <f t="shared" si="16"/>
        <v>0</v>
      </c>
      <c r="AB240" s="37">
        <f t="shared" si="17"/>
        <v>1</v>
      </c>
      <c r="AC240" s="36">
        <f t="shared" si="18"/>
        <v>1</v>
      </c>
      <c r="AE240" t="s">
        <v>30</v>
      </c>
    </row>
    <row r="241" spans="1:31" ht="15" customHeight="1" thickBot="1" x14ac:dyDescent="0.3">
      <c r="A241" s="105"/>
      <c r="B241" s="24">
        <v>511</v>
      </c>
      <c r="C241" s="125">
        <v>43097</v>
      </c>
      <c r="D241" s="106">
        <v>0.20833333333333334</v>
      </c>
      <c r="E241" s="24" t="s">
        <v>6</v>
      </c>
      <c r="F241" s="24"/>
      <c r="G241" s="24"/>
      <c r="H241" s="24"/>
      <c r="I241" s="107"/>
      <c r="J241" s="107" t="s">
        <v>44</v>
      </c>
      <c r="K241" s="108"/>
      <c r="L241" s="109"/>
      <c r="M241" s="24"/>
      <c r="N241" s="24"/>
      <c r="O241" s="24">
        <v>81</v>
      </c>
      <c r="P241" s="24">
        <v>68</v>
      </c>
      <c r="Q241" s="24"/>
      <c r="R241" s="24"/>
      <c r="S241" s="24"/>
      <c r="T241" s="24"/>
      <c r="U241" s="24"/>
      <c r="V241" s="32"/>
      <c r="W241" s="32"/>
      <c r="X241" s="24"/>
      <c r="Y241" s="24"/>
      <c r="Z241" s="24"/>
      <c r="AA241" s="24">
        <f t="shared" ref="AA241:AA304" si="23">Y241-Z241</f>
        <v>0</v>
      </c>
      <c r="AB241" s="54">
        <f t="shared" ref="AB241:AB304" si="24">AA241+AC241</f>
        <v>3</v>
      </c>
      <c r="AC241" s="32">
        <v>3</v>
      </c>
      <c r="AE241" t="s">
        <v>41</v>
      </c>
    </row>
    <row r="242" spans="1:31" ht="15" customHeight="1" thickBot="1" x14ac:dyDescent="0.3">
      <c r="A242" s="105"/>
      <c r="B242" s="33">
        <v>511</v>
      </c>
      <c r="C242" s="126">
        <v>43097</v>
      </c>
      <c r="D242" s="110">
        <v>0.20833333333333334</v>
      </c>
      <c r="E242" s="33" t="s">
        <v>28</v>
      </c>
      <c r="F242" s="33"/>
      <c r="G242" s="33"/>
      <c r="H242" s="33"/>
      <c r="I242" s="34"/>
      <c r="J242" s="34" t="s">
        <v>43</v>
      </c>
      <c r="K242" s="111"/>
      <c r="L242" s="112"/>
      <c r="M242" s="33"/>
      <c r="N242" s="24"/>
      <c r="O242" s="33">
        <v>68</v>
      </c>
      <c r="P242" s="34">
        <v>81</v>
      </c>
      <c r="Q242" s="35"/>
      <c r="R242" s="35"/>
      <c r="S242" s="35"/>
      <c r="T242" s="35"/>
      <c r="U242" s="33"/>
      <c r="V242" s="36"/>
      <c r="W242" s="36"/>
      <c r="X242" s="35"/>
      <c r="Y242" s="35"/>
      <c r="Z242" s="35"/>
      <c r="AA242" s="35">
        <f t="shared" si="23"/>
        <v>0</v>
      </c>
      <c r="AB242" s="37">
        <f t="shared" si="24"/>
        <v>-3</v>
      </c>
      <c r="AC242" s="36">
        <f t="shared" si="18"/>
        <v>-3</v>
      </c>
      <c r="AE242" t="s">
        <v>40</v>
      </c>
    </row>
    <row r="243" spans="1:31" ht="15" customHeight="1" thickBot="1" x14ac:dyDescent="0.3">
      <c r="A243" s="105"/>
      <c r="B243" s="24">
        <v>512</v>
      </c>
      <c r="C243" s="125">
        <v>43097</v>
      </c>
      <c r="D243" s="106">
        <v>0.22916666666666666</v>
      </c>
      <c r="E243" s="24" t="s">
        <v>32</v>
      </c>
      <c r="F243" s="24"/>
      <c r="G243" s="24"/>
      <c r="H243" s="24"/>
      <c r="I243" s="107"/>
      <c r="J243" s="107" t="s">
        <v>43</v>
      </c>
      <c r="K243" s="108"/>
      <c r="L243" s="109"/>
      <c r="M243" s="24"/>
      <c r="N243" s="24"/>
      <c r="O243" s="24">
        <v>103</v>
      </c>
      <c r="P243" s="24">
        <v>77</v>
      </c>
      <c r="Q243" s="24"/>
      <c r="R243" s="24"/>
      <c r="S243" s="24"/>
      <c r="T243" s="24"/>
      <c r="U243" s="24"/>
      <c r="V243" s="32"/>
      <c r="W243" s="32"/>
      <c r="X243" s="24"/>
      <c r="Y243" s="24"/>
      <c r="Z243" s="24"/>
      <c r="AA243" s="24">
        <f t="shared" si="23"/>
        <v>0</v>
      </c>
      <c r="AB243" s="54">
        <f t="shared" si="24"/>
        <v>-3.5</v>
      </c>
      <c r="AC243" s="32">
        <v>-3.5</v>
      </c>
      <c r="AE243" t="s">
        <v>27</v>
      </c>
    </row>
    <row r="244" spans="1:31" ht="15" customHeight="1" thickBot="1" x14ac:dyDescent="0.3">
      <c r="A244" s="105"/>
      <c r="B244" s="33">
        <v>512</v>
      </c>
      <c r="C244" s="126">
        <v>43097</v>
      </c>
      <c r="D244" s="110">
        <v>0.22916666666666666</v>
      </c>
      <c r="E244" s="33" t="s">
        <v>38</v>
      </c>
      <c r="F244" s="33"/>
      <c r="G244" s="33"/>
      <c r="H244" s="33"/>
      <c r="I244" s="34"/>
      <c r="J244" s="34" t="s">
        <v>43</v>
      </c>
      <c r="K244" s="111"/>
      <c r="L244" s="112"/>
      <c r="M244" s="33"/>
      <c r="N244" s="24"/>
      <c r="O244" s="33">
        <v>77</v>
      </c>
      <c r="P244" s="34">
        <v>103</v>
      </c>
      <c r="Q244" s="35"/>
      <c r="R244" s="35"/>
      <c r="S244" s="35"/>
      <c r="T244" s="35"/>
      <c r="U244" s="33"/>
      <c r="V244" s="36"/>
      <c r="W244" s="36"/>
      <c r="X244" s="35"/>
      <c r="Y244" s="35"/>
      <c r="Z244" s="35"/>
      <c r="AA244" s="35">
        <f t="shared" si="23"/>
        <v>0</v>
      </c>
      <c r="AB244" s="37">
        <f t="shared" si="24"/>
        <v>3.5</v>
      </c>
      <c r="AC244" s="36">
        <f t="shared" si="18"/>
        <v>3.5</v>
      </c>
      <c r="AE244" t="s">
        <v>40</v>
      </c>
    </row>
    <row r="245" spans="1:31" ht="15" customHeight="1" thickBot="1" x14ac:dyDescent="0.3">
      <c r="A245" s="105"/>
      <c r="B245" s="24">
        <v>513</v>
      </c>
      <c r="C245" s="125">
        <v>43097</v>
      </c>
      <c r="D245" s="106">
        <v>0.22916666666666666</v>
      </c>
      <c r="E245" s="24" t="s">
        <v>39</v>
      </c>
      <c r="F245" s="24"/>
      <c r="G245" s="24"/>
      <c r="H245" s="24"/>
      <c r="I245" s="107"/>
      <c r="J245" s="107" t="s">
        <v>43</v>
      </c>
      <c r="K245" s="108"/>
      <c r="L245" s="109"/>
      <c r="M245" s="24"/>
      <c r="N245" s="24"/>
      <c r="O245" s="24">
        <v>81</v>
      </c>
      <c r="P245" s="24">
        <v>85</v>
      </c>
      <c r="Q245" s="24"/>
      <c r="R245" s="24"/>
      <c r="S245" s="24"/>
      <c r="T245" s="24"/>
      <c r="U245" s="24"/>
      <c r="V245" s="32"/>
      <c r="W245" s="32"/>
      <c r="X245" s="24"/>
      <c r="Y245" s="24"/>
      <c r="Z245" s="24"/>
      <c r="AA245" s="24">
        <f t="shared" si="23"/>
        <v>0</v>
      </c>
      <c r="AB245" s="54">
        <f t="shared" si="24"/>
        <v>-1</v>
      </c>
      <c r="AC245" s="32">
        <v>-1</v>
      </c>
      <c r="AE245" t="s">
        <v>32</v>
      </c>
    </row>
    <row r="246" spans="1:31" ht="15" customHeight="1" thickBot="1" x14ac:dyDescent="0.3">
      <c r="A246" s="105"/>
      <c r="B246" s="33">
        <v>513</v>
      </c>
      <c r="C246" s="126">
        <v>43097</v>
      </c>
      <c r="D246" s="110">
        <v>0.22916666666666666</v>
      </c>
      <c r="E246" s="33" t="s">
        <v>30</v>
      </c>
      <c r="F246" s="33"/>
      <c r="G246" s="33"/>
      <c r="H246" s="33"/>
      <c r="I246" s="34"/>
      <c r="J246" s="34" t="s">
        <v>43</v>
      </c>
      <c r="K246" s="111"/>
      <c r="L246" s="112"/>
      <c r="M246" s="33"/>
      <c r="N246" s="24"/>
      <c r="O246" s="33">
        <v>85</v>
      </c>
      <c r="P246" s="34">
        <v>81</v>
      </c>
      <c r="Q246" s="35"/>
      <c r="R246" s="35"/>
      <c r="S246" s="35"/>
      <c r="T246" s="35"/>
      <c r="U246" s="33"/>
      <c r="V246" s="36"/>
      <c r="W246" s="36"/>
      <c r="X246" s="35"/>
      <c r="Y246" s="35"/>
      <c r="Z246" s="35"/>
      <c r="AA246" s="35">
        <f t="shared" si="23"/>
        <v>0</v>
      </c>
      <c r="AB246" s="37">
        <f t="shared" si="24"/>
        <v>1</v>
      </c>
      <c r="AC246" s="36">
        <f t="shared" ref="AC246:AC308" si="25">-AC245</f>
        <v>1</v>
      </c>
      <c r="AE246" t="s">
        <v>30</v>
      </c>
    </row>
    <row r="247" spans="1:31" ht="15" customHeight="1" thickBot="1" x14ac:dyDescent="0.3">
      <c r="A247" s="105"/>
      <c r="B247" s="24">
        <v>514</v>
      </c>
      <c r="C247" s="125">
        <v>43098</v>
      </c>
      <c r="D247" s="106">
        <v>8.3333333333333329E-2</v>
      </c>
      <c r="E247" s="24" t="s">
        <v>29</v>
      </c>
      <c r="F247" s="24"/>
      <c r="G247" s="24"/>
      <c r="H247" s="24"/>
      <c r="I247" s="107"/>
      <c r="J247" s="107" t="s">
        <v>44</v>
      </c>
      <c r="K247" s="108"/>
      <c r="L247" s="109"/>
      <c r="M247" s="24"/>
      <c r="N247" s="24"/>
      <c r="O247" s="24">
        <v>69</v>
      </c>
      <c r="P247" s="24">
        <v>61</v>
      </c>
      <c r="Q247" s="24"/>
      <c r="R247" s="24"/>
      <c r="S247" s="24"/>
      <c r="T247" s="24"/>
      <c r="U247" s="24"/>
      <c r="V247" s="32"/>
      <c r="W247" s="32"/>
      <c r="X247" s="24"/>
      <c r="Y247" s="24"/>
      <c r="Z247" s="24"/>
      <c r="AA247" s="24">
        <f t="shared" si="23"/>
        <v>0</v>
      </c>
      <c r="AB247" s="54">
        <f t="shared" si="24"/>
        <v>1.5</v>
      </c>
      <c r="AC247" s="32">
        <v>1.5</v>
      </c>
      <c r="AE247" t="s">
        <v>5</v>
      </c>
    </row>
    <row r="248" spans="1:31" ht="15" customHeight="1" thickBot="1" x14ac:dyDescent="0.3">
      <c r="A248" s="105"/>
      <c r="B248" s="33">
        <v>514</v>
      </c>
      <c r="C248" s="126">
        <v>43098</v>
      </c>
      <c r="D248" s="110">
        <v>8.3333333333333329E-2</v>
      </c>
      <c r="E248" s="33" t="s">
        <v>34</v>
      </c>
      <c r="F248" s="33"/>
      <c r="G248" s="33"/>
      <c r="H248" s="33"/>
      <c r="I248" s="34"/>
      <c r="J248" s="34" t="s">
        <v>44</v>
      </c>
      <c r="K248" s="111"/>
      <c r="L248" s="112"/>
      <c r="M248" s="33"/>
      <c r="N248" s="24"/>
      <c r="O248" s="33">
        <v>61</v>
      </c>
      <c r="P248" s="34">
        <v>69</v>
      </c>
      <c r="Q248" s="35"/>
      <c r="R248" s="35"/>
      <c r="S248" s="35"/>
      <c r="T248" s="35"/>
      <c r="U248" s="33"/>
      <c r="V248" s="36"/>
      <c r="W248" s="36"/>
      <c r="X248" s="35"/>
      <c r="Y248" s="35"/>
      <c r="Z248" s="35"/>
      <c r="AA248" s="35">
        <f t="shared" si="23"/>
        <v>0</v>
      </c>
      <c r="AB248" s="37">
        <f t="shared" si="24"/>
        <v>-1.5</v>
      </c>
      <c r="AC248" s="36">
        <f t="shared" si="25"/>
        <v>-1.5</v>
      </c>
      <c r="AE248" t="s">
        <v>34</v>
      </c>
    </row>
    <row r="249" spans="1:31" ht="15" customHeight="1" thickBot="1" x14ac:dyDescent="0.3">
      <c r="A249" s="105"/>
      <c r="B249" s="24">
        <v>515</v>
      </c>
      <c r="C249" s="125">
        <v>43098</v>
      </c>
      <c r="D249" s="106">
        <v>0.125</v>
      </c>
      <c r="E249" s="24" t="s">
        <v>40</v>
      </c>
      <c r="F249" s="24"/>
      <c r="G249" s="24"/>
      <c r="H249" s="24"/>
      <c r="I249" s="107"/>
      <c r="J249" s="107" t="s">
        <v>43</v>
      </c>
      <c r="K249" s="108"/>
      <c r="L249" s="109"/>
      <c r="M249" s="24"/>
      <c r="N249" s="24"/>
      <c r="O249" s="24">
        <v>87</v>
      </c>
      <c r="P249" s="24">
        <v>66</v>
      </c>
      <c r="Q249" s="24"/>
      <c r="R249" s="24"/>
      <c r="S249" s="24"/>
      <c r="T249" s="24"/>
      <c r="U249" s="24"/>
      <c r="V249" s="32"/>
      <c r="W249" s="32"/>
      <c r="X249" s="24"/>
      <c r="Y249" s="24"/>
      <c r="Z249" s="24"/>
      <c r="AA249" s="24">
        <f t="shared" si="23"/>
        <v>0</v>
      </c>
      <c r="AB249" s="54">
        <f t="shared" si="24"/>
        <v>0.5</v>
      </c>
      <c r="AC249" s="32">
        <v>0.5</v>
      </c>
      <c r="AE249" t="s">
        <v>31</v>
      </c>
    </row>
    <row r="250" spans="1:31" ht="15" customHeight="1" thickBot="1" x14ac:dyDescent="0.3">
      <c r="A250" s="105"/>
      <c r="B250" s="33">
        <v>515</v>
      </c>
      <c r="C250" s="126">
        <v>43098</v>
      </c>
      <c r="D250" s="110">
        <v>0.125</v>
      </c>
      <c r="E250" s="33" t="s">
        <v>35</v>
      </c>
      <c r="F250" s="33"/>
      <c r="G250" s="33"/>
      <c r="H250" s="33"/>
      <c r="I250" s="34"/>
      <c r="J250" s="34" t="s">
        <v>44</v>
      </c>
      <c r="K250" s="111"/>
      <c r="L250" s="112"/>
      <c r="M250" s="33"/>
      <c r="N250" s="24"/>
      <c r="O250" s="33">
        <v>66</v>
      </c>
      <c r="P250" s="34">
        <v>87</v>
      </c>
      <c r="Q250" s="35"/>
      <c r="R250" s="35"/>
      <c r="S250" s="35"/>
      <c r="T250" s="35"/>
      <c r="U250" s="33"/>
      <c r="V250" s="36"/>
      <c r="W250" s="36"/>
      <c r="X250" s="35"/>
      <c r="Y250" s="35"/>
      <c r="Z250" s="35"/>
      <c r="AA250" s="35">
        <f t="shared" si="23"/>
        <v>0</v>
      </c>
      <c r="AB250" s="37">
        <f t="shared" si="24"/>
        <v>-0.5</v>
      </c>
      <c r="AC250" s="36">
        <f t="shared" si="25"/>
        <v>-0.5</v>
      </c>
      <c r="AE250" t="s">
        <v>33</v>
      </c>
    </row>
    <row r="251" spans="1:31" ht="15" customHeight="1" thickBot="1" x14ac:dyDescent="0.3">
      <c r="A251" s="105"/>
      <c r="B251" s="24">
        <v>516</v>
      </c>
      <c r="C251" s="125">
        <v>43098</v>
      </c>
      <c r="D251" s="106">
        <v>0.125</v>
      </c>
      <c r="E251" s="24" t="s">
        <v>30</v>
      </c>
      <c r="F251" s="24"/>
      <c r="G251" s="24"/>
      <c r="H251" s="24"/>
      <c r="I251" s="107"/>
      <c r="J251" s="107" t="s">
        <v>43</v>
      </c>
      <c r="K251" s="108"/>
      <c r="L251" s="109"/>
      <c r="M251" s="24"/>
      <c r="N251" s="24"/>
      <c r="O251" s="24">
        <v>86</v>
      </c>
      <c r="P251" s="24">
        <v>70</v>
      </c>
      <c r="Q251" s="24"/>
      <c r="R251" s="24"/>
      <c r="S251" s="24"/>
      <c r="T251" s="24"/>
      <c r="U251" s="24"/>
      <c r="V251" s="32"/>
      <c r="W251" s="32"/>
      <c r="X251" s="24"/>
      <c r="Y251" s="24"/>
      <c r="Z251" s="24"/>
      <c r="AA251" s="24">
        <f t="shared" si="23"/>
        <v>0</v>
      </c>
      <c r="AB251" s="54">
        <f t="shared" si="24"/>
        <v>-1</v>
      </c>
      <c r="AC251" s="32">
        <v>-1</v>
      </c>
      <c r="AE251" t="s">
        <v>28</v>
      </c>
    </row>
    <row r="252" spans="1:31" ht="15" customHeight="1" thickBot="1" x14ac:dyDescent="0.3">
      <c r="A252" s="105"/>
      <c r="B252" s="33">
        <v>516</v>
      </c>
      <c r="C252" s="126">
        <v>43098</v>
      </c>
      <c r="D252" s="110">
        <v>0.125</v>
      </c>
      <c r="E252" s="33" t="s">
        <v>30</v>
      </c>
      <c r="F252" s="33"/>
      <c r="G252" s="33"/>
      <c r="H252" s="33"/>
      <c r="I252" s="34"/>
      <c r="J252" s="34" t="s">
        <v>44</v>
      </c>
      <c r="K252" s="111"/>
      <c r="L252" s="112"/>
      <c r="M252" s="33"/>
      <c r="N252" s="24"/>
      <c r="O252" s="33">
        <v>70</v>
      </c>
      <c r="P252" s="34">
        <v>86</v>
      </c>
      <c r="Q252" s="35"/>
      <c r="R252" s="35"/>
      <c r="S252" s="35"/>
      <c r="T252" s="35"/>
      <c r="U252" s="33"/>
      <c r="V252" s="36"/>
      <c r="W252" s="36"/>
      <c r="X252" s="35"/>
      <c r="Y252" s="35"/>
      <c r="Z252" s="35"/>
      <c r="AA252" s="35">
        <f t="shared" si="23"/>
        <v>0</v>
      </c>
      <c r="AB252" s="37">
        <f t="shared" si="24"/>
        <v>1</v>
      </c>
      <c r="AC252" s="36">
        <f t="shared" si="25"/>
        <v>1</v>
      </c>
      <c r="AE252" t="s">
        <v>30</v>
      </c>
    </row>
    <row r="253" spans="1:31" ht="15" customHeight="1" thickBot="1" x14ac:dyDescent="0.3">
      <c r="A253" s="105"/>
      <c r="B253" s="24">
        <v>517</v>
      </c>
      <c r="C253" s="125">
        <v>43098</v>
      </c>
      <c r="D253" s="106">
        <v>0.14583333333333334</v>
      </c>
      <c r="E253" s="24" t="s">
        <v>6</v>
      </c>
      <c r="F253" s="24"/>
      <c r="G253" s="24"/>
      <c r="H253" s="24"/>
      <c r="I253" s="107"/>
      <c r="J253" s="107" t="s">
        <v>44</v>
      </c>
      <c r="K253" s="108"/>
      <c r="L253" s="109"/>
      <c r="M253" s="24"/>
      <c r="N253" s="24"/>
      <c r="O253" s="24">
        <v>87</v>
      </c>
      <c r="P253" s="24">
        <v>83</v>
      </c>
      <c r="Q253" s="24"/>
      <c r="R253" s="24"/>
      <c r="S253" s="24"/>
      <c r="T253" s="24"/>
      <c r="U253" s="24"/>
      <c r="V253" s="32"/>
      <c r="W253" s="32"/>
      <c r="X253" s="24"/>
      <c r="Y253" s="24"/>
      <c r="Z253" s="24"/>
      <c r="AA253" s="24">
        <f t="shared" si="23"/>
        <v>0</v>
      </c>
      <c r="AB253" s="54">
        <f t="shared" si="24"/>
        <v>-3.5</v>
      </c>
      <c r="AC253" s="32">
        <v>-3.5</v>
      </c>
      <c r="AE253" t="s">
        <v>33</v>
      </c>
    </row>
    <row r="254" spans="1:31" ht="15" customHeight="1" thickBot="1" x14ac:dyDescent="0.3">
      <c r="A254" s="105"/>
      <c r="B254" s="33">
        <v>517</v>
      </c>
      <c r="C254" s="126">
        <v>43098</v>
      </c>
      <c r="D254" s="110">
        <v>0.14583333333333334</v>
      </c>
      <c r="E254" s="33" t="s">
        <v>33</v>
      </c>
      <c r="F254" s="33"/>
      <c r="G254" s="33"/>
      <c r="H254" s="33"/>
      <c r="I254" s="34"/>
      <c r="J254" s="34" t="s">
        <v>43</v>
      </c>
      <c r="K254" s="111"/>
      <c r="L254" s="112"/>
      <c r="M254" s="33"/>
      <c r="N254" s="24"/>
      <c r="O254" s="33">
        <v>83</v>
      </c>
      <c r="P254" s="34">
        <v>87</v>
      </c>
      <c r="Q254" s="35"/>
      <c r="R254" s="35"/>
      <c r="S254" s="35"/>
      <c r="T254" s="35"/>
      <c r="U254" s="33"/>
      <c r="V254" s="36"/>
      <c r="W254" s="36"/>
      <c r="X254" s="35"/>
      <c r="Y254" s="35"/>
      <c r="Z254" s="35"/>
      <c r="AA254" s="35">
        <f t="shared" si="23"/>
        <v>0</v>
      </c>
      <c r="AB254" s="37">
        <f t="shared" si="24"/>
        <v>3.5</v>
      </c>
      <c r="AC254" s="36">
        <f t="shared" si="25"/>
        <v>3.5</v>
      </c>
      <c r="AE254" t="s">
        <v>42</v>
      </c>
    </row>
    <row r="255" spans="1:31" ht="15" customHeight="1" thickBot="1" x14ac:dyDescent="0.3">
      <c r="A255" s="105"/>
      <c r="B255" s="24">
        <v>518</v>
      </c>
      <c r="C255" s="125">
        <v>43098</v>
      </c>
      <c r="D255" s="106">
        <v>0.22916666666666666</v>
      </c>
      <c r="E255" s="24" t="s">
        <v>37</v>
      </c>
      <c r="F255" s="24"/>
      <c r="G255" s="24"/>
      <c r="H255" s="24"/>
      <c r="I255" s="107"/>
      <c r="J255" s="107" t="s">
        <v>44</v>
      </c>
      <c r="K255" s="108"/>
      <c r="L255" s="109"/>
      <c r="M255" s="24"/>
      <c r="N255" s="24"/>
      <c r="O255" s="24">
        <v>87</v>
      </c>
      <c r="P255" s="24">
        <v>80</v>
      </c>
      <c r="Q255" s="24"/>
      <c r="R255" s="24"/>
      <c r="S255" s="24"/>
      <c r="T255" s="24"/>
      <c r="U255" s="24"/>
      <c r="V255" s="32"/>
      <c r="W255" s="32"/>
      <c r="X255" s="24"/>
      <c r="Y255" s="24"/>
      <c r="Z255" s="24"/>
      <c r="AA255" s="24">
        <f t="shared" si="23"/>
        <v>0</v>
      </c>
      <c r="AB255" s="54">
        <f t="shared" si="24"/>
        <v>-1</v>
      </c>
      <c r="AC255" s="32">
        <v>-1</v>
      </c>
      <c r="AE255" t="s">
        <v>26</v>
      </c>
    </row>
    <row r="256" spans="1:31" ht="15" customHeight="1" thickBot="1" x14ac:dyDescent="0.3">
      <c r="A256" s="105"/>
      <c r="B256" s="33">
        <v>518</v>
      </c>
      <c r="C256" s="126">
        <v>43098</v>
      </c>
      <c r="D256" s="110">
        <v>0.22916666666666666</v>
      </c>
      <c r="E256" s="33" t="s">
        <v>27</v>
      </c>
      <c r="F256" s="33"/>
      <c r="G256" s="33"/>
      <c r="H256" s="33"/>
      <c r="I256" s="34"/>
      <c r="J256" s="34" t="s">
        <v>43</v>
      </c>
      <c r="K256" s="111"/>
      <c r="L256" s="112"/>
      <c r="M256" s="33"/>
      <c r="N256" s="24"/>
      <c r="O256" s="33">
        <v>80</v>
      </c>
      <c r="P256" s="34">
        <v>87</v>
      </c>
      <c r="Q256" s="35"/>
      <c r="R256" s="35"/>
      <c r="S256" s="35"/>
      <c r="T256" s="35"/>
      <c r="U256" s="33"/>
      <c r="V256" s="36"/>
      <c r="W256" s="36"/>
      <c r="X256" s="35"/>
      <c r="Y256" s="35"/>
      <c r="Z256" s="35"/>
      <c r="AA256" s="35">
        <f t="shared" si="23"/>
        <v>0</v>
      </c>
      <c r="AB256" s="37">
        <f t="shared" si="24"/>
        <v>1</v>
      </c>
      <c r="AC256" s="36">
        <f t="shared" si="25"/>
        <v>1</v>
      </c>
      <c r="AE256" t="s">
        <v>36</v>
      </c>
    </row>
    <row r="257" spans="1:31" ht="15" customHeight="1" thickBot="1" x14ac:dyDescent="0.3">
      <c r="A257" s="105"/>
      <c r="B257" s="24">
        <v>519</v>
      </c>
      <c r="C257" s="125">
        <v>43099</v>
      </c>
      <c r="D257" s="106">
        <v>8.3333333333333329E-2</v>
      </c>
      <c r="E257" s="24" t="s">
        <v>5</v>
      </c>
      <c r="F257" s="24"/>
      <c r="G257" s="24"/>
      <c r="H257" s="24"/>
      <c r="I257" s="107"/>
      <c r="J257" s="107" t="s">
        <v>43</v>
      </c>
      <c r="K257" s="108"/>
      <c r="L257" s="109"/>
      <c r="M257" s="24"/>
      <c r="N257" s="24"/>
      <c r="O257" s="24">
        <v>94</v>
      </c>
      <c r="P257" s="24">
        <v>80</v>
      </c>
      <c r="Q257" s="24"/>
      <c r="R257" s="24"/>
      <c r="S257" s="24"/>
      <c r="T257" s="24"/>
      <c r="U257" s="24"/>
      <c r="V257" s="32"/>
      <c r="W257" s="32"/>
      <c r="X257" s="24"/>
      <c r="Y257" s="24"/>
      <c r="Z257" s="24"/>
      <c r="AA257" s="24">
        <f t="shared" si="23"/>
        <v>0</v>
      </c>
      <c r="AB257" s="54">
        <f t="shared" si="24"/>
        <v>0</v>
      </c>
      <c r="AC257" s="32">
        <v>0</v>
      </c>
      <c r="AE257" t="s">
        <v>6</v>
      </c>
    </row>
    <row r="258" spans="1:31" ht="15" customHeight="1" thickBot="1" x14ac:dyDescent="0.3">
      <c r="A258" s="105"/>
      <c r="B258" s="33">
        <v>519</v>
      </c>
      <c r="C258" s="126">
        <v>43099</v>
      </c>
      <c r="D258" s="110">
        <v>8.3333333333333329E-2</v>
      </c>
      <c r="E258" s="33" t="s">
        <v>35</v>
      </c>
      <c r="F258" s="33"/>
      <c r="G258" s="33"/>
      <c r="H258" s="33"/>
      <c r="I258" s="34"/>
      <c r="J258" s="34" t="s">
        <v>44</v>
      </c>
      <c r="K258" s="111"/>
      <c r="L258" s="112"/>
      <c r="M258" s="33"/>
      <c r="N258" s="24"/>
      <c r="O258" s="33">
        <v>80</v>
      </c>
      <c r="P258" s="34">
        <v>94</v>
      </c>
      <c r="Q258" s="35"/>
      <c r="R258" s="35"/>
      <c r="S258" s="35"/>
      <c r="T258" s="35"/>
      <c r="U258" s="33"/>
      <c r="V258" s="36"/>
      <c r="W258" s="36"/>
      <c r="X258" s="35"/>
      <c r="Y258" s="35"/>
      <c r="Z258" s="35"/>
      <c r="AA258" s="35">
        <f t="shared" si="23"/>
        <v>0</v>
      </c>
      <c r="AB258" s="37">
        <f t="shared" si="24"/>
        <v>0</v>
      </c>
      <c r="AC258" s="36">
        <f t="shared" si="25"/>
        <v>0</v>
      </c>
      <c r="AE258" t="s">
        <v>39</v>
      </c>
    </row>
    <row r="259" spans="1:31" ht="15" customHeight="1" thickBot="1" x14ac:dyDescent="0.3">
      <c r="A259" s="105"/>
      <c r="B259" s="24">
        <v>520</v>
      </c>
      <c r="C259" s="125">
        <v>43099</v>
      </c>
      <c r="D259" s="106">
        <v>0.10416666666666667</v>
      </c>
      <c r="E259" s="24" t="s">
        <v>26</v>
      </c>
      <c r="F259" s="24"/>
      <c r="G259" s="24"/>
      <c r="H259" s="24"/>
      <c r="I259" s="107"/>
      <c r="J259" s="107" t="s">
        <v>44</v>
      </c>
      <c r="K259" s="108"/>
      <c r="L259" s="109"/>
      <c r="M259" s="24"/>
      <c r="N259" s="24"/>
      <c r="O259" s="24">
        <v>81</v>
      </c>
      <c r="P259" s="24">
        <v>76</v>
      </c>
      <c r="Q259" s="24"/>
      <c r="R259" s="24"/>
      <c r="S259" s="24"/>
      <c r="T259" s="24"/>
      <c r="U259" s="24"/>
      <c r="V259" s="32"/>
      <c r="W259" s="32"/>
      <c r="X259" s="24"/>
      <c r="Y259" s="24"/>
      <c r="Z259" s="24"/>
      <c r="AA259" s="24">
        <f t="shared" si="23"/>
        <v>0</v>
      </c>
      <c r="AB259" s="54">
        <f t="shared" si="24"/>
        <v>-3.5</v>
      </c>
      <c r="AC259" s="32">
        <v>-3.5</v>
      </c>
      <c r="AE259" t="s">
        <v>34</v>
      </c>
    </row>
    <row r="260" spans="1:31" ht="15" customHeight="1" thickBot="1" x14ac:dyDescent="0.3">
      <c r="A260" s="105"/>
      <c r="B260" s="33">
        <v>520</v>
      </c>
      <c r="C260" s="126">
        <v>43099</v>
      </c>
      <c r="D260" s="110">
        <v>0.10416666666666667</v>
      </c>
      <c r="E260" s="33" t="s">
        <v>41</v>
      </c>
      <c r="F260" s="33"/>
      <c r="G260" s="33"/>
      <c r="H260" s="33"/>
      <c r="I260" s="34"/>
      <c r="J260" s="34" t="s">
        <v>44</v>
      </c>
      <c r="K260" s="111"/>
      <c r="L260" s="112"/>
      <c r="M260" s="33"/>
      <c r="N260" s="24"/>
      <c r="O260" s="33">
        <v>76</v>
      </c>
      <c r="P260" s="34">
        <v>81</v>
      </c>
      <c r="Q260" s="35"/>
      <c r="R260" s="35"/>
      <c r="S260" s="35"/>
      <c r="T260" s="35"/>
      <c r="U260" s="33"/>
      <c r="V260" s="36"/>
      <c r="W260" s="36"/>
      <c r="X260" s="35"/>
      <c r="Y260" s="35"/>
      <c r="Z260" s="35"/>
      <c r="AA260" s="35">
        <f t="shared" si="23"/>
        <v>0</v>
      </c>
      <c r="AB260" s="37">
        <f t="shared" si="24"/>
        <v>3.5</v>
      </c>
      <c r="AC260" s="36">
        <f t="shared" si="25"/>
        <v>3.5</v>
      </c>
      <c r="AE260" t="s">
        <v>40</v>
      </c>
    </row>
    <row r="261" spans="1:31" ht="15" customHeight="1" thickBot="1" x14ac:dyDescent="0.3">
      <c r="A261" s="105"/>
      <c r="B261" s="24">
        <v>521</v>
      </c>
      <c r="C261" s="125">
        <v>43099</v>
      </c>
      <c r="D261" s="106">
        <v>0.125</v>
      </c>
      <c r="E261" s="24" t="s">
        <v>30</v>
      </c>
      <c r="F261" s="24"/>
      <c r="G261" s="24"/>
      <c r="H261" s="24"/>
      <c r="I261" s="107"/>
      <c r="J261" s="107" t="s">
        <v>44</v>
      </c>
      <c r="K261" s="108"/>
      <c r="L261" s="109"/>
      <c r="M261" s="24"/>
      <c r="N261" s="24"/>
      <c r="O261" s="24">
        <v>67</v>
      </c>
      <c r="P261" s="24">
        <v>87</v>
      </c>
      <c r="Q261" s="24"/>
      <c r="R261" s="24"/>
      <c r="S261" s="24"/>
      <c r="T261" s="24"/>
      <c r="U261" s="24"/>
      <c r="V261" s="32"/>
      <c r="W261" s="32"/>
      <c r="X261" s="24"/>
      <c r="Y261" s="24"/>
      <c r="Z261" s="24"/>
      <c r="AA261" s="24">
        <f t="shared" si="23"/>
        <v>0</v>
      </c>
      <c r="AB261" s="54">
        <f t="shared" si="24"/>
        <v>-2</v>
      </c>
      <c r="AC261" s="32">
        <v>-2</v>
      </c>
      <c r="AE261" t="s">
        <v>38</v>
      </c>
    </row>
    <row r="262" spans="1:31" ht="15" customHeight="1" thickBot="1" x14ac:dyDescent="0.3">
      <c r="A262" s="105"/>
      <c r="B262" s="33">
        <v>521</v>
      </c>
      <c r="C262" s="126">
        <v>43099</v>
      </c>
      <c r="D262" s="110">
        <v>0.125</v>
      </c>
      <c r="E262" s="33" t="s">
        <v>40</v>
      </c>
      <c r="F262" s="33"/>
      <c r="G262" s="33"/>
      <c r="H262" s="33"/>
      <c r="I262" s="34"/>
      <c r="J262" s="34" t="s">
        <v>44</v>
      </c>
      <c r="K262" s="111"/>
      <c r="L262" s="112"/>
      <c r="M262" s="33"/>
      <c r="N262" s="24"/>
      <c r="O262" s="33">
        <v>87</v>
      </c>
      <c r="P262" s="34">
        <v>67</v>
      </c>
      <c r="Q262" s="35"/>
      <c r="R262" s="35"/>
      <c r="S262" s="35"/>
      <c r="T262" s="35"/>
      <c r="U262" s="33"/>
      <c r="V262" s="36"/>
      <c r="W262" s="36"/>
      <c r="X262" s="35"/>
      <c r="Y262" s="35"/>
      <c r="Z262" s="35"/>
      <c r="AA262" s="35">
        <f t="shared" si="23"/>
        <v>0</v>
      </c>
      <c r="AB262" s="37">
        <f t="shared" si="24"/>
        <v>2</v>
      </c>
      <c r="AC262" s="36">
        <f t="shared" si="25"/>
        <v>2</v>
      </c>
      <c r="AE262" t="s">
        <v>27</v>
      </c>
    </row>
    <row r="263" spans="1:31" ht="15" customHeight="1" thickBot="1" x14ac:dyDescent="0.3">
      <c r="A263" s="105"/>
      <c r="B263" s="24">
        <v>522</v>
      </c>
      <c r="C263" s="125">
        <v>43099</v>
      </c>
      <c r="D263" s="106">
        <v>0.125</v>
      </c>
      <c r="E263" s="24" t="s">
        <v>33</v>
      </c>
      <c r="F263" s="24"/>
      <c r="G263" s="24"/>
      <c r="H263" s="24"/>
      <c r="I263" s="107"/>
      <c r="J263" s="107" t="s">
        <v>43</v>
      </c>
      <c r="K263" s="108"/>
      <c r="L263" s="109"/>
      <c r="M263" s="24"/>
      <c r="N263" s="24"/>
      <c r="O263" s="24">
        <v>99</v>
      </c>
      <c r="P263" s="24">
        <v>92</v>
      </c>
      <c r="Q263" s="24"/>
      <c r="R263" s="24"/>
      <c r="S263" s="24"/>
      <c r="T263" s="24"/>
      <c r="U263" s="24"/>
      <c r="V263" s="32"/>
      <c r="W263" s="32"/>
      <c r="X263" s="24"/>
      <c r="Y263" s="24"/>
      <c r="Z263" s="24"/>
      <c r="AA263" s="24">
        <f t="shared" si="23"/>
        <v>0</v>
      </c>
      <c r="AB263" s="54">
        <f t="shared" si="24"/>
        <v>-2</v>
      </c>
      <c r="AC263" s="32">
        <v>-2</v>
      </c>
      <c r="AE263" t="s">
        <v>37</v>
      </c>
    </row>
    <row r="264" spans="1:31" ht="15" customHeight="1" thickBot="1" x14ac:dyDescent="0.3">
      <c r="A264" s="105"/>
      <c r="B264" s="33">
        <v>522</v>
      </c>
      <c r="C264" s="126">
        <v>43099</v>
      </c>
      <c r="D264" s="110">
        <v>0.125</v>
      </c>
      <c r="E264" s="33" t="s">
        <v>34</v>
      </c>
      <c r="F264" s="33"/>
      <c r="G264" s="33"/>
      <c r="H264" s="33"/>
      <c r="I264" s="34"/>
      <c r="J264" s="34" t="s">
        <v>43</v>
      </c>
      <c r="K264" s="111"/>
      <c r="L264" s="112"/>
      <c r="M264" s="33"/>
      <c r="N264" s="24"/>
      <c r="O264" s="33">
        <v>92</v>
      </c>
      <c r="P264" s="34">
        <v>99</v>
      </c>
      <c r="Q264" s="35"/>
      <c r="R264" s="35"/>
      <c r="S264" s="35"/>
      <c r="T264" s="35"/>
      <c r="U264" s="33"/>
      <c r="V264" s="36"/>
      <c r="W264" s="36"/>
      <c r="X264" s="35"/>
      <c r="Y264" s="35"/>
      <c r="Z264" s="35"/>
      <c r="AA264" s="35">
        <f t="shared" si="23"/>
        <v>0</v>
      </c>
      <c r="AB264" s="37">
        <f t="shared" si="24"/>
        <v>2</v>
      </c>
      <c r="AC264" s="36">
        <f t="shared" si="25"/>
        <v>2</v>
      </c>
      <c r="AE264" t="s">
        <v>30</v>
      </c>
    </row>
    <row r="265" spans="1:31" ht="15" customHeight="1" thickBot="1" x14ac:dyDescent="0.3">
      <c r="A265" s="105"/>
      <c r="B265" s="24">
        <v>523</v>
      </c>
      <c r="C265" s="125">
        <v>43099</v>
      </c>
      <c r="D265" s="106">
        <v>0.125</v>
      </c>
      <c r="E265" s="24" t="s">
        <v>29</v>
      </c>
      <c r="F265" s="24"/>
      <c r="G265" s="24"/>
      <c r="H265" s="24"/>
      <c r="I265" s="107"/>
      <c r="J265" s="107" t="s">
        <v>44</v>
      </c>
      <c r="K265" s="108"/>
      <c r="L265" s="109"/>
      <c r="M265" s="24"/>
      <c r="N265" s="24"/>
      <c r="O265" s="24">
        <v>77</v>
      </c>
      <c r="P265" s="24">
        <v>59</v>
      </c>
      <c r="Q265" s="24"/>
      <c r="R265" s="24"/>
      <c r="S265" s="24"/>
      <c r="T265" s="24"/>
      <c r="U265" s="24"/>
      <c r="V265" s="32"/>
      <c r="W265" s="32"/>
      <c r="X265" s="24"/>
      <c r="Y265" s="24"/>
      <c r="Z265" s="24"/>
      <c r="AA265" s="24">
        <f t="shared" si="23"/>
        <v>0</v>
      </c>
      <c r="AB265" s="54">
        <f t="shared" si="24"/>
        <v>-2</v>
      </c>
      <c r="AC265" s="32">
        <v>-2</v>
      </c>
      <c r="AE265" t="s">
        <v>6</v>
      </c>
    </row>
    <row r="266" spans="1:31" ht="15" customHeight="1" thickBot="1" x14ac:dyDescent="0.3">
      <c r="A266" s="105"/>
      <c r="B266" s="33">
        <v>523</v>
      </c>
      <c r="C266" s="126">
        <v>43099</v>
      </c>
      <c r="D266" s="110">
        <v>0.125</v>
      </c>
      <c r="E266" s="33" t="s">
        <v>30</v>
      </c>
      <c r="F266" s="33"/>
      <c r="G266" s="33"/>
      <c r="H266" s="33"/>
      <c r="I266" s="34"/>
      <c r="J266" s="34" t="s">
        <v>43</v>
      </c>
      <c r="K266" s="111"/>
      <c r="L266" s="112"/>
      <c r="M266" s="33"/>
      <c r="N266" s="24"/>
      <c r="O266" s="33">
        <v>59</v>
      </c>
      <c r="P266" s="34">
        <v>77</v>
      </c>
      <c r="Q266" s="35"/>
      <c r="R266" s="35"/>
      <c r="S266" s="35"/>
      <c r="T266" s="35"/>
      <c r="U266" s="33"/>
      <c r="V266" s="36"/>
      <c r="W266" s="36"/>
      <c r="X266" s="35"/>
      <c r="Y266" s="35"/>
      <c r="Z266" s="35"/>
      <c r="AA266" s="35">
        <f t="shared" si="23"/>
        <v>0</v>
      </c>
      <c r="AB266" s="37">
        <f t="shared" si="24"/>
        <v>2</v>
      </c>
      <c r="AC266" s="36">
        <f t="shared" si="25"/>
        <v>2</v>
      </c>
      <c r="AE266" t="s">
        <v>29</v>
      </c>
    </row>
    <row r="267" spans="1:31" ht="15" customHeight="1" thickBot="1" x14ac:dyDescent="0.3">
      <c r="A267" s="105"/>
      <c r="B267" s="24">
        <v>524</v>
      </c>
      <c r="C267" s="125">
        <v>43099</v>
      </c>
      <c r="D267" s="106">
        <v>0.125</v>
      </c>
      <c r="E267" s="24" t="s">
        <v>36</v>
      </c>
      <c r="F267" s="24"/>
      <c r="G267" s="24"/>
      <c r="H267" s="24"/>
      <c r="I267" s="107"/>
      <c r="J267" s="107" t="s">
        <v>44</v>
      </c>
      <c r="K267" s="108"/>
      <c r="L267" s="109"/>
      <c r="M267" s="24"/>
      <c r="N267" s="24"/>
      <c r="O267" s="24">
        <v>82</v>
      </c>
      <c r="P267" s="24">
        <v>80</v>
      </c>
      <c r="Q267" s="24"/>
      <c r="R267" s="24"/>
      <c r="S267" s="24"/>
      <c r="T267" s="24"/>
      <c r="U267" s="24"/>
      <c r="V267" s="32"/>
      <c r="W267" s="32"/>
      <c r="X267" s="24"/>
      <c r="Y267" s="24"/>
      <c r="Z267" s="24"/>
      <c r="AA267" s="24">
        <f t="shared" si="23"/>
        <v>0</v>
      </c>
      <c r="AB267" s="54">
        <f t="shared" si="24"/>
        <v>-1</v>
      </c>
      <c r="AC267" s="32">
        <v>-1</v>
      </c>
      <c r="AE267" t="s">
        <v>34</v>
      </c>
    </row>
    <row r="268" spans="1:31" ht="15" customHeight="1" thickBot="1" x14ac:dyDescent="0.3">
      <c r="A268" s="105"/>
      <c r="B268" s="33">
        <v>524</v>
      </c>
      <c r="C268" s="126">
        <v>43099</v>
      </c>
      <c r="D268" s="110">
        <v>0.125</v>
      </c>
      <c r="E268" s="33" t="s">
        <v>31</v>
      </c>
      <c r="F268" s="33"/>
      <c r="G268" s="33"/>
      <c r="H268" s="33"/>
      <c r="I268" s="34"/>
      <c r="J268" s="34" t="s">
        <v>44</v>
      </c>
      <c r="K268" s="111"/>
      <c r="L268" s="112"/>
      <c r="M268" s="33"/>
      <c r="N268" s="24"/>
      <c r="O268" s="33">
        <v>80</v>
      </c>
      <c r="P268" s="34">
        <v>82</v>
      </c>
      <c r="Q268" s="35"/>
      <c r="R268" s="35"/>
      <c r="S268" s="35"/>
      <c r="T268" s="35"/>
      <c r="U268" s="33"/>
      <c r="V268" s="36"/>
      <c r="W268" s="36"/>
      <c r="X268" s="35"/>
      <c r="Y268" s="35"/>
      <c r="Z268" s="35"/>
      <c r="AA268" s="35">
        <f t="shared" si="23"/>
        <v>0</v>
      </c>
      <c r="AB268" s="37">
        <f t="shared" si="24"/>
        <v>1</v>
      </c>
      <c r="AC268" s="36">
        <f t="shared" si="25"/>
        <v>1</v>
      </c>
      <c r="AE268" t="s">
        <v>31</v>
      </c>
    </row>
    <row r="269" spans="1:31" ht="15" customHeight="1" thickBot="1" x14ac:dyDescent="0.3">
      <c r="A269" s="105"/>
      <c r="B269" s="24">
        <v>525</v>
      </c>
      <c r="C269" s="125">
        <v>43099</v>
      </c>
      <c r="D269" s="106">
        <v>0.20833333333333334</v>
      </c>
      <c r="E269" s="24" t="s">
        <v>6</v>
      </c>
      <c r="F269" s="24"/>
      <c r="G269" s="24"/>
      <c r="H269" s="24"/>
      <c r="I269" s="107"/>
      <c r="J269" s="107" t="s">
        <v>43</v>
      </c>
      <c r="K269" s="108"/>
      <c r="L269" s="109"/>
      <c r="M269" s="24"/>
      <c r="N269" s="24"/>
      <c r="O269" s="24">
        <v>76</v>
      </c>
      <c r="P269" s="24">
        <v>76</v>
      </c>
      <c r="Q269" s="24"/>
      <c r="R269" s="24"/>
      <c r="S269" s="24"/>
      <c r="T269" s="24"/>
      <c r="U269" s="24"/>
      <c r="V269" s="32"/>
      <c r="W269" s="32"/>
      <c r="X269" s="24"/>
      <c r="Y269" s="24"/>
      <c r="Z269" s="24"/>
      <c r="AA269" s="24">
        <f t="shared" si="23"/>
        <v>0</v>
      </c>
      <c r="AB269" s="54">
        <f t="shared" si="24"/>
        <v>-1</v>
      </c>
      <c r="AC269" s="32">
        <v>-1</v>
      </c>
      <c r="AE269" t="s">
        <v>29</v>
      </c>
    </row>
    <row r="270" spans="1:31" ht="15" customHeight="1" thickBot="1" x14ac:dyDescent="0.3">
      <c r="A270" s="105"/>
      <c r="B270" s="33">
        <v>525</v>
      </c>
      <c r="C270" s="126">
        <v>43099</v>
      </c>
      <c r="D270" s="110">
        <v>0.20833333333333334</v>
      </c>
      <c r="E270" s="33" t="s">
        <v>27</v>
      </c>
      <c r="F270" s="33"/>
      <c r="G270" s="33"/>
      <c r="H270" s="33"/>
      <c r="I270" s="34"/>
      <c r="J270" s="34" t="s">
        <v>43</v>
      </c>
      <c r="K270" s="111"/>
      <c r="L270" s="112"/>
      <c r="M270" s="33"/>
      <c r="N270" s="24"/>
      <c r="O270" s="33">
        <v>76</v>
      </c>
      <c r="P270" s="34">
        <v>76</v>
      </c>
      <c r="Q270" s="35"/>
      <c r="R270" s="35"/>
      <c r="S270" s="35"/>
      <c r="T270" s="35"/>
      <c r="U270" s="33"/>
      <c r="V270" s="36"/>
      <c r="W270" s="36"/>
      <c r="X270" s="35"/>
      <c r="Y270" s="35"/>
      <c r="Z270" s="35"/>
      <c r="AA270" s="35">
        <f t="shared" si="23"/>
        <v>0</v>
      </c>
      <c r="AB270" s="37">
        <f t="shared" si="24"/>
        <v>1</v>
      </c>
      <c r="AC270" s="36">
        <f t="shared" si="25"/>
        <v>1</v>
      </c>
      <c r="AE270" t="s">
        <v>33</v>
      </c>
    </row>
    <row r="271" spans="1:31" ht="15" customHeight="1" thickBot="1" x14ac:dyDescent="0.3">
      <c r="A271" s="105"/>
      <c r="B271" s="24">
        <v>526</v>
      </c>
      <c r="C271" s="125">
        <v>43099</v>
      </c>
      <c r="D271" s="106">
        <v>0.22916666666666666</v>
      </c>
      <c r="E271" s="24" t="s">
        <v>32</v>
      </c>
      <c r="F271" s="24"/>
      <c r="G271" s="24"/>
      <c r="H271" s="24"/>
      <c r="I271" s="107"/>
      <c r="J271" s="107" t="s">
        <v>44</v>
      </c>
      <c r="K271" s="108"/>
      <c r="L271" s="109"/>
      <c r="M271" s="24"/>
      <c r="N271" s="24"/>
      <c r="O271" s="24">
        <v>71</v>
      </c>
      <c r="P271" s="24">
        <v>79</v>
      </c>
      <c r="Q271" s="24"/>
      <c r="R271" s="24"/>
      <c r="S271" s="24"/>
      <c r="T271" s="24"/>
      <c r="U271" s="24"/>
      <c r="V271" s="32"/>
      <c r="W271" s="32"/>
      <c r="X271" s="24"/>
      <c r="Y271" s="24"/>
      <c r="Z271" s="24"/>
      <c r="AA271" s="24">
        <f t="shared" si="23"/>
        <v>0</v>
      </c>
      <c r="AB271" s="54">
        <f t="shared" si="24"/>
        <v>-3</v>
      </c>
      <c r="AC271" s="32">
        <v>-3</v>
      </c>
      <c r="AE271" t="s">
        <v>40</v>
      </c>
    </row>
    <row r="272" spans="1:31" ht="15" customHeight="1" thickBot="1" x14ac:dyDescent="0.3">
      <c r="A272" s="105"/>
      <c r="B272" s="33">
        <v>526</v>
      </c>
      <c r="C272" s="126">
        <v>43099</v>
      </c>
      <c r="D272" s="110">
        <v>0.22916666666666666</v>
      </c>
      <c r="E272" s="33" t="s">
        <v>42</v>
      </c>
      <c r="F272" s="33"/>
      <c r="G272" s="33"/>
      <c r="H272" s="33"/>
      <c r="I272" s="34"/>
      <c r="J272" s="34" t="s">
        <v>43</v>
      </c>
      <c r="K272" s="111"/>
      <c r="L272" s="112"/>
      <c r="M272" s="33"/>
      <c r="N272" s="24"/>
      <c r="O272" s="33">
        <v>79</v>
      </c>
      <c r="P272" s="34">
        <v>71</v>
      </c>
      <c r="Q272" s="35"/>
      <c r="R272" s="35"/>
      <c r="S272" s="35"/>
      <c r="T272" s="35"/>
      <c r="U272" s="33"/>
      <c r="V272" s="36"/>
      <c r="W272" s="36"/>
      <c r="X272" s="35"/>
      <c r="Y272" s="35"/>
      <c r="Z272" s="35"/>
      <c r="AA272" s="35">
        <f t="shared" si="23"/>
        <v>0</v>
      </c>
      <c r="AB272" s="37">
        <f t="shared" si="24"/>
        <v>3</v>
      </c>
      <c r="AC272" s="36">
        <f t="shared" si="25"/>
        <v>3</v>
      </c>
      <c r="AE272" t="s">
        <v>39</v>
      </c>
    </row>
    <row r="273" spans="1:31" ht="15" customHeight="1" thickBot="1" x14ac:dyDescent="0.3">
      <c r="A273" s="105"/>
      <c r="B273" s="24">
        <v>527</v>
      </c>
      <c r="C273" s="125">
        <v>43099</v>
      </c>
      <c r="D273" s="106">
        <v>0.22916666666666666</v>
      </c>
      <c r="E273" s="24" t="s">
        <v>39</v>
      </c>
      <c r="F273" s="24"/>
      <c r="G273" s="24"/>
      <c r="H273" s="24"/>
      <c r="I273" s="107"/>
      <c r="J273" s="107" t="s">
        <v>43</v>
      </c>
      <c r="K273" s="108"/>
      <c r="L273" s="109"/>
      <c r="M273" s="24"/>
      <c r="N273" s="24"/>
      <c r="O273" s="24">
        <v>84</v>
      </c>
      <c r="P273" s="24">
        <v>86</v>
      </c>
      <c r="Q273" s="24"/>
      <c r="R273" s="24"/>
      <c r="S273" s="24"/>
      <c r="T273" s="24"/>
      <c r="U273" s="24"/>
      <c r="V273" s="32"/>
      <c r="W273" s="32"/>
      <c r="X273" s="24"/>
      <c r="Y273" s="24"/>
      <c r="Z273" s="24"/>
      <c r="AA273" s="24">
        <f t="shared" si="23"/>
        <v>0</v>
      </c>
      <c r="AB273" s="54">
        <f t="shared" si="24"/>
        <v>1</v>
      </c>
      <c r="AC273" s="32">
        <v>1</v>
      </c>
      <c r="AE273" t="s">
        <v>27</v>
      </c>
    </row>
    <row r="274" spans="1:31" ht="15" customHeight="1" thickBot="1" x14ac:dyDescent="0.3">
      <c r="A274" s="105"/>
      <c r="B274" s="33">
        <v>527</v>
      </c>
      <c r="C274" s="126">
        <v>43099</v>
      </c>
      <c r="D274" s="110">
        <v>0.22916666666666666</v>
      </c>
      <c r="E274" s="33" t="s">
        <v>39</v>
      </c>
      <c r="F274" s="33"/>
      <c r="G274" s="33"/>
      <c r="H274" s="33"/>
      <c r="I274" s="34"/>
      <c r="J274" s="34" t="s">
        <v>43</v>
      </c>
      <c r="K274" s="111"/>
      <c r="L274" s="112"/>
      <c r="M274" s="33"/>
      <c r="N274" s="24"/>
      <c r="O274" s="33">
        <v>86</v>
      </c>
      <c r="P274" s="34">
        <v>84</v>
      </c>
      <c r="Q274" s="35"/>
      <c r="R274" s="35"/>
      <c r="S274" s="35"/>
      <c r="T274" s="35"/>
      <c r="U274" s="33"/>
      <c r="V274" s="36"/>
      <c r="W274" s="36"/>
      <c r="X274" s="35"/>
      <c r="Y274" s="35"/>
      <c r="Z274" s="35"/>
      <c r="AA274" s="35">
        <f t="shared" si="23"/>
        <v>0</v>
      </c>
      <c r="AB274" s="37">
        <f t="shared" si="24"/>
        <v>-1</v>
      </c>
      <c r="AC274" s="36">
        <f t="shared" si="25"/>
        <v>-1</v>
      </c>
      <c r="AE274" t="s">
        <v>30</v>
      </c>
    </row>
    <row r="275" spans="1:31" ht="15" customHeight="1" thickBot="1" x14ac:dyDescent="0.3">
      <c r="A275" s="105"/>
      <c r="B275" s="24">
        <v>528</v>
      </c>
      <c r="C275" s="125">
        <v>43100</v>
      </c>
      <c r="D275" s="106">
        <v>8.3333333333333329E-2</v>
      </c>
      <c r="E275" s="24" t="s">
        <v>34</v>
      </c>
      <c r="F275" s="24"/>
      <c r="G275" s="24"/>
      <c r="H275" s="24"/>
      <c r="I275" s="107"/>
      <c r="J275" s="107" t="s">
        <v>43</v>
      </c>
      <c r="K275" s="108"/>
      <c r="L275" s="109"/>
      <c r="M275" s="24"/>
      <c r="N275" s="24"/>
      <c r="O275" s="24">
        <v>69</v>
      </c>
      <c r="P275" s="24">
        <v>66</v>
      </c>
      <c r="Q275" s="24"/>
      <c r="R275" s="24"/>
      <c r="S275" s="24"/>
      <c r="T275" s="24"/>
      <c r="U275" s="24"/>
      <c r="V275" s="32"/>
      <c r="W275" s="32"/>
      <c r="X275" s="24"/>
      <c r="Y275" s="24"/>
      <c r="Z275" s="24"/>
      <c r="AA275" s="24">
        <f t="shared" si="23"/>
        <v>0</v>
      </c>
      <c r="AB275" s="54">
        <f t="shared" si="24"/>
        <v>1</v>
      </c>
      <c r="AC275" s="32">
        <v>1</v>
      </c>
      <c r="AE275" t="s">
        <v>32</v>
      </c>
    </row>
    <row r="276" spans="1:31" ht="15" customHeight="1" thickBot="1" x14ac:dyDescent="0.3">
      <c r="A276" s="105"/>
      <c r="B276" s="33">
        <v>528</v>
      </c>
      <c r="C276" s="126">
        <v>43100</v>
      </c>
      <c r="D276" s="110">
        <v>8.3333333333333329E-2</v>
      </c>
      <c r="E276" s="33" t="s">
        <v>6</v>
      </c>
      <c r="F276" s="33"/>
      <c r="G276" s="33"/>
      <c r="H276" s="33"/>
      <c r="I276" s="34"/>
      <c r="J276" s="34" t="s">
        <v>44</v>
      </c>
      <c r="K276" s="111"/>
      <c r="L276" s="112"/>
      <c r="M276" s="33"/>
      <c r="N276" s="24"/>
      <c r="O276" s="33">
        <v>66</v>
      </c>
      <c r="P276" s="34">
        <v>69</v>
      </c>
      <c r="Q276" s="35"/>
      <c r="R276" s="35"/>
      <c r="S276" s="35"/>
      <c r="T276" s="35"/>
      <c r="U276" s="33"/>
      <c r="V276" s="36"/>
      <c r="W276" s="36"/>
      <c r="X276" s="35"/>
      <c r="Y276" s="35"/>
      <c r="Z276" s="35"/>
      <c r="AA276" s="35">
        <f t="shared" si="23"/>
        <v>0</v>
      </c>
      <c r="AB276" s="37">
        <f t="shared" si="24"/>
        <v>-1</v>
      </c>
      <c r="AC276" s="36">
        <f t="shared" si="25"/>
        <v>-1</v>
      </c>
      <c r="AE276" t="s">
        <v>30</v>
      </c>
    </row>
    <row r="277" spans="1:31" ht="15" customHeight="1" thickBot="1" x14ac:dyDescent="0.3">
      <c r="A277" s="105"/>
      <c r="B277" s="24">
        <v>529</v>
      </c>
      <c r="C277" s="125">
        <v>43100</v>
      </c>
      <c r="D277" s="106">
        <v>8.3333333333333329E-2</v>
      </c>
      <c r="E277" s="24" t="s">
        <v>33</v>
      </c>
      <c r="F277" s="24"/>
      <c r="G277" s="24"/>
      <c r="H277" s="24"/>
      <c r="I277" s="107"/>
      <c r="J277" s="107" t="s">
        <v>44</v>
      </c>
      <c r="K277" s="108"/>
      <c r="L277" s="109"/>
      <c r="M277" s="24"/>
      <c r="N277" s="24"/>
      <c r="O277" s="24">
        <v>82</v>
      </c>
      <c r="P277" s="24">
        <v>77</v>
      </c>
      <c r="Q277" s="24"/>
      <c r="R277" s="24"/>
      <c r="S277" s="24"/>
      <c r="T277" s="24"/>
      <c r="U277" s="24"/>
      <c r="V277" s="32"/>
      <c r="W277" s="32"/>
      <c r="X277" s="24"/>
      <c r="Y277" s="24"/>
      <c r="Z277" s="24"/>
      <c r="AA277" s="24">
        <f t="shared" si="23"/>
        <v>0</v>
      </c>
      <c r="AB277" s="54">
        <f t="shared" si="24"/>
        <v>-1.5</v>
      </c>
      <c r="AC277" s="32">
        <v>-1.5</v>
      </c>
      <c r="AE277" t="s">
        <v>5</v>
      </c>
    </row>
    <row r="278" spans="1:31" ht="15" customHeight="1" thickBot="1" x14ac:dyDescent="0.3">
      <c r="A278" s="105"/>
      <c r="B278" s="33">
        <v>529</v>
      </c>
      <c r="C278" s="126">
        <v>43100</v>
      </c>
      <c r="D278" s="110">
        <v>8.3333333333333329E-2</v>
      </c>
      <c r="E278" s="33" t="s">
        <v>33</v>
      </c>
      <c r="F278" s="33"/>
      <c r="G278" s="33"/>
      <c r="H278" s="33"/>
      <c r="I278" s="34"/>
      <c r="J278" s="34" t="s">
        <v>43</v>
      </c>
      <c r="K278" s="111"/>
      <c r="L278" s="112"/>
      <c r="M278" s="33"/>
      <c r="N278" s="24"/>
      <c r="O278" s="33">
        <v>77</v>
      </c>
      <c r="P278" s="34">
        <v>82</v>
      </c>
      <c r="Q278" s="35"/>
      <c r="R278" s="35"/>
      <c r="S278" s="35"/>
      <c r="T278" s="35"/>
      <c r="U278" s="33"/>
      <c r="V278" s="36"/>
      <c r="W278" s="36"/>
      <c r="X278" s="35"/>
      <c r="Y278" s="35"/>
      <c r="Z278" s="35"/>
      <c r="AA278" s="35">
        <f t="shared" si="23"/>
        <v>0</v>
      </c>
      <c r="AB278" s="37">
        <f t="shared" si="24"/>
        <v>1.5</v>
      </c>
      <c r="AC278" s="36">
        <f t="shared" si="25"/>
        <v>1.5</v>
      </c>
      <c r="AE278" t="s">
        <v>39</v>
      </c>
    </row>
    <row r="279" spans="1:31" ht="15" customHeight="1" thickBot="1" x14ac:dyDescent="0.3">
      <c r="A279" s="105"/>
      <c r="B279" s="24">
        <v>530</v>
      </c>
      <c r="C279" s="125">
        <v>43100</v>
      </c>
      <c r="D279" s="106">
        <v>8.3333333333333329E-2</v>
      </c>
      <c r="E279" s="24" t="s">
        <v>29</v>
      </c>
      <c r="F279" s="24"/>
      <c r="G279" s="24"/>
      <c r="H279" s="24"/>
      <c r="I279" s="107"/>
      <c r="J279" s="107" t="s">
        <v>44</v>
      </c>
      <c r="K279" s="108"/>
      <c r="L279" s="109"/>
      <c r="M279" s="24"/>
      <c r="N279" s="24"/>
      <c r="O279" s="24">
        <v>79</v>
      </c>
      <c r="P279" s="24">
        <v>96</v>
      </c>
      <c r="Q279" s="24"/>
      <c r="R279" s="24"/>
      <c r="S279" s="24"/>
      <c r="T279" s="24"/>
      <c r="U279" s="24"/>
      <c r="V279" s="32"/>
      <c r="W279" s="32"/>
      <c r="X279" s="24"/>
      <c r="Y279" s="24"/>
      <c r="Z279" s="24"/>
      <c r="AA279" s="24">
        <f t="shared" si="23"/>
        <v>0</v>
      </c>
      <c r="AB279" s="54">
        <f t="shared" si="24"/>
        <v>0</v>
      </c>
      <c r="AC279" s="32">
        <v>0</v>
      </c>
      <c r="AE279" t="s">
        <v>26</v>
      </c>
    </row>
    <row r="280" spans="1:31" ht="15" customHeight="1" thickBot="1" x14ac:dyDescent="0.3">
      <c r="A280" s="105"/>
      <c r="B280" s="33">
        <v>530</v>
      </c>
      <c r="C280" s="126">
        <v>43100</v>
      </c>
      <c r="D280" s="110">
        <v>8.3333333333333329E-2</v>
      </c>
      <c r="E280" s="33" t="s">
        <v>30</v>
      </c>
      <c r="F280" s="33"/>
      <c r="G280" s="33"/>
      <c r="H280" s="33"/>
      <c r="I280" s="34"/>
      <c r="J280" s="34" t="s">
        <v>44</v>
      </c>
      <c r="K280" s="111"/>
      <c r="L280" s="112"/>
      <c r="M280" s="33"/>
      <c r="N280" s="24"/>
      <c r="O280" s="33">
        <v>96</v>
      </c>
      <c r="P280" s="34">
        <v>79</v>
      </c>
      <c r="Q280" s="35"/>
      <c r="R280" s="35"/>
      <c r="S280" s="35"/>
      <c r="T280" s="35"/>
      <c r="U280" s="33"/>
      <c r="V280" s="36"/>
      <c r="W280" s="36"/>
      <c r="X280" s="35"/>
      <c r="Y280" s="35"/>
      <c r="Z280" s="35"/>
      <c r="AA280" s="35">
        <f t="shared" si="23"/>
        <v>0</v>
      </c>
      <c r="AB280" s="37">
        <f t="shared" si="24"/>
        <v>0</v>
      </c>
      <c r="AC280" s="36">
        <f t="shared" si="25"/>
        <v>0</v>
      </c>
      <c r="AE280" t="s">
        <v>33</v>
      </c>
    </row>
    <row r="281" spans="1:31" ht="15" customHeight="1" thickBot="1" x14ac:dyDescent="0.3">
      <c r="A281" s="105"/>
      <c r="B281" s="24">
        <v>531</v>
      </c>
      <c r="C281" s="125">
        <v>43100</v>
      </c>
      <c r="D281" s="106">
        <v>0.10416666666666667</v>
      </c>
      <c r="E281" s="24" t="s">
        <v>41</v>
      </c>
      <c r="F281" s="24"/>
      <c r="G281" s="24"/>
      <c r="H281" s="24"/>
      <c r="I281" s="107"/>
      <c r="J281" s="107" t="s">
        <v>43</v>
      </c>
      <c r="K281" s="108"/>
      <c r="L281" s="109"/>
      <c r="M281" s="24"/>
      <c r="N281" s="24"/>
      <c r="O281" s="24">
        <v>80</v>
      </c>
      <c r="P281" s="24">
        <v>66</v>
      </c>
      <c r="Q281" s="24"/>
      <c r="R281" s="24"/>
      <c r="S281" s="24"/>
      <c r="T281" s="24"/>
      <c r="U281" s="24"/>
      <c r="V281" s="32"/>
      <c r="W281" s="32"/>
      <c r="X281" s="24"/>
      <c r="Y281" s="24"/>
      <c r="Z281" s="24"/>
      <c r="AA281" s="24">
        <f t="shared" si="23"/>
        <v>0</v>
      </c>
      <c r="AB281" s="54">
        <f t="shared" si="24"/>
        <v>1</v>
      </c>
      <c r="AC281" s="32">
        <v>1</v>
      </c>
      <c r="AE281" t="s">
        <v>35</v>
      </c>
    </row>
    <row r="282" spans="1:31" ht="15" customHeight="1" thickBot="1" x14ac:dyDescent="0.3">
      <c r="A282" s="105"/>
      <c r="B282" s="33">
        <v>531</v>
      </c>
      <c r="C282" s="126">
        <v>43100</v>
      </c>
      <c r="D282" s="110">
        <v>0.10416666666666667</v>
      </c>
      <c r="E282" s="33" t="s">
        <v>37</v>
      </c>
      <c r="F282" s="33"/>
      <c r="G282" s="33"/>
      <c r="H282" s="33"/>
      <c r="I282" s="34"/>
      <c r="J282" s="34" t="s">
        <v>44</v>
      </c>
      <c r="K282" s="111"/>
      <c r="L282" s="112"/>
      <c r="M282" s="33"/>
      <c r="N282" s="24"/>
      <c r="O282" s="33">
        <v>66</v>
      </c>
      <c r="P282" s="34">
        <v>80</v>
      </c>
      <c r="Q282" s="35"/>
      <c r="R282" s="35"/>
      <c r="S282" s="35"/>
      <c r="T282" s="35"/>
      <c r="U282" s="33"/>
      <c r="V282" s="36"/>
      <c r="W282" s="36"/>
      <c r="X282" s="35"/>
      <c r="Y282" s="35"/>
      <c r="Z282" s="35"/>
      <c r="AA282" s="35">
        <f t="shared" si="23"/>
        <v>0</v>
      </c>
      <c r="AB282" s="37">
        <f t="shared" si="24"/>
        <v>-1</v>
      </c>
      <c r="AC282" s="36">
        <f t="shared" si="25"/>
        <v>-1</v>
      </c>
      <c r="AE282" t="s">
        <v>28</v>
      </c>
    </row>
    <row r="283" spans="1:31" ht="15" customHeight="1" thickBot="1" x14ac:dyDescent="0.3">
      <c r="A283" s="105"/>
      <c r="B283" s="24">
        <v>532</v>
      </c>
      <c r="C283" s="125">
        <v>43100</v>
      </c>
      <c r="D283" s="106">
        <v>0.125</v>
      </c>
      <c r="E283" s="24" t="s">
        <v>38</v>
      </c>
      <c r="F283" s="24"/>
      <c r="G283" s="24"/>
      <c r="H283" s="24"/>
      <c r="I283" s="107"/>
      <c r="J283" s="107" t="s">
        <v>44</v>
      </c>
      <c r="K283" s="108"/>
      <c r="L283" s="109"/>
      <c r="M283" s="24"/>
      <c r="N283" s="24"/>
      <c r="O283" s="24">
        <v>82</v>
      </c>
      <c r="P283" s="24">
        <v>69</v>
      </c>
      <c r="Q283" s="24"/>
      <c r="R283" s="24"/>
      <c r="S283" s="24"/>
      <c r="T283" s="24"/>
      <c r="U283" s="24"/>
      <c r="V283" s="32"/>
      <c r="W283" s="32"/>
      <c r="X283" s="24"/>
      <c r="Y283" s="24"/>
      <c r="Z283" s="24"/>
      <c r="AA283" s="24">
        <f t="shared" si="23"/>
        <v>0</v>
      </c>
      <c r="AB283" s="54">
        <f t="shared" si="24"/>
        <v>1</v>
      </c>
      <c r="AC283" s="32">
        <v>1</v>
      </c>
      <c r="AE283" t="s">
        <v>6</v>
      </c>
    </row>
    <row r="284" spans="1:31" ht="15" customHeight="1" thickBot="1" x14ac:dyDescent="0.3">
      <c r="A284" s="105"/>
      <c r="B284" s="33">
        <v>532</v>
      </c>
      <c r="C284" s="126">
        <v>43100</v>
      </c>
      <c r="D284" s="110">
        <v>0.125</v>
      </c>
      <c r="E284" s="33" t="s">
        <v>28</v>
      </c>
      <c r="F284" s="33"/>
      <c r="G284" s="33"/>
      <c r="H284" s="33"/>
      <c r="I284" s="34"/>
      <c r="J284" s="34" t="s">
        <v>43</v>
      </c>
      <c r="K284" s="111"/>
      <c r="L284" s="112"/>
      <c r="M284" s="33"/>
      <c r="N284" s="24"/>
      <c r="O284" s="33">
        <v>69</v>
      </c>
      <c r="P284" s="34">
        <v>82</v>
      </c>
      <c r="Q284" s="35"/>
      <c r="R284" s="35"/>
      <c r="S284" s="35"/>
      <c r="T284" s="35"/>
      <c r="U284" s="33"/>
      <c r="V284" s="36"/>
      <c r="W284" s="36"/>
      <c r="X284" s="35"/>
      <c r="Y284" s="35"/>
      <c r="Z284" s="35"/>
      <c r="AA284" s="35">
        <f t="shared" si="23"/>
        <v>0</v>
      </c>
      <c r="AB284" s="37">
        <f t="shared" si="24"/>
        <v>-1</v>
      </c>
      <c r="AC284" s="36">
        <f t="shared" si="25"/>
        <v>-1</v>
      </c>
      <c r="AE284" t="s">
        <v>27</v>
      </c>
    </row>
    <row r="285" spans="1:31" ht="15" customHeight="1" thickBot="1" x14ac:dyDescent="0.3">
      <c r="A285" s="105"/>
      <c r="B285" s="24">
        <v>533</v>
      </c>
      <c r="C285" s="125">
        <v>43100</v>
      </c>
      <c r="D285" s="106">
        <v>0.14583333333333334</v>
      </c>
      <c r="E285" s="24" t="s">
        <v>32</v>
      </c>
      <c r="F285" s="24"/>
      <c r="G285" s="24"/>
      <c r="H285" s="24"/>
      <c r="I285" s="107"/>
      <c r="J285" s="107" t="s">
        <v>43</v>
      </c>
      <c r="K285" s="108"/>
      <c r="L285" s="109"/>
      <c r="M285" s="24"/>
      <c r="N285" s="24"/>
      <c r="O285" s="24">
        <v>101</v>
      </c>
      <c r="P285" s="24">
        <v>90</v>
      </c>
      <c r="Q285" s="24"/>
      <c r="R285" s="24"/>
      <c r="S285" s="24"/>
      <c r="T285" s="24"/>
      <c r="U285" s="24"/>
      <c r="V285" s="32"/>
      <c r="W285" s="32"/>
      <c r="X285" s="24"/>
      <c r="Y285" s="24"/>
      <c r="Z285" s="24"/>
      <c r="AA285" s="24">
        <f t="shared" si="23"/>
        <v>0</v>
      </c>
      <c r="AB285" s="54">
        <f t="shared" si="24"/>
        <v>-4</v>
      </c>
      <c r="AC285" s="32">
        <v>-4</v>
      </c>
      <c r="AE285" t="s">
        <v>34</v>
      </c>
    </row>
    <row r="286" spans="1:31" ht="15" customHeight="1" thickBot="1" x14ac:dyDescent="0.3">
      <c r="A286" s="105"/>
      <c r="B286" s="33">
        <v>533</v>
      </c>
      <c r="C286" s="126">
        <v>43100</v>
      </c>
      <c r="D286" s="110">
        <v>0.14583333333333334</v>
      </c>
      <c r="E286" s="33" t="s">
        <v>30</v>
      </c>
      <c r="F286" s="33"/>
      <c r="G286" s="33"/>
      <c r="H286" s="33"/>
      <c r="I286" s="34"/>
      <c r="J286" s="34" t="s">
        <v>43</v>
      </c>
      <c r="K286" s="111"/>
      <c r="L286" s="112"/>
      <c r="M286" s="33"/>
      <c r="N286" s="24"/>
      <c r="O286" s="33">
        <v>90</v>
      </c>
      <c r="P286" s="34">
        <v>101</v>
      </c>
      <c r="Q286" s="35"/>
      <c r="R286" s="35"/>
      <c r="S286" s="35"/>
      <c r="T286" s="35"/>
      <c r="U286" s="33"/>
      <c r="V286" s="36"/>
      <c r="W286" s="36"/>
      <c r="X286" s="35"/>
      <c r="Y286" s="35"/>
      <c r="Z286" s="35"/>
      <c r="AA286" s="35">
        <f t="shared" si="23"/>
        <v>0</v>
      </c>
      <c r="AB286" s="37">
        <f t="shared" si="24"/>
        <v>4</v>
      </c>
      <c r="AC286" s="36">
        <f t="shared" si="25"/>
        <v>4</v>
      </c>
      <c r="AE286" t="s">
        <v>29</v>
      </c>
    </row>
    <row r="287" spans="1:31" ht="15" customHeight="1" thickBot="1" x14ac:dyDescent="0.3">
      <c r="A287" s="105"/>
      <c r="B287" s="24">
        <v>534</v>
      </c>
      <c r="C287" s="125">
        <v>43100</v>
      </c>
      <c r="D287" s="106">
        <v>0.16666666666666666</v>
      </c>
      <c r="E287" s="24" t="s">
        <v>34</v>
      </c>
      <c r="F287" s="24"/>
      <c r="G287" s="24"/>
      <c r="H287" s="24"/>
      <c r="I287" s="107"/>
      <c r="J287" s="107" t="s">
        <v>44</v>
      </c>
      <c r="K287" s="108"/>
      <c r="L287" s="109"/>
      <c r="M287" s="24"/>
      <c r="N287" s="24"/>
      <c r="O287" s="24">
        <v>73</v>
      </c>
      <c r="P287" s="24">
        <v>76</v>
      </c>
      <c r="Q287" s="24"/>
      <c r="R287" s="24"/>
      <c r="S287" s="24"/>
      <c r="T287" s="24"/>
      <c r="U287" s="24"/>
      <c r="V287" s="32"/>
      <c r="W287" s="32"/>
      <c r="X287" s="24"/>
      <c r="Y287" s="24"/>
      <c r="Z287" s="24"/>
      <c r="AA287" s="24">
        <f t="shared" si="23"/>
        <v>0</v>
      </c>
      <c r="AB287" s="54">
        <f t="shared" si="24"/>
        <v>-2</v>
      </c>
      <c r="AC287" s="32">
        <v>-2</v>
      </c>
      <c r="AE287" t="s">
        <v>34</v>
      </c>
    </row>
    <row r="288" spans="1:31" ht="15" customHeight="1" thickBot="1" x14ac:dyDescent="0.3">
      <c r="A288" s="105"/>
      <c r="B288" s="33">
        <v>534</v>
      </c>
      <c r="C288" s="126">
        <v>43100</v>
      </c>
      <c r="D288" s="110">
        <v>0.16666666666666666</v>
      </c>
      <c r="E288" s="33" t="s">
        <v>27</v>
      </c>
      <c r="F288" s="33"/>
      <c r="G288" s="33"/>
      <c r="H288" s="33"/>
      <c r="I288" s="34"/>
      <c r="J288" s="34" t="s">
        <v>43</v>
      </c>
      <c r="K288" s="111"/>
      <c r="L288" s="112"/>
      <c r="M288" s="33"/>
      <c r="N288" s="24"/>
      <c r="O288" s="33">
        <v>76</v>
      </c>
      <c r="P288" s="34">
        <v>73</v>
      </c>
      <c r="Q288" s="35"/>
      <c r="R288" s="35"/>
      <c r="S288" s="35"/>
      <c r="T288" s="35"/>
      <c r="U288" s="33"/>
      <c r="V288" s="36"/>
      <c r="W288" s="36"/>
      <c r="X288" s="35"/>
      <c r="Y288" s="35"/>
      <c r="Z288" s="35"/>
      <c r="AA288" s="35">
        <f t="shared" si="23"/>
        <v>0</v>
      </c>
      <c r="AB288" s="37">
        <f t="shared" si="24"/>
        <v>2</v>
      </c>
      <c r="AC288" s="36">
        <f t="shared" si="25"/>
        <v>2</v>
      </c>
      <c r="AE288" t="s">
        <v>41</v>
      </c>
    </row>
    <row r="289" spans="1:31" ht="15" customHeight="1" thickBot="1" x14ac:dyDescent="0.3">
      <c r="A289" s="105"/>
      <c r="B289" s="24">
        <v>535</v>
      </c>
      <c r="C289" s="125">
        <v>43100</v>
      </c>
      <c r="D289" s="106">
        <v>0.9375</v>
      </c>
      <c r="E289" s="24" t="s">
        <v>5</v>
      </c>
      <c r="F289" s="24"/>
      <c r="G289" s="24"/>
      <c r="H289" s="24"/>
      <c r="I289" s="107"/>
      <c r="J289" s="107" t="s">
        <v>44</v>
      </c>
      <c r="K289" s="108"/>
      <c r="L289" s="109"/>
      <c r="M289" s="24"/>
      <c r="N289" s="24"/>
      <c r="O289" s="24">
        <v>84</v>
      </c>
      <c r="P289" s="24">
        <v>72</v>
      </c>
      <c r="Q289" s="24"/>
      <c r="R289" s="24"/>
      <c r="S289" s="24"/>
      <c r="T289" s="24"/>
      <c r="U289" s="24"/>
      <c r="V289" s="32"/>
      <c r="W289" s="32"/>
      <c r="X289" s="24"/>
      <c r="Y289" s="24"/>
      <c r="Z289" s="24"/>
      <c r="AA289" s="24">
        <f t="shared" si="23"/>
        <v>0</v>
      </c>
      <c r="AB289" s="54">
        <f t="shared" si="24"/>
        <v>-2</v>
      </c>
      <c r="AC289" s="32">
        <v>-2</v>
      </c>
      <c r="AE289" t="s">
        <v>40</v>
      </c>
    </row>
    <row r="290" spans="1:31" ht="15" customHeight="1" thickBot="1" x14ac:dyDescent="0.3">
      <c r="A290" s="105"/>
      <c r="B290" s="33">
        <v>535</v>
      </c>
      <c r="C290" s="126">
        <v>43100</v>
      </c>
      <c r="D290" s="110">
        <v>0.9375</v>
      </c>
      <c r="E290" s="33" t="s">
        <v>36</v>
      </c>
      <c r="F290" s="33"/>
      <c r="G290" s="33"/>
      <c r="H290" s="33"/>
      <c r="I290" s="34"/>
      <c r="J290" s="34" t="s">
        <v>44</v>
      </c>
      <c r="K290" s="111"/>
      <c r="L290" s="112"/>
      <c r="M290" s="33"/>
      <c r="N290" s="24"/>
      <c r="O290" s="33">
        <v>72</v>
      </c>
      <c r="P290" s="34">
        <v>84</v>
      </c>
      <c r="Q290" s="35"/>
      <c r="R290" s="35"/>
      <c r="S290" s="35"/>
      <c r="T290" s="35"/>
      <c r="U290" s="33"/>
      <c r="V290" s="36"/>
      <c r="W290" s="36"/>
      <c r="X290" s="35"/>
      <c r="Y290" s="35"/>
      <c r="Z290" s="35"/>
      <c r="AA290" s="35">
        <f t="shared" si="23"/>
        <v>0</v>
      </c>
      <c r="AB290" s="37">
        <f t="shared" si="24"/>
        <v>2</v>
      </c>
      <c r="AC290" s="36">
        <f t="shared" si="25"/>
        <v>2</v>
      </c>
      <c r="AE290" t="s">
        <v>42</v>
      </c>
    </row>
    <row r="291" spans="1:31" ht="15" customHeight="1" thickBot="1" x14ac:dyDescent="0.3">
      <c r="A291" s="105"/>
      <c r="B291" s="24">
        <v>536</v>
      </c>
      <c r="C291" s="125">
        <v>43101</v>
      </c>
      <c r="D291" s="106">
        <v>0</v>
      </c>
      <c r="E291" s="24" t="s">
        <v>31</v>
      </c>
      <c r="F291" s="24"/>
      <c r="G291" s="24"/>
      <c r="H291" s="24"/>
      <c r="I291" s="107"/>
      <c r="J291" s="107" t="s">
        <v>43</v>
      </c>
      <c r="K291" s="108"/>
      <c r="L291" s="109"/>
      <c r="M291" s="24"/>
      <c r="N291" s="24"/>
      <c r="O291" s="24">
        <v>77</v>
      </c>
      <c r="P291" s="24">
        <v>84</v>
      </c>
      <c r="Q291" s="24"/>
      <c r="R291" s="24"/>
      <c r="S291" s="24"/>
      <c r="T291" s="24"/>
      <c r="U291" s="24"/>
      <c r="V291" s="32"/>
      <c r="W291" s="32"/>
      <c r="X291" s="24"/>
      <c r="Y291" s="24"/>
      <c r="Z291" s="24"/>
      <c r="AA291" s="24">
        <f t="shared" si="23"/>
        <v>0</v>
      </c>
      <c r="AB291" s="54">
        <f t="shared" si="24"/>
        <v>1</v>
      </c>
      <c r="AC291" s="32">
        <v>1</v>
      </c>
      <c r="AE291" t="s">
        <v>36</v>
      </c>
    </row>
    <row r="292" spans="1:31" ht="15" customHeight="1" thickBot="1" x14ac:dyDescent="0.3">
      <c r="A292" s="105"/>
      <c r="B292" s="33">
        <v>536</v>
      </c>
      <c r="C292" s="126">
        <v>43101</v>
      </c>
      <c r="D292" s="110">
        <v>0</v>
      </c>
      <c r="E292" s="33" t="s">
        <v>30</v>
      </c>
      <c r="F292" s="33"/>
      <c r="G292" s="33"/>
      <c r="H292" s="33"/>
      <c r="I292" s="34"/>
      <c r="J292" s="34" t="s">
        <v>44</v>
      </c>
      <c r="K292" s="111"/>
      <c r="L292" s="112"/>
      <c r="M292" s="33"/>
      <c r="N292" s="24"/>
      <c r="O292" s="33">
        <v>84</v>
      </c>
      <c r="P292" s="34">
        <v>77</v>
      </c>
      <c r="Q292" s="35"/>
      <c r="R292" s="35"/>
      <c r="S292" s="35"/>
      <c r="T292" s="35"/>
      <c r="U292" s="33"/>
      <c r="V292" s="36"/>
      <c r="W292" s="36"/>
      <c r="X292" s="35"/>
      <c r="Y292" s="35"/>
      <c r="Z292" s="35"/>
      <c r="AA292" s="35">
        <f t="shared" si="23"/>
        <v>0</v>
      </c>
      <c r="AB292" s="37">
        <f t="shared" si="24"/>
        <v>-1</v>
      </c>
      <c r="AC292" s="36">
        <f t="shared" si="25"/>
        <v>-1</v>
      </c>
      <c r="AE292" t="s">
        <v>31</v>
      </c>
    </row>
    <row r="293" spans="1:31" ht="15" customHeight="1" thickBot="1" x14ac:dyDescent="0.3">
      <c r="A293" s="105"/>
      <c r="B293" s="24">
        <v>537</v>
      </c>
      <c r="C293" s="125">
        <v>43101</v>
      </c>
      <c r="D293" s="106">
        <v>2.0833333333333332E-2</v>
      </c>
      <c r="E293" s="24" t="s">
        <v>40</v>
      </c>
      <c r="F293" s="24"/>
      <c r="G293" s="24"/>
      <c r="H293" s="24"/>
      <c r="I293" s="107"/>
      <c r="J293" s="107" t="s">
        <v>44</v>
      </c>
      <c r="K293" s="108"/>
      <c r="L293" s="109"/>
      <c r="M293" s="24"/>
      <c r="N293" s="24"/>
      <c r="O293" s="24">
        <v>70</v>
      </c>
      <c r="P293" s="24">
        <v>77</v>
      </c>
      <c r="Q293" s="24"/>
      <c r="R293" s="24"/>
      <c r="S293" s="24"/>
      <c r="T293" s="24"/>
      <c r="U293" s="24"/>
      <c r="V293" s="32"/>
      <c r="W293" s="32"/>
      <c r="X293" s="24"/>
      <c r="Y293" s="24"/>
      <c r="Z293" s="24"/>
      <c r="AA293" s="24">
        <f t="shared" si="23"/>
        <v>0</v>
      </c>
      <c r="AB293" s="54">
        <f t="shared" si="24"/>
        <v>-3</v>
      </c>
      <c r="AC293" s="32">
        <v>-3</v>
      </c>
      <c r="AE293" t="s">
        <v>29</v>
      </c>
    </row>
    <row r="294" spans="1:31" ht="15" customHeight="1" thickBot="1" x14ac:dyDescent="0.3">
      <c r="A294" s="105"/>
      <c r="B294" s="33">
        <v>537</v>
      </c>
      <c r="C294" s="126">
        <v>43101</v>
      </c>
      <c r="D294" s="110">
        <v>2.0833333333333332E-2</v>
      </c>
      <c r="E294" s="33" t="s">
        <v>40</v>
      </c>
      <c r="F294" s="33"/>
      <c r="G294" s="33"/>
      <c r="H294" s="33"/>
      <c r="I294" s="34"/>
      <c r="J294" s="34" t="s">
        <v>44</v>
      </c>
      <c r="K294" s="111"/>
      <c r="L294" s="112"/>
      <c r="M294" s="33"/>
      <c r="N294" s="24"/>
      <c r="O294" s="33">
        <v>77</v>
      </c>
      <c r="P294" s="34">
        <v>70</v>
      </c>
      <c r="Q294" s="35"/>
      <c r="R294" s="35"/>
      <c r="S294" s="35"/>
      <c r="T294" s="35"/>
      <c r="U294" s="33"/>
      <c r="V294" s="36"/>
      <c r="W294" s="36"/>
      <c r="X294" s="35"/>
      <c r="Y294" s="35"/>
      <c r="Z294" s="35"/>
      <c r="AA294" s="35">
        <f t="shared" si="23"/>
        <v>0</v>
      </c>
      <c r="AB294" s="37">
        <f t="shared" si="24"/>
        <v>3</v>
      </c>
      <c r="AC294" s="36">
        <f t="shared" si="25"/>
        <v>3</v>
      </c>
      <c r="AE294" t="s">
        <v>39</v>
      </c>
    </row>
    <row r="295" spans="1:31" ht="15" customHeight="1" thickBot="1" x14ac:dyDescent="0.3">
      <c r="A295" s="105"/>
      <c r="B295" s="24">
        <v>538</v>
      </c>
      <c r="C295" s="125">
        <v>43101</v>
      </c>
      <c r="D295" s="106">
        <v>8.3333333333333329E-2</v>
      </c>
      <c r="E295" s="24" t="s">
        <v>39</v>
      </c>
      <c r="F295" s="24"/>
      <c r="G295" s="24"/>
      <c r="H295" s="24"/>
      <c r="I295" s="107"/>
      <c r="J295" s="107" t="s">
        <v>44</v>
      </c>
      <c r="K295" s="108"/>
      <c r="L295" s="109"/>
      <c r="M295" s="24"/>
      <c r="N295" s="24"/>
      <c r="O295" s="24">
        <v>77</v>
      </c>
      <c r="P295" s="24">
        <v>76</v>
      </c>
      <c r="Q295" s="24"/>
      <c r="R295" s="24"/>
      <c r="S295" s="24"/>
      <c r="T295" s="24"/>
      <c r="U295" s="24"/>
      <c r="V295" s="32"/>
      <c r="W295" s="32"/>
      <c r="X295" s="24"/>
      <c r="Y295" s="24"/>
      <c r="Z295" s="24"/>
      <c r="AA295" s="24">
        <f t="shared" si="23"/>
        <v>0</v>
      </c>
      <c r="AB295" s="54">
        <f t="shared" si="24"/>
        <v>-1</v>
      </c>
      <c r="AC295" s="32">
        <v>-1</v>
      </c>
      <c r="AE295" t="s">
        <v>6</v>
      </c>
    </row>
    <row r="296" spans="1:31" ht="15" customHeight="1" thickBot="1" x14ac:dyDescent="0.3">
      <c r="A296" s="105"/>
      <c r="B296" s="33">
        <v>538</v>
      </c>
      <c r="C296" s="126">
        <v>43101</v>
      </c>
      <c r="D296" s="110">
        <v>8.3333333333333329E-2</v>
      </c>
      <c r="E296" s="33" t="s">
        <v>42</v>
      </c>
      <c r="F296" s="33"/>
      <c r="G296" s="33"/>
      <c r="H296" s="33"/>
      <c r="I296" s="34"/>
      <c r="J296" s="34" t="s">
        <v>43</v>
      </c>
      <c r="K296" s="111"/>
      <c r="L296" s="112"/>
      <c r="M296" s="33"/>
      <c r="N296" s="24"/>
      <c r="O296" s="33">
        <v>76</v>
      </c>
      <c r="P296" s="34">
        <v>77</v>
      </c>
      <c r="Q296" s="35"/>
      <c r="R296" s="35"/>
      <c r="S296" s="35"/>
      <c r="T296" s="35"/>
      <c r="U296" s="33"/>
      <c r="V296" s="36"/>
      <c r="W296" s="36"/>
      <c r="X296" s="35"/>
      <c r="Y296" s="35"/>
      <c r="Z296" s="35"/>
      <c r="AA296" s="35">
        <f t="shared" si="23"/>
        <v>0</v>
      </c>
      <c r="AB296" s="37">
        <f t="shared" si="24"/>
        <v>1</v>
      </c>
      <c r="AC296" s="36">
        <f t="shared" si="25"/>
        <v>1</v>
      </c>
      <c r="AE296" t="s">
        <v>30</v>
      </c>
    </row>
    <row r="297" spans="1:31" ht="15" customHeight="1" thickBot="1" x14ac:dyDescent="0.3">
      <c r="A297" s="105"/>
      <c r="B297" s="24">
        <v>539</v>
      </c>
      <c r="C297" s="125">
        <v>43101</v>
      </c>
      <c r="D297" s="106">
        <v>8.3333333333333329E-2</v>
      </c>
      <c r="E297" s="24" t="s">
        <v>29</v>
      </c>
      <c r="F297" s="24"/>
      <c r="G297" s="24"/>
      <c r="H297" s="24"/>
      <c r="I297" s="107"/>
      <c r="J297" s="107" t="s">
        <v>43</v>
      </c>
      <c r="K297" s="108"/>
      <c r="L297" s="109"/>
      <c r="M297" s="24"/>
      <c r="N297" s="24"/>
      <c r="O297" s="24">
        <v>81</v>
      </c>
      <c r="P297" s="24">
        <v>81</v>
      </c>
      <c r="Q297" s="24"/>
      <c r="R297" s="24"/>
      <c r="S297" s="24"/>
      <c r="T297" s="24"/>
      <c r="U297" s="24"/>
      <c r="V297" s="32"/>
      <c r="W297" s="32"/>
      <c r="X297" s="24"/>
      <c r="Y297" s="24"/>
      <c r="Z297" s="24"/>
      <c r="AA297" s="24">
        <f t="shared" si="23"/>
        <v>0</v>
      </c>
      <c r="AB297" s="54">
        <f t="shared" si="24"/>
        <v>-2</v>
      </c>
      <c r="AC297" s="32">
        <v>-2</v>
      </c>
      <c r="AE297" t="s">
        <v>27</v>
      </c>
    </row>
    <row r="298" spans="1:31" ht="15" customHeight="1" thickBot="1" x14ac:dyDescent="0.3">
      <c r="A298" s="105"/>
      <c r="B298" s="33">
        <v>539</v>
      </c>
      <c r="C298" s="126">
        <v>43101</v>
      </c>
      <c r="D298" s="110">
        <v>8.3333333333333329E-2</v>
      </c>
      <c r="E298" s="33" t="s">
        <v>34</v>
      </c>
      <c r="F298" s="33"/>
      <c r="G298" s="33"/>
      <c r="H298" s="33"/>
      <c r="I298" s="34"/>
      <c r="J298" s="34" t="s">
        <v>43</v>
      </c>
      <c r="K298" s="111"/>
      <c r="L298" s="112"/>
      <c r="M298" s="33"/>
      <c r="N298" s="24"/>
      <c r="O298" s="33">
        <v>81</v>
      </c>
      <c r="P298" s="34">
        <v>81</v>
      </c>
      <c r="Q298" s="35"/>
      <c r="R298" s="35"/>
      <c r="S298" s="35"/>
      <c r="T298" s="35"/>
      <c r="U298" s="33"/>
      <c r="V298" s="36"/>
      <c r="W298" s="36"/>
      <c r="X298" s="35"/>
      <c r="Y298" s="35"/>
      <c r="Z298" s="35"/>
      <c r="AA298" s="35">
        <f t="shared" si="23"/>
        <v>0</v>
      </c>
      <c r="AB298" s="37">
        <f t="shared" si="24"/>
        <v>2</v>
      </c>
      <c r="AC298" s="36">
        <f t="shared" si="25"/>
        <v>2</v>
      </c>
      <c r="AE298" t="s">
        <v>29</v>
      </c>
    </row>
    <row r="299" spans="1:31" ht="15" customHeight="1" thickBot="1" x14ac:dyDescent="0.3">
      <c r="A299" s="105"/>
      <c r="B299" s="24">
        <v>540</v>
      </c>
      <c r="C299" s="125">
        <v>43101</v>
      </c>
      <c r="D299" s="106">
        <v>8.3333333333333329E-2</v>
      </c>
      <c r="E299" s="24" t="s">
        <v>6</v>
      </c>
      <c r="F299" s="24"/>
      <c r="G299" s="24"/>
      <c r="H299" s="24"/>
      <c r="I299" s="107"/>
      <c r="J299" s="107" t="s">
        <v>43</v>
      </c>
      <c r="K299" s="108"/>
      <c r="L299" s="109"/>
      <c r="M299" s="24"/>
      <c r="N299" s="24"/>
      <c r="O299" s="24">
        <v>74</v>
      </c>
      <c r="P299" s="24">
        <v>78</v>
      </c>
      <c r="Q299" s="24"/>
      <c r="R299" s="24"/>
      <c r="S299" s="24"/>
      <c r="T299" s="24"/>
      <c r="U299" s="24"/>
      <c r="V299" s="32"/>
      <c r="W299" s="32"/>
      <c r="X299" s="24"/>
      <c r="Y299" s="24"/>
      <c r="Z299" s="24"/>
      <c r="AA299" s="24">
        <f t="shared" si="23"/>
        <v>0</v>
      </c>
      <c r="AB299" s="54">
        <f t="shared" si="24"/>
        <v>-0.5</v>
      </c>
      <c r="AC299" s="32">
        <v>-0.5</v>
      </c>
      <c r="AE299" t="s">
        <v>38</v>
      </c>
    </row>
    <row r="300" spans="1:31" ht="15" customHeight="1" thickBot="1" x14ac:dyDescent="0.3">
      <c r="A300" s="105"/>
      <c r="B300" s="33">
        <v>540</v>
      </c>
      <c r="C300" s="126">
        <v>43101</v>
      </c>
      <c r="D300" s="110">
        <v>8.3333333333333329E-2</v>
      </c>
      <c r="E300" s="33" t="s">
        <v>30</v>
      </c>
      <c r="F300" s="33"/>
      <c r="G300" s="33"/>
      <c r="H300" s="33"/>
      <c r="I300" s="34"/>
      <c r="J300" s="34" t="s">
        <v>43</v>
      </c>
      <c r="K300" s="111"/>
      <c r="L300" s="112"/>
      <c r="M300" s="33"/>
      <c r="N300" s="24"/>
      <c r="O300" s="33">
        <v>78</v>
      </c>
      <c r="P300" s="34">
        <v>74</v>
      </c>
      <c r="Q300" s="35"/>
      <c r="R300" s="35"/>
      <c r="S300" s="35"/>
      <c r="T300" s="35"/>
      <c r="U300" s="33"/>
      <c r="V300" s="36"/>
      <c r="W300" s="36"/>
      <c r="X300" s="35"/>
      <c r="Y300" s="35"/>
      <c r="Z300" s="35"/>
      <c r="AA300" s="35">
        <f t="shared" si="23"/>
        <v>0</v>
      </c>
      <c r="AB300" s="37">
        <f t="shared" si="24"/>
        <v>0.5</v>
      </c>
      <c r="AC300" s="36">
        <f t="shared" si="25"/>
        <v>0.5</v>
      </c>
      <c r="AE300" t="s">
        <v>30</v>
      </c>
    </row>
    <row r="301" spans="1:31" ht="15" customHeight="1" thickBot="1" x14ac:dyDescent="0.3">
      <c r="A301" s="105"/>
      <c r="B301" s="24">
        <v>541</v>
      </c>
      <c r="C301" s="125">
        <v>43101</v>
      </c>
      <c r="D301" s="106">
        <v>8.3333333333333329E-2</v>
      </c>
      <c r="E301" s="24" t="s">
        <v>35</v>
      </c>
      <c r="F301" s="24"/>
      <c r="G301" s="24"/>
      <c r="H301" s="24"/>
      <c r="I301" s="107"/>
      <c r="J301" s="107" t="s">
        <v>43</v>
      </c>
      <c r="K301" s="108"/>
      <c r="L301" s="109"/>
      <c r="M301" s="24"/>
      <c r="N301" s="24"/>
      <c r="O301" s="24">
        <v>78</v>
      </c>
      <c r="P301" s="24">
        <v>85</v>
      </c>
      <c r="Q301" s="24"/>
      <c r="R301" s="24"/>
      <c r="S301" s="24"/>
      <c r="T301" s="24"/>
      <c r="U301" s="24"/>
      <c r="V301" s="32"/>
      <c r="W301" s="32"/>
      <c r="X301" s="24"/>
      <c r="Y301" s="24"/>
      <c r="Z301" s="24"/>
      <c r="AA301" s="24">
        <f t="shared" si="23"/>
        <v>0</v>
      </c>
      <c r="AB301" s="54">
        <f t="shared" si="24"/>
        <v>-4</v>
      </c>
      <c r="AC301" s="32">
        <v>-4</v>
      </c>
      <c r="AE301" t="s">
        <v>37</v>
      </c>
    </row>
    <row r="302" spans="1:31" ht="15" customHeight="1" thickBot="1" x14ac:dyDescent="0.3">
      <c r="A302" s="105"/>
      <c r="B302" s="33">
        <v>541</v>
      </c>
      <c r="C302" s="126">
        <v>43101</v>
      </c>
      <c r="D302" s="110">
        <v>8.3333333333333329E-2</v>
      </c>
      <c r="E302" s="33" t="s">
        <v>39</v>
      </c>
      <c r="F302" s="33"/>
      <c r="G302" s="33"/>
      <c r="H302" s="33"/>
      <c r="I302" s="34"/>
      <c r="J302" s="34" t="s">
        <v>43</v>
      </c>
      <c r="K302" s="111"/>
      <c r="L302" s="112"/>
      <c r="M302" s="33"/>
      <c r="N302" s="24"/>
      <c r="O302" s="33">
        <v>85</v>
      </c>
      <c r="P302" s="34">
        <v>78</v>
      </c>
      <c r="Q302" s="35"/>
      <c r="R302" s="35"/>
      <c r="S302" s="35"/>
      <c r="T302" s="35"/>
      <c r="U302" s="33"/>
      <c r="V302" s="36"/>
      <c r="W302" s="36"/>
      <c r="X302" s="35"/>
      <c r="Y302" s="35"/>
      <c r="Z302" s="35"/>
      <c r="AA302" s="35">
        <f t="shared" si="23"/>
        <v>0</v>
      </c>
      <c r="AB302" s="37">
        <f t="shared" si="24"/>
        <v>4</v>
      </c>
      <c r="AC302" s="36">
        <f t="shared" si="25"/>
        <v>4</v>
      </c>
      <c r="AE302" t="s">
        <v>40</v>
      </c>
    </row>
    <row r="303" spans="1:31" ht="15" customHeight="1" thickBot="1" x14ac:dyDescent="0.3">
      <c r="A303" s="105"/>
      <c r="B303" s="24">
        <v>542</v>
      </c>
      <c r="C303" s="125">
        <v>43101</v>
      </c>
      <c r="D303" s="106">
        <v>0.125</v>
      </c>
      <c r="E303" s="24" t="s">
        <v>27</v>
      </c>
      <c r="F303" s="24"/>
      <c r="G303" s="24"/>
      <c r="H303" s="24"/>
      <c r="I303" s="107"/>
      <c r="J303" s="107" t="s">
        <v>44</v>
      </c>
      <c r="K303" s="108"/>
      <c r="L303" s="109"/>
      <c r="M303" s="24"/>
      <c r="N303" s="24"/>
      <c r="O303" s="24">
        <v>78</v>
      </c>
      <c r="P303" s="24">
        <v>85</v>
      </c>
      <c r="Q303" s="24"/>
      <c r="R303" s="24"/>
      <c r="S303" s="24"/>
      <c r="T303" s="24"/>
      <c r="U303" s="24"/>
      <c r="V303" s="32"/>
      <c r="W303" s="32"/>
      <c r="X303" s="24"/>
      <c r="Y303" s="24"/>
      <c r="Z303" s="24"/>
      <c r="AA303" s="24">
        <f t="shared" si="23"/>
        <v>0</v>
      </c>
      <c r="AB303" s="54">
        <f t="shared" si="24"/>
        <v>1</v>
      </c>
      <c r="AC303" s="32">
        <v>1</v>
      </c>
      <c r="AE303" t="s">
        <v>5</v>
      </c>
    </row>
    <row r="304" spans="1:31" ht="15" customHeight="1" thickBot="1" x14ac:dyDescent="0.3">
      <c r="A304" s="105"/>
      <c r="B304" s="33">
        <v>542</v>
      </c>
      <c r="C304" s="126">
        <v>43101</v>
      </c>
      <c r="D304" s="110">
        <v>0.125</v>
      </c>
      <c r="E304" s="33" t="s">
        <v>27</v>
      </c>
      <c r="F304" s="33"/>
      <c r="G304" s="33"/>
      <c r="H304" s="33"/>
      <c r="I304" s="34"/>
      <c r="J304" s="34" t="s">
        <v>43</v>
      </c>
      <c r="K304" s="111"/>
      <c r="L304" s="112"/>
      <c r="M304" s="33"/>
      <c r="N304" s="24"/>
      <c r="O304" s="33">
        <v>85</v>
      </c>
      <c r="P304" s="34">
        <v>78</v>
      </c>
      <c r="Q304" s="35"/>
      <c r="R304" s="35"/>
      <c r="S304" s="35"/>
      <c r="T304" s="35"/>
      <c r="U304" s="33"/>
      <c r="V304" s="36"/>
      <c r="W304" s="36"/>
      <c r="X304" s="35"/>
      <c r="Y304" s="35"/>
      <c r="Z304" s="35"/>
      <c r="AA304" s="35">
        <f t="shared" si="23"/>
        <v>0</v>
      </c>
      <c r="AB304" s="37">
        <f t="shared" si="24"/>
        <v>-1</v>
      </c>
      <c r="AC304" s="36">
        <f t="shared" si="25"/>
        <v>-1</v>
      </c>
      <c r="AE304" t="s">
        <v>41</v>
      </c>
    </row>
    <row r="305" spans="1:31" ht="15" customHeight="1" thickBot="1" x14ac:dyDescent="0.3">
      <c r="A305" s="105"/>
      <c r="B305" s="24">
        <v>543</v>
      </c>
      <c r="C305" s="125">
        <v>43102</v>
      </c>
      <c r="D305" s="106">
        <v>0.10416666666666667</v>
      </c>
      <c r="E305" s="24" t="s">
        <v>40</v>
      </c>
      <c r="F305" s="24"/>
      <c r="G305" s="24"/>
      <c r="H305" s="24"/>
      <c r="I305" s="107"/>
      <c r="J305" s="107" t="s">
        <v>44</v>
      </c>
      <c r="K305" s="108"/>
      <c r="L305" s="109"/>
      <c r="M305" s="24"/>
      <c r="N305" s="24"/>
      <c r="O305" s="24">
        <v>76</v>
      </c>
      <c r="P305" s="24">
        <v>68</v>
      </c>
      <c r="Q305" s="24"/>
      <c r="R305" s="24"/>
      <c r="S305" s="24"/>
      <c r="T305" s="24"/>
      <c r="U305" s="24"/>
      <c r="V305" s="32"/>
      <c r="W305" s="32"/>
      <c r="X305" s="24"/>
      <c r="Y305" s="24"/>
      <c r="Z305" s="24"/>
      <c r="AA305" s="24">
        <f t="shared" ref="AA305:AA368" si="26">Y305-Z305</f>
        <v>0</v>
      </c>
      <c r="AB305" s="54">
        <f t="shared" ref="AB305:AB368" si="27">AA305+AC305</f>
        <v>-0.5</v>
      </c>
      <c r="AC305" s="32">
        <v>-0.5</v>
      </c>
      <c r="AE305" t="s">
        <v>33</v>
      </c>
    </row>
    <row r="306" spans="1:31" ht="15" customHeight="1" thickBot="1" x14ac:dyDescent="0.3">
      <c r="A306" s="105"/>
      <c r="B306" s="33">
        <v>543</v>
      </c>
      <c r="C306" s="126">
        <v>43102</v>
      </c>
      <c r="D306" s="110">
        <v>0.10416666666666667</v>
      </c>
      <c r="E306" s="33" t="s">
        <v>29</v>
      </c>
      <c r="F306" s="33"/>
      <c r="G306" s="33"/>
      <c r="H306" s="33"/>
      <c r="I306" s="34"/>
      <c r="J306" s="34" t="s">
        <v>44</v>
      </c>
      <c r="K306" s="111"/>
      <c r="L306" s="112"/>
      <c r="M306" s="33"/>
      <c r="N306" s="24"/>
      <c r="O306" s="33">
        <v>68</v>
      </c>
      <c r="P306" s="34">
        <v>76</v>
      </c>
      <c r="Q306" s="35"/>
      <c r="R306" s="35"/>
      <c r="S306" s="35"/>
      <c r="T306" s="35"/>
      <c r="U306" s="33"/>
      <c r="V306" s="36"/>
      <c r="W306" s="36"/>
      <c r="X306" s="35"/>
      <c r="Y306" s="35"/>
      <c r="Z306" s="35"/>
      <c r="AA306" s="35">
        <f t="shared" si="26"/>
        <v>0</v>
      </c>
      <c r="AB306" s="37">
        <f t="shared" si="27"/>
        <v>0.5</v>
      </c>
      <c r="AC306" s="36">
        <f t="shared" si="25"/>
        <v>0.5</v>
      </c>
      <c r="AE306" t="s">
        <v>39</v>
      </c>
    </row>
    <row r="307" spans="1:31" ht="15" customHeight="1" thickBot="1" x14ac:dyDescent="0.3">
      <c r="A307" s="105"/>
      <c r="B307" s="24">
        <v>544</v>
      </c>
      <c r="C307" s="125">
        <v>43102</v>
      </c>
      <c r="D307" s="106">
        <v>0.10416666666666667</v>
      </c>
      <c r="E307" s="24" t="s">
        <v>26</v>
      </c>
      <c r="F307" s="24"/>
      <c r="G307" s="24"/>
      <c r="H307" s="24"/>
      <c r="I307" s="107"/>
      <c r="J307" s="107" t="s">
        <v>44</v>
      </c>
      <c r="K307" s="108"/>
      <c r="L307" s="109"/>
      <c r="M307" s="24"/>
      <c r="N307" s="24"/>
      <c r="O307" s="24">
        <v>79</v>
      </c>
      <c r="P307" s="24">
        <v>84</v>
      </c>
      <c r="Q307" s="24"/>
      <c r="R307" s="24"/>
      <c r="S307" s="24"/>
      <c r="T307" s="24"/>
      <c r="U307" s="24"/>
      <c r="V307" s="32"/>
      <c r="W307" s="32"/>
      <c r="X307" s="24"/>
      <c r="Y307" s="24"/>
      <c r="Z307" s="24"/>
      <c r="AA307" s="24">
        <f t="shared" si="26"/>
        <v>0</v>
      </c>
      <c r="AB307" s="54">
        <f t="shared" si="27"/>
        <v>-2</v>
      </c>
      <c r="AC307" s="32">
        <v>-2</v>
      </c>
      <c r="AE307" t="s">
        <v>33</v>
      </c>
    </row>
    <row r="308" spans="1:31" ht="15" customHeight="1" thickBot="1" x14ac:dyDescent="0.3">
      <c r="A308" s="105"/>
      <c r="B308" s="33">
        <v>544</v>
      </c>
      <c r="C308" s="126">
        <v>43102</v>
      </c>
      <c r="D308" s="110">
        <v>0.10416666666666667</v>
      </c>
      <c r="E308" s="33" t="s">
        <v>30</v>
      </c>
      <c r="F308" s="33"/>
      <c r="G308" s="33"/>
      <c r="H308" s="33"/>
      <c r="I308" s="34"/>
      <c r="J308" s="34" t="s">
        <v>44</v>
      </c>
      <c r="K308" s="111"/>
      <c r="L308" s="112"/>
      <c r="M308" s="33"/>
      <c r="N308" s="24"/>
      <c r="O308" s="33">
        <v>84</v>
      </c>
      <c r="P308" s="34">
        <v>79</v>
      </c>
      <c r="Q308" s="35"/>
      <c r="R308" s="35"/>
      <c r="S308" s="35"/>
      <c r="T308" s="35"/>
      <c r="U308" s="33"/>
      <c r="V308" s="36"/>
      <c r="W308" s="36"/>
      <c r="X308" s="35"/>
      <c r="Y308" s="35"/>
      <c r="Z308" s="35"/>
      <c r="AA308" s="35">
        <f t="shared" si="26"/>
        <v>0</v>
      </c>
      <c r="AB308" s="37">
        <f t="shared" si="27"/>
        <v>2</v>
      </c>
      <c r="AC308" s="36">
        <f t="shared" si="25"/>
        <v>2</v>
      </c>
      <c r="AE308" t="s">
        <v>6</v>
      </c>
    </row>
    <row r="309" spans="1:31" ht="15" customHeight="1" thickBot="1" x14ac:dyDescent="0.3">
      <c r="A309" s="105"/>
      <c r="B309" s="24">
        <v>545</v>
      </c>
      <c r="C309" s="125">
        <v>43102</v>
      </c>
      <c r="D309" s="106">
        <v>0.125</v>
      </c>
      <c r="E309" s="24" t="s">
        <v>30</v>
      </c>
      <c r="F309" s="24"/>
      <c r="G309" s="24"/>
      <c r="H309" s="24"/>
      <c r="I309" s="107"/>
      <c r="J309" s="107" t="s">
        <v>43</v>
      </c>
      <c r="K309" s="108"/>
      <c r="L309" s="109"/>
      <c r="M309" s="24"/>
      <c r="N309" s="24"/>
      <c r="O309" s="24">
        <v>84</v>
      </c>
      <c r="P309" s="24">
        <v>78</v>
      </c>
      <c r="Q309" s="24"/>
      <c r="R309" s="24"/>
      <c r="S309" s="24"/>
      <c r="T309" s="24"/>
      <c r="U309" s="24"/>
      <c r="V309" s="32"/>
      <c r="W309" s="32"/>
      <c r="X309" s="24"/>
      <c r="Y309" s="24"/>
      <c r="Z309" s="24"/>
      <c r="AA309" s="24">
        <f t="shared" si="26"/>
        <v>0</v>
      </c>
      <c r="AB309" s="54">
        <f t="shared" si="27"/>
        <v>-3.5</v>
      </c>
      <c r="AC309" s="32">
        <v>-3.5</v>
      </c>
      <c r="AE309" t="s">
        <v>35</v>
      </c>
    </row>
    <row r="310" spans="1:31" ht="15" customHeight="1" thickBot="1" x14ac:dyDescent="0.3">
      <c r="A310" s="105"/>
      <c r="B310" s="33">
        <v>545</v>
      </c>
      <c r="C310" s="126">
        <v>43102</v>
      </c>
      <c r="D310" s="110">
        <v>0.125</v>
      </c>
      <c r="E310" s="33" t="s">
        <v>39</v>
      </c>
      <c r="F310" s="33"/>
      <c r="G310" s="33"/>
      <c r="H310" s="33"/>
      <c r="I310" s="34"/>
      <c r="J310" s="34" t="s">
        <v>43</v>
      </c>
      <c r="K310" s="111"/>
      <c r="L310" s="112"/>
      <c r="M310" s="33"/>
      <c r="N310" s="24"/>
      <c r="O310" s="33">
        <v>78</v>
      </c>
      <c r="P310" s="34">
        <v>84</v>
      </c>
      <c r="Q310" s="35"/>
      <c r="R310" s="35"/>
      <c r="S310" s="35"/>
      <c r="T310" s="35"/>
      <c r="U310" s="33"/>
      <c r="V310" s="36"/>
      <c r="W310" s="36"/>
      <c r="X310" s="35"/>
      <c r="Y310" s="35"/>
      <c r="Z310" s="35"/>
      <c r="AA310" s="35">
        <f t="shared" si="26"/>
        <v>0</v>
      </c>
      <c r="AB310" s="37">
        <f t="shared" si="27"/>
        <v>3.5</v>
      </c>
      <c r="AC310" s="36">
        <f t="shared" ref="AC310:AC372" si="28">-AC309</f>
        <v>3.5</v>
      </c>
      <c r="AE310" t="s">
        <v>30</v>
      </c>
    </row>
    <row r="311" spans="1:31" ht="15" customHeight="1" thickBot="1" x14ac:dyDescent="0.3">
      <c r="A311" s="105"/>
      <c r="B311" s="24">
        <v>546</v>
      </c>
      <c r="C311" s="125">
        <v>43102</v>
      </c>
      <c r="D311" s="106">
        <v>0.125</v>
      </c>
      <c r="E311" s="24" t="s">
        <v>36</v>
      </c>
      <c r="F311" s="24"/>
      <c r="G311" s="24"/>
      <c r="H311" s="24"/>
      <c r="I311" s="107"/>
      <c r="J311" s="107" t="s">
        <v>43</v>
      </c>
      <c r="K311" s="108"/>
      <c r="L311" s="109"/>
      <c r="M311" s="24"/>
      <c r="N311" s="24"/>
      <c r="O311" s="24">
        <v>89</v>
      </c>
      <c r="P311" s="24">
        <v>81</v>
      </c>
      <c r="Q311" s="24"/>
      <c r="R311" s="24"/>
      <c r="S311" s="24"/>
      <c r="T311" s="24"/>
      <c r="U311" s="24"/>
      <c r="V311" s="32"/>
      <c r="W311" s="32"/>
      <c r="X311" s="24"/>
      <c r="Y311" s="24"/>
      <c r="Z311" s="24"/>
      <c r="AA311" s="24">
        <f t="shared" si="26"/>
        <v>0</v>
      </c>
      <c r="AB311" s="54">
        <f t="shared" si="27"/>
        <v>0</v>
      </c>
      <c r="AC311" s="32">
        <v>0</v>
      </c>
      <c r="AE311" t="s">
        <v>32</v>
      </c>
    </row>
    <row r="312" spans="1:31" ht="15" customHeight="1" thickBot="1" x14ac:dyDescent="0.3">
      <c r="A312" s="105"/>
      <c r="B312" s="33">
        <v>546</v>
      </c>
      <c r="C312" s="126">
        <v>43102</v>
      </c>
      <c r="D312" s="110">
        <v>0.125</v>
      </c>
      <c r="E312" s="33" t="s">
        <v>37</v>
      </c>
      <c r="F312" s="33"/>
      <c r="G312" s="33"/>
      <c r="H312" s="33"/>
      <c r="I312" s="34"/>
      <c r="J312" s="34" t="s">
        <v>44</v>
      </c>
      <c r="K312" s="111"/>
      <c r="L312" s="112"/>
      <c r="M312" s="33"/>
      <c r="N312" s="24"/>
      <c r="O312" s="33">
        <v>81</v>
      </c>
      <c r="P312" s="34">
        <v>89</v>
      </c>
      <c r="Q312" s="35"/>
      <c r="R312" s="35"/>
      <c r="S312" s="35"/>
      <c r="T312" s="35"/>
      <c r="U312" s="33"/>
      <c r="V312" s="36"/>
      <c r="W312" s="36"/>
      <c r="X312" s="35"/>
      <c r="Y312" s="35"/>
      <c r="Z312" s="35"/>
      <c r="AA312" s="35">
        <f t="shared" si="26"/>
        <v>0</v>
      </c>
      <c r="AB312" s="37">
        <f t="shared" si="27"/>
        <v>0</v>
      </c>
      <c r="AC312" s="36">
        <f t="shared" si="28"/>
        <v>0</v>
      </c>
      <c r="AE312" t="s">
        <v>27</v>
      </c>
    </row>
    <row r="313" spans="1:31" ht="15" customHeight="1" thickBot="1" x14ac:dyDescent="0.3">
      <c r="A313" s="105"/>
      <c r="B313" s="24">
        <v>547</v>
      </c>
      <c r="C313" s="125">
        <v>43103</v>
      </c>
      <c r="D313" s="106">
        <v>8.3333333333333329E-2</v>
      </c>
      <c r="E313" s="24" t="s">
        <v>28</v>
      </c>
      <c r="F313" s="24"/>
      <c r="G313" s="24"/>
      <c r="H313" s="24"/>
      <c r="I313" s="107"/>
      <c r="J313" s="107" t="s">
        <v>43</v>
      </c>
      <c r="K313" s="108"/>
      <c r="L313" s="109"/>
      <c r="M313" s="24"/>
      <c r="N313" s="24"/>
      <c r="O313" s="24">
        <v>99</v>
      </c>
      <c r="P313" s="24">
        <v>82</v>
      </c>
      <c r="Q313" s="24"/>
      <c r="R313" s="24"/>
      <c r="S313" s="24"/>
      <c r="T313" s="24"/>
      <c r="U313" s="24"/>
      <c r="V313" s="32"/>
      <c r="W313" s="32"/>
      <c r="X313" s="24"/>
      <c r="Y313" s="24"/>
      <c r="Z313" s="24"/>
      <c r="AA313" s="24">
        <f t="shared" si="26"/>
        <v>0</v>
      </c>
      <c r="AB313" s="54">
        <f t="shared" si="27"/>
        <v>-2.5</v>
      </c>
      <c r="AC313" s="32">
        <v>-2.5</v>
      </c>
      <c r="AE313" t="s">
        <v>34</v>
      </c>
    </row>
    <row r="314" spans="1:31" ht="15" customHeight="1" thickBot="1" x14ac:dyDescent="0.3">
      <c r="A314" s="105"/>
      <c r="B314" s="33">
        <v>547</v>
      </c>
      <c r="C314" s="126">
        <v>43103</v>
      </c>
      <c r="D314" s="110">
        <v>8.3333333333333329E-2</v>
      </c>
      <c r="E314" s="33" t="s">
        <v>37</v>
      </c>
      <c r="F314" s="33"/>
      <c r="G314" s="33"/>
      <c r="H314" s="33"/>
      <c r="I314" s="34"/>
      <c r="J314" s="34" t="s">
        <v>44</v>
      </c>
      <c r="K314" s="111"/>
      <c r="L314" s="112"/>
      <c r="M314" s="33"/>
      <c r="N314" s="24"/>
      <c r="O314" s="33">
        <v>82</v>
      </c>
      <c r="P314" s="34">
        <v>99</v>
      </c>
      <c r="Q314" s="35"/>
      <c r="R314" s="35"/>
      <c r="S314" s="35"/>
      <c r="T314" s="35"/>
      <c r="U314" s="33"/>
      <c r="V314" s="36"/>
      <c r="W314" s="36"/>
      <c r="X314" s="35"/>
      <c r="Y314" s="35"/>
      <c r="Z314" s="35"/>
      <c r="AA314" s="35">
        <f t="shared" si="26"/>
        <v>0</v>
      </c>
      <c r="AB314" s="37">
        <f t="shared" si="27"/>
        <v>2.5</v>
      </c>
      <c r="AC314" s="36">
        <f t="shared" si="28"/>
        <v>2.5</v>
      </c>
      <c r="AE314" t="s">
        <v>28</v>
      </c>
    </row>
    <row r="315" spans="1:31" ht="15" customHeight="1" thickBot="1" x14ac:dyDescent="0.3">
      <c r="A315" s="105"/>
      <c r="B315" s="24">
        <v>548</v>
      </c>
      <c r="C315" s="125">
        <v>43103</v>
      </c>
      <c r="D315" s="106">
        <v>0.10416666666666667</v>
      </c>
      <c r="E315" s="24" t="s">
        <v>33</v>
      </c>
      <c r="F315" s="24"/>
      <c r="G315" s="24"/>
      <c r="H315" s="24"/>
      <c r="I315" s="107"/>
      <c r="J315" s="107" t="s">
        <v>43</v>
      </c>
      <c r="K315" s="108"/>
      <c r="L315" s="109"/>
      <c r="M315" s="24"/>
      <c r="N315" s="24"/>
      <c r="O315" s="24">
        <v>62</v>
      </c>
      <c r="P315" s="24">
        <v>75</v>
      </c>
      <c r="Q315" s="24"/>
      <c r="R315" s="24"/>
      <c r="S315" s="24"/>
      <c r="T315" s="24"/>
      <c r="U315" s="24"/>
      <c r="V315" s="32"/>
      <c r="W315" s="32"/>
      <c r="X315" s="24"/>
      <c r="Y315" s="24"/>
      <c r="Z315" s="24"/>
      <c r="AA315" s="24">
        <f t="shared" si="26"/>
        <v>0</v>
      </c>
      <c r="AB315" s="54">
        <f t="shared" si="27"/>
        <v>1.5</v>
      </c>
      <c r="AC315" s="32">
        <v>1.5</v>
      </c>
      <c r="AE315" t="s">
        <v>30</v>
      </c>
    </row>
    <row r="316" spans="1:31" ht="16.149999999999999" customHeight="1" thickBot="1" x14ac:dyDescent="0.3">
      <c r="A316" s="105"/>
      <c r="B316" s="33">
        <v>548</v>
      </c>
      <c r="C316" s="126">
        <v>43103</v>
      </c>
      <c r="D316" s="110">
        <v>0.10416666666666667</v>
      </c>
      <c r="E316" s="33" t="s">
        <v>6</v>
      </c>
      <c r="F316" s="33"/>
      <c r="G316" s="33"/>
      <c r="H316" s="33"/>
      <c r="I316" s="34"/>
      <c r="J316" s="34" t="s">
        <v>44</v>
      </c>
      <c r="K316" s="111"/>
      <c r="L316" s="112"/>
      <c r="M316" s="33"/>
      <c r="N316" s="24"/>
      <c r="O316" s="33">
        <v>75</v>
      </c>
      <c r="P316" s="34">
        <v>62</v>
      </c>
      <c r="Q316" s="35"/>
      <c r="R316" s="35"/>
      <c r="S316" s="35"/>
      <c r="T316" s="35"/>
      <c r="U316" s="33"/>
      <c r="V316" s="36"/>
      <c r="W316" s="36"/>
      <c r="X316" s="35"/>
      <c r="Y316" s="35"/>
      <c r="Z316" s="35"/>
      <c r="AA316" s="35">
        <f t="shared" si="26"/>
        <v>0</v>
      </c>
      <c r="AB316" s="37">
        <f t="shared" si="27"/>
        <v>-1.5</v>
      </c>
      <c r="AC316" s="36">
        <f t="shared" si="28"/>
        <v>-1.5</v>
      </c>
      <c r="AE316" t="s">
        <v>39</v>
      </c>
    </row>
    <row r="317" spans="1:31" ht="15" customHeight="1" thickBot="1" x14ac:dyDescent="0.3">
      <c r="A317" s="105"/>
      <c r="B317" s="24">
        <v>549</v>
      </c>
      <c r="C317" s="125">
        <v>43103</v>
      </c>
      <c r="D317" s="106">
        <v>0.16666666666666666</v>
      </c>
      <c r="E317" s="24" t="s">
        <v>27</v>
      </c>
      <c r="F317" s="24"/>
      <c r="G317" s="24"/>
      <c r="H317" s="24"/>
      <c r="I317" s="107"/>
      <c r="J317" s="107" t="s">
        <v>44</v>
      </c>
      <c r="K317" s="108"/>
      <c r="L317" s="109"/>
      <c r="M317" s="24"/>
      <c r="N317" s="24"/>
      <c r="O317" s="24">
        <v>85</v>
      </c>
      <c r="P317" s="24">
        <v>76</v>
      </c>
      <c r="Q317" s="24"/>
      <c r="R317" s="24"/>
      <c r="S317" s="24"/>
      <c r="T317" s="24"/>
      <c r="U317" s="24"/>
      <c r="V317" s="32"/>
      <c r="W317" s="32"/>
      <c r="X317" s="24"/>
      <c r="Y317" s="24"/>
      <c r="Z317" s="24"/>
      <c r="AA317" s="24">
        <f t="shared" si="26"/>
        <v>0</v>
      </c>
      <c r="AB317" s="54">
        <f t="shared" si="27"/>
        <v>-0.5</v>
      </c>
      <c r="AC317" s="32">
        <v>-0.5</v>
      </c>
      <c r="AE317" t="s">
        <v>6</v>
      </c>
    </row>
    <row r="318" spans="1:31" ht="15" customHeight="1" thickBot="1" x14ac:dyDescent="0.3">
      <c r="A318" s="105"/>
      <c r="B318" s="33">
        <v>549</v>
      </c>
      <c r="C318" s="126">
        <v>43103</v>
      </c>
      <c r="D318" s="110">
        <v>0.16666666666666666</v>
      </c>
      <c r="E318" s="33" t="s">
        <v>41</v>
      </c>
      <c r="F318" s="33"/>
      <c r="G318" s="33"/>
      <c r="H318" s="33"/>
      <c r="I318" s="34"/>
      <c r="J318" s="34" t="s">
        <v>43</v>
      </c>
      <c r="K318" s="111"/>
      <c r="L318" s="112"/>
      <c r="M318" s="33"/>
      <c r="N318" s="24"/>
      <c r="O318" s="33">
        <v>76</v>
      </c>
      <c r="P318" s="34">
        <v>85</v>
      </c>
      <c r="Q318" s="35"/>
      <c r="R318" s="35"/>
      <c r="S318" s="35"/>
      <c r="T318" s="35"/>
      <c r="U318" s="33"/>
      <c r="V318" s="36"/>
      <c r="W318" s="36"/>
      <c r="X318" s="35"/>
      <c r="Y318" s="35"/>
      <c r="Z318" s="35"/>
      <c r="AA318" s="35">
        <f t="shared" si="26"/>
        <v>0</v>
      </c>
      <c r="AB318" s="37">
        <f t="shared" si="27"/>
        <v>0.5</v>
      </c>
      <c r="AC318" s="36">
        <f t="shared" si="28"/>
        <v>0.5</v>
      </c>
      <c r="AE318" t="s">
        <v>36</v>
      </c>
    </row>
    <row r="319" spans="1:31" ht="15" customHeight="1" thickBot="1" x14ac:dyDescent="0.3">
      <c r="A319" s="105"/>
      <c r="B319" s="24">
        <v>550</v>
      </c>
      <c r="C319" s="125">
        <v>43103</v>
      </c>
      <c r="D319" s="106">
        <v>0.20833333333333334</v>
      </c>
      <c r="E319" s="24" t="s">
        <v>6</v>
      </c>
      <c r="F319" s="24"/>
      <c r="G319" s="24"/>
      <c r="H319" s="24"/>
      <c r="I319" s="107"/>
      <c r="J319" s="107" t="s">
        <v>44</v>
      </c>
      <c r="K319" s="108"/>
      <c r="L319" s="109"/>
      <c r="M319" s="24"/>
      <c r="N319" s="24"/>
      <c r="O319" s="24">
        <v>86</v>
      </c>
      <c r="P319" s="24">
        <v>99</v>
      </c>
      <c r="Q319" s="24"/>
      <c r="R319" s="24"/>
      <c r="S319" s="24"/>
      <c r="T319" s="24"/>
      <c r="U319" s="24"/>
      <c r="V319" s="32"/>
      <c r="W319" s="32"/>
      <c r="X319" s="24"/>
      <c r="Y319" s="24"/>
      <c r="Z319" s="24"/>
      <c r="AA319" s="24">
        <f t="shared" si="26"/>
        <v>0</v>
      </c>
      <c r="AB319" s="54">
        <f t="shared" si="27"/>
        <v>1</v>
      </c>
      <c r="AC319" s="32">
        <v>1</v>
      </c>
      <c r="AE319" t="s">
        <v>34</v>
      </c>
    </row>
    <row r="320" spans="1:31" ht="15" customHeight="1" thickBot="1" x14ac:dyDescent="0.3">
      <c r="A320" s="105"/>
      <c r="B320" s="33">
        <v>550</v>
      </c>
      <c r="C320" s="126">
        <v>43103</v>
      </c>
      <c r="D320" s="110">
        <v>0.20833333333333334</v>
      </c>
      <c r="E320" s="33" t="s">
        <v>42</v>
      </c>
      <c r="F320" s="33"/>
      <c r="G320" s="33"/>
      <c r="H320" s="33"/>
      <c r="I320" s="34"/>
      <c r="J320" s="34" t="s">
        <v>43</v>
      </c>
      <c r="K320" s="111"/>
      <c r="L320" s="112"/>
      <c r="M320" s="33"/>
      <c r="N320" s="24"/>
      <c r="O320" s="33">
        <v>99</v>
      </c>
      <c r="P320" s="34">
        <v>86</v>
      </c>
      <c r="Q320" s="35"/>
      <c r="R320" s="35"/>
      <c r="S320" s="35"/>
      <c r="T320" s="35"/>
      <c r="U320" s="33"/>
      <c r="V320" s="36"/>
      <c r="W320" s="36"/>
      <c r="X320" s="35"/>
      <c r="Y320" s="35"/>
      <c r="Z320" s="35"/>
      <c r="AA320" s="35">
        <f t="shared" si="26"/>
        <v>0</v>
      </c>
      <c r="AB320" s="37">
        <f t="shared" si="27"/>
        <v>-1</v>
      </c>
      <c r="AC320" s="36">
        <f t="shared" si="28"/>
        <v>-1</v>
      </c>
      <c r="AE320" t="s">
        <v>29</v>
      </c>
    </row>
    <row r="321" spans="1:31" ht="15" customHeight="1" thickBot="1" x14ac:dyDescent="0.3">
      <c r="A321" s="105"/>
      <c r="B321" s="24">
        <v>551</v>
      </c>
      <c r="C321" s="125">
        <v>43103</v>
      </c>
      <c r="D321" s="106">
        <v>0.22916666666666666</v>
      </c>
      <c r="E321" s="24" t="s">
        <v>39</v>
      </c>
      <c r="F321" s="24"/>
      <c r="G321" s="24"/>
      <c r="H321" s="24"/>
      <c r="I321" s="107"/>
      <c r="J321" s="107" t="s">
        <v>43</v>
      </c>
      <c r="K321" s="108"/>
      <c r="L321" s="109"/>
      <c r="M321" s="24"/>
      <c r="N321" s="24"/>
      <c r="O321" s="24">
        <v>79</v>
      </c>
      <c r="P321" s="24">
        <v>74</v>
      </c>
      <c r="Q321" s="24"/>
      <c r="R321" s="24"/>
      <c r="S321" s="24"/>
      <c r="T321" s="24"/>
      <c r="U321" s="24"/>
      <c r="V321" s="32"/>
      <c r="W321" s="32"/>
      <c r="X321" s="24"/>
      <c r="Y321" s="24"/>
      <c r="Z321" s="24"/>
      <c r="AA321" s="24">
        <f t="shared" si="26"/>
        <v>0</v>
      </c>
      <c r="AB321" s="54">
        <f t="shared" si="27"/>
        <v>-1.5</v>
      </c>
      <c r="AC321" s="32">
        <v>-1.5</v>
      </c>
      <c r="AE321" t="s">
        <v>27</v>
      </c>
    </row>
    <row r="322" spans="1:31" ht="15" customHeight="1" thickBot="1" x14ac:dyDescent="0.3">
      <c r="A322" s="105"/>
      <c r="B322" s="33">
        <v>551</v>
      </c>
      <c r="C322" s="126">
        <v>43103</v>
      </c>
      <c r="D322" s="110">
        <v>0.22916666666666666</v>
      </c>
      <c r="E322" s="33" t="s">
        <v>30</v>
      </c>
      <c r="F322" s="33"/>
      <c r="G322" s="33"/>
      <c r="H322" s="33"/>
      <c r="I322" s="34"/>
      <c r="J322" s="34" t="s">
        <v>43</v>
      </c>
      <c r="K322" s="111"/>
      <c r="L322" s="112"/>
      <c r="M322" s="33"/>
      <c r="N322" s="24"/>
      <c r="O322" s="33">
        <v>74</v>
      </c>
      <c r="P322" s="34">
        <v>79</v>
      </c>
      <c r="Q322" s="35"/>
      <c r="R322" s="35"/>
      <c r="S322" s="35"/>
      <c r="T322" s="35"/>
      <c r="U322" s="33"/>
      <c r="V322" s="36"/>
      <c r="W322" s="36"/>
      <c r="X322" s="35"/>
      <c r="Y322" s="35"/>
      <c r="Z322" s="35"/>
      <c r="AA322" s="35">
        <f t="shared" si="26"/>
        <v>0</v>
      </c>
      <c r="AB322" s="37">
        <f t="shared" si="27"/>
        <v>1.5</v>
      </c>
      <c r="AC322" s="36">
        <f t="shared" si="28"/>
        <v>1.5</v>
      </c>
      <c r="AE322" t="s">
        <v>30</v>
      </c>
    </row>
    <row r="323" spans="1:31" ht="15" customHeight="1" thickBot="1" x14ac:dyDescent="0.3">
      <c r="A323" s="105"/>
      <c r="B323" s="24">
        <v>552</v>
      </c>
      <c r="C323" s="125">
        <v>43104</v>
      </c>
      <c r="D323" s="106">
        <v>8.3333333333333329E-2</v>
      </c>
      <c r="E323" s="24" t="s">
        <v>5</v>
      </c>
      <c r="F323" s="24"/>
      <c r="G323" s="24"/>
      <c r="H323" s="24"/>
      <c r="I323" s="107"/>
      <c r="J323" s="107" t="s">
        <v>44</v>
      </c>
      <c r="K323" s="108"/>
      <c r="L323" s="109"/>
      <c r="M323" s="24"/>
      <c r="N323" s="24"/>
      <c r="O323" s="24">
        <v>88</v>
      </c>
      <c r="P323" s="24">
        <v>71</v>
      </c>
      <c r="Q323" s="24"/>
      <c r="R323" s="24"/>
      <c r="S323" s="24"/>
      <c r="T323" s="24"/>
      <c r="U323" s="24"/>
      <c r="V323" s="32"/>
      <c r="W323" s="32"/>
      <c r="X323" s="24"/>
      <c r="Y323" s="24"/>
      <c r="Z323" s="24"/>
      <c r="AA323" s="24">
        <f t="shared" si="26"/>
        <v>0</v>
      </c>
      <c r="AB323" s="54">
        <f t="shared" si="27"/>
        <v>-2.5</v>
      </c>
      <c r="AC323" s="32">
        <v>-2.5</v>
      </c>
      <c r="AE323" t="s">
        <v>38</v>
      </c>
    </row>
    <row r="324" spans="1:31" ht="15" customHeight="1" thickBot="1" x14ac:dyDescent="0.3">
      <c r="A324" s="105"/>
      <c r="B324" s="33">
        <v>552</v>
      </c>
      <c r="C324" s="126">
        <v>43104</v>
      </c>
      <c r="D324" s="110">
        <v>8.3333333333333329E-2</v>
      </c>
      <c r="E324" s="33" t="s">
        <v>33</v>
      </c>
      <c r="F324" s="33"/>
      <c r="G324" s="33"/>
      <c r="H324" s="33"/>
      <c r="I324" s="34"/>
      <c r="J324" s="34" t="s">
        <v>44</v>
      </c>
      <c r="K324" s="111"/>
      <c r="L324" s="112"/>
      <c r="M324" s="33"/>
      <c r="N324" s="24"/>
      <c r="O324" s="33">
        <v>71</v>
      </c>
      <c r="P324" s="34">
        <v>88</v>
      </c>
      <c r="Q324" s="35"/>
      <c r="R324" s="35"/>
      <c r="S324" s="35"/>
      <c r="T324" s="35"/>
      <c r="U324" s="33"/>
      <c r="V324" s="36"/>
      <c r="W324" s="36"/>
      <c r="X324" s="35"/>
      <c r="Y324" s="35"/>
      <c r="Z324" s="35"/>
      <c r="AA324" s="35">
        <f t="shared" si="26"/>
        <v>0</v>
      </c>
      <c r="AB324" s="37">
        <f t="shared" si="27"/>
        <v>2.5</v>
      </c>
      <c r="AC324" s="36">
        <f t="shared" si="28"/>
        <v>2.5</v>
      </c>
      <c r="AE324" t="s">
        <v>40</v>
      </c>
    </row>
    <row r="325" spans="1:31" ht="15" customHeight="1" thickBot="1" x14ac:dyDescent="0.3">
      <c r="A325" s="105"/>
      <c r="B325" s="24">
        <v>553</v>
      </c>
      <c r="C325" s="125">
        <v>43104</v>
      </c>
      <c r="D325" s="106">
        <v>8.3333333333333329E-2</v>
      </c>
      <c r="E325" s="24" t="s">
        <v>29</v>
      </c>
      <c r="F325" s="24"/>
      <c r="G325" s="24"/>
      <c r="H325" s="24"/>
      <c r="I325" s="107"/>
      <c r="J325" s="107" t="s">
        <v>43</v>
      </c>
      <c r="K325" s="108"/>
      <c r="L325" s="109"/>
      <c r="M325" s="24"/>
      <c r="N325" s="24"/>
      <c r="O325" s="24">
        <v>86</v>
      </c>
      <c r="P325" s="24">
        <v>91</v>
      </c>
      <c r="Q325" s="24"/>
      <c r="R325" s="24"/>
      <c r="S325" s="24"/>
      <c r="T325" s="24"/>
      <c r="U325" s="24"/>
      <c r="V325" s="32"/>
      <c r="W325" s="32"/>
      <c r="X325" s="24"/>
      <c r="Y325" s="24"/>
      <c r="Z325" s="24"/>
      <c r="AA325" s="24">
        <f t="shared" si="26"/>
        <v>0</v>
      </c>
      <c r="AB325" s="54">
        <f t="shared" si="27"/>
        <v>2.5</v>
      </c>
      <c r="AC325" s="32">
        <v>2.5</v>
      </c>
      <c r="AE325" t="s">
        <v>40</v>
      </c>
    </row>
    <row r="326" spans="1:31" ht="15" customHeight="1" thickBot="1" x14ac:dyDescent="0.3">
      <c r="A326" s="105"/>
      <c r="B326" s="33">
        <v>553</v>
      </c>
      <c r="C326" s="126">
        <v>43104</v>
      </c>
      <c r="D326" s="110">
        <v>8.3333333333333329E-2</v>
      </c>
      <c r="E326" s="33" t="s">
        <v>35</v>
      </c>
      <c r="F326" s="33"/>
      <c r="G326" s="33"/>
      <c r="H326" s="33"/>
      <c r="I326" s="34"/>
      <c r="J326" s="34" t="s">
        <v>44</v>
      </c>
      <c r="K326" s="111"/>
      <c r="L326" s="112"/>
      <c r="M326" s="33"/>
      <c r="N326" s="24"/>
      <c r="O326" s="33">
        <v>91</v>
      </c>
      <c r="P326" s="34">
        <v>86</v>
      </c>
      <c r="Q326" s="35"/>
      <c r="R326" s="35"/>
      <c r="S326" s="35"/>
      <c r="T326" s="35"/>
      <c r="U326" s="33"/>
      <c r="V326" s="36"/>
      <c r="W326" s="36"/>
      <c r="X326" s="35"/>
      <c r="Y326" s="35"/>
      <c r="Z326" s="35"/>
      <c r="AA326" s="35">
        <f t="shared" si="26"/>
        <v>0</v>
      </c>
      <c r="AB326" s="37">
        <f t="shared" si="27"/>
        <v>-2.5</v>
      </c>
      <c r="AC326" s="36">
        <f t="shared" si="28"/>
        <v>-2.5</v>
      </c>
      <c r="AE326" t="s">
        <v>26</v>
      </c>
    </row>
    <row r="327" spans="1:31" ht="15" customHeight="1" thickBot="1" x14ac:dyDescent="0.3">
      <c r="A327" s="105"/>
      <c r="B327" s="24">
        <v>554</v>
      </c>
      <c r="C327" s="125">
        <v>43104</v>
      </c>
      <c r="D327" s="106">
        <v>8.3333333333333329E-2</v>
      </c>
      <c r="E327" s="24" t="s">
        <v>27</v>
      </c>
      <c r="F327" s="24"/>
      <c r="G327" s="24"/>
      <c r="H327" s="24"/>
      <c r="I327" s="107"/>
      <c r="J327" s="107" t="s">
        <v>43</v>
      </c>
      <c r="K327" s="108"/>
      <c r="L327" s="109"/>
      <c r="M327" s="24"/>
      <c r="N327" s="24"/>
      <c r="O327" s="24">
        <v>85</v>
      </c>
      <c r="P327" s="24">
        <v>84</v>
      </c>
      <c r="Q327" s="24"/>
      <c r="R327" s="24"/>
      <c r="S327" s="24"/>
      <c r="T327" s="24"/>
      <c r="U327" s="24"/>
      <c r="V327" s="32"/>
      <c r="W327" s="32"/>
      <c r="X327" s="24"/>
      <c r="Y327" s="24"/>
      <c r="Z327" s="24"/>
      <c r="AA327" s="24">
        <f t="shared" si="26"/>
        <v>0</v>
      </c>
      <c r="AB327" s="54">
        <f t="shared" si="27"/>
        <v>0</v>
      </c>
      <c r="AC327" s="32">
        <v>0</v>
      </c>
      <c r="AE327" t="s">
        <v>34</v>
      </c>
    </row>
    <row r="328" spans="1:31" ht="15" customHeight="1" thickBot="1" x14ac:dyDescent="0.3">
      <c r="A328" s="105"/>
      <c r="B328" s="33">
        <v>554</v>
      </c>
      <c r="C328" s="126">
        <v>43104</v>
      </c>
      <c r="D328" s="110">
        <v>8.3333333333333329E-2</v>
      </c>
      <c r="E328" s="33" t="s">
        <v>6</v>
      </c>
      <c r="F328" s="33"/>
      <c r="G328" s="33"/>
      <c r="H328" s="33"/>
      <c r="I328" s="34"/>
      <c r="J328" s="34" t="s">
        <v>44</v>
      </c>
      <c r="K328" s="111"/>
      <c r="L328" s="112"/>
      <c r="M328" s="33"/>
      <c r="N328" s="24"/>
      <c r="O328" s="33">
        <v>84</v>
      </c>
      <c r="P328" s="34">
        <v>85</v>
      </c>
      <c r="Q328" s="35"/>
      <c r="R328" s="35"/>
      <c r="S328" s="35"/>
      <c r="T328" s="35"/>
      <c r="U328" s="33"/>
      <c r="V328" s="36"/>
      <c r="W328" s="36"/>
      <c r="X328" s="35"/>
      <c r="Y328" s="35"/>
      <c r="Z328" s="35"/>
      <c r="AA328" s="35">
        <f t="shared" si="26"/>
        <v>0</v>
      </c>
      <c r="AB328" s="37">
        <f t="shared" si="27"/>
        <v>0</v>
      </c>
      <c r="AC328" s="36">
        <f t="shared" si="28"/>
        <v>0</v>
      </c>
      <c r="AE328" t="s">
        <v>30</v>
      </c>
    </row>
    <row r="329" spans="1:31" ht="15" customHeight="1" thickBot="1" x14ac:dyDescent="0.3">
      <c r="A329" s="105"/>
      <c r="B329" s="24">
        <v>555</v>
      </c>
      <c r="C329" s="125">
        <v>43104</v>
      </c>
      <c r="D329" s="106">
        <v>0.10416666666666667</v>
      </c>
      <c r="E329" s="24" t="s">
        <v>40</v>
      </c>
      <c r="F329" s="24"/>
      <c r="G329" s="24"/>
      <c r="H329" s="24"/>
      <c r="I329" s="107"/>
      <c r="J329" s="107" t="s">
        <v>43</v>
      </c>
      <c r="K329" s="108"/>
      <c r="L329" s="109"/>
      <c r="M329" s="24"/>
      <c r="N329" s="24"/>
      <c r="O329" s="24">
        <v>74</v>
      </c>
      <c r="P329" s="24">
        <v>75</v>
      </c>
      <c r="Q329" s="24"/>
      <c r="R329" s="24"/>
      <c r="S329" s="24"/>
      <c r="T329" s="24"/>
      <c r="U329" s="24"/>
      <c r="V329" s="32"/>
      <c r="W329" s="32"/>
      <c r="X329" s="24"/>
      <c r="Y329" s="24"/>
      <c r="Z329" s="24"/>
      <c r="AA329" s="24">
        <f t="shared" si="26"/>
        <v>0</v>
      </c>
      <c r="AB329" s="54">
        <f t="shared" si="27"/>
        <v>2</v>
      </c>
      <c r="AC329" s="32">
        <v>2</v>
      </c>
      <c r="AE329" t="s">
        <v>31</v>
      </c>
    </row>
    <row r="330" spans="1:31" ht="15" customHeight="1" thickBot="1" x14ac:dyDescent="0.3">
      <c r="A330" s="105"/>
      <c r="B330" s="33">
        <v>555</v>
      </c>
      <c r="C330" s="126">
        <v>43104</v>
      </c>
      <c r="D330" s="110">
        <v>0.10416666666666667</v>
      </c>
      <c r="E330" s="33" t="s">
        <v>30</v>
      </c>
      <c r="F330" s="33"/>
      <c r="G330" s="33"/>
      <c r="H330" s="33"/>
      <c r="I330" s="34"/>
      <c r="J330" s="34" t="s">
        <v>44</v>
      </c>
      <c r="K330" s="111"/>
      <c r="L330" s="112"/>
      <c r="M330" s="33"/>
      <c r="N330" s="24"/>
      <c r="O330" s="33">
        <v>75</v>
      </c>
      <c r="P330" s="34">
        <v>74</v>
      </c>
      <c r="Q330" s="35"/>
      <c r="R330" s="35"/>
      <c r="S330" s="35"/>
      <c r="T330" s="35"/>
      <c r="U330" s="33"/>
      <c r="V330" s="36"/>
      <c r="W330" s="36"/>
      <c r="X330" s="35"/>
      <c r="Y330" s="35"/>
      <c r="Z330" s="35"/>
      <c r="AA330" s="35">
        <f t="shared" si="26"/>
        <v>0</v>
      </c>
      <c r="AB330" s="37">
        <f t="shared" si="27"/>
        <v>-2</v>
      </c>
      <c r="AC330" s="36">
        <f t="shared" si="28"/>
        <v>-2</v>
      </c>
      <c r="AE330" t="s">
        <v>35</v>
      </c>
    </row>
    <row r="331" spans="1:31" ht="15" customHeight="1" thickBot="1" x14ac:dyDescent="0.3">
      <c r="A331" s="105"/>
      <c r="B331" s="24">
        <v>556</v>
      </c>
      <c r="C331" s="125">
        <v>43104</v>
      </c>
      <c r="D331" s="106">
        <v>0.10416666666666667</v>
      </c>
      <c r="E331" s="24" t="s">
        <v>30</v>
      </c>
      <c r="F331" s="24"/>
      <c r="G331" s="24"/>
      <c r="H331" s="24"/>
      <c r="I331" s="107"/>
      <c r="J331" s="107" t="s">
        <v>44</v>
      </c>
      <c r="K331" s="108"/>
      <c r="L331" s="109"/>
      <c r="M331" s="24"/>
      <c r="N331" s="24"/>
      <c r="O331" s="24">
        <v>87</v>
      </c>
      <c r="P331" s="24">
        <v>75</v>
      </c>
      <c r="Q331" s="24"/>
      <c r="R331" s="24"/>
      <c r="S331" s="24"/>
      <c r="T331" s="24"/>
      <c r="U331" s="24"/>
      <c r="V331" s="32"/>
      <c r="W331" s="32"/>
      <c r="X331" s="24"/>
      <c r="Y331" s="24"/>
      <c r="Z331" s="24"/>
      <c r="AA331" s="24">
        <f t="shared" si="26"/>
        <v>0</v>
      </c>
      <c r="AB331" s="54">
        <f t="shared" si="27"/>
        <v>-1</v>
      </c>
      <c r="AC331" s="32">
        <v>-1</v>
      </c>
      <c r="AE331" t="s">
        <v>29</v>
      </c>
    </row>
    <row r="332" spans="1:31" ht="15" customHeight="1" thickBot="1" x14ac:dyDescent="0.3">
      <c r="A332" s="105"/>
      <c r="B332" s="33">
        <v>556</v>
      </c>
      <c r="C332" s="126">
        <v>43104</v>
      </c>
      <c r="D332" s="110">
        <v>0.10416666666666667</v>
      </c>
      <c r="E332" s="33" t="s">
        <v>34</v>
      </c>
      <c r="F332" s="33"/>
      <c r="G332" s="33"/>
      <c r="H332" s="33"/>
      <c r="I332" s="34"/>
      <c r="J332" s="34" t="s">
        <v>44</v>
      </c>
      <c r="K332" s="111"/>
      <c r="L332" s="112"/>
      <c r="M332" s="33"/>
      <c r="N332" s="24"/>
      <c r="O332" s="33">
        <v>75</v>
      </c>
      <c r="P332" s="34">
        <v>87</v>
      </c>
      <c r="Q332" s="35"/>
      <c r="R332" s="35"/>
      <c r="S332" s="35"/>
      <c r="T332" s="35"/>
      <c r="U332" s="33"/>
      <c r="V332" s="36"/>
      <c r="W332" s="36"/>
      <c r="X332" s="35"/>
      <c r="Y332" s="35"/>
      <c r="Z332" s="35"/>
      <c r="AA332" s="35">
        <f t="shared" si="26"/>
        <v>0</v>
      </c>
      <c r="AB332" s="37">
        <f t="shared" si="27"/>
        <v>1</v>
      </c>
      <c r="AC332" s="36">
        <f t="shared" si="28"/>
        <v>1</v>
      </c>
      <c r="AE332" t="s">
        <v>34</v>
      </c>
    </row>
    <row r="333" spans="1:31" ht="15" customHeight="1" thickBot="1" x14ac:dyDescent="0.3">
      <c r="A333" s="105"/>
      <c r="B333" s="24">
        <v>557</v>
      </c>
      <c r="C333" s="125">
        <v>43104</v>
      </c>
      <c r="D333" s="106">
        <v>0.125</v>
      </c>
      <c r="E333" s="24" t="s">
        <v>40</v>
      </c>
      <c r="F333" s="24"/>
      <c r="G333" s="24"/>
      <c r="H333" s="24"/>
      <c r="I333" s="107"/>
      <c r="J333" s="107" t="s">
        <v>44</v>
      </c>
      <c r="K333" s="108"/>
      <c r="L333" s="109"/>
      <c r="M333" s="24"/>
      <c r="N333" s="24"/>
      <c r="O333" s="24">
        <v>70</v>
      </c>
      <c r="P333" s="24">
        <v>67</v>
      </c>
      <c r="Q333" s="24"/>
      <c r="R333" s="24"/>
      <c r="S333" s="24"/>
      <c r="T333" s="24"/>
      <c r="U333" s="24"/>
      <c r="V333" s="32"/>
      <c r="W333" s="32"/>
      <c r="X333" s="24"/>
      <c r="Y333" s="24"/>
      <c r="Z333" s="24"/>
      <c r="AA333" s="24">
        <f t="shared" si="26"/>
        <v>0</v>
      </c>
      <c r="AB333" s="54">
        <f t="shared" si="27"/>
        <v>-1</v>
      </c>
      <c r="AC333" s="32">
        <v>-1</v>
      </c>
      <c r="AE333" t="s">
        <v>5</v>
      </c>
    </row>
    <row r="334" spans="1:31" ht="15" customHeight="1" thickBot="1" x14ac:dyDescent="0.3">
      <c r="A334" s="105"/>
      <c r="B334" s="33">
        <v>557</v>
      </c>
      <c r="C334" s="126">
        <v>43104</v>
      </c>
      <c r="D334" s="110">
        <v>0.125</v>
      </c>
      <c r="E334" s="33" t="s">
        <v>28</v>
      </c>
      <c r="F334" s="33"/>
      <c r="G334" s="33"/>
      <c r="H334" s="33"/>
      <c r="I334" s="34"/>
      <c r="J334" s="34" t="s">
        <v>44</v>
      </c>
      <c r="K334" s="111"/>
      <c r="L334" s="112"/>
      <c r="M334" s="33"/>
      <c r="N334" s="24"/>
      <c r="O334" s="33">
        <v>67</v>
      </c>
      <c r="P334" s="34">
        <v>70</v>
      </c>
      <c r="Q334" s="35"/>
      <c r="R334" s="35"/>
      <c r="S334" s="35"/>
      <c r="T334" s="35"/>
      <c r="U334" s="33"/>
      <c r="V334" s="36"/>
      <c r="W334" s="36"/>
      <c r="X334" s="35"/>
      <c r="Y334" s="35"/>
      <c r="Z334" s="35"/>
      <c r="AA334" s="35">
        <f t="shared" si="26"/>
        <v>0</v>
      </c>
      <c r="AB334" s="37">
        <f t="shared" si="27"/>
        <v>1</v>
      </c>
      <c r="AC334" s="36">
        <f t="shared" si="28"/>
        <v>1</v>
      </c>
      <c r="AE334" t="s">
        <v>6</v>
      </c>
    </row>
    <row r="335" spans="1:31" ht="15" customHeight="1" thickBot="1" x14ac:dyDescent="0.3">
      <c r="A335" s="105"/>
      <c r="B335" s="24">
        <v>558</v>
      </c>
      <c r="C335" s="125">
        <v>43104</v>
      </c>
      <c r="D335" s="106">
        <v>0.125</v>
      </c>
      <c r="E335" s="24" t="s">
        <v>30</v>
      </c>
      <c r="F335" s="24"/>
      <c r="G335" s="24"/>
      <c r="H335" s="24"/>
      <c r="I335" s="107"/>
      <c r="J335" s="107" t="s">
        <v>44</v>
      </c>
      <c r="K335" s="108"/>
      <c r="L335" s="109"/>
      <c r="M335" s="24"/>
      <c r="N335" s="24"/>
      <c r="O335" s="24">
        <v>88</v>
      </c>
      <c r="P335" s="24">
        <v>75</v>
      </c>
      <c r="Q335" s="24"/>
      <c r="R335" s="24"/>
      <c r="S335" s="24"/>
      <c r="T335" s="24"/>
      <c r="U335" s="24"/>
      <c r="V335" s="32"/>
      <c r="W335" s="32"/>
      <c r="X335" s="24"/>
      <c r="Y335" s="24"/>
      <c r="Z335" s="24"/>
      <c r="AA335" s="24">
        <f t="shared" si="26"/>
        <v>0</v>
      </c>
      <c r="AB335" s="54">
        <f t="shared" si="27"/>
        <v>-2.5</v>
      </c>
      <c r="AC335" s="32">
        <v>-2.5</v>
      </c>
      <c r="AE335" t="s">
        <v>33</v>
      </c>
    </row>
    <row r="336" spans="1:31" ht="15" customHeight="1" thickBot="1" x14ac:dyDescent="0.3">
      <c r="A336" s="105"/>
      <c r="B336" s="33">
        <v>558</v>
      </c>
      <c r="C336" s="126">
        <v>43104</v>
      </c>
      <c r="D336" s="110">
        <v>0.125</v>
      </c>
      <c r="E336" s="33" t="s">
        <v>31</v>
      </c>
      <c r="F336" s="33"/>
      <c r="G336" s="33"/>
      <c r="H336" s="33"/>
      <c r="I336" s="34"/>
      <c r="J336" s="34" t="s">
        <v>44</v>
      </c>
      <c r="K336" s="111"/>
      <c r="L336" s="112"/>
      <c r="M336" s="33"/>
      <c r="N336" s="24"/>
      <c r="O336" s="33">
        <v>75</v>
      </c>
      <c r="P336" s="34">
        <v>88</v>
      </c>
      <c r="Q336" s="35"/>
      <c r="R336" s="35"/>
      <c r="S336" s="35"/>
      <c r="T336" s="35"/>
      <c r="U336" s="33"/>
      <c r="V336" s="36"/>
      <c r="W336" s="36"/>
      <c r="X336" s="35"/>
      <c r="Y336" s="35"/>
      <c r="Z336" s="35"/>
      <c r="AA336" s="35">
        <f t="shared" si="26"/>
        <v>0</v>
      </c>
      <c r="AB336" s="37">
        <f t="shared" si="27"/>
        <v>2.5</v>
      </c>
      <c r="AC336" s="36">
        <f t="shared" si="28"/>
        <v>2.5</v>
      </c>
      <c r="AE336" t="s">
        <v>28</v>
      </c>
    </row>
    <row r="337" spans="1:31" ht="15" customHeight="1" thickBot="1" x14ac:dyDescent="0.3">
      <c r="A337" s="105"/>
      <c r="B337" s="24">
        <v>559</v>
      </c>
      <c r="C337" s="125">
        <v>43104</v>
      </c>
      <c r="D337" s="106">
        <v>0.125</v>
      </c>
      <c r="E337" s="24" t="s">
        <v>36</v>
      </c>
      <c r="F337" s="24"/>
      <c r="G337" s="24"/>
      <c r="H337" s="24"/>
      <c r="I337" s="107"/>
      <c r="J337" s="107" t="s">
        <v>44</v>
      </c>
      <c r="K337" s="108"/>
      <c r="L337" s="109"/>
      <c r="M337" s="24"/>
      <c r="N337" s="24"/>
      <c r="O337" s="24">
        <v>84</v>
      </c>
      <c r="P337" s="24">
        <v>103</v>
      </c>
      <c r="Q337" s="24"/>
      <c r="R337" s="24"/>
      <c r="S337" s="24"/>
      <c r="T337" s="24"/>
      <c r="U337" s="24"/>
      <c r="V337" s="32"/>
      <c r="W337" s="32"/>
      <c r="X337" s="24"/>
      <c r="Y337" s="24"/>
      <c r="Z337" s="24"/>
      <c r="AA337" s="24">
        <f t="shared" si="26"/>
        <v>0</v>
      </c>
      <c r="AB337" s="54">
        <f t="shared" si="27"/>
        <v>1.5</v>
      </c>
      <c r="AC337" s="32">
        <v>1.5</v>
      </c>
      <c r="AE337" t="s">
        <v>30</v>
      </c>
    </row>
    <row r="338" spans="1:31" ht="15" customHeight="1" thickBot="1" x14ac:dyDescent="0.3">
      <c r="A338" s="105"/>
      <c r="B338" s="33">
        <v>559</v>
      </c>
      <c r="C338" s="126">
        <v>43104</v>
      </c>
      <c r="D338" s="110">
        <v>0.125</v>
      </c>
      <c r="E338" s="33" t="s">
        <v>26</v>
      </c>
      <c r="F338" s="33"/>
      <c r="G338" s="33"/>
      <c r="H338" s="33"/>
      <c r="I338" s="34"/>
      <c r="J338" s="34" t="s">
        <v>44</v>
      </c>
      <c r="K338" s="111"/>
      <c r="L338" s="112"/>
      <c r="M338" s="33"/>
      <c r="N338" s="24"/>
      <c r="O338" s="33">
        <v>103</v>
      </c>
      <c r="P338" s="34">
        <v>84</v>
      </c>
      <c r="Q338" s="35"/>
      <c r="R338" s="35"/>
      <c r="S338" s="35"/>
      <c r="T338" s="35"/>
      <c r="U338" s="33"/>
      <c r="V338" s="36"/>
      <c r="W338" s="36"/>
      <c r="X338" s="35"/>
      <c r="Y338" s="35"/>
      <c r="Z338" s="35"/>
      <c r="AA338" s="35">
        <f t="shared" si="26"/>
        <v>0</v>
      </c>
      <c r="AB338" s="37">
        <f t="shared" si="27"/>
        <v>-1.5</v>
      </c>
      <c r="AC338" s="36">
        <f t="shared" si="28"/>
        <v>-1.5</v>
      </c>
      <c r="AE338" t="s">
        <v>30</v>
      </c>
    </row>
    <row r="339" spans="1:31" ht="15" customHeight="1" thickBot="1" x14ac:dyDescent="0.3">
      <c r="A339" s="105"/>
      <c r="B339" s="24">
        <v>560</v>
      </c>
      <c r="C339" s="125">
        <v>43104</v>
      </c>
      <c r="D339" s="106">
        <v>0.14583333333333334</v>
      </c>
      <c r="E339" s="24" t="s">
        <v>34</v>
      </c>
      <c r="F339" s="24"/>
      <c r="G339" s="24"/>
      <c r="H339" s="24"/>
      <c r="I339" s="107"/>
      <c r="J339" s="107" t="s">
        <v>43</v>
      </c>
      <c r="K339" s="108"/>
      <c r="L339" s="109"/>
      <c r="M339" s="24"/>
      <c r="N339" s="24"/>
      <c r="O339" s="24">
        <v>96</v>
      </c>
      <c r="P339" s="24">
        <v>90</v>
      </c>
      <c r="Q339" s="24"/>
      <c r="R339" s="24"/>
      <c r="S339" s="24"/>
      <c r="T339" s="24"/>
      <c r="U339" s="24"/>
      <c r="V339" s="32"/>
      <c r="W339" s="32"/>
      <c r="X339" s="24"/>
      <c r="Y339" s="24"/>
      <c r="Z339" s="24"/>
      <c r="AA339" s="24">
        <f t="shared" si="26"/>
        <v>0</v>
      </c>
      <c r="AB339" s="54">
        <f t="shared" si="27"/>
        <v>2</v>
      </c>
      <c r="AC339" s="32">
        <v>2</v>
      </c>
      <c r="AE339" t="s">
        <v>33</v>
      </c>
    </row>
    <row r="340" spans="1:31" ht="15" customHeight="1" thickBot="1" x14ac:dyDescent="0.3">
      <c r="A340" s="105"/>
      <c r="B340" s="33">
        <v>560</v>
      </c>
      <c r="C340" s="126">
        <v>43104</v>
      </c>
      <c r="D340" s="110">
        <v>0.14583333333333334</v>
      </c>
      <c r="E340" s="33" t="s">
        <v>32</v>
      </c>
      <c r="F340" s="33"/>
      <c r="G340" s="33"/>
      <c r="H340" s="33"/>
      <c r="I340" s="34"/>
      <c r="J340" s="34" t="s">
        <v>43</v>
      </c>
      <c r="K340" s="111"/>
      <c r="L340" s="112"/>
      <c r="M340" s="33"/>
      <c r="N340" s="24"/>
      <c r="O340" s="33">
        <v>90</v>
      </c>
      <c r="P340" s="34">
        <v>96</v>
      </c>
      <c r="Q340" s="35"/>
      <c r="R340" s="35"/>
      <c r="S340" s="35"/>
      <c r="T340" s="35"/>
      <c r="U340" s="33"/>
      <c r="V340" s="36"/>
      <c r="W340" s="36"/>
      <c r="X340" s="35"/>
      <c r="Y340" s="35"/>
      <c r="Z340" s="35"/>
      <c r="AA340" s="35">
        <f t="shared" si="26"/>
        <v>0</v>
      </c>
      <c r="AB340" s="37">
        <f t="shared" si="27"/>
        <v>-2</v>
      </c>
      <c r="AC340" s="36">
        <f t="shared" si="28"/>
        <v>-2</v>
      </c>
      <c r="AE340" t="s">
        <v>41</v>
      </c>
    </row>
    <row r="341" spans="1:31" ht="15" customHeight="1" thickBot="1" x14ac:dyDescent="0.3">
      <c r="A341" s="105"/>
      <c r="B341" s="24">
        <v>561</v>
      </c>
      <c r="C341" s="125">
        <v>43104</v>
      </c>
      <c r="D341" s="106">
        <v>0.16666666666666666</v>
      </c>
      <c r="E341" s="24" t="s">
        <v>34</v>
      </c>
      <c r="F341" s="24"/>
      <c r="G341" s="24"/>
      <c r="H341" s="24"/>
      <c r="I341" s="107"/>
      <c r="J341" s="107" t="s">
        <v>43</v>
      </c>
      <c r="K341" s="108"/>
      <c r="L341" s="109"/>
      <c r="M341" s="24"/>
      <c r="N341" s="24"/>
      <c r="O341" s="24">
        <v>100</v>
      </c>
      <c r="P341" s="24">
        <v>85</v>
      </c>
      <c r="Q341" s="24"/>
      <c r="R341" s="24"/>
      <c r="S341" s="24"/>
      <c r="T341" s="24"/>
      <c r="U341" s="24"/>
      <c r="V341" s="32"/>
      <c r="W341" s="32"/>
      <c r="X341" s="24"/>
      <c r="Y341" s="24"/>
      <c r="Z341" s="24"/>
      <c r="AA341" s="24">
        <f t="shared" si="26"/>
        <v>0</v>
      </c>
      <c r="AB341" s="54">
        <f t="shared" si="27"/>
        <v>-3.5</v>
      </c>
      <c r="AC341" s="32">
        <v>-3.5</v>
      </c>
      <c r="AE341" t="s">
        <v>27</v>
      </c>
    </row>
    <row r="342" spans="1:31" ht="15" customHeight="1" thickBot="1" x14ac:dyDescent="0.3">
      <c r="A342" s="105"/>
      <c r="B342" s="33">
        <v>561</v>
      </c>
      <c r="C342" s="126">
        <v>43104</v>
      </c>
      <c r="D342" s="110">
        <v>0.16666666666666666</v>
      </c>
      <c r="E342" s="33" t="s">
        <v>27</v>
      </c>
      <c r="F342" s="33"/>
      <c r="G342" s="33"/>
      <c r="H342" s="33"/>
      <c r="I342" s="34"/>
      <c r="J342" s="34" t="s">
        <v>43</v>
      </c>
      <c r="K342" s="111"/>
      <c r="L342" s="112"/>
      <c r="M342" s="33"/>
      <c r="N342" s="24"/>
      <c r="O342" s="33">
        <v>85</v>
      </c>
      <c r="P342" s="34">
        <v>100</v>
      </c>
      <c r="Q342" s="35"/>
      <c r="R342" s="35"/>
      <c r="S342" s="35"/>
      <c r="T342" s="35"/>
      <c r="U342" s="33"/>
      <c r="V342" s="36"/>
      <c r="W342" s="36"/>
      <c r="X342" s="35"/>
      <c r="Y342" s="35"/>
      <c r="Z342" s="35"/>
      <c r="AA342" s="35">
        <f t="shared" si="26"/>
        <v>0</v>
      </c>
      <c r="AB342" s="37">
        <f t="shared" si="27"/>
        <v>3.5</v>
      </c>
      <c r="AC342" s="36">
        <f t="shared" si="28"/>
        <v>3.5</v>
      </c>
      <c r="AE342" t="s">
        <v>39</v>
      </c>
    </row>
    <row r="343" spans="1:31" ht="15" customHeight="1" thickBot="1" x14ac:dyDescent="0.3">
      <c r="A343" s="105"/>
      <c r="B343" s="24">
        <v>562</v>
      </c>
      <c r="C343" s="125">
        <v>43104</v>
      </c>
      <c r="D343" s="106">
        <v>0.16666666666666666</v>
      </c>
      <c r="E343" s="24" t="s">
        <v>38</v>
      </c>
      <c r="F343" s="24"/>
      <c r="G343" s="24"/>
      <c r="H343" s="24"/>
      <c r="I343" s="107"/>
      <c r="J343" s="107" t="s">
        <v>43</v>
      </c>
      <c r="K343" s="108"/>
      <c r="L343" s="109"/>
      <c r="M343" s="24"/>
      <c r="N343" s="24"/>
      <c r="O343" s="24">
        <v>70</v>
      </c>
      <c r="P343" s="24">
        <v>81</v>
      </c>
      <c r="Q343" s="24"/>
      <c r="R343" s="24"/>
      <c r="S343" s="24"/>
      <c r="T343" s="24"/>
      <c r="U343" s="24"/>
      <c r="V343" s="32"/>
      <c r="W343" s="32"/>
      <c r="X343" s="24"/>
      <c r="Y343" s="24"/>
      <c r="Z343" s="24"/>
      <c r="AA343" s="24">
        <f t="shared" si="26"/>
        <v>0</v>
      </c>
      <c r="AB343" s="54">
        <f t="shared" si="27"/>
        <v>0</v>
      </c>
      <c r="AC343" s="32">
        <v>0</v>
      </c>
      <c r="AE343" t="s">
        <v>38</v>
      </c>
    </row>
    <row r="344" spans="1:31" ht="15" customHeight="1" thickBot="1" x14ac:dyDescent="0.3">
      <c r="A344" s="105"/>
      <c r="B344" s="33">
        <v>562</v>
      </c>
      <c r="C344" s="126">
        <v>43104</v>
      </c>
      <c r="D344" s="110">
        <v>0.16666666666666666</v>
      </c>
      <c r="E344" s="33" t="s">
        <v>33</v>
      </c>
      <c r="F344" s="33"/>
      <c r="G344" s="33"/>
      <c r="H344" s="33"/>
      <c r="I344" s="34"/>
      <c r="J344" s="34" t="s">
        <v>43</v>
      </c>
      <c r="K344" s="111"/>
      <c r="L344" s="112"/>
      <c r="M344" s="33"/>
      <c r="N344" s="24"/>
      <c r="O344" s="33">
        <v>81</v>
      </c>
      <c r="P344" s="34">
        <v>70</v>
      </c>
      <c r="Q344" s="35"/>
      <c r="R344" s="35"/>
      <c r="S344" s="35"/>
      <c r="T344" s="35"/>
      <c r="U344" s="33"/>
      <c r="V344" s="36"/>
      <c r="W344" s="36"/>
      <c r="X344" s="35"/>
      <c r="Y344" s="35"/>
      <c r="Z344" s="35"/>
      <c r="AA344" s="35">
        <f t="shared" si="26"/>
        <v>0</v>
      </c>
      <c r="AB344" s="37">
        <f t="shared" si="27"/>
        <v>0</v>
      </c>
      <c r="AC344" s="36">
        <f t="shared" si="28"/>
        <v>0</v>
      </c>
      <c r="AE344" t="s">
        <v>30</v>
      </c>
    </row>
    <row r="345" spans="1:31" ht="15" customHeight="1" thickBot="1" x14ac:dyDescent="0.3">
      <c r="A345" s="105"/>
      <c r="B345" s="24">
        <v>563</v>
      </c>
      <c r="C345" s="125">
        <v>43104</v>
      </c>
      <c r="D345" s="106">
        <v>0.22916666666666666</v>
      </c>
      <c r="E345" s="24" t="s">
        <v>39</v>
      </c>
      <c r="F345" s="24"/>
      <c r="G345" s="24"/>
      <c r="H345" s="24"/>
      <c r="I345" s="107"/>
      <c r="J345" s="107" t="s">
        <v>43</v>
      </c>
      <c r="K345" s="108"/>
      <c r="L345" s="109"/>
      <c r="M345" s="24"/>
      <c r="N345" s="24"/>
      <c r="O345" s="24">
        <v>70</v>
      </c>
      <c r="P345" s="24">
        <v>107</v>
      </c>
      <c r="Q345" s="24"/>
      <c r="R345" s="24"/>
      <c r="S345" s="24"/>
      <c r="T345" s="24"/>
      <c r="U345" s="24"/>
      <c r="V345" s="32"/>
      <c r="W345" s="32"/>
      <c r="X345" s="24"/>
      <c r="Y345" s="24"/>
      <c r="Z345" s="24"/>
      <c r="AA345" s="24">
        <f t="shared" si="26"/>
        <v>0</v>
      </c>
      <c r="AB345" s="54">
        <f t="shared" si="27"/>
        <v>1.5</v>
      </c>
      <c r="AC345" s="32">
        <v>1.5</v>
      </c>
      <c r="AE345" t="s">
        <v>37</v>
      </c>
    </row>
    <row r="346" spans="1:31" ht="15" customHeight="1" thickBot="1" x14ac:dyDescent="0.3">
      <c r="A346" s="105"/>
      <c r="B346" s="33">
        <v>563</v>
      </c>
      <c r="C346" s="126">
        <v>43104</v>
      </c>
      <c r="D346" s="110">
        <v>0.22916666666666666</v>
      </c>
      <c r="E346" s="33" t="s">
        <v>29</v>
      </c>
      <c r="F346" s="33"/>
      <c r="G346" s="33"/>
      <c r="H346" s="33"/>
      <c r="I346" s="34"/>
      <c r="J346" s="34" t="s">
        <v>43</v>
      </c>
      <c r="K346" s="111"/>
      <c r="L346" s="112"/>
      <c r="M346" s="33"/>
      <c r="N346" s="24"/>
      <c r="O346" s="33">
        <v>107</v>
      </c>
      <c r="P346" s="34">
        <v>70</v>
      </c>
      <c r="Q346" s="35"/>
      <c r="R346" s="35"/>
      <c r="S346" s="35"/>
      <c r="T346" s="35"/>
      <c r="U346" s="33"/>
      <c r="V346" s="36"/>
      <c r="W346" s="36"/>
      <c r="X346" s="35"/>
      <c r="Y346" s="35"/>
      <c r="Z346" s="35"/>
      <c r="AA346" s="35">
        <f t="shared" si="26"/>
        <v>0</v>
      </c>
      <c r="AB346" s="37">
        <f t="shared" si="27"/>
        <v>-1.5</v>
      </c>
      <c r="AC346" s="36">
        <f t="shared" si="28"/>
        <v>-1.5</v>
      </c>
      <c r="AE346" t="s">
        <v>34</v>
      </c>
    </row>
    <row r="347" spans="1:31" ht="15" customHeight="1" thickBot="1" x14ac:dyDescent="0.3">
      <c r="A347" s="105"/>
      <c r="B347" s="24">
        <v>564</v>
      </c>
      <c r="C347" s="125">
        <v>43105</v>
      </c>
      <c r="D347" s="106">
        <v>0.125</v>
      </c>
      <c r="E347" s="24" t="s">
        <v>35</v>
      </c>
      <c r="F347" s="24"/>
      <c r="G347" s="24"/>
      <c r="H347" s="24"/>
      <c r="I347" s="107"/>
      <c r="J347" s="107" t="s">
        <v>43</v>
      </c>
      <c r="K347" s="108"/>
      <c r="L347" s="109"/>
      <c r="M347" s="24"/>
      <c r="N347" s="24"/>
      <c r="O347" s="24">
        <v>77</v>
      </c>
      <c r="P347" s="24">
        <v>91</v>
      </c>
      <c r="Q347" s="24"/>
      <c r="R347" s="24"/>
      <c r="S347" s="24"/>
      <c r="T347" s="24"/>
      <c r="U347" s="24"/>
      <c r="V347" s="32"/>
      <c r="W347" s="32"/>
      <c r="X347" s="24"/>
      <c r="Y347" s="24"/>
      <c r="Z347" s="24"/>
      <c r="AA347" s="24">
        <f t="shared" si="26"/>
        <v>0</v>
      </c>
      <c r="AB347" s="54">
        <f t="shared" si="27"/>
        <v>1.5</v>
      </c>
      <c r="AC347" s="32">
        <v>1.5</v>
      </c>
      <c r="AE347" t="s">
        <v>32</v>
      </c>
    </row>
    <row r="348" spans="1:31" ht="15" customHeight="1" thickBot="1" x14ac:dyDescent="0.3">
      <c r="A348" s="105"/>
      <c r="B348" s="33">
        <v>564</v>
      </c>
      <c r="C348" s="126">
        <v>43105</v>
      </c>
      <c r="D348" s="110">
        <v>0.125</v>
      </c>
      <c r="E348" s="33" t="s">
        <v>32</v>
      </c>
      <c r="F348" s="33"/>
      <c r="G348" s="33"/>
      <c r="H348" s="33"/>
      <c r="I348" s="34"/>
      <c r="J348" s="34" t="s">
        <v>43</v>
      </c>
      <c r="K348" s="111"/>
      <c r="L348" s="112"/>
      <c r="M348" s="33"/>
      <c r="N348" s="24"/>
      <c r="O348" s="33">
        <v>91</v>
      </c>
      <c r="P348" s="34">
        <v>77</v>
      </c>
      <c r="Q348" s="35"/>
      <c r="R348" s="35"/>
      <c r="S348" s="35"/>
      <c r="T348" s="35"/>
      <c r="U348" s="33"/>
      <c r="V348" s="36"/>
      <c r="W348" s="36"/>
      <c r="X348" s="35"/>
      <c r="Y348" s="35"/>
      <c r="Z348" s="35"/>
      <c r="AA348" s="35">
        <f t="shared" si="26"/>
        <v>0</v>
      </c>
      <c r="AB348" s="37">
        <f t="shared" si="27"/>
        <v>-1.5</v>
      </c>
      <c r="AC348" s="36">
        <f t="shared" si="28"/>
        <v>-1.5</v>
      </c>
      <c r="AE348" t="s">
        <v>29</v>
      </c>
    </row>
    <row r="349" spans="1:31" ht="15" customHeight="1" thickBot="1" x14ac:dyDescent="0.3">
      <c r="A349" s="105"/>
      <c r="B349" s="24">
        <v>565</v>
      </c>
      <c r="C349" s="125">
        <v>43105</v>
      </c>
      <c r="D349" s="106">
        <v>0.22916666666666666</v>
      </c>
      <c r="E349" s="24" t="s">
        <v>39</v>
      </c>
      <c r="F349" s="24"/>
      <c r="G349" s="24"/>
      <c r="H349" s="24"/>
      <c r="I349" s="107"/>
      <c r="J349" s="107" t="s">
        <v>43</v>
      </c>
      <c r="K349" s="108"/>
      <c r="L349" s="109"/>
      <c r="M349" s="24"/>
      <c r="N349" s="24"/>
      <c r="O349" s="24">
        <v>84</v>
      </c>
      <c r="P349" s="24">
        <v>97</v>
      </c>
      <c r="Q349" s="24"/>
      <c r="R349" s="24"/>
      <c r="S349" s="24"/>
      <c r="T349" s="24"/>
      <c r="U349" s="24"/>
      <c r="V349" s="32"/>
      <c r="W349" s="32"/>
      <c r="X349" s="24"/>
      <c r="Y349" s="24"/>
      <c r="Z349" s="24"/>
      <c r="AA349" s="24">
        <f t="shared" si="26"/>
        <v>0</v>
      </c>
      <c r="AB349" s="54">
        <f t="shared" si="27"/>
        <v>0.5</v>
      </c>
      <c r="AC349" s="32">
        <v>0.5</v>
      </c>
      <c r="AE349" t="s">
        <v>39</v>
      </c>
    </row>
    <row r="350" spans="1:31" ht="15" customHeight="1" thickBot="1" x14ac:dyDescent="0.3">
      <c r="A350" s="105"/>
      <c r="B350" s="33">
        <v>565</v>
      </c>
      <c r="C350" s="126">
        <v>43105</v>
      </c>
      <c r="D350" s="110">
        <v>0.22916666666666666</v>
      </c>
      <c r="E350" s="33" t="s">
        <v>29</v>
      </c>
      <c r="F350" s="33"/>
      <c r="G350" s="33"/>
      <c r="H350" s="33"/>
      <c r="I350" s="34"/>
      <c r="J350" s="34" t="s">
        <v>43</v>
      </c>
      <c r="K350" s="111"/>
      <c r="L350" s="112"/>
      <c r="M350" s="33"/>
      <c r="N350" s="24"/>
      <c r="O350" s="33">
        <v>97</v>
      </c>
      <c r="P350" s="34">
        <v>84</v>
      </c>
      <c r="Q350" s="35"/>
      <c r="R350" s="35"/>
      <c r="S350" s="35"/>
      <c r="T350" s="35"/>
      <c r="U350" s="33"/>
      <c r="V350" s="36"/>
      <c r="W350" s="36"/>
      <c r="X350" s="35"/>
      <c r="Y350" s="35"/>
      <c r="Z350" s="35"/>
      <c r="AA350" s="35">
        <f t="shared" si="26"/>
        <v>0</v>
      </c>
      <c r="AB350" s="37">
        <f t="shared" si="27"/>
        <v>-0.5</v>
      </c>
      <c r="AC350" s="36">
        <f t="shared" si="28"/>
        <v>-0.5</v>
      </c>
      <c r="AE350" t="s">
        <v>27</v>
      </c>
    </row>
    <row r="351" spans="1:31" ht="15" customHeight="1" thickBot="1" x14ac:dyDescent="0.3">
      <c r="A351" s="105"/>
      <c r="B351" s="24">
        <v>566</v>
      </c>
      <c r="C351" s="125">
        <v>43106</v>
      </c>
      <c r="D351" s="106">
        <v>8.3333333333333329E-2</v>
      </c>
      <c r="E351" s="24" t="s">
        <v>30</v>
      </c>
      <c r="F351" s="24"/>
      <c r="G351" s="24"/>
      <c r="H351" s="24"/>
      <c r="I351" s="107"/>
      <c r="J351" s="107" t="s">
        <v>44</v>
      </c>
      <c r="K351" s="108"/>
      <c r="L351" s="109"/>
      <c r="M351" s="24"/>
      <c r="N351" s="24"/>
      <c r="O351" s="24">
        <v>71</v>
      </c>
      <c r="P351" s="24">
        <v>72</v>
      </c>
      <c r="Q351" s="24"/>
      <c r="R351" s="24"/>
      <c r="S351" s="24"/>
      <c r="T351" s="24"/>
      <c r="U351" s="24"/>
      <c r="V351" s="32"/>
      <c r="W351" s="32"/>
      <c r="X351" s="24"/>
      <c r="Y351" s="24"/>
      <c r="Z351" s="24"/>
      <c r="AA351" s="24">
        <f t="shared" si="26"/>
        <v>0</v>
      </c>
      <c r="AB351" s="54">
        <f t="shared" si="27"/>
        <v>-1.5</v>
      </c>
      <c r="AC351" s="32">
        <v>-1.5</v>
      </c>
      <c r="AE351" t="s">
        <v>40</v>
      </c>
    </row>
    <row r="352" spans="1:31" ht="15" customHeight="1" thickBot="1" x14ac:dyDescent="0.3">
      <c r="A352" s="105"/>
      <c r="B352" s="33">
        <v>566</v>
      </c>
      <c r="C352" s="126">
        <v>43106</v>
      </c>
      <c r="D352" s="110">
        <v>8.3333333333333329E-2</v>
      </c>
      <c r="E352" s="33" t="s">
        <v>33</v>
      </c>
      <c r="F352" s="33"/>
      <c r="G352" s="33"/>
      <c r="H352" s="33"/>
      <c r="I352" s="34"/>
      <c r="J352" s="34" t="s">
        <v>44</v>
      </c>
      <c r="K352" s="111"/>
      <c r="L352" s="112"/>
      <c r="M352" s="33"/>
      <c r="N352" s="24"/>
      <c r="O352" s="33">
        <v>72</v>
      </c>
      <c r="P352" s="34">
        <v>71</v>
      </c>
      <c r="Q352" s="35"/>
      <c r="R352" s="35"/>
      <c r="S352" s="35"/>
      <c r="T352" s="35"/>
      <c r="U352" s="33"/>
      <c r="V352" s="36"/>
      <c r="W352" s="36"/>
      <c r="X352" s="35"/>
      <c r="Y352" s="35"/>
      <c r="Z352" s="35"/>
      <c r="AA352" s="35">
        <f t="shared" si="26"/>
        <v>0</v>
      </c>
      <c r="AB352" s="37">
        <f t="shared" si="27"/>
        <v>1.5</v>
      </c>
      <c r="AC352" s="36">
        <f t="shared" si="28"/>
        <v>1.5</v>
      </c>
      <c r="AE352" t="s">
        <v>40</v>
      </c>
    </row>
    <row r="353" spans="1:31" ht="15" customHeight="1" thickBot="1" x14ac:dyDescent="0.3">
      <c r="A353" s="105"/>
      <c r="B353" s="24">
        <v>567</v>
      </c>
      <c r="C353" s="125">
        <v>43106</v>
      </c>
      <c r="D353" s="106">
        <v>8.3333333333333329E-2</v>
      </c>
      <c r="E353" s="24" t="s">
        <v>27</v>
      </c>
      <c r="F353" s="24"/>
      <c r="G353" s="24"/>
      <c r="H353" s="24"/>
      <c r="I353" s="107"/>
      <c r="J353" s="107" t="s">
        <v>44</v>
      </c>
      <c r="K353" s="108"/>
      <c r="L353" s="109"/>
      <c r="M353" s="24"/>
      <c r="N353" s="24"/>
      <c r="O353" s="24">
        <v>82</v>
      </c>
      <c r="P353" s="24">
        <v>63</v>
      </c>
      <c r="Q353" s="24"/>
      <c r="R353" s="24"/>
      <c r="S353" s="24"/>
      <c r="T353" s="24"/>
      <c r="U353" s="24"/>
      <c r="V353" s="32"/>
      <c r="W353" s="32"/>
      <c r="X353" s="24"/>
      <c r="Y353" s="24"/>
      <c r="Z353" s="24"/>
      <c r="AA353" s="24">
        <f t="shared" ref="AA353" si="29">Y353-Z353</f>
        <v>0</v>
      </c>
      <c r="AB353" s="54">
        <f t="shared" ref="AB353" si="30">AA353+AC353</f>
        <v>-2</v>
      </c>
      <c r="AC353" s="32">
        <v>-2</v>
      </c>
      <c r="AE353" t="s">
        <v>35</v>
      </c>
    </row>
    <row r="354" spans="1:31" ht="15" customHeight="1" thickBot="1" x14ac:dyDescent="0.3">
      <c r="A354" s="105"/>
      <c r="B354" s="33">
        <v>567</v>
      </c>
      <c r="C354" s="126">
        <v>43106</v>
      </c>
      <c r="D354" s="110">
        <v>8.3333333333333329E-2</v>
      </c>
      <c r="E354" s="33" t="s">
        <v>34</v>
      </c>
      <c r="F354" s="33"/>
      <c r="G354" s="33"/>
      <c r="H354" s="33"/>
      <c r="I354" s="34"/>
      <c r="J354" s="34" t="s">
        <v>44</v>
      </c>
      <c r="K354" s="111"/>
      <c r="L354" s="112"/>
      <c r="M354" s="33"/>
      <c r="N354" s="24"/>
      <c r="O354" s="33">
        <v>63</v>
      </c>
      <c r="P354" s="34">
        <v>82</v>
      </c>
      <c r="Q354" s="35"/>
      <c r="R354" s="35"/>
      <c r="S354" s="35"/>
      <c r="T354" s="35"/>
      <c r="U354" s="33"/>
      <c r="V354" s="36"/>
      <c r="W354" s="36"/>
      <c r="X354" s="35"/>
      <c r="Y354" s="35"/>
      <c r="Z354" s="35"/>
      <c r="AA354" s="35">
        <f t="shared" si="26"/>
        <v>0</v>
      </c>
      <c r="AB354" s="37">
        <f t="shared" si="27"/>
        <v>2</v>
      </c>
      <c r="AC354" s="36">
        <f t="shared" si="28"/>
        <v>2</v>
      </c>
      <c r="AE354" t="s">
        <v>26</v>
      </c>
    </row>
    <row r="355" spans="1:31" ht="15" customHeight="1" thickBot="1" x14ac:dyDescent="0.3">
      <c r="A355" s="105"/>
      <c r="B355" s="24">
        <v>568</v>
      </c>
      <c r="C355" s="125">
        <v>43106</v>
      </c>
      <c r="D355" s="106">
        <v>0.10416666666666667</v>
      </c>
      <c r="E355" s="24" t="s">
        <v>40</v>
      </c>
      <c r="F355" s="24"/>
      <c r="G355" s="24"/>
      <c r="H355" s="24"/>
      <c r="I355" s="107"/>
      <c r="J355" s="107" t="s">
        <v>43</v>
      </c>
      <c r="K355" s="108"/>
      <c r="L355" s="109"/>
      <c r="M355" s="24"/>
      <c r="N355" s="24"/>
      <c r="O355" s="24">
        <v>72</v>
      </c>
      <c r="P355" s="24">
        <v>65</v>
      </c>
      <c r="Q355" s="24"/>
      <c r="R355" s="24"/>
      <c r="S355" s="24"/>
      <c r="T355" s="24"/>
      <c r="U355" s="24"/>
      <c r="V355" s="32"/>
      <c r="W355" s="32"/>
      <c r="X355" s="24"/>
      <c r="Y355" s="24"/>
      <c r="Z355" s="24"/>
      <c r="AA355" s="24">
        <f t="shared" si="26"/>
        <v>0</v>
      </c>
      <c r="AB355" s="54">
        <f t="shared" si="27"/>
        <v>-1</v>
      </c>
      <c r="AC355" s="32">
        <v>-1</v>
      </c>
      <c r="AE355" t="s">
        <v>34</v>
      </c>
    </row>
    <row r="356" spans="1:31" ht="15" customHeight="1" thickBot="1" x14ac:dyDescent="0.3">
      <c r="A356" s="105"/>
      <c r="B356" s="33">
        <v>568</v>
      </c>
      <c r="C356" s="126">
        <v>43106</v>
      </c>
      <c r="D356" s="110">
        <v>0.10416666666666667</v>
      </c>
      <c r="E356" s="33" t="s">
        <v>30</v>
      </c>
      <c r="F356" s="33"/>
      <c r="G356" s="33"/>
      <c r="H356" s="33"/>
      <c r="I356" s="34"/>
      <c r="J356" s="34" t="s">
        <v>44</v>
      </c>
      <c r="K356" s="111"/>
      <c r="L356" s="112"/>
      <c r="M356" s="33"/>
      <c r="N356" s="24"/>
      <c r="O356" s="33">
        <v>65</v>
      </c>
      <c r="P356" s="34">
        <v>72</v>
      </c>
      <c r="Q356" s="35"/>
      <c r="R356" s="35"/>
      <c r="S356" s="35"/>
      <c r="T356" s="35"/>
      <c r="U356" s="33"/>
      <c r="V356" s="36"/>
      <c r="W356" s="36"/>
      <c r="X356" s="35"/>
      <c r="Y356" s="35"/>
      <c r="Z356" s="35"/>
      <c r="AA356" s="35">
        <f t="shared" si="26"/>
        <v>0</v>
      </c>
      <c r="AB356" s="37">
        <f t="shared" si="27"/>
        <v>1</v>
      </c>
      <c r="AC356" s="36">
        <f t="shared" si="28"/>
        <v>1</v>
      </c>
      <c r="AE356" t="s">
        <v>6</v>
      </c>
    </row>
    <row r="357" spans="1:31" ht="15" customHeight="1" thickBot="1" x14ac:dyDescent="0.3">
      <c r="A357" s="105"/>
      <c r="B357" s="24">
        <v>569</v>
      </c>
      <c r="C357" s="125">
        <v>43106</v>
      </c>
      <c r="D357" s="106">
        <v>0.125</v>
      </c>
      <c r="E357" s="24" t="s">
        <v>30</v>
      </c>
      <c r="F357" s="24"/>
      <c r="G357" s="24"/>
      <c r="H357" s="24"/>
      <c r="I357" s="107"/>
      <c r="J357" s="107" t="s">
        <v>44</v>
      </c>
      <c r="K357" s="108"/>
      <c r="L357" s="109"/>
      <c r="M357" s="24"/>
      <c r="N357" s="24"/>
      <c r="O357" s="24">
        <v>86</v>
      </c>
      <c r="P357" s="24">
        <v>96</v>
      </c>
      <c r="Q357" s="24"/>
      <c r="R357" s="24"/>
      <c r="S357" s="24"/>
      <c r="T357" s="24"/>
      <c r="U357" s="24"/>
      <c r="V357" s="32"/>
      <c r="W357" s="32"/>
      <c r="X357" s="24"/>
      <c r="Y357" s="24"/>
      <c r="Z357" s="24"/>
      <c r="AA357" s="24">
        <f t="shared" si="26"/>
        <v>0</v>
      </c>
      <c r="AB357" s="54">
        <f t="shared" si="27"/>
        <v>0</v>
      </c>
      <c r="AC357" s="32">
        <v>0</v>
      </c>
      <c r="AE357" t="s">
        <v>41</v>
      </c>
    </row>
    <row r="358" spans="1:31" ht="15" customHeight="1" thickBot="1" x14ac:dyDescent="0.3">
      <c r="A358" s="105"/>
      <c r="B358" s="33">
        <v>569</v>
      </c>
      <c r="C358" s="126">
        <v>43106</v>
      </c>
      <c r="D358" s="110">
        <v>0.125</v>
      </c>
      <c r="E358" s="33" t="s">
        <v>26</v>
      </c>
      <c r="F358" s="33"/>
      <c r="G358" s="33"/>
      <c r="H358" s="33"/>
      <c r="I358" s="34"/>
      <c r="J358" s="34" t="s">
        <v>44</v>
      </c>
      <c r="K358" s="111"/>
      <c r="L358" s="112"/>
      <c r="M358" s="33"/>
      <c r="N358" s="24"/>
      <c r="O358" s="33">
        <v>96</v>
      </c>
      <c r="P358" s="34">
        <v>86</v>
      </c>
      <c r="Q358" s="35"/>
      <c r="R358" s="35"/>
      <c r="S358" s="35"/>
      <c r="T358" s="35"/>
      <c r="U358" s="33"/>
      <c r="V358" s="36"/>
      <c r="W358" s="36"/>
      <c r="X358" s="35"/>
      <c r="Y358" s="35"/>
      <c r="Z358" s="35"/>
      <c r="AA358" s="35">
        <f t="shared" si="26"/>
        <v>0</v>
      </c>
      <c r="AB358" s="37">
        <f t="shared" si="27"/>
        <v>0</v>
      </c>
      <c r="AC358" s="36">
        <f t="shared" si="28"/>
        <v>0</v>
      </c>
      <c r="AE358" t="s">
        <v>6</v>
      </c>
    </row>
    <row r="359" spans="1:31" ht="15" customHeight="1" thickBot="1" x14ac:dyDescent="0.3">
      <c r="A359" s="105"/>
      <c r="B359" s="24">
        <v>570</v>
      </c>
      <c r="C359" s="125">
        <v>43106</v>
      </c>
      <c r="D359" s="106">
        <v>0.14583333333333334</v>
      </c>
      <c r="E359" s="24" t="s">
        <v>34</v>
      </c>
      <c r="F359" s="24"/>
      <c r="G359" s="24"/>
      <c r="H359" s="24"/>
      <c r="I359" s="107"/>
      <c r="J359" s="107" t="s">
        <v>44</v>
      </c>
      <c r="K359" s="108"/>
      <c r="L359" s="109"/>
      <c r="M359" s="24"/>
      <c r="N359" s="24"/>
      <c r="O359" s="24">
        <v>96</v>
      </c>
      <c r="P359" s="24">
        <v>93</v>
      </c>
      <c r="Q359" s="24"/>
      <c r="R359" s="24"/>
      <c r="S359" s="24"/>
      <c r="T359" s="24"/>
      <c r="U359" s="24"/>
      <c r="V359" s="32"/>
      <c r="W359" s="32"/>
      <c r="X359" s="24"/>
      <c r="Y359" s="24"/>
      <c r="Z359" s="24"/>
      <c r="AA359" s="24">
        <f t="shared" si="26"/>
        <v>0</v>
      </c>
      <c r="AB359" s="54">
        <f t="shared" si="27"/>
        <v>-1.5</v>
      </c>
      <c r="AC359" s="32">
        <v>-1.5</v>
      </c>
      <c r="AE359" t="s">
        <v>30</v>
      </c>
    </row>
    <row r="360" spans="1:31" ht="15" customHeight="1" thickBot="1" x14ac:dyDescent="0.3">
      <c r="A360" s="105"/>
      <c r="B360" s="33">
        <v>570</v>
      </c>
      <c r="C360" s="126">
        <v>43106</v>
      </c>
      <c r="D360" s="110">
        <v>0.14583333333333334</v>
      </c>
      <c r="E360" s="33" t="s">
        <v>36</v>
      </c>
      <c r="F360" s="33"/>
      <c r="G360" s="33"/>
      <c r="H360" s="33"/>
      <c r="I360" s="34"/>
      <c r="J360" s="34" t="s">
        <v>43</v>
      </c>
      <c r="K360" s="111"/>
      <c r="L360" s="112"/>
      <c r="M360" s="33"/>
      <c r="N360" s="24"/>
      <c r="O360" s="33">
        <v>93</v>
      </c>
      <c r="P360" s="34">
        <v>96</v>
      </c>
      <c r="Q360" s="35"/>
      <c r="R360" s="35"/>
      <c r="S360" s="35"/>
      <c r="T360" s="35"/>
      <c r="U360" s="33"/>
      <c r="V360" s="36"/>
      <c r="W360" s="36"/>
      <c r="X360" s="35"/>
      <c r="Y360" s="35"/>
      <c r="Z360" s="35"/>
      <c r="AA360" s="35">
        <f t="shared" si="26"/>
        <v>0</v>
      </c>
      <c r="AB360" s="37">
        <f t="shared" si="27"/>
        <v>1.5</v>
      </c>
      <c r="AC360" s="36">
        <f t="shared" si="28"/>
        <v>1.5</v>
      </c>
      <c r="AE360" t="s">
        <v>5</v>
      </c>
    </row>
    <row r="361" spans="1:31" ht="15" customHeight="1" thickBot="1" x14ac:dyDescent="0.3">
      <c r="A361" s="105"/>
      <c r="B361" s="24">
        <v>571</v>
      </c>
      <c r="C361" s="125">
        <v>43106</v>
      </c>
      <c r="D361" s="106">
        <v>0.14583333333333334</v>
      </c>
      <c r="E361" s="24" t="s">
        <v>6</v>
      </c>
      <c r="F361" s="24"/>
      <c r="G361" s="24"/>
      <c r="H361" s="24"/>
      <c r="I361" s="107"/>
      <c r="J361" s="107" t="s">
        <v>43</v>
      </c>
      <c r="K361" s="108"/>
      <c r="L361" s="109"/>
      <c r="M361" s="24"/>
      <c r="N361" s="24"/>
      <c r="O361" s="24">
        <v>77</v>
      </c>
      <c r="P361" s="24">
        <v>63</v>
      </c>
      <c r="Q361" s="24"/>
      <c r="R361" s="24"/>
      <c r="S361" s="24"/>
      <c r="T361" s="24"/>
      <c r="U361" s="24"/>
      <c r="V361" s="32"/>
      <c r="W361" s="32"/>
      <c r="X361" s="24"/>
      <c r="Y361" s="24"/>
      <c r="Z361" s="24"/>
      <c r="AA361" s="24">
        <f t="shared" ref="AA361" si="31">Y361-Z361</f>
        <v>0</v>
      </c>
      <c r="AB361" s="54">
        <f t="shared" ref="AB361" si="32">AA361+AC361</f>
        <v>-4.5</v>
      </c>
      <c r="AC361" s="32">
        <v>-4.5</v>
      </c>
      <c r="AE361" t="s">
        <v>33</v>
      </c>
    </row>
    <row r="362" spans="1:31" ht="15" customHeight="1" thickBot="1" x14ac:dyDescent="0.3">
      <c r="A362" s="105"/>
      <c r="B362" s="33">
        <v>571</v>
      </c>
      <c r="C362" s="126">
        <v>43106</v>
      </c>
      <c r="D362" s="110">
        <v>0.14583333333333334</v>
      </c>
      <c r="E362" s="33" t="s">
        <v>27</v>
      </c>
      <c r="F362" s="33"/>
      <c r="G362" s="33"/>
      <c r="H362" s="33"/>
      <c r="I362" s="34"/>
      <c r="J362" s="34" t="s">
        <v>43</v>
      </c>
      <c r="K362" s="111"/>
      <c r="L362" s="112"/>
      <c r="M362" s="33"/>
      <c r="N362" s="24"/>
      <c r="O362" s="33">
        <v>63</v>
      </c>
      <c r="P362" s="34">
        <v>77</v>
      </c>
      <c r="Q362" s="35"/>
      <c r="R362" s="35"/>
      <c r="S362" s="35"/>
      <c r="T362" s="35"/>
      <c r="U362" s="33"/>
      <c r="V362" s="36"/>
      <c r="W362" s="36"/>
      <c r="X362" s="35"/>
      <c r="Y362" s="35"/>
      <c r="Z362" s="35"/>
      <c r="AA362" s="35">
        <f t="shared" si="26"/>
        <v>0</v>
      </c>
      <c r="AB362" s="37">
        <f t="shared" si="27"/>
        <v>4.5</v>
      </c>
      <c r="AC362" s="36">
        <f t="shared" si="28"/>
        <v>4.5</v>
      </c>
      <c r="AE362" t="s">
        <v>38</v>
      </c>
    </row>
    <row r="363" spans="1:31" ht="15" customHeight="1" thickBot="1" x14ac:dyDescent="0.3">
      <c r="A363" s="105"/>
      <c r="B363" s="24">
        <v>572</v>
      </c>
      <c r="C363" s="125">
        <v>43106</v>
      </c>
      <c r="D363" s="106">
        <v>0.16666666666666666</v>
      </c>
      <c r="E363" s="24" t="s">
        <v>34</v>
      </c>
      <c r="F363" s="24"/>
      <c r="G363" s="24"/>
      <c r="H363" s="24"/>
      <c r="I363" s="107"/>
      <c r="J363" s="107" t="s">
        <v>43</v>
      </c>
      <c r="K363" s="108"/>
      <c r="L363" s="109"/>
      <c r="M363" s="24"/>
      <c r="N363" s="24"/>
      <c r="O363" s="24">
        <v>76</v>
      </c>
      <c r="P363" s="24">
        <v>65</v>
      </c>
      <c r="Q363" s="24"/>
      <c r="R363" s="24"/>
      <c r="S363" s="24"/>
      <c r="T363" s="24"/>
      <c r="U363" s="24"/>
      <c r="V363" s="32"/>
      <c r="W363" s="32"/>
      <c r="X363" s="24"/>
      <c r="Y363" s="24"/>
      <c r="Z363" s="24"/>
      <c r="AA363" s="24">
        <f t="shared" si="26"/>
        <v>0</v>
      </c>
      <c r="AB363" s="54">
        <f t="shared" si="27"/>
        <v>-2</v>
      </c>
      <c r="AC363" s="32">
        <v>-2</v>
      </c>
      <c r="AE363" t="s">
        <v>30</v>
      </c>
    </row>
    <row r="364" spans="1:31" ht="15" customHeight="1" thickBot="1" x14ac:dyDescent="0.3">
      <c r="A364" s="105"/>
      <c r="B364" s="33">
        <v>572</v>
      </c>
      <c r="C364" s="126">
        <v>43106</v>
      </c>
      <c r="D364" s="110">
        <v>0.16666666666666666</v>
      </c>
      <c r="E364" s="33" t="s">
        <v>38</v>
      </c>
      <c r="F364" s="33"/>
      <c r="G364" s="33"/>
      <c r="H364" s="33"/>
      <c r="I364" s="34"/>
      <c r="J364" s="34" t="s">
        <v>43</v>
      </c>
      <c r="K364" s="111"/>
      <c r="L364" s="112"/>
      <c r="M364" s="33"/>
      <c r="N364" s="24"/>
      <c r="O364" s="33">
        <v>65</v>
      </c>
      <c r="P364" s="34">
        <v>76</v>
      </c>
      <c r="Q364" s="35"/>
      <c r="R364" s="35"/>
      <c r="S364" s="35"/>
      <c r="T364" s="35"/>
      <c r="U364" s="33"/>
      <c r="V364" s="36"/>
      <c r="W364" s="36"/>
      <c r="X364" s="35"/>
      <c r="Y364" s="35"/>
      <c r="Z364" s="35"/>
      <c r="AA364" s="35">
        <f t="shared" si="26"/>
        <v>0</v>
      </c>
      <c r="AB364" s="37">
        <f t="shared" si="27"/>
        <v>2</v>
      </c>
      <c r="AC364" s="36">
        <f t="shared" si="28"/>
        <v>2</v>
      </c>
      <c r="AE364" t="s">
        <v>31</v>
      </c>
    </row>
    <row r="365" spans="1:31" ht="15" customHeight="1" thickBot="1" x14ac:dyDescent="0.3">
      <c r="A365" s="105"/>
      <c r="B365" s="24">
        <v>573</v>
      </c>
      <c r="C365" s="125">
        <v>43106</v>
      </c>
      <c r="D365" s="106">
        <v>0.1875</v>
      </c>
      <c r="E365" s="24" t="s">
        <v>30</v>
      </c>
      <c r="F365" s="24"/>
      <c r="G365" s="24"/>
      <c r="H365" s="24"/>
      <c r="I365" s="107"/>
      <c r="J365" s="107" t="s">
        <v>44</v>
      </c>
      <c r="K365" s="108"/>
      <c r="L365" s="109"/>
      <c r="M365" s="24"/>
      <c r="N365" s="24"/>
      <c r="O365" s="24">
        <v>76</v>
      </c>
      <c r="P365" s="24">
        <v>69</v>
      </c>
      <c r="Q365" s="24"/>
      <c r="R365" s="24"/>
      <c r="S365" s="24"/>
      <c r="T365" s="24"/>
      <c r="U365" s="24"/>
      <c r="V365" s="32"/>
      <c r="W365" s="32"/>
      <c r="X365" s="24"/>
      <c r="Y365" s="24"/>
      <c r="Z365" s="24"/>
      <c r="AA365" s="24">
        <f t="shared" si="26"/>
        <v>0</v>
      </c>
      <c r="AB365" s="54">
        <f t="shared" si="27"/>
        <v>1.5</v>
      </c>
      <c r="AC365" s="32">
        <v>1.5</v>
      </c>
      <c r="AE365" t="s">
        <v>30</v>
      </c>
    </row>
    <row r="366" spans="1:31" ht="15" customHeight="1" thickBot="1" x14ac:dyDescent="0.3">
      <c r="A366" s="105"/>
      <c r="B366" s="33">
        <v>573</v>
      </c>
      <c r="C366" s="126">
        <v>43106</v>
      </c>
      <c r="D366" s="110">
        <v>0.1875</v>
      </c>
      <c r="E366" s="33" t="s">
        <v>5</v>
      </c>
      <c r="F366" s="33"/>
      <c r="G366" s="33"/>
      <c r="H366" s="33"/>
      <c r="I366" s="34"/>
      <c r="J366" s="34" t="s">
        <v>43</v>
      </c>
      <c r="K366" s="111"/>
      <c r="L366" s="112"/>
      <c r="M366" s="33"/>
      <c r="N366" s="24"/>
      <c r="O366" s="33">
        <v>69</v>
      </c>
      <c r="P366" s="34">
        <v>76</v>
      </c>
      <c r="Q366" s="35"/>
      <c r="R366" s="35"/>
      <c r="S366" s="35"/>
      <c r="T366" s="35"/>
      <c r="U366" s="33"/>
      <c r="V366" s="36"/>
      <c r="W366" s="36"/>
      <c r="X366" s="35"/>
      <c r="Y366" s="35"/>
      <c r="Z366" s="35"/>
      <c r="AA366" s="35">
        <f t="shared" si="26"/>
        <v>0</v>
      </c>
      <c r="AB366" s="37">
        <f t="shared" si="27"/>
        <v>-1.5</v>
      </c>
      <c r="AC366" s="36">
        <f t="shared" si="28"/>
        <v>-1.5</v>
      </c>
      <c r="AE366" t="s">
        <v>34</v>
      </c>
    </row>
    <row r="367" spans="1:31" ht="15" customHeight="1" thickBot="1" x14ac:dyDescent="0.3">
      <c r="A367" s="105"/>
      <c r="B367" s="24">
        <v>574</v>
      </c>
      <c r="C367" s="125">
        <v>43106</v>
      </c>
      <c r="D367" s="106">
        <v>0.20833333333333334</v>
      </c>
      <c r="E367" s="24" t="s">
        <v>37</v>
      </c>
      <c r="F367" s="24"/>
      <c r="G367" s="24"/>
      <c r="H367" s="24"/>
      <c r="I367" s="107"/>
      <c r="J367" s="107" t="s">
        <v>44</v>
      </c>
      <c r="K367" s="108"/>
      <c r="L367" s="109"/>
      <c r="M367" s="24"/>
      <c r="N367" s="24"/>
      <c r="O367" s="24">
        <v>80</v>
      </c>
      <c r="P367" s="24">
        <v>67</v>
      </c>
      <c r="Q367" s="24"/>
      <c r="R367" s="24"/>
      <c r="S367" s="24"/>
      <c r="T367" s="24"/>
      <c r="U367" s="24"/>
      <c r="V367" s="32"/>
      <c r="W367" s="32"/>
      <c r="X367" s="24"/>
      <c r="Y367" s="24"/>
      <c r="Z367" s="24"/>
      <c r="AA367" s="24">
        <f t="shared" si="26"/>
        <v>0</v>
      </c>
      <c r="AB367" s="54">
        <f t="shared" si="27"/>
        <v>-2</v>
      </c>
      <c r="AC367" s="32">
        <v>-2</v>
      </c>
      <c r="AE367" t="s">
        <v>30</v>
      </c>
    </row>
    <row r="368" spans="1:31" ht="15" customHeight="1" thickBot="1" x14ac:dyDescent="0.3">
      <c r="A368" s="105"/>
      <c r="B368" s="33">
        <v>574</v>
      </c>
      <c r="C368" s="126">
        <v>43106</v>
      </c>
      <c r="D368" s="110">
        <v>0.20833333333333334</v>
      </c>
      <c r="E368" s="33" t="s">
        <v>41</v>
      </c>
      <c r="F368" s="33"/>
      <c r="G368" s="33"/>
      <c r="H368" s="33"/>
      <c r="I368" s="34"/>
      <c r="J368" s="34" t="s">
        <v>43</v>
      </c>
      <c r="K368" s="111"/>
      <c r="L368" s="112"/>
      <c r="M368" s="33"/>
      <c r="N368" s="24"/>
      <c r="O368" s="33">
        <v>67</v>
      </c>
      <c r="P368" s="34">
        <v>80</v>
      </c>
      <c r="Q368" s="35"/>
      <c r="R368" s="35"/>
      <c r="S368" s="35"/>
      <c r="T368" s="35"/>
      <c r="U368" s="33"/>
      <c r="V368" s="36"/>
      <c r="W368" s="36"/>
      <c r="X368" s="35"/>
      <c r="Y368" s="35"/>
      <c r="Z368" s="35"/>
      <c r="AA368" s="35">
        <f t="shared" si="26"/>
        <v>0</v>
      </c>
      <c r="AB368" s="37">
        <f t="shared" si="27"/>
        <v>2</v>
      </c>
      <c r="AC368" s="36">
        <f t="shared" si="28"/>
        <v>2</v>
      </c>
      <c r="AE368" t="s">
        <v>6</v>
      </c>
    </row>
    <row r="369" spans="1:31" ht="15" customHeight="1" thickBot="1" x14ac:dyDescent="0.3">
      <c r="A369" s="105"/>
      <c r="B369" s="24">
        <v>575</v>
      </c>
      <c r="C369" s="125">
        <v>43106</v>
      </c>
      <c r="D369" s="106">
        <v>0.22916666666666666</v>
      </c>
      <c r="E369" s="24" t="s">
        <v>39</v>
      </c>
      <c r="F369" s="24"/>
      <c r="G369" s="24"/>
      <c r="H369" s="24"/>
      <c r="I369" s="107"/>
      <c r="J369" s="107" t="s">
        <v>44</v>
      </c>
      <c r="K369" s="108"/>
      <c r="L369" s="109"/>
      <c r="M369" s="24"/>
      <c r="N369" s="24"/>
      <c r="O369" s="24">
        <v>70</v>
      </c>
      <c r="P369" s="24">
        <v>80</v>
      </c>
      <c r="Q369" s="24"/>
      <c r="R369" s="24"/>
      <c r="S369" s="24"/>
      <c r="T369" s="24"/>
      <c r="U369" s="24"/>
      <c r="V369" s="32"/>
      <c r="W369" s="32"/>
      <c r="X369" s="24"/>
      <c r="Y369" s="24"/>
      <c r="Z369" s="24"/>
      <c r="AA369" s="24">
        <f t="shared" ref="AA369:AA396" si="33">Y369-Z369</f>
        <v>0</v>
      </c>
      <c r="AB369" s="54">
        <f t="shared" ref="AB369:AB396" si="34">AA369+AC369</f>
        <v>1</v>
      </c>
      <c r="AC369" s="32">
        <v>1</v>
      </c>
      <c r="AE369" t="s">
        <v>33</v>
      </c>
    </row>
    <row r="370" spans="1:31" ht="15" customHeight="1" thickBot="1" x14ac:dyDescent="0.3">
      <c r="A370" s="105"/>
      <c r="B370" s="33">
        <v>575</v>
      </c>
      <c r="C370" s="126">
        <v>43106</v>
      </c>
      <c r="D370" s="110">
        <v>0.22916666666666666</v>
      </c>
      <c r="E370" s="33" t="s">
        <v>42</v>
      </c>
      <c r="F370" s="33"/>
      <c r="G370" s="33"/>
      <c r="H370" s="33"/>
      <c r="I370" s="34"/>
      <c r="J370" s="34" t="s">
        <v>43</v>
      </c>
      <c r="K370" s="111"/>
      <c r="L370" s="112"/>
      <c r="M370" s="33"/>
      <c r="N370" s="24"/>
      <c r="O370" s="33">
        <v>80</v>
      </c>
      <c r="P370" s="34">
        <v>70</v>
      </c>
      <c r="Q370" s="35"/>
      <c r="R370" s="35"/>
      <c r="S370" s="35"/>
      <c r="T370" s="35"/>
      <c r="U370" s="33"/>
      <c r="V370" s="36"/>
      <c r="W370" s="36"/>
      <c r="X370" s="35"/>
      <c r="Y370" s="35"/>
      <c r="Z370" s="35"/>
      <c r="AA370" s="35">
        <f t="shared" si="33"/>
        <v>0</v>
      </c>
      <c r="AB370" s="37">
        <f t="shared" si="34"/>
        <v>-1</v>
      </c>
      <c r="AC370" s="36">
        <f t="shared" si="28"/>
        <v>-1</v>
      </c>
      <c r="AE370" t="s">
        <v>26</v>
      </c>
    </row>
    <row r="371" spans="1:31" ht="15" customHeight="1" thickBot="1" x14ac:dyDescent="0.3">
      <c r="A371" s="105"/>
      <c r="B371" s="24">
        <v>576</v>
      </c>
      <c r="C371" s="125">
        <v>43106</v>
      </c>
      <c r="D371" s="106">
        <v>0.9375</v>
      </c>
      <c r="E371" s="24" t="s">
        <v>39</v>
      </c>
      <c r="F371" s="24"/>
      <c r="G371" s="24"/>
      <c r="H371" s="24"/>
      <c r="I371" s="107"/>
      <c r="J371" s="107" t="s">
        <v>43</v>
      </c>
      <c r="K371" s="108"/>
      <c r="L371" s="109"/>
      <c r="M371" s="24"/>
      <c r="N371" s="24"/>
      <c r="O371" s="24">
        <v>77</v>
      </c>
      <c r="P371" s="24">
        <v>90</v>
      </c>
      <c r="Q371" s="24"/>
      <c r="R371" s="24"/>
      <c r="S371" s="24"/>
      <c r="T371" s="24"/>
      <c r="U371" s="24"/>
      <c r="V371" s="32"/>
      <c r="W371" s="32"/>
      <c r="X371" s="24"/>
      <c r="Y371" s="24"/>
      <c r="Z371" s="24"/>
      <c r="AA371" s="24">
        <f t="shared" si="33"/>
        <v>0</v>
      </c>
      <c r="AB371" s="54">
        <f t="shared" si="34"/>
        <v>2.5</v>
      </c>
      <c r="AC371" s="32">
        <v>2.5</v>
      </c>
      <c r="AE371" t="s">
        <v>29</v>
      </c>
    </row>
    <row r="372" spans="1:31" ht="15" customHeight="1" thickBot="1" x14ac:dyDescent="0.3">
      <c r="A372" s="105"/>
      <c r="B372" s="33">
        <v>576</v>
      </c>
      <c r="C372" s="126">
        <v>43106</v>
      </c>
      <c r="D372" s="110">
        <v>0.9375</v>
      </c>
      <c r="E372" s="33" t="s">
        <v>32</v>
      </c>
      <c r="F372" s="33"/>
      <c r="G372" s="33"/>
      <c r="H372" s="33"/>
      <c r="I372" s="34"/>
      <c r="J372" s="34" t="s">
        <v>43</v>
      </c>
      <c r="K372" s="111"/>
      <c r="L372" s="112"/>
      <c r="M372" s="33"/>
      <c r="N372" s="24"/>
      <c r="O372" s="33">
        <v>90</v>
      </c>
      <c r="P372" s="34">
        <v>77</v>
      </c>
      <c r="Q372" s="35"/>
      <c r="R372" s="35"/>
      <c r="S372" s="35"/>
      <c r="T372" s="35"/>
      <c r="U372" s="33"/>
      <c r="V372" s="36"/>
      <c r="W372" s="36"/>
      <c r="X372" s="35"/>
      <c r="Y372" s="35"/>
      <c r="Z372" s="35"/>
      <c r="AA372" s="35">
        <f t="shared" si="33"/>
        <v>0</v>
      </c>
      <c r="AB372" s="37">
        <f t="shared" si="34"/>
        <v>-2.5</v>
      </c>
      <c r="AC372" s="36">
        <f t="shared" si="28"/>
        <v>-2.5</v>
      </c>
      <c r="AE372" t="s">
        <v>36</v>
      </c>
    </row>
    <row r="373" spans="1:31" ht="15" customHeight="1" thickBot="1" x14ac:dyDescent="0.3">
      <c r="A373" s="105"/>
      <c r="B373" s="24">
        <v>577</v>
      </c>
      <c r="C373" s="125">
        <v>43107</v>
      </c>
      <c r="D373" s="106">
        <v>4.1666666666666664E-2</v>
      </c>
      <c r="E373" s="24" t="s">
        <v>40</v>
      </c>
      <c r="F373" s="24"/>
      <c r="G373" s="24"/>
      <c r="H373" s="24"/>
      <c r="I373" s="107"/>
      <c r="J373" s="107" t="s">
        <v>44</v>
      </c>
      <c r="K373" s="108"/>
      <c r="L373" s="109"/>
      <c r="M373" s="24"/>
      <c r="N373" s="24"/>
      <c r="O373" s="24">
        <v>63</v>
      </c>
      <c r="P373" s="24">
        <v>71</v>
      </c>
      <c r="Q373" s="24"/>
      <c r="R373" s="24"/>
      <c r="S373" s="24"/>
      <c r="T373" s="24"/>
      <c r="U373" s="24"/>
      <c r="V373" s="32"/>
      <c r="W373" s="32"/>
      <c r="X373" s="24"/>
      <c r="Y373" s="24"/>
      <c r="Z373" s="24"/>
      <c r="AA373" s="24">
        <f t="shared" si="33"/>
        <v>0</v>
      </c>
      <c r="AB373" s="54">
        <f t="shared" si="34"/>
        <v>1.5</v>
      </c>
      <c r="AC373" s="32">
        <v>1.5</v>
      </c>
      <c r="AE373" t="s">
        <v>42</v>
      </c>
    </row>
    <row r="374" spans="1:31" ht="15" customHeight="1" thickBot="1" x14ac:dyDescent="0.3">
      <c r="A374" s="105"/>
      <c r="B374" s="33">
        <v>577</v>
      </c>
      <c r="C374" s="126">
        <v>43107</v>
      </c>
      <c r="D374" s="110">
        <v>4.1666666666666664E-2</v>
      </c>
      <c r="E374" s="33" t="s">
        <v>40</v>
      </c>
      <c r="F374" s="33"/>
      <c r="G374" s="33"/>
      <c r="H374" s="33"/>
      <c r="I374" s="34"/>
      <c r="J374" s="34" t="s">
        <v>44</v>
      </c>
      <c r="K374" s="111"/>
      <c r="L374" s="112"/>
      <c r="M374" s="33"/>
      <c r="N374" s="24"/>
      <c r="O374" s="33">
        <v>71</v>
      </c>
      <c r="P374" s="34">
        <v>63</v>
      </c>
      <c r="Q374" s="35"/>
      <c r="R374" s="35"/>
      <c r="S374" s="35"/>
      <c r="T374" s="35"/>
      <c r="U374" s="33"/>
      <c r="V374" s="36"/>
      <c r="W374" s="36"/>
      <c r="X374" s="35"/>
      <c r="Y374" s="35"/>
      <c r="Z374" s="35"/>
      <c r="AA374" s="35">
        <f t="shared" si="33"/>
        <v>0</v>
      </c>
      <c r="AB374" s="37">
        <f t="shared" si="34"/>
        <v>-1.5</v>
      </c>
      <c r="AC374" s="36">
        <f t="shared" ref="AC374:AC396" si="35">-AC373</f>
        <v>-1.5</v>
      </c>
      <c r="AE374" t="s">
        <v>28</v>
      </c>
    </row>
    <row r="375" spans="1:31" ht="15" customHeight="1" thickBot="1" x14ac:dyDescent="0.3">
      <c r="A375" s="105"/>
      <c r="B375" s="24">
        <v>578</v>
      </c>
      <c r="C375" s="125">
        <v>43107</v>
      </c>
      <c r="D375" s="106">
        <v>8.3333333333333329E-2</v>
      </c>
      <c r="E375" s="24" t="s">
        <v>34</v>
      </c>
      <c r="F375" s="24"/>
      <c r="G375" s="24"/>
      <c r="H375" s="24"/>
      <c r="I375" s="107"/>
      <c r="J375" s="107" t="s">
        <v>43</v>
      </c>
      <c r="K375" s="108"/>
      <c r="L375" s="109"/>
      <c r="M375" s="24"/>
      <c r="N375" s="24"/>
      <c r="O375" s="24">
        <v>77</v>
      </c>
      <c r="P375" s="24">
        <v>64</v>
      </c>
      <c r="Q375" s="24"/>
      <c r="R375" s="24"/>
      <c r="S375" s="24"/>
      <c r="T375" s="24"/>
      <c r="U375" s="24"/>
      <c r="V375" s="32"/>
      <c r="W375" s="32"/>
      <c r="X375" s="24"/>
      <c r="Y375" s="24"/>
      <c r="Z375" s="24"/>
      <c r="AA375" s="24">
        <f t="shared" si="33"/>
        <v>0</v>
      </c>
      <c r="AB375" s="54">
        <f t="shared" si="34"/>
        <v>2</v>
      </c>
      <c r="AC375" s="32">
        <v>2</v>
      </c>
      <c r="AE375" t="s">
        <v>37</v>
      </c>
    </row>
    <row r="376" spans="1:31" ht="15" customHeight="1" thickBot="1" x14ac:dyDescent="0.3">
      <c r="A376" s="105"/>
      <c r="B376" s="33">
        <v>578</v>
      </c>
      <c r="C376" s="126">
        <v>43107</v>
      </c>
      <c r="D376" s="110">
        <v>8.3333333333333329E-2</v>
      </c>
      <c r="E376" s="33" t="s">
        <v>35</v>
      </c>
      <c r="F376" s="33"/>
      <c r="G376" s="33"/>
      <c r="H376" s="33"/>
      <c r="I376" s="34"/>
      <c r="J376" s="34" t="s">
        <v>44</v>
      </c>
      <c r="K376" s="111"/>
      <c r="L376" s="112"/>
      <c r="M376" s="33"/>
      <c r="N376" s="24"/>
      <c r="O376" s="33">
        <v>64</v>
      </c>
      <c r="P376" s="34">
        <v>77</v>
      </c>
      <c r="Q376" s="35"/>
      <c r="R376" s="35"/>
      <c r="S376" s="35"/>
      <c r="T376" s="35"/>
      <c r="U376" s="33"/>
      <c r="V376" s="36"/>
      <c r="W376" s="36"/>
      <c r="X376" s="35"/>
      <c r="Y376" s="35"/>
      <c r="Z376" s="35"/>
      <c r="AA376" s="35">
        <f t="shared" si="33"/>
        <v>0</v>
      </c>
      <c r="AB376" s="37">
        <f t="shared" si="34"/>
        <v>-2</v>
      </c>
      <c r="AC376" s="36">
        <f t="shared" si="35"/>
        <v>-2</v>
      </c>
      <c r="AE376" t="s">
        <v>29</v>
      </c>
    </row>
    <row r="377" spans="1:31" ht="15" customHeight="1" thickBot="1" x14ac:dyDescent="0.3">
      <c r="A377" s="105"/>
      <c r="B377" s="24">
        <v>579</v>
      </c>
      <c r="C377" s="125">
        <v>43107</v>
      </c>
      <c r="D377" s="106">
        <v>8.3333333333333329E-2</v>
      </c>
      <c r="E377" s="24" t="s">
        <v>31</v>
      </c>
      <c r="F377" s="24"/>
      <c r="G377" s="24"/>
      <c r="H377" s="24"/>
      <c r="I377" s="107"/>
      <c r="J377" s="107" t="s">
        <v>44</v>
      </c>
      <c r="K377" s="108"/>
      <c r="L377" s="109"/>
      <c r="M377" s="24"/>
      <c r="N377" s="24"/>
      <c r="O377" s="24">
        <v>94</v>
      </c>
      <c r="P377" s="24">
        <v>60</v>
      </c>
      <c r="Q377" s="24"/>
      <c r="R377" s="24"/>
      <c r="S377" s="24"/>
      <c r="T377" s="24"/>
      <c r="U377" s="24"/>
      <c r="V377" s="32"/>
      <c r="W377" s="32"/>
      <c r="X377" s="24"/>
      <c r="Y377" s="24"/>
      <c r="Z377" s="24"/>
      <c r="AA377" s="24">
        <f t="shared" si="33"/>
        <v>0</v>
      </c>
      <c r="AB377" s="54">
        <f t="shared" si="34"/>
        <v>-1.5</v>
      </c>
      <c r="AC377" s="32">
        <v>-1.5</v>
      </c>
      <c r="AE377" t="s">
        <v>39</v>
      </c>
    </row>
    <row r="378" spans="1:31" ht="15" customHeight="1" thickBot="1" x14ac:dyDescent="0.3">
      <c r="A378" s="105"/>
      <c r="B378" s="33">
        <v>579</v>
      </c>
      <c r="C378" s="126">
        <v>43107</v>
      </c>
      <c r="D378" s="110">
        <v>8.3333333333333329E-2</v>
      </c>
      <c r="E378" s="33" t="s">
        <v>36</v>
      </c>
      <c r="F378" s="33"/>
      <c r="G378" s="33"/>
      <c r="H378" s="33"/>
      <c r="I378" s="34"/>
      <c r="J378" s="34" t="s">
        <v>44</v>
      </c>
      <c r="K378" s="111"/>
      <c r="L378" s="112"/>
      <c r="M378" s="33"/>
      <c r="N378" s="24"/>
      <c r="O378" s="33">
        <v>60</v>
      </c>
      <c r="P378" s="34">
        <v>94</v>
      </c>
      <c r="Q378" s="35"/>
      <c r="R378" s="35"/>
      <c r="S378" s="35"/>
      <c r="T378" s="35"/>
      <c r="U378" s="33"/>
      <c r="V378" s="36"/>
      <c r="W378" s="36"/>
      <c r="X378" s="35"/>
      <c r="Y378" s="35"/>
      <c r="Z378" s="35"/>
      <c r="AA378" s="35">
        <f t="shared" si="33"/>
        <v>0</v>
      </c>
      <c r="AB378" s="37">
        <f t="shared" si="34"/>
        <v>1.5</v>
      </c>
      <c r="AC378" s="36">
        <f t="shared" si="35"/>
        <v>1.5</v>
      </c>
      <c r="AE378" t="s">
        <v>27</v>
      </c>
    </row>
    <row r="379" spans="1:31" ht="15" customHeight="1" thickBot="1" x14ac:dyDescent="0.3">
      <c r="A379" s="105"/>
      <c r="B379" s="24">
        <v>580</v>
      </c>
      <c r="C379" s="125">
        <v>43107</v>
      </c>
      <c r="D379" s="106">
        <v>8.3333333333333329E-2</v>
      </c>
      <c r="E379" s="24" t="s">
        <v>29</v>
      </c>
      <c r="F379" s="24"/>
      <c r="G379" s="24"/>
      <c r="H379" s="24"/>
      <c r="I379" s="107"/>
      <c r="J379" s="107" t="s">
        <v>44</v>
      </c>
      <c r="K379" s="108"/>
      <c r="L379" s="109"/>
      <c r="M379" s="24"/>
      <c r="N379" s="24"/>
      <c r="O379" s="24">
        <v>97</v>
      </c>
      <c r="P379" s="24">
        <v>100</v>
      </c>
      <c r="Q379" s="24"/>
      <c r="R379" s="24"/>
      <c r="S379" s="24"/>
      <c r="T379" s="24"/>
      <c r="U379" s="24"/>
      <c r="V379" s="32"/>
      <c r="W379" s="32"/>
      <c r="X379" s="24"/>
      <c r="Y379" s="24"/>
      <c r="Z379" s="24"/>
      <c r="AA379" s="24">
        <f t="shared" si="33"/>
        <v>0</v>
      </c>
      <c r="AB379" s="54">
        <f t="shared" si="34"/>
        <v>2.5</v>
      </c>
      <c r="AC379" s="32">
        <v>2.5</v>
      </c>
      <c r="AE379" t="s">
        <v>40</v>
      </c>
    </row>
    <row r="380" spans="1:31" ht="15" customHeight="1" thickBot="1" x14ac:dyDescent="0.3">
      <c r="A380" s="105"/>
      <c r="B380" s="33">
        <v>580</v>
      </c>
      <c r="C380" s="126">
        <v>43107</v>
      </c>
      <c r="D380" s="110">
        <v>8.3333333333333329E-2</v>
      </c>
      <c r="E380" s="33" t="s">
        <v>28</v>
      </c>
      <c r="F380" s="33"/>
      <c r="G380" s="33"/>
      <c r="H380" s="33"/>
      <c r="I380" s="34"/>
      <c r="J380" s="34" t="s">
        <v>44</v>
      </c>
      <c r="K380" s="111"/>
      <c r="L380" s="112"/>
      <c r="M380" s="33"/>
      <c r="N380" s="24"/>
      <c r="O380" s="33">
        <v>100</v>
      </c>
      <c r="P380" s="34">
        <v>97</v>
      </c>
      <c r="Q380" s="35"/>
      <c r="R380" s="35"/>
      <c r="S380" s="35"/>
      <c r="T380" s="35"/>
      <c r="U380" s="33"/>
      <c r="V380" s="36"/>
      <c r="W380" s="36"/>
      <c r="X380" s="35"/>
      <c r="Y380" s="35"/>
      <c r="Z380" s="35"/>
      <c r="AA380" s="35">
        <f t="shared" si="33"/>
        <v>0</v>
      </c>
      <c r="AB380" s="37">
        <f t="shared" si="34"/>
        <v>-2.5</v>
      </c>
      <c r="AC380" s="36">
        <f t="shared" si="35"/>
        <v>-2.5</v>
      </c>
      <c r="AE380" t="s">
        <v>32</v>
      </c>
    </row>
    <row r="381" spans="1:31" ht="15" customHeight="1" thickBot="1" x14ac:dyDescent="0.3">
      <c r="A381" s="105"/>
      <c r="B381" s="24">
        <v>581</v>
      </c>
      <c r="C381" s="125">
        <v>43107</v>
      </c>
      <c r="D381" s="106">
        <v>0.125</v>
      </c>
      <c r="E381" s="24" t="s">
        <v>5</v>
      </c>
      <c r="F381" s="24"/>
      <c r="G381" s="24"/>
      <c r="H381" s="24"/>
      <c r="I381" s="107"/>
      <c r="J381" s="107" t="s">
        <v>44</v>
      </c>
      <c r="K381" s="108"/>
      <c r="L381" s="109"/>
      <c r="M381" s="24"/>
      <c r="N381" s="24"/>
      <c r="O381" s="24">
        <v>71</v>
      </c>
      <c r="P381" s="24">
        <v>86</v>
      </c>
      <c r="Q381" s="24"/>
      <c r="R381" s="24"/>
      <c r="S381" s="24"/>
      <c r="T381" s="24"/>
      <c r="U381" s="24"/>
      <c r="V381" s="32"/>
      <c r="W381" s="32"/>
      <c r="X381" s="24"/>
      <c r="Y381" s="24"/>
      <c r="Z381" s="24"/>
      <c r="AA381" s="24">
        <f t="shared" si="33"/>
        <v>0</v>
      </c>
      <c r="AB381" s="54">
        <f t="shared" si="34"/>
        <v>-1</v>
      </c>
      <c r="AC381" s="32">
        <v>-1</v>
      </c>
      <c r="AE381" t="s">
        <v>27</v>
      </c>
    </row>
    <row r="382" spans="1:31" ht="15" customHeight="1" thickBot="1" x14ac:dyDescent="0.3">
      <c r="A382" s="105"/>
      <c r="B382" s="33">
        <v>581</v>
      </c>
      <c r="C382" s="126">
        <v>43107</v>
      </c>
      <c r="D382" s="110">
        <v>0.125</v>
      </c>
      <c r="E382" s="33" t="s">
        <v>30</v>
      </c>
      <c r="F382" s="33"/>
      <c r="G382" s="33"/>
      <c r="H382" s="33"/>
      <c r="I382" s="34"/>
      <c r="J382" s="34" t="s">
        <v>44</v>
      </c>
      <c r="K382" s="111"/>
      <c r="L382" s="112"/>
      <c r="M382" s="33"/>
      <c r="N382" s="24"/>
      <c r="O382" s="33">
        <v>86</v>
      </c>
      <c r="P382" s="34">
        <v>71</v>
      </c>
      <c r="Q382" s="35"/>
      <c r="R382" s="35"/>
      <c r="S382" s="35"/>
      <c r="T382" s="35"/>
      <c r="U382" s="33"/>
      <c r="V382" s="36"/>
      <c r="W382" s="36"/>
      <c r="X382" s="35"/>
      <c r="Y382" s="35"/>
      <c r="Z382" s="35"/>
      <c r="AA382" s="35">
        <f t="shared" si="33"/>
        <v>0</v>
      </c>
      <c r="AB382" s="37">
        <f t="shared" si="34"/>
        <v>1</v>
      </c>
      <c r="AC382" s="36">
        <f t="shared" si="35"/>
        <v>1</v>
      </c>
      <c r="AE382" t="s">
        <v>35</v>
      </c>
    </row>
    <row r="383" spans="1:31" ht="15" customHeight="1" thickBot="1" x14ac:dyDescent="0.3">
      <c r="A383" s="105"/>
      <c r="B383" s="24">
        <v>582</v>
      </c>
      <c r="C383" s="125">
        <v>43107</v>
      </c>
      <c r="D383" s="106">
        <v>0.16666666666666666</v>
      </c>
      <c r="E383" s="24" t="s">
        <v>30</v>
      </c>
      <c r="F383" s="24"/>
      <c r="G383" s="24"/>
      <c r="H383" s="24"/>
      <c r="I383" s="107"/>
      <c r="J383" s="107" t="s">
        <v>43</v>
      </c>
      <c r="K383" s="108"/>
      <c r="L383" s="109"/>
      <c r="M383" s="24"/>
      <c r="N383" s="24"/>
      <c r="O383" s="24">
        <v>80</v>
      </c>
      <c r="P383" s="24">
        <v>74</v>
      </c>
      <c r="Q383" s="24"/>
      <c r="R383" s="24"/>
      <c r="S383" s="24"/>
      <c r="T383" s="24"/>
      <c r="U383" s="24"/>
      <c r="V383" s="32"/>
      <c r="W383" s="32"/>
      <c r="X383" s="24"/>
      <c r="Y383" s="24"/>
      <c r="Z383" s="24"/>
      <c r="AA383" s="24">
        <f t="shared" si="33"/>
        <v>0</v>
      </c>
      <c r="AB383" s="54">
        <f t="shared" si="34"/>
        <v>0</v>
      </c>
      <c r="AC383" s="32">
        <v>0</v>
      </c>
      <c r="AE383" t="s">
        <v>5</v>
      </c>
    </row>
    <row r="384" spans="1:31" ht="15" customHeight="1" thickBot="1" x14ac:dyDescent="0.3">
      <c r="A384" s="105"/>
      <c r="B384" s="33">
        <v>582</v>
      </c>
      <c r="C384" s="126">
        <v>43107</v>
      </c>
      <c r="D384" s="110">
        <v>0.16666666666666666</v>
      </c>
      <c r="E384" s="33" t="s">
        <v>33</v>
      </c>
      <c r="F384" s="33"/>
      <c r="G384" s="33"/>
      <c r="H384" s="33"/>
      <c r="I384" s="34"/>
      <c r="J384" s="34" t="s">
        <v>43</v>
      </c>
      <c r="K384" s="111"/>
      <c r="L384" s="112"/>
      <c r="M384" s="33"/>
      <c r="N384" s="24"/>
      <c r="O384" s="33">
        <v>74</v>
      </c>
      <c r="P384" s="34">
        <v>80</v>
      </c>
      <c r="Q384" s="35"/>
      <c r="R384" s="35"/>
      <c r="S384" s="35"/>
      <c r="T384" s="35"/>
      <c r="U384" s="33"/>
      <c r="V384" s="36"/>
      <c r="W384" s="36"/>
      <c r="X384" s="35"/>
      <c r="Y384" s="35"/>
      <c r="Z384" s="35"/>
      <c r="AA384" s="35">
        <f t="shared" si="33"/>
        <v>0</v>
      </c>
      <c r="AB384" s="37">
        <f t="shared" si="34"/>
        <v>0</v>
      </c>
      <c r="AC384" s="36">
        <f t="shared" si="35"/>
        <v>0</v>
      </c>
      <c r="AE384" t="s">
        <v>30</v>
      </c>
    </row>
    <row r="385" spans="1:31" ht="15" customHeight="1" thickBot="1" x14ac:dyDescent="0.3">
      <c r="A385" s="105"/>
      <c r="B385" s="24">
        <v>583</v>
      </c>
      <c r="C385" s="125">
        <v>43107</v>
      </c>
      <c r="D385" s="106">
        <v>0.20833333333333334</v>
      </c>
      <c r="E385" s="24" t="s">
        <v>6</v>
      </c>
      <c r="F385" s="24"/>
      <c r="G385" s="24"/>
      <c r="H385" s="24"/>
      <c r="I385" s="107"/>
      <c r="J385" s="107" t="s">
        <v>43</v>
      </c>
      <c r="K385" s="108"/>
      <c r="L385" s="109"/>
      <c r="M385" s="24"/>
      <c r="N385" s="24"/>
      <c r="O385" s="24">
        <v>77</v>
      </c>
      <c r="P385" s="24">
        <v>71</v>
      </c>
      <c r="Q385" s="24"/>
      <c r="R385" s="24"/>
      <c r="S385" s="24"/>
      <c r="T385" s="24"/>
      <c r="U385" s="24"/>
      <c r="V385" s="32"/>
      <c r="W385" s="32"/>
      <c r="X385" s="24"/>
      <c r="Y385" s="24"/>
      <c r="Z385" s="24"/>
      <c r="AA385" s="24">
        <f t="shared" si="33"/>
        <v>0</v>
      </c>
      <c r="AB385" s="54">
        <f t="shared" si="34"/>
        <v>1.5</v>
      </c>
      <c r="AC385" s="32">
        <v>1.5</v>
      </c>
      <c r="AE385" t="s">
        <v>31</v>
      </c>
    </row>
    <row r="386" spans="1:31" ht="15" customHeight="1" thickBot="1" x14ac:dyDescent="0.3">
      <c r="A386" s="105"/>
      <c r="B386" s="33">
        <v>583</v>
      </c>
      <c r="C386" s="126">
        <v>43107</v>
      </c>
      <c r="D386" s="110">
        <v>0.20833333333333334</v>
      </c>
      <c r="E386" s="33" t="s">
        <v>34</v>
      </c>
      <c r="F386" s="33"/>
      <c r="G386" s="33"/>
      <c r="H386" s="33"/>
      <c r="I386" s="34"/>
      <c r="J386" s="34" t="s">
        <v>43</v>
      </c>
      <c r="K386" s="111"/>
      <c r="L386" s="112"/>
      <c r="M386" s="33"/>
      <c r="N386" s="24"/>
      <c r="O386" s="33">
        <v>71</v>
      </c>
      <c r="P386" s="34">
        <v>77</v>
      </c>
      <c r="Q386" s="35"/>
      <c r="R386" s="35"/>
      <c r="S386" s="35"/>
      <c r="T386" s="35"/>
      <c r="U386" s="33"/>
      <c r="V386" s="36"/>
      <c r="W386" s="36"/>
      <c r="X386" s="35"/>
      <c r="Y386" s="35"/>
      <c r="Z386" s="35"/>
      <c r="AA386" s="35">
        <f t="shared" si="33"/>
        <v>0</v>
      </c>
      <c r="AB386" s="37">
        <f t="shared" si="34"/>
        <v>-1.5</v>
      </c>
      <c r="AC386" s="36">
        <f t="shared" si="35"/>
        <v>-1.5</v>
      </c>
      <c r="AE386" t="s">
        <v>34</v>
      </c>
    </row>
    <row r="387" spans="1:31" ht="15" customHeight="1" thickBot="1" x14ac:dyDescent="0.3">
      <c r="A387" s="105"/>
      <c r="B387" s="24">
        <v>584</v>
      </c>
      <c r="C387" s="125">
        <v>43107</v>
      </c>
      <c r="D387" s="106">
        <v>0.9375</v>
      </c>
      <c r="E387" s="24" t="s">
        <v>30</v>
      </c>
      <c r="F387" s="24"/>
      <c r="G387" s="24"/>
      <c r="H387" s="24"/>
      <c r="I387" s="107"/>
      <c r="J387" s="107" t="s">
        <v>43</v>
      </c>
      <c r="K387" s="108"/>
      <c r="L387" s="109"/>
      <c r="M387" s="24"/>
      <c r="N387" s="24"/>
      <c r="O387" s="24">
        <v>76</v>
      </c>
      <c r="P387" s="24">
        <v>80</v>
      </c>
      <c r="Q387" s="24"/>
      <c r="R387" s="24"/>
      <c r="S387" s="24"/>
      <c r="T387" s="24"/>
      <c r="U387" s="24"/>
      <c r="V387" s="32"/>
      <c r="W387" s="32"/>
      <c r="X387" s="24"/>
      <c r="Y387" s="24"/>
      <c r="Z387" s="24"/>
      <c r="AA387" s="24">
        <f t="shared" si="33"/>
        <v>0</v>
      </c>
      <c r="AB387" s="54">
        <f t="shared" si="34"/>
        <v>-1.5</v>
      </c>
      <c r="AC387" s="32">
        <v>-1.5</v>
      </c>
      <c r="AE387" t="s">
        <v>40</v>
      </c>
    </row>
    <row r="388" spans="1:31" ht="15" customHeight="1" thickBot="1" x14ac:dyDescent="0.3">
      <c r="A388" s="105"/>
      <c r="B388" s="33">
        <v>584</v>
      </c>
      <c r="C388" s="126">
        <v>43107</v>
      </c>
      <c r="D388" s="110">
        <v>0.9375</v>
      </c>
      <c r="E388" s="33" t="s">
        <v>38</v>
      </c>
      <c r="F388" s="33"/>
      <c r="G388" s="33"/>
      <c r="H388" s="33"/>
      <c r="I388" s="34"/>
      <c r="J388" s="34" t="s">
        <v>44</v>
      </c>
      <c r="K388" s="111"/>
      <c r="L388" s="112"/>
      <c r="M388" s="33"/>
      <c r="N388" s="24"/>
      <c r="O388" s="33">
        <v>80</v>
      </c>
      <c r="P388" s="34">
        <v>76</v>
      </c>
      <c r="Q388" s="35"/>
      <c r="R388" s="35"/>
      <c r="S388" s="35"/>
      <c r="T388" s="35"/>
      <c r="U388" s="33"/>
      <c r="V388" s="36"/>
      <c r="W388" s="36"/>
      <c r="X388" s="35"/>
      <c r="Y388" s="35"/>
      <c r="Z388" s="35"/>
      <c r="AA388" s="35">
        <f t="shared" si="33"/>
        <v>0</v>
      </c>
      <c r="AB388" s="37">
        <f t="shared" si="34"/>
        <v>1.5</v>
      </c>
      <c r="AC388" s="36">
        <f t="shared" si="35"/>
        <v>1.5</v>
      </c>
      <c r="AE388" t="s">
        <v>38</v>
      </c>
    </row>
    <row r="389" spans="1:31" ht="16.899999999999999" customHeight="1" thickBot="1" x14ac:dyDescent="0.3">
      <c r="A389" s="105"/>
      <c r="B389" s="24">
        <v>585</v>
      </c>
      <c r="C389" s="125">
        <v>43108</v>
      </c>
      <c r="D389" s="106">
        <v>8.3333333333333329E-2</v>
      </c>
      <c r="E389" s="24" t="s">
        <v>34</v>
      </c>
      <c r="F389" s="24"/>
      <c r="G389" s="24"/>
      <c r="H389" s="24"/>
      <c r="I389" s="107"/>
      <c r="J389" s="107" t="s">
        <v>44</v>
      </c>
      <c r="K389" s="108"/>
      <c r="L389" s="109"/>
      <c r="M389" s="24"/>
      <c r="N389" s="24"/>
      <c r="O389" s="24">
        <v>71</v>
      </c>
      <c r="P389" s="24">
        <v>67</v>
      </c>
      <c r="Q389" s="24"/>
      <c r="R389" s="24"/>
      <c r="S389" s="24"/>
      <c r="T389" s="24"/>
      <c r="U389" s="24"/>
      <c r="V389" s="32"/>
      <c r="W389" s="32"/>
      <c r="X389" s="24"/>
      <c r="Y389" s="24"/>
      <c r="Z389" s="24"/>
      <c r="AA389" s="24">
        <f t="shared" si="33"/>
        <v>0</v>
      </c>
      <c r="AB389" s="54">
        <f t="shared" si="34"/>
        <v>-1.5</v>
      </c>
      <c r="AC389" s="32">
        <v>-1.5</v>
      </c>
      <c r="AE389" t="s">
        <v>28</v>
      </c>
    </row>
    <row r="390" spans="1:31" ht="15" customHeight="1" thickBot="1" x14ac:dyDescent="0.3">
      <c r="A390" s="105"/>
      <c r="B390" s="33">
        <v>585</v>
      </c>
      <c r="C390" s="126">
        <v>43108</v>
      </c>
      <c r="D390" s="110">
        <v>8.3333333333333329E-2</v>
      </c>
      <c r="E390" s="33" t="s">
        <v>33</v>
      </c>
      <c r="F390" s="33"/>
      <c r="G390" s="33"/>
      <c r="H390" s="33"/>
      <c r="I390" s="34"/>
      <c r="J390" s="34" t="s">
        <v>43</v>
      </c>
      <c r="K390" s="111"/>
      <c r="L390" s="112"/>
      <c r="M390" s="33"/>
      <c r="N390" s="24"/>
      <c r="O390" s="33">
        <v>67</v>
      </c>
      <c r="P390" s="34">
        <v>71</v>
      </c>
      <c r="Q390" s="35"/>
      <c r="R390" s="35"/>
      <c r="S390" s="35"/>
      <c r="T390" s="35"/>
      <c r="U390" s="33"/>
      <c r="V390" s="36"/>
      <c r="W390" s="36"/>
      <c r="X390" s="35"/>
      <c r="Y390" s="35"/>
      <c r="Z390" s="35"/>
      <c r="AA390" s="35">
        <f t="shared" si="33"/>
        <v>0</v>
      </c>
      <c r="AB390" s="37">
        <f t="shared" si="34"/>
        <v>1.5</v>
      </c>
      <c r="AC390" s="36">
        <f t="shared" si="35"/>
        <v>1.5</v>
      </c>
      <c r="AE390" t="s">
        <v>39</v>
      </c>
    </row>
    <row r="391" spans="1:31" ht="15" customHeight="1" thickBot="1" x14ac:dyDescent="0.3">
      <c r="A391" s="105"/>
      <c r="B391" s="24">
        <v>586</v>
      </c>
      <c r="C391" s="125">
        <v>43108</v>
      </c>
      <c r="D391" s="106">
        <v>0.125</v>
      </c>
      <c r="E391" s="24" t="s">
        <v>27</v>
      </c>
      <c r="F391" s="24"/>
      <c r="G391" s="24"/>
      <c r="H391" s="24"/>
      <c r="I391" s="107"/>
      <c r="J391" s="107" t="s">
        <v>43</v>
      </c>
      <c r="K391" s="108"/>
      <c r="L391" s="109"/>
      <c r="M391" s="24"/>
      <c r="N391" s="24"/>
      <c r="O391" s="24">
        <v>86</v>
      </c>
      <c r="P391" s="24">
        <v>77</v>
      </c>
      <c r="Q391" s="24"/>
      <c r="R391" s="24"/>
      <c r="S391" s="24"/>
      <c r="T391" s="24"/>
      <c r="U391" s="24"/>
      <c r="V391" s="32"/>
      <c r="W391" s="32"/>
      <c r="X391" s="24"/>
      <c r="Y391" s="24"/>
      <c r="Z391" s="24"/>
      <c r="AA391" s="24">
        <f t="shared" si="33"/>
        <v>0</v>
      </c>
      <c r="AB391" s="54">
        <f t="shared" si="34"/>
        <v>2.5</v>
      </c>
      <c r="AC391" s="32">
        <v>2.5</v>
      </c>
      <c r="AE391" t="s">
        <v>26</v>
      </c>
    </row>
    <row r="392" spans="1:31" ht="15" customHeight="1" thickBot="1" x14ac:dyDescent="0.3">
      <c r="A392" s="105"/>
      <c r="B392" s="33">
        <v>586</v>
      </c>
      <c r="C392" s="126">
        <v>43108</v>
      </c>
      <c r="D392" s="110">
        <v>0.125</v>
      </c>
      <c r="E392" s="33" t="s">
        <v>29</v>
      </c>
      <c r="F392" s="33"/>
      <c r="G392" s="33"/>
      <c r="H392" s="33"/>
      <c r="I392" s="34"/>
      <c r="J392" s="34" t="s">
        <v>43</v>
      </c>
      <c r="K392" s="111"/>
      <c r="L392" s="112"/>
      <c r="M392" s="33"/>
      <c r="N392" s="24"/>
      <c r="O392" s="33">
        <v>77</v>
      </c>
      <c r="P392" s="34">
        <v>86</v>
      </c>
      <c r="Q392" s="35"/>
      <c r="R392" s="35"/>
      <c r="S392" s="35"/>
      <c r="T392" s="35"/>
      <c r="U392" s="33"/>
      <c r="V392" s="36"/>
      <c r="W392" s="36"/>
      <c r="X392" s="35"/>
      <c r="Y392" s="35"/>
      <c r="Z392" s="35"/>
      <c r="AA392" s="35">
        <f t="shared" si="33"/>
        <v>0</v>
      </c>
      <c r="AB392" s="37">
        <f t="shared" si="34"/>
        <v>-2.5</v>
      </c>
      <c r="AC392" s="36">
        <f t="shared" si="35"/>
        <v>-2.5</v>
      </c>
      <c r="AE392" t="s">
        <v>33</v>
      </c>
    </row>
    <row r="393" spans="1:31" ht="15" customHeight="1" thickBot="1" x14ac:dyDescent="0.3">
      <c r="A393" s="105"/>
      <c r="B393" s="24">
        <v>587</v>
      </c>
      <c r="C393" s="125">
        <v>43108</v>
      </c>
      <c r="D393" s="106">
        <v>0.16666666666666666</v>
      </c>
      <c r="E393" s="24" t="s">
        <v>37</v>
      </c>
      <c r="F393" s="24"/>
      <c r="G393" s="24"/>
      <c r="H393" s="24"/>
      <c r="I393" s="107"/>
      <c r="J393" s="107" t="s">
        <v>43</v>
      </c>
      <c r="K393" s="108"/>
      <c r="L393" s="109"/>
      <c r="M393" s="24"/>
      <c r="N393" s="24"/>
      <c r="O393" s="24">
        <v>84</v>
      </c>
      <c r="P393" s="24">
        <v>83</v>
      </c>
      <c r="Q393" s="24"/>
      <c r="R393" s="24"/>
      <c r="S393" s="24"/>
      <c r="T393" s="24"/>
      <c r="U393" s="24"/>
      <c r="V393" s="32"/>
      <c r="W393" s="32"/>
      <c r="X393" s="24"/>
      <c r="Y393" s="24"/>
      <c r="Z393" s="24"/>
      <c r="AA393" s="24">
        <f t="shared" si="33"/>
        <v>0</v>
      </c>
      <c r="AB393" s="54">
        <f t="shared" si="34"/>
        <v>-0.5</v>
      </c>
      <c r="AC393" s="32">
        <v>-0.5</v>
      </c>
      <c r="AE393" t="s">
        <v>6</v>
      </c>
    </row>
    <row r="394" spans="1:31" ht="15" customHeight="1" thickBot="1" x14ac:dyDescent="0.3">
      <c r="A394" s="105"/>
      <c r="B394" s="33">
        <v>587</v>
      </c>
      <c r="C394" s="126">
        <v>43108</v>
      </c>
      <c r="D394" s="110">
        <v>0.16666666666666666</v>
      </c>
      <c r="E394" s="33" t="s">
        <v>6</v>
      </c>
      <c r="F394" s="33"/>
      <c r="G394" s="33"/>
      <c r="H394" s="33"/>
      <c r="I394" s="34"/>
      <c r="J394" s="34" t="s">
        <v>43</v>
      </c>
      <c r="K394" s="111"/>
      <c r="L394" s="112"/>
      <c r="M394" s="33"/>
      <c r="N394" s="24"/>
      <c r="O394" s="33">
        <v>83</v>
      </c>
      <c r="P394" s="34">
        <v>84</v>
      </c>
      <c r="Q394" s="35"/>
      <c r="R394" s="35"/>
      <c r="S394" s="35"/>
      <c r="T394" s="35"/>
      <c r="U394" s="33"/>
      <c r="V394" s="36"/>
      <c r="W394" s="36"/>
      <c r="X394" s="35"/>
      <c r="Y394" s="35"/>
      <c r="Z394" s="35"/>
      <c r="AA394" s="35">
        <f t="shared" si="33"/>
        <v>0</v>
      </c>
      <c r="AB394" s="37">
        <f t="shared" si="34"/>
        <v>0.5</v>
      </c>
      <c r="AC394" s="36">
        <f t="shared" si="35"/>
        <v>0.5</v>
      </c>
      <c r="AE394" t="s">
        <v>29</v>
      </c>
    </row>
    <row r="395" spans="1:31" ht="15" customHeight="1" thickBot="1" x14ac:dyDescent="0.3">
      <c r="A395" s="105"/>
      <c r="B395" s="24">
        <v>588</v>
      </c>
      <c r="C395" s="125">
        <v>43108</v>
      </c>
      <c r="D395" s="106">
        <v>0.1875</v>
      </c>
      <c r="E395" s="24" t="s">
        <v>39</v>
      </c>
      <c r="F395" s="24"/>
      <c r="G395" s="24"/>
      <c r="H395" s="24"/>
      <c r="I395" s="107"/>
      <c r="J395" s="107" t="s">
        <v>44</v>
      </c>
      <c r="K395" s="108"/>
      <c r="L395" s="109"/>
      <c r="M395" s="24"/>
      <c r="N395" s="24"/>
      <c r="O395" s="24">
        <v>103</v>
      </c>
      <c r="P395" s="24">
        <v>86</v>
      </c>
      <c r="Q395" s="24"/>
      <c r="R395" s="24"/>
      <c r="S395" s="24"/>
      <c r="T395" s="24"/>
      <c r="U395" s="24"/>
      <c r="V395" s="32"/>
      <c r="W395" s="32"/>
      <c r="X395" s="24"/>
      <c r="Y395" s="24"/>
      <c r="Z395" s="24"/>
      <c r="AA395" s="24">
        <f t="shared" si="33"/>
        <v>0</v>
      </c>
      <c r="AB395" s="54">
        <f t="shared" si="34"/>
        <v>-1</v>
      </c>
      <c r="AC395" s="32">
        <v>-1</v>
      </c>
      <c r="AE395" t="s">
        <v>36</v>
      </c>
    </row>
    <row r="396" spans="1:31" ht="15" customHeight="1" x14ac:dyDescent="0.25">
      <c r="A396" s="105"/>
      <c r="B396" s="33">
        <v>588</v>
      </c>
      <c r="C396" s="126">
        <v>43108</v>
      </c>
      <c r="D396" s="110">
        <v>0.1875</v>
      </c>
      <c r="E396" s="33" t="s">
        <v>41</v>
      </c>
      <c r="F396" s="33"/>
      <c r="G396" s="33"/>
      <c r="H396" s="33"/>
      <c r="I396" s="34"/>
      <c r="J396" s="34" t="s">
        <v>43</v>
      </c>
      <c r="K396" s="111"/>
      <c r="L396" s="112"/>
      <c r="M396" s="33"/>
      <c r="N396" s="24"/>
      <c r="O396" s="33">
        <v>86</v>
      </c>
      <c r="P396" s="34">
        <v>103</v>
      </c>
      <c r="Q396" s="35"/>
      <c r="R396" s="35"/>
      <c r="S396" s="35"/>
      <c r="T396" s="35"/>
      <c r="U396" s="33"/>
      <c r="V396" s="36"/>
      <c r="W396" s="36"/>
      <c r="X396" s="35"/>
      <c r="Y396" s="35"/>
      <c r="Z396" s="35"/>
      <c r="AA396" s="35">
        <f t="shared" si="33"/>
        <v>0</v>
      </c>
      <c r="AB396" s="37">
        <f t="shared" si="34"/>
        <v>1</v>
      </c>
      <c r="AC396" s="36">
        <f t="shared" si="35"/>
        <v>1</v>
      </c>
      <c r="AE396" t="s">
        <v>42</v>
      </c>
    </row>
    <row r="397" spans="1:31" ht="15" customHeight="1" x14ac:dyDescent="0.25">
      <c r="A397" s="57">
        <v>0.75</v>
      </c>
      <c r="B397" s="58"/>
      <c r="C397" s="59"/>
      <c r="D397" s="59"/>
      <c r="E397" s="59"/>
      <c r="F397" s="59"/>
      <c r="G397" s="59"/>
      <c r="H397" s="59"/>
      <c r="I397" s="59"/>
      <c r="J397" s="59"/>
      <c r="K397" s="59"/>
      <c r="L397" s="59"/>
      <c r="M397" s="59"/>
      <c r="N397" s="59"/>
      <c r="O397" s="59"/>
      <c r="P397" s="59"/>
      <c r="Q397" s="60"/>
      <c r="R397" s="61"/>
      <c r="S397" s="61"/>
      <c r="T397" s="62"/>
      <c r="U397" s="61"/>
      <c r="V397" s="61"/>
      <c r="W397" s="63"/>
      <c r="X397" s="61"/>
      <c r="Y397" s="61"/>
      <c r="Z397" s="64"/>
      <c r="AA397" s="61">
        <f>Y397-Z397</f>
        <v>0</v>
      </c>
      <c r="AB397" s="61">
        <f>AA397+AC397</f>
        <v>0</v>
      </c>
      <c r="AC397" s="63"/>
      <c r="AE397" t="s">
        <v>34</v>
      </c>
    </row>
    <row r="398" spans="1:31" ht="15" customHeight="1" thickBot="1" x14ac:dyDescent="0.3">
      <c r="A398" s="25" t="s">
        <v>14</v>
      </c>
      <c r="C398" s="26"/>
      <c r="D398" s="20"/>
      <c r="E398" s="20" t="s">
        <v>2</v>
      </c>
      <c r="F398" s="20"/>
      <c r="G398" s="20"/>
      <c r="H398" s="19"/>
      <c r="I398" s="20"/>
      <c r="J398" s="20" t="s">
        <v>3</v>
      </c>
      <c r="K398" s="20"/>
      <c r="L398" s="20"/>
      <c r="M398" s="20"/>
      <c r="N398" s="20" t="s">
        <v>18</v>
      </c>
      <c r="O398" s="27"/>
      <c r="P398" s="27"/>
      <c r="Q398" s="27"/>
      <c r="R398" s="27"/>
      <c r="S398" s="27"/>
      <c r="T398" s="27"/>
      <c r="U398" s="27"/>
      <c r="V398" s="27"/>
      <c r="W398" s="27"/>
      <c r="X398" s="27"/>
      <c r="Y398" s="27"/>
      <c r="Z398" s="27"/>
      <c r="AA398" s="27"/>
      <c r="AB398" s="27"/>
      <c r="AC398" s="27"/>
      <c r="AE398" t="s">
        <v>30</v>
      </c>
    </row>
    <row r="399" spans="1:31" ht="15" customHeight="1" thickBot="1" x14ac:dyDescent="0.35">
      <c r="A399" s="92"/>
      <c r="B399" s="93"/>
      <c r="C399" s="97" t="s">
        <v>20</v>
      </c>
      <c r="D399" s="94" t="e">
        <f>#REF!</f>
        <v>#REF!</v>
      </c>
      <c r="E399" s="94" t="e">
        <f>#REF!</f>
        <v>#REF!</v>
      </c>
      <c r="F399" s="94" t="e">
        <f>#REF!</f>
        <v>#REF!</v>
      </c>
      <c r="G399" s="94" t="e">
        <f>#REF!</f>
        <v>#REF!</v>
      </c>
      <c r="H399" s="96" t="e">
        <f>#REF!</f>
        <v>#REF!</v>
      </c>
      <c r="I399" s="123" t="e">
        <f>IF($D$405&gt;0,#REF!,#REF!)</f>
        <v>#REF!</v>
      </c>
      <c r="J399" s="13" t="e">
        <f>E399+G399</f>
        <v>#REF!</v>
      </c>
      <c r="K399" s="13" t="e">
        <f>F399+H399</f>
        <v>#REF!</v>
      </c>
      <c r="L399" s="94" t="e">
        <f>#REF!</f>
        <v>#REF!</v>
      </c>
      <c r="M399" s="94" t="e">
        <f>#REF!</f>
        <v>#REF!</v>
      </c>
      <c r="N399" s="94" t="e">
        <f>#REF!</f>
        <v>#REF!</v>
      </c>
      <c r="O399" s="94" t="e">
        <f>#REF!</f>
        <v>#REF!</v>
      </c>
      <c r="P399" s="113" t="e">
        <f>#REF!</f>
        <v>#REF!</v>
      </c>
      <c r="Q399" s="124" t="e">
        <f>IF($L$405&gt;0,#REF!,#REF!)</f>
        <v>#REF!</v>
      </c>
      <c r="R399" s="13" t="e">
        <f>M399+O399</f>
        <v>#REF!</v>
      </c>
      <c r="S399" s="13" t="e">
        <f>N399+P399</f>
        <v>#REF!</v>
      </c>
      <c r="T399" s="114" t="e">
        <f>IF(AND(M399&gt;5,Q399&gt;0.58,I399&lt;0.4,R399&gt;S399,J399&lt;K399,U399&lt;-5,L399&lt;0.1),"Ф2",IF(AND(Q399&gt;0.58,I399&lt;0.4,R399&gt;S399,U399&lt;-5,L399&lt;0.1),"Ф2-",IF(AND(Q399&gt;0.58,R399&gt;S399,J399&lt;K399,U399&lt;-5,L399&lt;0.1),"Ф2-",IF(AND(I399&lt;0.4,R399&gt;S399,J399&lt;K399,U399&lt;-5,L399&lt;0.1),"Ф2-",IF(AND(Q399&gt;0.58,I399&lt;0.4,J399&lt;K399,U399&lt;-5,L399&lt;0.1),"Ф2-",IF(AND(Q399&gt;0.58,I399&lt;0.4,J399&lt;K399,U399&lt;-5,L399&lt;0.1),"Ф2-",IF(AND(M399&gt;5,Q399&gt;0.58,I399&lt;0.4,R399&gt;S399,L399&lt;0.1),"Ф2-",IF(AND(M399&gt;5,Q399&gt;0.58,I399&lt;0.4,J399&lt;K399,L399&lt;0.1),"Ф2-",IF(AND(M399&gt;5,Q399&gt;0.58,I399&lt;0.4,U399&lt;-5,L399&lt;0.1),"Ф2-",IF(AND(M399&gt;5,Q399&gt;0.58,R399&gt;S399,J399&lt;K399,L399&lt;0.1),"Ф2-",IF(AND(M399&gt;5,Q399&gt;0.58,R399&gt;S399,U399&lt;-5,L399&lt;0.1),"Ф2-",IF(AND(M399&gt;5,I399&lt;0.4,R399&gt;S399,U399&lt;-5,L399&lt;0.1),"Ф2-",IF(AND(M399&gt;5,I399&lt;0.4,J399&lt;K399,U399&lt;-5,L399&lt;0.1),"Ф2-",IF(AND(M399&gt;5,R399&gt;S399,J399&lt;K399,U399&lt;-5,L399&lt;0.1),"Ф2-",IF(AND(M399&gt;5,I399&lt;0.4,R399&gt;S399,J399&lt;K399,L399&lt;0.1),"Ф2-",IF(AND(M399&gt;0.99,Q399&gt;0.58,I399&lt;0.4,R399&gt;S399,J399&lt;K399,U399&lt;-5,L399&lt;0.1),"Ф2-",IF(AND(M399&gt;5,Q399&gt;0.4,I399&lt;0.4,R399&gt;S399,J399&lt;K399,U399&lt;-5,L399&lt;0.1),"Ф2-",IF(AND(M399&gt;5,Q399&gt;0.58,I399&lt;0.6,R399&gt;S399,J399&lt;K399,U399&lt;-5,L399&lt;0.1),"Ф2-",IF(AND(M399&gt;5,Q399&gt;0.58,I399&lt;0.4,R399&lt;S399,J399&lt;K399,U399&lt;-5,L399&lt;0.1),"Ф2-",IF(AND(M399&gt;5,Q399&gt;0.58,I399&lt;0.4,R399&gt;S399,J399&gt;K399,U399&lt;-5,L399&lt;0.1),"Ф2-",IF(AND(M399&gt;5,Q399&gt;0.58,I399&lt;0.4,R399&gt;S399,J399&lt;K399,U399&lt;-0.99,L399&lt;0.1),"Ф2-",IF(AND(E399&gt;5,I399&gt;0.58,Q399&lt;0.4,J399&gt;K399,R399&lt;S399,U399&gt;5,D399&lt;0.1),"Ф1",IF(AND(E399&gt;5,I399&gt;0.58,Q399&lt;0.4,J399&gt;K399,D399&lt;0.1),"Ф1-",IF(AND(E399&gt;5,I399&gt;0.58,Q399&lt;0.4,R399&lt;S399,D399&lt;0.1),"Ф1-",IF(AND(E399&gt;5,I399&gt;0.58,Q399&lt;0.4,J399&gt;K399,R399&lt;S399,U399&gt;5,D399&lt;0.1),"Ф1-",IF(AND(E399&gt;0.99,I399&gt;0.58,Q399&lt;0.4,U399&gt;5,D399&lt;0.1),"Ф1-",IF(AND(E399&gt;5,I399&gt;0.58,J399&gt;K399,R399&lt;S399,D399&lt;0.1),"Ф1-",IF(AND(E399&gt;5,I399&gt;0.58,J399&gt;K399,U399&gt;5,D399&lt;0.1),"Ф1-",IF(AND(E399&gt;5,Q399&lt;0.4,J399&gt;K399,U399&gt;5,D399&lt;0.1),"Ф1-",IF(AND(E399&gt;5,Q399&lt;0.4,R399&lt;S399,U399&gt;5,D399&lt;0.1),"Ф1-",IF(AND(E399&gt;5,J399&gt;K399,R399&lt;S399,U399&gt;5,D399&lt;0.1),"Ф1-",IF(AND(E399&gt;5,Q399&lt;0.4,J399&gt;K399,R399&lt;S399,D399&lt;0.1),"Ф1-",IF(AND(I399&gt;0.58,Q399&lt;0.4,J399&gt;K399,U399&gt;5,D399&lt;0.1),"Ф1-",IF(AND(I399&gt;0.58,J399&gt;K399,R399&lt;S399,U399&gt;5,D399&lt;0.1),"Ф1-",IF(AND(I399&gt;0.58,Q399&lt;0.4,R399&lt;S399,U399&gt;5,D399&lt;0.1),"Ф1-",IF(AND(Q399&lt;0.4,J399&gt;K399,R399&lt;S399,U399&gt;5,D399&lt;0.1),"Ф1-",IF(AND(E399&gt;5,I399&gt;0.4,Q399&lt;0.4,J399&gt;K399,R399&lt;S399,U399&gt;5,D399&lt;0.1),"Ф1-",IF(AND(E399&gt;5,I399&gt;0.58,Q399&lt;0.6,J399&gt;K399,R399&lt;S399,U399&gt;5,D399&lt;0.1),"Ф1-",IF(AND(E399&gt;5,I399&gt;0.58,Q399&lt;0.4,J399&lt;K399,R399&lt;S399,U399&gt;5,D399&lt;0.1),"Ф1-",IF(AND(E399&gt;5,I399&gt;0.58,Q399&lt;0.4,J399&gt;K399,R399&gt;S399,U399&gt;5,D399&lt;0.1),"Ф1-",IF(AND(E399&gt;5,I399&gt;0.58,Q399&lt;0.4,J399&gt;K399,R399&lt;S399,U399&gt;0.99,D399&lt;0.1),"Ф1-",IF(AND(M399&gt;4.5,Q399&gt;0.58,I399&lt;0.4,R399&gt;S399,J399&lt;K399,U399&lt;-5,L399&lt;0.1),"Ф2-----",IF(AND(Q399&gt;0.58,I399&lt;0.4,R399&gt;S399,U399&lt;-4.5,L399&lt;0.1),"Ф2-----",IF(AND(Q399&gt;0.58,R399&gt;S399,J399&lt;K399,U399&lt;-4.5,L399&lt;0.1),"Ф2-----",IF(AND(I399&lt;0.4,R399&gt;S399,J399&lt;K399,U399&lt;-4.5,L399&lt;0.1),"Ф2-----",IF(AND(Q399&gt;0.58,I399&lt;0.4,J399&lt;K399,U399&lt;-4.5,L399&lt;0.1),"Ф2-----",IF(AND(Q399&gt;0.58,I399&lt;0.4,J399&lt;K399,U399&lt;-4.5,L399&lt;0.1),"Ф2-----",IF(AND(M399&gt;4.5,Q399&gt;0.58,I399&lt;0.4,R399&gt;S399,L399&lt;0.1),"Ф2-----",IF(AND(M399&gt;4.5,Q399&gt;0.58,I399&lt;0.4,J399&lt;K399,L399&lt;0.1),"Ф2-----",IF(AND(M399&gt;4.5,Q399&gt;0.58,I399&lt;0.4,U399&lt;-4.5,L399&lt;0.1),"Ф2-----",IF(AND(M399&gt;4.5,Q399&gt;0.58,R399&gt;S399,J399&lt;K399,L399&lt;0.1),"Ф2-----",IF(AND(M399&gt;4.5,Q399&gt;0.58,R399&gt;S399,U399&lt;-4.5,L399&lt;0.1),"Ф2-----",IF(AND(M399&gt;4.5,I399&lt;0.4,R399&gt;S399,U399&lt;-4.5,L399&lt;0.1),"Ф2-----",IF(AND(M399&gt;4.5,I399&lt;0.4,J399&lt;K399,U399&lt;-4.5,L399&lt;0.1),"Ф2-----",IF(AND(M399&gt;4.5,R399&gt;S399,J399&lt;K399,U399&lt;-4.5,L399&lt;0.1),"Ф2-----",IF(AND(M399&gt;4.5,I399&lt;0.4,R399&gt;S399,J399&lt;K399,L399&lt;0.1),"Ф2-----",IF(AND(M399&gt;0.99,Q399&gt;0.58,I399&lt;0.4,R399&gt;S399,J399&lt;K399,U399&lt;-4.5,L399&lt;0.1),"Ф2-----",IF(AND(M399&gt;4.5,Q399&gt;0.4,I399&lt;0.4,R399&gt;S399,J399&lt;K399,U399&lt;-4.5,L399&lt;0.1),"Ф2-----",IF(AND(M399&gt;4.5,Q399&gt;0.58,I399&lt;0.6,R399&gt;S399,J399&lt;K399,U399&lt;-4.5,L399&lt;0.1),"Ф2-----",IF(AND(M399&gt;4.5,Q399&gt;0.58,I399&lt;0.4,R399&lt;S399,J399&lt;K399,U399&lt;-4.5,L399&lt;0.1),"Ф2-----",IF(AND(M399&gt;4.5,Q399&gt;0.58,I399&lt;0.4,R399&gt;S399,J399&gt;K399,U399&lt;-4.5,L399&lt;0.1),"Ф2-----",IF(AND(M399&gt;4.5,Q399&gt;0.58,I399&lt;0.4,R399&gt;S399,J399&lt;K399,U399&lt;-0.99,L399&lt;0.1),"Ф2-----","-"))))))))))))))))))))))))))))))))))))))))))))))))))))))))))))))</f>
        <v>#REF!</v>
      </c>
      <c r="U399" s="96" t="e">
        <f>J399-R399</f>
        <v>#REF!</v>
      </c>
      <c r="V399" s="115"/>
      <c r="W399" s="98" t="e">
        <f>IF(U399&gt;2,I399,IF(U399&lt;-2,Q399,"-"))</f>
        <v>#REF!</v>
      </c>
      <c r="X399" s="95" t="e">
        <f>I399-Q399</f>
        <v>#REF!</v>
      </c>
      <c r="Y399" s="27"/>
      <c r="Z399" s="27"/>
      <c r="AA399" s="27"/>
      <c r="AB399" s="27"/>
      <c r="AC399" s="27"/>
      <c r="AE399" t="s">
        <v>6</v>
      </c>
    </row>
    <row r="400" spans="1:31" ht="15" customHeight="1" thickBot="1" x14ac:dyDescent="0.35">
      <c r="A400" s="92"/>
      <c r="B400" s="93"/>
      <c r="C400" s="97" t="s">
        <v>1</v>
      </c>
      <c r="D400" s="94" t="e">
        <f>#REF!</f>
        <v>#REF!</v>
      </c>
      <c r="E400" s="94" t="e">
        <f>#REF!</f>
        <v>#REF!</v>
      </c>
      <c r="F400" s="94" t="e">
        <f>#REF!</f>
        <v>#REF!</v>
      </c>
      <c r="G400" s="94" t="e">
        <f>#REF!</f>
        <v>#REF!</v>
      </c>
      <c r="H400" s="96" t="e">
        <f>#REF!</f>
        <v>#REF!</v>
      </c>
      <c r="I400" s="123" t="e">
        <f>IF($D$405&gt;0,#REF!,#REF!)</f>
        <v>#REF!</v>
      </c>
      <c r="J400" s="13" t="e">
        <f t="shared" ref="J400:J405" si="36">E400+G400</f>
        <v>#REF!</v>
      </c>
      <c r="K400" s="13" t="e">
        <f t="shared" ref="K400:K405" si="37">F400+H400</f>
        <v>#REF!</v>
      </c>
      <c r="L400" s="94" t="e">
        <f>#REF!</f>
        <v>#REF!</v>
      </c>
      <c r="M400" s="94" t="e">
        <f>#REF!</f>
        <v>#REF!</v>
      </c>
      <c r="N400" s="94" t="e">
        <f>#REF!</f>
        <v>#REF!</v>
      </c>
      <c r="O400" s="94" t="e">
        <f>#REF!</f>
        <v>#REF!</v>
      </c>
      <c r="P400" s="113" t="e">
        <f>#REF!</f>
        <v>#REF!</v>
      </c>
      <c r="Q400" s="124" t="e">
        <f>IF($L$405&gt;0,#REF!,#REF!)</f>
        <v>#REF!</v>
      </c>
      <c r="R400" s="13" t="e">
        <f t="shared" ref="R400:R405" si="38">M400+O400</f>
        <v>#REF!</v>
      </c>
      <c r="S400" s="13" t="e">
        <f t="shared" ref="S400:S405" si="39">N400+P400</f>
        <v>#REF!</v>
      </c>
      <c r="T400" s="114" t="e">
        <f t="shared" ref="T400:T402" si="40">IF(AND(M400&gt;5,Q400&gt;0.58,I400&lt;0.4,R400&gt;S400,J400&lt;K400,U400&lt;-5,L400&lt;0.1),"Ф2",IF(AND(Q400&gt;0.58,I400&lt;0.4,R400&gt;S400,U400&lt;-5,L400&lt;0.1),"Ф2-",IF(AND(Q400&gt;0.58,R400&gt;S400,J400&lt;K400,U400&lt;-5,L400&lt;0.1),"Ф2-",IF(AND(I400&lt;0.4,R400&gt;S400,J400&lt;K400,U400&lt;-5,L400&lt;0.1),"Ф2-",IF(AND(Q400&gt;0.58,I400&lt;0.4,J400&lt;K400,U400&lt;-5,L400&lt;0.1),"Ф2-",IF(AND(Q400&gt;0.58,I400&lt;0.4,J400&lt;K400,U400&lt;-5,L400&lt;0.1),"Ф2-",IF(AND(M400&gt;5,Q400&gt;0.58,I400&lt;0.4,R400&gt;S400,L400&lt;0.1),"Ф2-",IF(AND(M400&gt;5,Q400&gt;0.58,I400&lt;0.4,J400&lt;K400,L400&lt;0.1),"Ф2-",IF(AND(M400&gt;5,Q400&gt;0.58,I400&lt;0.4,U400&lt;-5,L400&lt;0.1),"Ф2-",IF(AND(M400&gt;5,Q400&gt;0.58,R400&gt;S400,J400&lt;K400,L400&lt;0.1),"Ф2-",IF(AND(M400&gt;5,Q400&gt;0.58,R400&gt;S400,U400&lt;-5,L400&lt;0.1),"Ф2-",IF(AND(M400&gt;5,I400&lt;0.4,R400&gt;S400,U400&lt;-5,L400&lt;0.1),"Ф2-",IF(AND(M400&gt;5,I400&lt;0.4,J400&lt;K400,U400&lt;-5,L400&lt;0.1),"Ф2-",IF(AND(M400&gt;5,R400&gt;S400,J400&lt;K400,U400&lt;-5,L400&lt;0.1),"Ф2-",IF(AND(M400&gt;5,I400&lt;0.4,R400&gt;S400,J400&lt;K400,L400&lt;0.1),"Ф2-",IF(AND(M400&gt;0.99,Q400&gt;0.58,I400&lt;0.4,R400&gt;S400,J400&lt;K400,U400&lt;-5,L400&lt;0.1),"Ф2-",IF(AND(M400&gt;5,Q400&gt;0.4,I400&lt;0.4,R400&gt;S400,J400&lt;K400,U400&lt;-5,L400&lt;0.1),"Ф2-",IF(AND(M400&gt;5,Q400&gt;0.58,I400&lt;0.6,R400&gt;S400,J400&lt;K400,U400&lt;-5,L400&lt;0.1),"Ф2-",IF(AND(M400&gt;5,Q400&gt;0.58,I400&lt;0.4,R400&lt;S400,J400&lt;K400,U400&lt;-5,L400&lt;0.1),"Ф2-",IF(AND(M400&gt;5,Q400&gt;0.58,I400&lt;0.4,R400&gt;S400,J400&gt;K400,U400&lt;-5,L400&lt;0.1),"Ф2-",IF(AND(M400&gt;5,Q400&gt;0.58,I400&lt;0.4,R400&gt;S400,J400&lt;K400,U400&lt;-0.99,L400&lt;0.1),"Ф2-",IF(AND(E400&gt;5,I400&gt;0.58,Q400&lt;0.4,J400&gt;K400,R400&lt;S400,U400&gt;5,D400&lt;0.1),"Ф1",IF(AND(E400&gt;5,I400&gt;0.58,Q400&lt;0.4,J400&gt;K400,D400&lt;0.1),"Ф1-",IF(AND(E400&gt;5,I400&gt;0.58,Q400&lt;0.4,R400&lt;S400,D400&lt;0.1),"Ф1-",IF(AND(E400&gt;5,I400&gt;0.58,Q400&lt;0.4,J400&gt;K400,R400&lt;S400,U400&gt;5,D400&lt;0.1),"Ф1-",IF(AND(E400&gt;0.99,I400&gt;0.58,Q400&lt;0.4,U400&gt;5,D400&lt;0.1),"Ф1-",IF(AND(E400&gt;5,I400&gt;0.58,J400&gt;K400,R400&lt;S400,D400&lt;0.1),"Ф1-",IF(AND(E400&gt;5,I400&gt;0.58,J400&gt;K400,U400&gt;5,D400&lt;0.1),"Ф1-",IF(AND(E400&gt;5,Q400&lt;0.4,J400&gt;K400,U400&gt;5,D400&lt;0.1),"Ф1-",IF(AND(E400&gt;5,Q400&lt;0.4,R400&lt;S400,U400&gt;5,D400&lt;0.1),"Ф1-",IF(AND(E400&gt;5,J400&gt;K400,R400&lt;S400,U400&gt;5,D400&lt;0.1),"Ф1-",IF(AND(E400&gt;5,Q400&lt;0.4,J400&gt;K400,R400&lt;S400,D400&lt;0.1),"Ф1-",IF(AND(I400&gt;0.58,Q400&lt;0.4,J400&gt;K400,U400&gt;5,D400&lt;0.1),"Ф1-",IF(AND(I400&gt;0.58,J400&gt;K400,R400&lt;S400,U400&gt;5,D400&lt;0.1),"Ф1-",IF(AND(I400&gt;0.58,Q400&lt;0.4,R400&lt;S400,U400&gt;5,D400&lt;0.1),"Ф1-",IF(AND(Q400&lt;0.4,J400&gt;K400,R400&lt;S400,U400&gt;5,D400&lt;0.1),"Ф1-",IF(AND(E400&gt;5,I400&gt;0.4,Q400&lt;0.4,J400&gt;K400,R400&lt;S400,U400&gt;5,D400&lt;0.1),"Ф1-",IF(AND(E400&gt;5,I400&gt;0.58,Q400&lt;0.6,J400&gt;K400,R400&lt;S400,U400&gt;5,D400&lt;0.1),"Ф1-",IF(AND(E400&gt;5,I400&gt;0.58,Q400&lt;0.4,J400&lt;K400,R400&lt;S400,U400&gt;5,D400&lt;0.1),"Ф1-",IF(AND(E400&gt;5,I400&gt;0.58,Q400&lt;0.4,J400&gt;K400,R400&gt;S400,U400&gt;5,D400&lt;0.1),"Ф1-",IF(AND(E400&gt;5,I400&gt;0.58,Q400&lt;0.4,J400&gt;K400,R400&lt;S400,U400&gt;0.99,D400&lt;0.1),"Ф1-",IF(AND(M400&gt;4.5,Q400&gt;0.58,I400&lt;0.4,R400&gt;S400,J400&lt;K400,U400&lt;-5,L400&lt;0.1),"Ф2-----",IF(AND(Q400&gt;0.58,I400&lt;0.4,R400&gt;S400,U400&lt;-4.5,L400&lt;0.1),"Ф2-----",IF(AND(Q400&gt;0.58,R400&gt;S400,J400&lt;K400,U400&lt;-4.5,L400&lt;0.1),"Ф2-----",IF(AND(I400&lt;0.4,R400&gt;S400,J400&lt;K400,U400&lt;-4.5,L400&lt;0.1),"Ф2-----",IF(AND(Q400&gt;0.58,I400&lt;0.4,J400&lt;K400,U400&lt;-4.5,L400&lt;0.1),"Ф2-----",IF(AND(Q400&gt;0.58,I400&lt;0.4,J400&lt;K400,U400&lt;-4.5,L400&lt;0.1),"Ф2-----",IF(AND(M400&gt;4.5,Q400&gt;0.58,I400&lt;0.4,R400&gt;S400,L400&lt;0.1),"Ф2-----",IF(AND(M400&gt;4.5,Q400&gt;0.58,I400&lt;0.4,J400&lt;K400,L400&lt;0.1),"Ф2-----",IF(AND(M400&gt;4.5,Q400&gt;0.58,I400&lt;0.4,U400&lt;-4.5,L400&lt;0.1),"Ф2-----",IF(AND(M400&gt;4.5,Q400&gt;0.58,R400&gt;S400,J400&lt;K400,L400&lt;0.1),"Ф2-----",IF(AND(M400&gt;4.5,Q400&gt;0.58,R400&gt;S400,U400&lt;-4.5,L400&lt;0.1),"Ф2-----",IF(AND(M400&gt;4.5,I400&lt;0.4,R400&gt;S400,U400&lt;-4.5,L400&lt;0.1),"Ф2-----",IF(AND(M400&gt;4.5,I400&lt;0.4,J400&lt;K400,U400&lt;-4.5,L400&lt;0.1),"Ф2-----",IF(AND(M400&gt;4.5,R400&gt;S400,J400&lt;K400,U400&lt;-4.5,L400&lt;0.1),"Ф2-----",IF(AND(M400&gt;4.5,I400&lt;0.4,R400&gt;S400,J400&lt;K400,L400&lt;0.1),"Ф2-----",IF(AND(M400&gt;0.99,Q400&gt;0.58,I400&lt;0.4,R400&gt;S400,J400&lt;K400,U400&lt;-4.5,L400&lt;0.1),"Ф2-----",IF(AND(M400&gt;4.5,Q400&gt;0.4,I400&lt;0.4,R400&gt;S400,J400&lt;K400,U400&lt;-4.5,L400&lt;0.1),"Ф2-----",IF(AND(M400&gt;4.5,Q400&gt;0.58,I400&lt;0.6,R400&gt;S400,J400&lt;K400,U400&lt;-4.5,L400&lt;0.1),"Ф2-----",IF(AND(M400&gt;4.5,Q400&gt;0.58,I400&lt;0.4,R400&lt;S400,J400&lt;K400,U400&lt;-4.5,L400&lt;0.1),"Ф2-----",IF(AND(M400&gt;4.5,Q400&gt;0.58,I400&lt;0.4,R400&gt;S400,J400&gt;K400,U400&lt;-4.5,L400&lt;0.1),"Ф2-----",IF(AND(M400&gt;4.5,Q400&gt;0.58,I400&lt;0.4,R400&gt;S400,J400&lt;K400,U400&lt;-0.99,L400&lt;0.1),"Ф2-----","-"))))))))))))))))))))))))))))))))))))))))))))))))))))))))))))))</f>
        <v>#REF!</v>
      </c>
      <c r="U400" s="96" t="e">
        <f t="shared" ref="U400:U405" si="41">J400-R400</f>
        <v>#REF!</v>
      </c>
      <c r="V400" s="115"/>
      <c r="W400" s="98" t="e">
        <f t="shared" ref="W400:W405" si="42">IF(U400&gt;2,I400,IF(U400&lt;-2,Q400,"-"))</f>
        <v>#REF!</v>
      </c>
      <c r="X400" s="95" t="e">
        <f t="shared" ref="X400:X405" si="43">I400-Q400</f>
        <v>#REF!</v>
      </c>
      <c r="Y400" s="27"/>
      <c r="Z400" s="27"/>
      <c r="AA400" s="27"/>
      <c r="AB400" s="27"/>
      <c r="AC400" s="27"/>
      <c r="AE400" t="s">
        <v>37</v>
      </c>
    </row>
    <row r="401" spans="1:31" ht="15" customHeight="1" x14ac:dyDescent="0.3">
      <c r="A401" s="92"/>
      <c r="B401" s="93"/>
      <c r="C401" s="97" t="s">
        <v>21</v>
      </c>
      <c r="D401" s="94" t="e">
        <f>#REF!</f>
        <v>#REF!</v>
      </c>
      <c r="E401" s="94" t="e">
        <f>#REF!</f>
        <v>#REF!</v>
      </c>
      <c r="F401" s="94" t="e">
        <f>#REF!</f>
        <v>#REF!</v>
      </c>
      <c r="G401" s="94" t="e">
        <f>#REF!</f>
        <v>#REF!</v>
      </c>
      <c r="H401" s="96" t="e">
        <f>#REF!</f>
        <v>#REF!</v>
      </c>
      <c r="I401" s="123" t="e">
        <f>IF($D$405&gt;0,#REF!,#REF!)</f>
        <v>#REF!</v>
      </c>
      <c r="J401" s="13" t="e">
        <f t="shared" si="36"/>
        <v>#REF!</v>
      </c>
      <c r="K401" s="13" t="e">
        <f t="shared" si="37"/>
        <v>#REF!</v>
      </c>
      <c r="L401" s="94" t="e">
        <f>#REF!</f>
        <v>#REF!</v>
      </c>
      <c r="M401" s="94" t="e">
        <f>#REF!</f>
        <v>#REF!</v>
      </c>
      <c r="N401" s="94" t="e">
        <f>#REF!</f>
        <v>#REF!</v>
      </c>
      <c r="O401" s="94" t="e">
        <f>#REF!</f>
        <v>#REF!</v>
      </c>
      <c r="P401" s="113" t="e">
        <f>#REF!</f>
        <v>#REF!</v>
      </c>
      <c r="Q401" s="124" t="e">
        <f>IF($L$405&gt;0,#REF!,#REF!)</f>
        <v>#REF!</v>
      </c>
      <c r="R401" s="13" t="e">
        <f t="shared" si="38"/>
        <v>#REF!</v>
      </c>
      <c r="S401" s="13" t="e">
        <f t="shared" si="39"/>
        <v>#REF!</v>
      </c>
      <c r="T401" s="114" t="e">
        <f t="shared" si="40"/>
        <v>#REF!</v>
      </c>
      <c r="U401" s="96" t="e">
        <f t="shared" si="41"/>
        <v>#REF!</v>
      </c>
      <c r="V401" s="115"/>
      <c r="W401" s="98" t="e">
        <f t="shared" si="42"/>
        <v>#REF!</v>
      </c>
      <c r="X401" s="95" t="e">
        <f t="shared" si="43"/>
        <v>#REF!</v>
      </c>
      <c r="Y401" s="27"/>
      <c r="Z401" s="27"/>
      <c r="AA401" s="27"/>
      <c r="AB401" s="27"/>
      <c r="AC401" s="27"/>
      <c r="AE401" t="s">
        <v>34</v>
      </c>
    </row>
    <row r="402" spans="1:31" ht="15" customHeight="1" x14ac:dyDescent="0.3">
      <c r="A402" s="92"/>
      <c r="B402" s="101"/>
      <c r="C402" s="97" t="s">
        <v>15</v>
      </c>
      <c r="D402" s="20" t="e">
        <f>#REF!</f>
        <v>#REF!</v>
      </c>
      <c r="E402" s="94" t="e">
        <f>#REF!</f>
        <v>#REF!</v>
      </c>
      <c r="F402" s="94" t="e">
        <f>#REF!</f>
        <v>#REF!</v>
      </c>
      <c r="G402" s="94" t="e">
        <f>#REF!</f>
        <v>#REF!</v>
      </c>
      <c r="H402" s="96" t="e">
        <f>#REF!</f>
        <v>#REF!</v>
      </c>
      <c r="I402" s="123" t="e">
        <f>IF($D$405&gt;0,#REF!,#REF!)</f>
        <v>#REF!</v>
      </c>
      <c r="J402" s="13" t="e">
        <f t="shared" si="36"/>
        <v>#REF!</v>
      </c>
      <c r="K402" s="13" t="e">
        <f t="shared" si="37"/>
        <v>#REF!</v>
      </c>
      <c r="L402" s="94" t="e">
        <f>#REF!</f>
        <v>#REF!</v>
      </c>
      <c r="M402" s="94" t="e">
        <f>#REF!</f>
        <v>#REF!</v>
      </c>
      <c r="N402" s="94" t="e">
        <f>#REF!</f>
        <v>#REF!</v>
      </c>
      <c r="O402" s="94" t="e">
        <f>#REF!</f>
        <v>#REF!</v>
      </c>
      <c r="P402" s="113" t="e">
        <f>#REF!</f>
        <v>#REF!</v>
      </c>
      <c r="Q402" s="124" t="e">
        <f>IF($L$405&gt;0,#REF!,#REF!)</f>
        <v>#REF!</v>
      </c>
      <c r="R402" s="13" t="e">
        <f t="shared" si="38"/>
        <v>#REF!</v>
      </c>
      <c r="S402" s="13" t="e">
        <f t="shared" si="39"/>
        <v>#REF!</v>
      </c>
      <c r="T402" s="114" t="e">
        <f t="shared" si="40"/>
        <v>#REF!</v>
      </c>
      <c r="U402" s="96" t="e">
        <f t="shared" si="41"/>
        <v>#REF!</v>
      </c>
      <c r="V402" s="115"/>
      <c r="W402" s="98" t="e">
        <f t="shared" si="42"/>
        <v>#REF!</v>
      </c>
      <c r="X402" s="95" t="e">
        <f t="shared" si="43"/>
        <v>#REF!</v>
      </c>
      <c r="Y402" s="27"/>
      <c r="Z402" s="27"/>
      <c r="AA402" s="27"/>
      <c r="AB402" s="27"/>
      <c r="AC402" s="27"/>
      <c r="AE402" t="s">
        <v>33</v>
      </c>
    </row>
    <row r="403" spans="1:31" ht="15" customHeight="1" x14ac:dyDescent="0.3">
      <c r="A403" s="102"/>
      <c r="B403" s="101"/>
      <c r="C403" s="97" t="s">
        <v>19</v>
      </c>
      <c r="D403" s="94" t="e">
        <f>#REF!</f>
        <v>#REF!</v>
      </c>
      <c r="E403" s="94" t="e">
        <f>#REF!</f>
        <v>#REF!</v>
      </c>
      <c r="F403" s="94" t="e">
        <f>#REF!</f>
        <v>#REF!</v>
      </c>
      <c r="G403" s="94" t="e">
        <f>#REF!</f>
        <v>#REF!</v>
      </c>
      <c r="H403" s="96" t="e">
        <f>#REF!</f>
        <v>#REF!</v>
      </c>
      <c r="I403" s="123" t="e">
        <f>IF($D$405&gt;0,#REF!,#REF!)</f>
        <v>#REF!</v>
      </c>
      <c r="J403" s="13" t="e">
        <f t="shared" si="36"/>
        <v>#REF!</v>
      </c>
      <c r="K403" s="13" t="e">
        <f t="shared" si="37"/>
        <v>#REF!</v>
      </c>
      <c r="L403" s="94" t="e">
        <f>#REF!</f>
        <v>#REF!</v>
      </c>
      <c r="M403" s="94" t="e">
        <f>#REF!</f>
        <v>#REF!</v>
      </c>
      <c r="N403" s="94" t="e">
        <f>#REF!</f>
        <v>#REF!</v>
      </c>
      <c r="O403" s="94" t="e">
        <f>#REF!</f>
        <v>#REF!</v>
      </c>
      <c r="P403" s="113" t="e">
        <f>#REF!</f>
        <v>#REF!</v>
      </c>
      <c r="Q403" s="124" t="e">
        <f>IF($L$405&gt;0,#REF!,#REF!)</f>
        <v>#REF!</v>
      </c>
      <c r="R403" s="13" t="e">
        <f t="shared" si="38"/>
        <v>#REF!</v>
      </c>
      <c r="S403" s="13" t="e">
        <f t="shared" si="39"/>
        <v>#REF!</v>
      </c>
      <c r="T403" s="114" t="e">
        <f>IF(AND(M403&gt;7,Q403&gt;0.58,I403&lt;0.4,R403&gt;S403,J403&lt;K403,U403&lt;-7,L403&lt;0.1),"Ф2",IF(AND(Q403&gt;0.58,I403&lt;0.4,R403&gt;S403,U403&lt;-7,L403&lt;0.1),"Ф2-",IF(AND(Q403&gt;0.58,R403&gt;S403,J403&lt;K403,U403&lt;-7,L403&lt;0.1),"Ф2-",IF(AND(I403&lt;0.4,R403&gt;S403,J403&lt;K403,U403&lt;-7,L403&lt;0.1),"Ф2-",IF(AND(Q403&gt;0.58,I403&lt;0.4,J403&lt;K403,U403&lt;-7,L403&lt;0.1),"Ф2-",IF(AND(Q403&gt;0.58,I403&lt;0.4,J403&lt;K403,U403&lt;-7,L403&lt;0.1),"Ф2-",IF(AND(M403&gt;7,Q403&gt;0.58,I403&lt;0.4,R403&gt;S403,L403&lt;0.1),"Ф2-",IF(AND(M403&gt;7,Q403&gt;0.58,I403&lt;0.4,J403&lt;K403,L403&lt;0.1),"Ф2-",IF(AND(M403&gt;7,Q403&gt;0.58,I403&lt;0.4,U403&lt;-7,L403&lt;0.1),"Ф2-",IF(AND(M403&gt;7,Q403&gt;0.58,R403&gt;S403,J403&lt;K403,L403&lt;0.1),"Ф2-",IF(AND(M403&gt;7,Q403&gt;0.58,R403&gt;S403,U403&lt;-7,L403&lt;0.1),"Ф2-",IF(AND(M403&gt;7,I403&lt;0.4,R403&gt;S403,U403&lt;-7,L403&lt;0.1),"Ф2-",IF(AND(M403&gt;7,I403&lt;0.4,J403&lt;K403,U403&lt;-7,L403&lt;0.1),"Ф2-",IF(AND(M403&gt;7,R403&gt;S403,J403&lt;K403,U403&lt;-7,L403&lt;0.1),"Ф2-",IF(AND(M403&gt;7,I403&lt;0.4,R403&gt;S403,J403&lt;K403,L403&lt;0.1),"Ф2-",IF(AND(M403&gt;0.99,Q403&gt;0.58,I403&lt;0.4,R403&gt;S403,J403&lt;K403,U403&lt;-7,L403&lt;0.1),"Ф2-",IF(AND(M403&gt;7,Q403&gt;0.4,I403&lt;0.4,R403&gt;S403,J403&lt;K403,U403&lt;-7,L403&lt;0.1),"Ф2-",IF(AND(M403&gt;7,Q403&gt;0.58,I403&lt;0.6,R403&gt;S403,J403&lt;K403,U403&lt;-7,L403&lt;0.1),"Ф2-",IF(AND(M403&gt;7,Q403&gt;0.58,I403&lt;0.4,R403&lt;S403,J403&lt;K403,U403&lt;-7,L403&lt;0.1),"Ф2-",IF(AND(M403&gt;7,Q403&gt;0.58,I403&lt;0.4,R403&gt;S403,J403&gt;K403,U403&lt;-7,L403&lt;0.1),"Ф2-",IF(AND(M403&gt;7,Q403&gt;0.58,I403&lt;0.4,R403&gt;S403,J403&lt;K403,U403&lt;-0.99,L403&lt;0.1),"Ф2-",IF(AND(E403&gt;7,I403&gt;0.58,Q403&lt;0.4,J403&gt;K403,R403&lt;S403,U403&gt;5,D403&lt;0.1),"Ф1",IF(AND(E403&gt;7,I403&gt;0.58,Q403&lt;0.4,J403&gt;K403,D403&lt;0.1),"Ф1-",IF(AND(E403&gt;7,I403&gt;0.58,Q403&lt;0.4,R403&lt;S403,D403&lt;0.1),"Ф1-",IF(AND(E403&gt;7,I403&gt;0.58,Q403&lt;0.4,J403&gt;K403,R403&lt;S403,U403&gt;5,D403&lt;0.1),"Ф1-",IF(AND(E403&gt;0.99,I403&gt;0.58,Q403&lt;0.4,U403&gt;5,D403&lt;0.1),"Ф1-",IF(AND(E403&gt;7,I403&gt;0.58,J403&gt;K403,R403&lt;S403,D403&lt;0.1),"Ф1-",IF(AND(E403&gt;7,I403&gt;0.58,J403&gt;K403,U403&gt;5,D403&lt;0.1),"Ф1-",IF(AND(E403&gt;7,Q403&lt;0.4,J403&gt;K403,U403&gt;5,D403&lt;0.1),"Ф1-",IF(AND(E403&gt;7,Q403&lt;0.4,R403&lt;S403,U403&gt;5,D403&lt;0.1),"Ф1-",IF(AND(E403&gt;7,J403&gt;K403,R403&lt;S403,U403&gt;5,D403&lt;0.1),"Ф1-",IF(AND(E403&gt;7,Q403&lt;0.4,J403&gt;K403,R403&lt;S403,D403&lt;0.1),"Ф1-",IF(AND(I403&gt;0.58,Q403&lt;0.4,J403&gt;K403,U403&gt;5,D403&lt;0.1),"Ф1-",IF(AND(I403&gt;0.58,J403&gt;K403,R403&lt;S403,U403&gt;5,D403&lt;0.1),"Ф1-",IF(AND(I403&gt;0.58,Q403&lt;0.4,R403&lt;S403,U403&gt;5,D403&lt;0.1),"Ф1-",IF(AND(Q403&lt;0.4,J403&gt;K403,R403&lt;S403,U403&gt;5,D403&lt;0.1),"Ф1-",IF(AND(E403&gt;7,I403&gt;0.4,Q403&lt;0.4,J403&gt;K403,R403&lt;S403,U403&gt;5,D403&lt;0.1),"Ф1-",IF(AND(E403&gt;7,I403&gt;0.58,Q403&lt;0.6,J403&gt;K403,R403&lt;S403,U403&gt;5,D403&lt;0.1),"Ф1-",IF(AND(E403&gt;7,I403&gt;0.58,Q403&lt;0.4,J403&lt;K403,R403&lt;S403,U403&gt;5,D403&lt;0.1),"Ф1-",IF(AND(E403&gt;7,I403&gt;0.58,Q403&lt;0.4,J403&gt;K403,R403&gt;S403,U403&gt;5,D403&lt;0.1),"Ф1-",IF(AND(E403&gt;7,I403&gt;0.58,Q403&lt;0.4,J403&gt;K403,R403&lt;S403,U403&gt;0.99,D403&lt;0.1),"Ф1-",IF(AND(M403&gt;6.5,Q403&gt;0.58,I403&lt;0.4,R403&gt;S403,J403&lt;K403,U403&lt;-6.5,L403&lt;0.1),"Ф2-----",IF(AND(Q403&gt;0.58,I403&lt;0.4,R403&gt;S403,U403&lt;-6.5,L403&lt;0.1),"Ф2-----",IF(AND(Q403&gt;0.58,R403&gt;S403,J403&lt;K403,U403&lt;-6.5,L403&lt;0.1),"Ф2-----",IF(AND(I403&lt;0.4,R403&gt;S403,J403&lt;K403,U403&lt;-6.5,L403&lt;0.1),"Ф2-----",IF(AND(Q403&gt;0.58,I403&lt;0.4,J403&lt;K403,U403&lt;-6.5,L403&lt;0.1),"Ф2-----",IF(AND(Q403&gt;0.58,I403&lt;0.4,J403&lt;K403,U403&lt;-6.5,L403&lt;0.1),"Ф2-----",IF(AND(M403&gt;6.5,Q403&gt;0.58,I403&lt;0.4,R403&gt;S403,L403&lt;0.1),"Ф2-----",IF(AND(M403&gt;6.5,Q403&gt;0.58,I403&lt;0.4,J403&lt;K403,L403&lt;0.1),"Ф2-----",IF(AND(M403&gt;6.5,Q403&gt;0.58,I403&lt;0.4,U403&lt;-6.5,L403&lt;0.1),"Ф2-----",IF(AND(M403&gt;6.5,Q403&gt;0.58,R403&gt;S403,J403&lt;K403,L403&lt;0.1),"Ф2-----",IF(AND(M403&gt;6.5,Q403&gt;0.58,R403&gt;S403,U403&lt;-6.5,L403&lt;0.1),"Ф2-----",IF(AND(M403&gt;6.5,I403&lt;0.4,R403&gt;S403,U403&lt;-6.5,L403&lt;0.1),"Ф2-----",IF(AND(M403&gt;6.5,I403&lt;0.4,J403&lt;K403,U403&lt;-6.5,L403&lt;0.1),"Ф2-----",IF(AND(M403&gt;6.5,R403&gt;S403,J403&lt;K403,U403&lt;-6.5,L403&lt;0.1),"Ф2-----",IF(AND(M403&gt;6.5,I403&lt;0.4,R403&gt;S403,J403&lt;K403,L403&lt;0.1),"Ф2-----",IF(AND(M403&gt;0.99,Q403&gt;0.58,I403&lt;0.4,R403&gt;S403,J403&lt;K403,U403&lt;-6.5,L403&lt;0.1),"Ф2-----",IF(AND(M403&gt;6.5,Q403&gt;0.4,I403&lt;0.4,R403&gt;S403,J403&lt;K403,U403&lt;-6.5,L403&lt;0.1),"Ф2-----",IF(AND(M403&gt;6.5,Q403&gt;0.58,I403&lt;0.6,R403&gt;S403,J403&lt;K403,U403&lt;-6.5,L403&lt;0.1),"Ф2-----",IF(AND(M403&gt;6.5,Q403&gt;0.58,I403&lt;0.4,R403&lt;S403,J403&lt;K403,U403&lt;-6.5,L403&lt;0.1),"Ф2-----",IF(AND(M403&gt;6.5,Q403&gt;0.58,I403&lt;0.4,R403&gt;S403,J403&gt;K403,U403&lt;-6.5,L403&lt;0.1),"Ф2-----",IF(AND(M403&gt;6.5,Q403&gt;0.58,I403&lt;0.4,R403&gt;S403,J403&lt;K403,U403&lt;-0.99,L403&lt;0.1),"Ф2-----","-"))))))))))))))))))))))))))))))))))))))))))))))))))))))))))))))</f>
        <v>#REF!</v>
      </c>
      <c r="U403" s="96" t="e">
        <f t="shared" si="41"/>
        <v>#REF!</v>
      </c>
      <c r="V403" s="115"/>
      <c r="W403" s="98" t="e">
        <f t="shared" si="42"/>
        <v>#REF!</v>
      </c>
      <c r="X403" s="95" t="e">
        <f t="shared" si="43"/>
        <v>#REF!</v>
      </c>
      <c r="Y403" s="27"/>
      <c r="Z403" s="27"/>
      <c r="AA403" s="27"/>
      <c r="AB403" s="27"/>
      <c r="AC403" s="27"/>
      <c r="AE403" t="s">
        <v>39</v>
      </c>
    </row>
    <row r="404" spans="1:31" ht="15" customHeight="1" x14ac:dyDescent="0.3">
      <c r="A404" s="103">
        <v>1</v>
      </c>
      <c r="B404" s="101"/>
      <c r="C404" s="97" t="s">
        <v>16</v>
      </c>
      <c r="D404" s="94" t="e">
        <f>#REF!</f>
        <v>#REF!</v>
      </c>
      <c r="E404" s="94" t="e">
        <f>#REF!</f>
        <v>#REF!</v>
      </c>
      <c r="F404" s="94" t="e">
        <f>#REF!</f>
        <v>#REF!</v>
      </c>
      <c r="G404" s="94" t="e">
        <f>#REF!</f>
        <v>#REF!</v>
      </c>
      <c r="H404" s="96" t="e">
        <f>#REF!</f>
        <v>#REF!</v>
      </c>
      <c r="I404" s="123" t="e">
        <f>IF($D$405&gt;0,#REF!,#REF!)</f>
        <v>#REF!</v>
      </c>
      <c r="J404" s="13" t="e">
        <f t="shared" si="36"/>
        <v>#REF!</v>
      </c>
      <c r="K404" s="13" t="e">
        <f t="shared" si="37"/>
        <v>#REF!</v>
      </c>
      <c r="L404" s="94" t="e">
        <f>#REF!</f>
        <v>#REF!</v>
      </c>
      <c r="M404" s="94" t="e">
        <f>#REF!</f>
        <v>#REF!</v>
      </c>
      <c r="N404" s="94" t="e">
        <f>#REF!</f>
        <v>#REF!</v>
      </c>
      <c r="O404" s="94" t="e">
        <f>#REF!</f>
        <v>#REF!</v>
      </c>
      <c r="P404" s="113" t="e">
        <f>#REF!</f>
        <v>#REF!</v>
      </c>
      <c r="Q404" s="124" t="e">
        <f>IF($L$405&gt;0,#REF!,#REF!)</f>
        <v>#REF!</v>
      </c>
      <c r="R404" s="13" t="e">
        <f t="shared" si="38"/>
        <v>#REF!</v>
      </c>
      <c r="S404" s="13" t="e">
        <f t="shared" si="39"/>
        <v>#REF!</v>
      </c>
      <c r="T404" s="114" t="e">
        <f>IF(AND(M404&gt;7,Q404&gt;0.58,I404&lt;0.4,R404&gt;S404,J404&lt;K404,U404&lt;-7,L404&lt;0.1),"Ф2",IF(AND(Q404&gt;0.58,I404&lt;0.4,R404&gt;S404,U404&lt;-7,L404&lt;0.1),"Ф2-",IF(AND(Q404&gt;0.58,R404&gt;S404,J404&lt;K404,U404&lt;-7,L404&lt;0.1),"Ф2-",IF(AND(I404&lt;0.4,R404&gt;S404,J404&lt;K404,U404&lt;-7,L404&lt;0.1),"Ф2-",IF(AND(Q404&gt;0.58,I404&lt;0.4,J404&lt;K404,U404&lt;-7,L404&lt;0.1),"Ф2-",IF(AND(Q404&gt;0.58,I404&lt;0.4,J404&lt;K404,U404&lt;-7,L404&lt;0.1),"Ф2-",IF(AND(M404&gt;7,Q404&gt;0.58,I404&lt;0.4,R404&gt;S404,L404&lt;0.1),"Ф2-",IF(AND(M404&gt;7,Q404&gt;0.58,I404&lt;0.4,J404&lt;K404,L404&lt;0.1),"Ф2-",IF(AND(M404&gt;7,Q404&gt;0.58,I404&lt;0.4,U404&lt;-7,L404&lt;0.1),"Ф2-",IF(AND(M404&gt;7,Q404&gt;0.58,R404&gt;S404,J404&lt;K404,L404&lt;0.1),"Ф2-",IF(AND(M404&gt;7,Q404&gt;0.58,R404&gt;S404,U404&lt;-7,L404&lt;0.1),"Ф2-",IF(AND(M404&gt;7,I404&lt;0.4,R404&gt;S404,U404&lt;-7,L404&lt;0.1),"Ф2-",IF(AND(M404&gt;7,I404&lt;0.4,J404&lt;K404,U404&lt;-7,L404&lt;0.1),"Ф2-",IF(AND(M404&gt;7,R404&gt;S404,J404&lt;K404,U404&lt;-7,L404&lt;0.1),"Ф2-",IF(AND(M404&gt;7,I404&lt;0.4,R404&gt;S404,J404&lt;K404,L404&lt;0.1),"Ф2-",IF(AND(M404&gt;0.99,Q404&gt;0.58,I404&lt;0.4,R404&gt;S404,J404&lt;K404,U404&lt;-7,L404&lt;0.1),"Ф2-",IF(AND(M404&gt;7,Q404&gt;0.4,I404&lt;0.4,R404&gt;S404,J404&lt;K404,U404&lt;-7,L404&lt;0.1),"Ф2-",IF(AND(M404&gt;7,Q404&gt;0.58,I404&lt;0.6,R404&gt;S404,J404&lt;K404,U404&lt;-7,L404&lt;0.1),"Ф2-",IF(AND(M404&gt;7,Q404&gt;0.58,I404&lt;0.4,R404&lt;S404,J404&lt;K404,U404&lt;-7,L404&lt;0.1),"Ф2-",IF(AND(M404&gt;7,Q404&gt;0.58,I404&lt;0.4,R404&gt;S404,J404&gt;K404,U404&lt;-7,L404&lt;0.1),"Ф2-",IF(AND(M404&gt;7,Q404&gt;0.58,I404&lt;0.4,R404&gt;S404,J404&lt;K404,U404&lt;-0.99,L404&lt;0.1),"Ф2-",IF(AND(E404&gt;7,I404&gt;0.58,Q404&lt;0.4,J404&gt;K404,R404&lt;S404,U404&gt;5,D404&lt;0.1),"Ф1",IF(AND(E404&gt;7,I404&gt;0.58,Q404&lt;0.4,J404&gt;K404,D404&lt;0.1),"Ф1-",IF(AND(E404&gt;7,I404&gt;0.58,Q404&lt;0.4,R404&lt;S404,D404&lt;0.1),"Ф1-",IF(AND(E404&gt;7,I404&gt;0.58,Q404&lt;0.4,J404&gt;K404,R404&lt;S404,U404&gt;5,D404&lt;0.1),"Ф1-",IF(AND(E404&gt;0.99,I404&gt;0.58,Q404&lt;0.4,U404&gt;5,D404&lt;0.1),"Ф1-",IF(AND(E404&gt;7,I404&gt;0.58,J404&gt;K404,R404&lt;S404,D404&lt;0.1),"Ф1-",IF(AND(E404&gt;7,I404&gt;0.58,J404&gt;K404,U404&gt;5,D404&lt;0.1),"Ф1-",IF(AND(E404&gt;7,Q404&lt;0.4,J404&gt;K404,U404&gt;5,D404&lt;0.1),"Ф1-",IF(AND(E404&gt;7,Q404&lt;0.4,R404&lt;S404,U404&gt;5,D404&lt;0.1),"Ф1-",IF(AND(E404&gt;7,J404&gt;K404,R404&lt;S404,U404&gt;5,D404&lt;0.1),"Ф1-",IF(AND(E404&gt;7,Q404&lt;0.4,J404&gt;K404,R404&lt;S404,D404&lt;0.1),"Ф1-",IF(AND(I404&gt;0.58,Q404&lt;0.4,J404&gt;K404,U404&gt;5,D404&lt;0.1),"Ф1-",IF(AND(I404&gt;0.58,J404&gt;K404,R404&lt;S404,U404&gt;5,D404&lt;0.1),"Ф1-",IF(AND(I404&gt;0.58,Q404&lt;0.4,R404&lt;S404,U404&gt;5,D404&lt;0.1),"Ф1-",IF(AND(Q404&lt;0.4,J404&gt;K404,R404&lt;S404,U404&gt;5,D404&lt;0.1),"Ф1-",IF(AND(E404&gt;7,I404&gt;0.4,Q404&lt;0.4,J404&gt;K404,R404&lt;S404,U404&gt;5,D404&lt;0.1),"Ф1-",IF(AND(E404&gt;7,I404&gt;0.58,Q404&lt;0.6,J404&gt;K404,R404&lt;S404,U404&gt;5,D404&lt;0.1),"Ф1-",IF(AND(E404&gt;7,I404&gt;0.58,Q404&lt;0.4,J404&lt;K404,R404&lt;S404,U404&gt;5,D404&lt;0.1),"Ф1-",IF(AND(E404&gt;7,I404&gt;0.58,Q404&lt;0.4,J404&gt;K404,R404&gt;S404,U404&gt;5,D404&lt;0.1),"Ф1-",IF(AND(E404&gt;7,I404&gt;0.58,Q404&lt;0.4,J404&gt;K404,R404&lt;S404,U404&gt;0.99,D404&lt;0.1),"Ф1-","-")))))))))))))))))))))))))))))))))))))))))</f>
        <v>#REF!</v>
      </c>
      <c r="U404" s="96" t="e">
        <f t="shared" si="41"/>
        <v>#REF!</v>
      </c>
      <c r="V404" s="115"/>
      <c r="W404" s="98" t="e">
        <f t="shared" si="42"/>
        <v>#REF!</v>
      </c>
      <c r="X404" s="95" t="e">
        <f t="shared" si="43"/>
        <v>#REF!</v>
      </c>
      <c r="Y404" s="27"/>
      <c r="Z404" s="27"/>
      <c r="AA404" s="27"/>
      <c r="AB404" s="27"/>
      <c r="AC404" s="27"/>
      <c r="AE404" t="s">
        <v>27</v>
      </c>
    </row>
    <row r="405" spans="1:31" ht="15" customHeight="1" x14ac:dyDescent="0.3">
      <c r="A405" s="92"/>
      <c r="B405" s="101"/>
      <c r="C405" s="97" t="s">
        <v>17</v>
      </c>
      <c r="D405" s="94" t="e">
        <f>#REF!</f>
        <v>#REF!</v>
      </c>
      <c r="E405" s="94" t="e">
        <f>#REF!</f>
        <v>#REF!</v>
      </c>
      <c r="F405" s="94" t="e">
        <f>#REF!</f>
        <v>#REF!</v>
      </c>
      <c r="G405" s="94" t="e">
        <f>#REF!</f>
        <v>#REF!</v>
      </c>
      <c r="H405" s="96" t="e">
        <f>#REF!</f>
        <v>#REF!</v>
      </c>
      <c r="I405" s="123" t="e">
        <f>IF($D$405&gt;0,#REF!,#REF!)</f>
        <v>#REF!</v>
      </c>
      <c r="J405" s="13" t="e">
        <f t="shared" si="36"/>
        <v>#REF!</v>
      </c>
      <c r="K405" s="13" t="e">
        <f t="shared" si="37"/>
        <v>#REF!</v>
      </c>
      <c r="L405" s="94" t="e">
        <f>#REF!</f>
        <v>#REF!</v>
      </c>
      <c r="M405" s="94" t="e">
        <f>#REF!</f>
        <v>#REF!</v>
      </c>
      <c r="N405" s="94" t="e">
        <f>#REF!</f>
        <v>#REF!</v>
      </c>
      <c r="O405" s="94" t="e">
        <f>#REF!</f>
        <v>#REF!</v>
      </c>
      <c r="P405" s="113" t="e">
        <f>#REF!</f>
        <v>#REF!</v>
      </c>
      <c r="Q405" s="124" t="e">
        <f>IF($L$405&gt;0,#REF!,#REF!)</f>
        <v>#REF!</v>
      </c>
      <c r="R405" s="13" t="e">
        <f t="shared" si="38"/>
        <v>#REF!</v>
      </c>
      <c r="S405" s="13" t="e">
        <f t="shared" si="39"/>
        <v>#REF!</v>
      </c>
      <c r="T405" s="114" t="e">
        <f>IF(AND(M405&gt;9,Q405&gt;0.58,I405&lt;0.4,R405&gt;S405,J405&lt;K405,U405&lt;-9,L405&lt;0.1),"Ф2",IF(AND(Q405&gt;0.58,I405&lt;0.4,R405&gt;S405,U405&lt;-9,L405&lt;0.1),"Ф2-",IF(AND(Q405&gt;0.58,R405&gt;S405,J405&lt;K405,U405&lt;-9,L405&lt;0.1),"Ф2-",IF(AND(I405&lt;0.4,R405&gt;S405,J405&lt;K405,U405&lt;-9,L405&lt;0.1),"Ф2-",IF(AND(Q405&gt;0.58,I405&lt;0.4,J405&lt;K405,U405&lt;-9,L405&lt;0.1),"Ф2-",IF(AND(Q405&gt;0.58,I405&lt;0.4,J405&lt;K405,U405&lt;-9,L405&lt;0.1),"Ф2-",IF(AND(M405&gt;9,Q405&gt;0.58,I405&lt;0.4,R405&gt;S405,L405&lt;0.1),"Ф2-",IF(AND(M405&gt;9,Q405&gt;0.58,I405&lt;0.4,J405&lt;K405,L405&lt;0.1),"Ф2-",IF(AND(M405&gt;9,Q405&gt;0.58,I405&lt;0.4,U405&lt;-9,L405&lt;0.1),"Ф2-",IF(AND(M405&gt;9,Q405&gt;0.58,R405&gt;S405,J405&lt;K405,L405&lt;0.1),"Ф2-",IF(AND(M405&gt;9,Q405&gt;0.58,R405&gt;S405,U405&lt;-9,L405&lt;0.1),"Ф2-",IF(AND(M405&gt;9,I405&lt;0.4,R405&gt;S405,U405&lt;-9,L405&lt;0.1),"Ф2-",IF(AND(M405&gt;9,I405&lt;0.4,J405&lt;K405,U405&lt;-9,L405&lt;0.1),"Ф2-",IF(AND(M405&gt;9,R405&gt;S405,J405&lt;K405,U405&lt;-9,L405&lt;0.1),"Ф2-",IF(AND(M405&gt;9,I405&lt;0.4,R405&gt;S405,J405&lt;K405,L405&lt;0.1),"Ф2-",IF(AND(M405&gt;0.99,Q405&gt;0.58,I405&lt;0.4,R405&gt;S405,J405&lt;K405,U405&lt;-9,L405&lt;0.1),"Ф2-",IF(AND(M405&gt;9,Q405&gt;0.4,I405&lt;0.4,R405&gt;S405,J405&lt;K405,U405&lt;-9,L405&lt;0.1),"Ф2-",IF(AND(M405&gt;9,Q405&gt;0.58,I405&lt;0.6,R405&gt;S405,J405&lt;K405,U405&lt;-9,L405&lt;0.1),"Ф2-",IF(AND(M405&gt;9,Q405&gt;0.58,I405&lt;0.4,R405&lt;S405,J405&lt;K405,U405&lt;-9,L405&lt;0.1),"Ф2-",IF(AND(M405&gt;9,Q405&gt;0.58,I405&lt;0.4,R405&gt;S405,J405&gt;K405,U405&lt;-9,L405&lt;0.1),"Ф2-",IF(AND(M405&gt;9,Q405&gt;0.58,I405&lt;0.4,R405&gt;S405,J405&lt;K405,U405&lt;-0.99,L405&lt;0.1),"Ф2-",IF(AND(E405&gt;9,I405&gt;0.58,Q405&lt;0.4,J405&gt;K405,R405&lt;S405,U405&gt;9,D405&lt;0.1),"Ф1",IF(AND(E405&gt;9,I405&gt;0.58,Q405&lt;0.4,J405&gt;K405,D405&lt;0.1),"Ф1-",IF(AND(E405&gt;9,I405&gt;0.58,Q405&lt;0.4,R405&lt;S405,D405&lt;0.1),"Ф1-",IF(AND(E405&gt;9,I405&gt;0.58,Q405&lt;0.4,J405&gt;K405,R405&lt;S405,U405&gt;9,D405&lt;0.1),"Ф1-",IF(AND(E405&gt;0.99,I405&gt;0.58,Q405&lt;0.4,U405&gt;9,D405&lt;0.1),"Ф1-",IF(AND(E405&gt;9,I405&gt;0.58,J405&gt;K405,R405&lt;S405,D405&lt;0.1),"Ф1-",IF(AND(E405&gt;9,I405&gt;0.58,J405&gt;K405,U405&gt;9,D405&lt;0.1),"Ф1-",IF(AND(E405&gt;9,Q405&lt;0.4,J405&gt;K405,U405&gt;9,D405&lt;0.1),"Ф1-",IF(AND(E405&gt;9,Q405&lt;0.4,R405&lt;S405,U405&gt;9,D405&lt;0.1),"Ф1-",IF(AND(E405&gt;9,J405&gt;K405,R405&lt;S405,U405&gt;9,D405&lt;0.1),"Ф1-",IF(AND(E405&gt;9,Q405&lt;0.4,J405&gt;K405,R405&lt;S405,D405&lt;0.1),"Ф1-",IF(AND(I405&gt;0.58,Q405&lt;0.4,J405&gt;K405,U405&gt;9,D405&lt;0.1),"Ф1-",IF(AND(I405&gt;0.58,J405&gt;K405,R405&lt;S405,U405&gt;9,D405&lt;0.1),"Ф1-",IF(AND(I405&gt;0.58,Q405&lt;0.4,R405&lt;S405,U405&gt;9,D405&lt;0.1),"Ф1-",IF(AND(Q405&lt;0.4,J405&gt;K405,R405&lt;S405,U405&gt;9,D405&lt;0.1),"Ф1-",IF(AND(E405&gt;9,I405&gt;0.4,Q405&lt;0.4,J405&gt;K405,R405&lt;S405,U405&gt;9,D405&lt;0.1),"Ф1-",IF(AND(E405&gt;9,I405&gt;0.58,Q405&lt;0.6,J405&gt;K405,R405&lt;S405,U405&gt;9,D405&lt;0.1),"Ф1-",IF(AND(E405&gt;9,I405&gt;0.58,Q405&lt;0.4,J405&lt;K405,R405&lt;S405,U405&gt;9,D405&lt;0.1),"Ф1-",IF(AND(E405&gt;9,I405&gt;0.58,Q405&lt;0.4,J405&gt;K405,R405&gt;S405,U405&gt;9,D405&lt;0.1),"Ф1-",IF(AND(E405&gt;9,I405&gt;0.58,Q405&lt;0.4,J405&gt;K405,R405&lt;S405,U405&gt;0.99,D405&lt;0.1),"Ф1-","-")))))))))))))))))))))))))))))))))))))))))</f>
        <v>#REF!</v>
      </c>
      <c r="U405" s="96" t="e">
        <f t="shared" si="41"/>
        <v>#REF!</v>
      </c>
      <c r="V405" s="115"/>
      <c r="W405" s="98" t="e">
        <f t="shared" si="42"/>
        <v>#REF!</v>
      </c>
      <c r="X405" s="95" t="e">
        <f t="shared" si="43"/>
        <v>#REF!</v>
      </c>
      <c r="Y405" s="27"/>
      <c r="Z405" s="27"/>
      <c r="AA405" s="27"/>
      <c r="AB405" s="27"/>
      <c r="AC405" s="27"/>
      <c r="AE405" t="s">
        <v>29</v>
      </c>
    </row>
    <row r="406" spans="1:31" ht="15" customHeight="1" x14ac:dyDescent="0.25">
      <c r="A406" s="18" t="s">
        <v>4</v>
      </c>
      <c r="B406" s="100" t="s">
        <v>5</v>
      </c>
      <c r="C406" s="19" t="s">
        <v>6</v>
      </c>
      <c r="D406" s="19" t="s">
        <v>7</v>
      </c>
      <c r="E406" s="19" t="s">
        <v>0</v>
      </c>
      <c r="F406" s="19" t="s">
        <v>8</v>
      </c>
      <c r="G406" s="19" t="s">
        <v>9</v>
      </c>
      <c r="H406" s="19" t="s">
        <v>10</v>
      </c>
      <c r="I406" s="19" t="s">
        <v>11</v>
      </c>
      <c r="J406" s="19" t="s">
        <v>12</v>
      </c>
      <c r="K406" s="19" t="s">
        <v>13</v>
      </c>
      <c r="L406" s="20"/>
      <c r="M406" s="20"/>
      <c r="N406" s="20"/>
      <c r="O406" s="21"/>
      <c r="P406" s="21"/>
      <c r="Q406" s="21"/>
      <c r="R406" s="21"/>
      <c r="S406" s="21"/>
      <c r="T406" s="21"/>
      <c r="U406" s="21"/>
      <c r="V406" s="21"/>
      <c r="W406" s="21"/>
      <c r="X406" s="21"/>
      <c r="Y406" s="21"/>
      <c r="Z406" s="21"/>
      <c r="AA406" s="21"/>
      <c r="AB406" s="21"/>
      <c r="AC406" s="21"/>
      <c r="AE406" t="s">
        <v>38</v>
      </c>
    </row>
    <row r="407" spans="1:31" ht="15" customHeight="1" x14ac:dyDescent="0.25">
      <c r="A407" s="18"/>
      <c r="B407" s="30">
        <f>DATE(YEAR($A$408),MONTH($A$408),DAY($A$408)-15*$A$404 )</f>
        <v>43093</v>
      </c>
      <c r="C407" s="30">
        <f>DATE(YEAR(B407),MONTH(B407),DAY(B407)-8*A404 )</f>
        <v>43085</v>
      </c>
      <c r="D407" s="30">
        <f>DATE(YEAR(C407),MONTH(C407),DAY(C407)-8*A404 )</f>
        <v>43077</v>
      </c>
      <c r="E407" s="30">
        <f>DATE(YEAR(D407),MONTH(D407),DAY(D407)-8*A404 )</f>
        <v>43069</v>
      </c>
      <c r="F407" s="51">
        <f>DATE(YEAR(E407),MONTH(E407),DAY(E407)-8*A404 )</f>
        <v>43061</v>
      </c>
      <c r="G407" s="30">
        <f>DATE(YEAR(F407),MONTH(F407),DAY(F407)-8*A404 )</f>
        <v>43053</v>
      </c>
      <c r="H407" s="30">
        <f>DATE(YEAR(G407),MONTH(G407),DAY(G407)-8*A404 )</f>
        <v>43045</v>
      </c>
      <c r="I407" s="31">
        <f>DATE(YEAR(H407),MONTH(H407),DAY(H407)-8*A404 )</f>
        <v>43037</v>
      </c>
      <c r="J407" s="30">
        <f>DATE(YEAR(I407),MONTH(I407),DAY(I407)-8*A404 )</f>
        <v>43029</v>
      </c>
      <c r="K407" s="30">
        <f>DATE(YEAR(J407),MONTH(J407),DAY(J407)-8*A404 )</f>
        <v>43021</v>
      </c>
      <c r="L407" s="31">
        <f>DATE(YEAR(K407),MONTH(K407),DAY(K407)-8*A404 )</f>
        <v>43013</v>
      </c>
      <c r="M407" s="20"/>
      <c r="N407" s="20"/>
      <c r="O407" s="21"/>
      <c r="P407" s="21"/>
      <c r="Q407" s="21"/>
      <c r="R407" s="21"/>
      <c r="S407" s="21"/>
      <c r="T407" s="21"/>
      <c r="U407" s="21"/>
      <c r="V407" s="21"/>
      <c r="W407" s="21"/>
      <c r="X407" s="21"/>
      <c r="Y407" s="21"/>
      <c r="Z407" s="21"/>
      <c r="AA407" s="21"/>
      <c r="AB407" s="21"/>
      <c r="AC407" s="21"/>
      <c r="AE407" t="s">
        <v>42</v>
      </c>
    </row>
    <row r="408" spans="1:31" ht="15" customHeight="1" thickBot="1" x14ac:dyDescent="0.3">
      <c r="A408" s="29">
        <f>DATE(YEAR(C410),MONTH(C410),DAY(C410))</f>
        <v>43108</v>
      </c>
      <c r="B408" s="30">
        <f>DATE(YEAR($A$408),MONTH($A$408),DAY($A$408)-10*$A$404 )</f>
        <v>43098</v>
      </c>
      <c r="C408" s="30">
        <f>DATE(YEAR(B408),MONTH(B408),DAY(B408)-5*A404 )</f>
        <v>43093</v>
      </c>
      <c r="D408" s="30">
        <f>DATE(YEAR(C408),MONTH(C408),DAY(C408)-5*A404 )</f>
        <v>43088</v>
      </c>
      <c r="E408" s="30">
        <f>DATE(YEAR(D408),MONTH(D408),DAY(D408)-5*A404 )</f>
        <v>43083</v>
      </c>
      <c r="F408" s="51">
        <f>DATE(YEAR(E408),MONTH(E408),DAY(E408)-5*A404 )</f>
        <v>43078</v>
      </c>
      <c r="G408" s="30">
        <f>DATE(YEAR(F408),MONTH(F408),DAY(F408)-5*A404 )</f>
        <v>43073</v>
      </c>
      <c r="H408" s="30">
        <f>DATE(YEAR(G408),MONTH(G408),DAY(G408)-5*A404 )</f>
        <v>43068</v>
      </c>
      <c r="I408" s="31">
        <f>DATE(YEAR(H408),MONTH(H408),DAY(H408)-5*A404 )</f>
        <v>43063</v>
      </c>
      <c r="J408" s="30">
        <f>DATE(YEAR(I408),MONTH(I408),DAY(I408)-5*A404 )</f>
        <v>43058</v>
      </c>
      <c r="K408" s="30">
        <f>DATE(YEAR(J408),MONTH(J408),DAY(J408)-5*A404 )</f>
        <v>43053</v>
      </c>
      <c r="L408" s="31">
        <f>DATE(YEAR(K408),MONTH(K408),DAY(K408)-5*A404 )</f>
        <v>43048</v>
      </c>
      <c r="M408" s="23"/>
      <c r="N408" s="23"/>
      <c r="O408" s="28" t="e">
        <f>#REF!</f>
        <v>#REF!</v>
      </c>
      <c r="P408" s="28" t="e">
        <f>#REF!</f>
        <v>#REF!</v>
      </c>
      <c r="Q408" s="28" t="e">
        <f>#REF!</f>
        <v>#REF!</v>
      </c>
      <c r="R408" s="28" t="e">
        <f>#REF!</f>
        <v>#REF!</v>
      </c>
      <c r="S408" s="28" t="e">
        <f>#REF!</f>
        <v>#REF!</v>
      </c>
      <c r="T408" s="28" t="e">
        <f>#REF!</f>
        <v>#REF!</v>
      </c>
      <c r="U408" s="28" t="e">
        <f>#REF!</f>
        <v>#REF!</v>
      </c>
      <c r="V408" s="28" t="e">
        <f>#REF!</f>
        <v>#REF!</v>
      </c>
      <c r="W408" s="28" t="e">
        <f>#REF!</f>
        <v>#REF!</v>
      </c>
      <c r="X408" s="28" t="e">
        <f>#REF!</f>
        <v>#REF!</v>
      </c>
      <c r="Y408" s="28" t="e">
        <f>#REF!</f>
        <v>#REF!</v>
      </c>
      <c r="Z408" s="28" t="e">
        <f>#REF!</f>
        <v>#REF!</v>
      </c>
      <c r="AA408" s="28" t="e">
        <f>#REF!</f>
        <v>#REF!</v>
      </c>
      <c r="AB408" s="28" t="e">
        <f>#REF!</f>
        <v>#REF!</v>
      </c>
      <c r="AC408" s="28" t="e">
        <f>#REF!</f>
        <v>#REF!</v>
      </c>
      <c r="AE408" t="s">
        <v>39</v>
      </c>
    </row>
    <row r="409" spans="1:31" ht="15" customHeight="1" thickBot="1" x14ac:dyDescent="0.4">
      <c r="A409" s="122" t="e">
        <f>IF($A$417="ИТБ-","ИТБ",IF($B$417="ИТБ-","ИТБ",IF($D$417="ИТБ-","ИТБ",IF($I$417="ИТБ","ИТБ",IF($I$417="ИТБ-","ИТБ",IF($K$417="ИТБ-","ИТБ",IF($E$417="ИТБ-","ИТБ",IF($C$417="ИТБ-","ИТБ",IF($F$417="ИТБ-","ИТБ",IF($K$417="ИТБ","ИТБ",IF($H$417="ИТБ-","ИТБ",IF($L$417="ИТБ-","ИТБ",IF($J$417="ИТБ-","ИТБ",IF($M$417="ИТБ-","ИТБ",IF($O$417="ИТБ-","ИТБ",IF($P$417="ИТБ-","ИТБ",IF($Q$417="ИТБ-","ИТБ",IF($R$417="ИТБ-","ИТБ",IF($A$417="ИТБ","ИТБ",IF($E$417="ИТБ","ИТБ",IF($C$417="ИТБ","ИТБ",IF($F$417="ИТБ","ИТБ",IF($H$417="ИТБ","ИТБ",IF($L$417="ИТБ","ИТБ",IF($J$417="ИТБ","ИТБ",IF($M$417="ИТБ","ИТБ",IF($O$417="ИТБ","ИТБ",IF($P$417="ИТБ","ИТБ",IF($Q$417="ИТБ","ИТБ",IF($R$417="ИТБ","ИТБ","-"))))))))))))))))))))))))))))))</f>
        <v>#REF!</v>
      </c>
      <c r="B409" s="122" t="e">
        <f>IF($A$417="ИТМ-","ИТМ",IF($B$417="ИТМ-","ИТМ",IF($D$417="ИТМ-","ИТМ",IF($I$417="ИТМ-","ИТМ",IF($B$417="ИТМ","ИТМ",IF($D$417="ИТМ","ИТМ",IF($I$417="ИТМ","ИТМ",IF($E$417="ИТМ-","ИТМ",IF($C$417="ИТМ-","ИТМ",IF($F$417="ИТМ-","ИТМ",IF($H$417="ИТМ-","ИТМ",IF($L$417="ИТМ-","ИТМ",IF($J$417="ИТМ-","ИТМ",IF($M$417="ИТМ-","ИТМ",IF($O$417="ИТМ-","ИТМ",IF($P$417="ИТМ-","ИТМ",IF($Q$417="ИТМ-","ИТМ",IF($R$417="ИТМ-","ИТМ",IF($A$417="ИТМ","ИТМ",IF($E$417="ИТМ","ИТМ",IF($C$417="ИТМ","ИТМ",IF($F$417="ИТМ","ИТМ",IF($H$417="ИТМ","ИТМ",IF($K$417="ИТМ","ИТМ",IF($K$417="ИТМ-","ИТМ",IF($L$417="ИТМ","ИТМ",IF($J$417="ИТМ","ИТМ",IF($M$417="ИТМ","ИТМ",IF($O$417="ИТМ","ИТМ",IF($P$417="ИТМ","ИТМ",IF($Q$417="ИТМ","ИТМ",IF($R$417="ИТМ","ИТМ","-"))))))))))))))))))))))))))))))))</f>
        <v>#REF!</v>
      </c>
      <c r="C409" s="53" t="str">
        <f>IF(D410&gt;A397,"STOP","+")</f>
        <v>+</v>
      </c>
      <c r="D409" s="8" t="e">
        <f>IF(E409&lt;4,"ТОП",IF(E409&gt;12,"ЛУЗЕР","-"))</f>
        <v>#REF!</v>
      </c>
      <c r="E409" s="5" t="e">
        <f>VLOOKUP(E410,#REF!,5,FALSE)</f>
        <v>#REF!</v>
      </c>
      <c r="F409" s="53" t="e">
        <f>IF((E409+G409)&lt;6,"STOP",IF((E409+G409)&gt;24.5,"STOP","-"))</f>
        <v>#REF!</v>
      </c>
      <c r="G409" s="5" t="e">
        <f>VLOOKUP(G410,#REF!,5,FALSE)</f>
        <v>#REF!</v>
      </c>
      <c r="H409" s="8" t="e">
        <f>IF(G409&lt;4,"ТОП",IF(G409&gt;12,"ЛУЗЕР","-"))</f>
        <v>#REF!</v>
      </c>
      <c r="I409" s="9"/>
      <c r="J409" s="5"/>
      <c r="K409" s="5"/>
      <c r="L409" s="5"/>
      <c r="M409" s="5"/>
      <c r="N409" s="5"/>
      <c r="O409" s="5"/>
      <c r="P409" s="5"/>
      <c r="Q409" s="5"/>
      <c r="R409" s="5"/>
      <c r="S409" s="5"/>
      <c r="T409" s="5"/>
      <c r="U409" s="2"/>
      <c r="V409" s="10"/>
      <c r="W409" s="11"/>
      <c r="X409" s="5"/>
      <c r="Y409" s="5"/>
      <c r="Z409" s="5"/>
      <c r="AA409" s="5"/>
      <c r="AB409" s="12"/>
      <c r="AC409" s="10"/>
      <c r="AE409" t="s">
        <v>41</v>
      </c>
    </row>
    <row r="410" spans="1:31" ht="15" customHeight="1" x14ac:dyDescent="0.25">
      <c r="A410" s="56">
        <v>2016</v>
      </c>
      <c r="B410" s="99">
        <v>587</v>
      </c>
      <c r="C410" s="43">
        <f>VLOOKUP($B$410,$B$3:$AC$397,2,FALSE)</f>
        <v>43108</v>
      </c>
      <c r="D410" s="46">
        <f>VLOOKUP($B$410,$B$3:$AC$397,3,FALSE)</f>
        <v>0.16666666666666666</v>
      </c>
      <c r="E410" s="43" t="str">
        <f>VLOOKUP($B$410,$B$3:$AC$397,4,FALSE)</f>
        <v>П</v>
      </c>
      <c r="F410" s="52">
        <f>VLOOKUP($B$410,$B$3:$AC$397,5,FALSE)</f>
        <v>0</v>
      </c>
      <c r="G410" s="43">
        <f>VLOOKUP($B$410,$B$3:$AC$397,6,FALSE)</f>
        <v>0</v>
      </c>
      <c r="H410" s="47">
        <f>VLOOKUP($B$410,$B$3:$AC$397,7,FALSE)</f>
        <v>0</v>
      </c>
      <c r="I410" s="45">
        <f>VLOOKUP($B$410,$B$3:$AC$397,8,FALSE)</f>
        <v>0</v>
      </c>
      <c r="J410" s="43" t="str">
        <f>VLOOKUP($B$410,$B$3:$AC$397,9,FALSE)</f>
        <v>Запад</v>
      </c>
      <c r="K410" s="47">
        <f>VLOOKUP($B$410,$B$3:$AC$397,10,FALSE)</f>
        <v>0</v>
      </c>
      <c r="L410" s="47">
        <f>VLOOKUP($B$410,$B$3:$AC$397,11,FALSE)</f>
        <v>0</v>
      </c>
      <c r="M410" s="47">
        <f>VLOOKUP($B$410,$B$3:$AC$397,12,FALSE)</f>
        <v>0</v>
      </c>
      <c r="N410" s="47">
        <f>VLOOKUP($B$410,$B$3:$AC$397,13,FALSE)</f>
        <v>0</v>
      </c>
      <c r="O410" s="55">
        <f>VLOOKUP($B$410,$B$3:$AC$397,14,FALSE)</f>
        <v>84</v>
      </c>
      <c r="P410" s="55">
        <f>VLOOKUP($B$410,$B$3:$AC$397,15,FALSE)</f>
        <v>83</v>
      </c>
      <c r="Q410" s="47">
        <f>VLOOKUP($B$410,$B$3:$AC$397,16,FALSE)</f>
        <v>0</v>
      </c>
      <c r="R410" s="47">
        <f>VLOOKUP($B$410,$B$3:$AC$397,17,FALSE)</f>
        <v>0</v>
      </c>
      <c r="S410" s="47">
        <f>VLOOKUP($B$410,$B$3:$AC$397,18,FALSE)</f>
        <v>0</v>
      </c>
      <c r="T410" s="47">
        <f>VLOOKUP($B$410,$B$3:$AC$397,19,FALSE)</f>
        <v>0</v>
      </c>
      <c r="U410" s="47">
        <f>VLOOKUP($B$410,$B$3:$AC$397,20,FALSE)</f>
        <v>0</v>
      </c>
      <c r="V410" s="47">
        <f>VLOOKUP($B$410,$B$3:$AC$397,21,FALSE)</f>
        <v>0</v>
      </c>
      <c r="W410" s="47">
        <f>VLOOKUP($B$410,$B$3:$AC$397,22,FALSE)</f>
        <v>0</v>
      </c>
      <c r="X410" s="47">
        <f>VLOOKUP($B$410,$B$3:$AC$397,23,FALSE)</f>
        <v>0</v>
      </c>
      <c r="Y410" s="47">
        <f>VLOOKUP($B$410,$B$3:$AC$397,24,FALSE)</f>
        <v>0</v>
      </c>
      <c r="Z410" s="47">
        <f>VLOOKUP($B$410,$B$3:$AC$397,25,FALSE)</f>
        <v>0</v>
      </c>
      <c r="AA410" s="47">
        <f>VLOOKUP($B$410,$B$3:$AC$397,26,FALSE)</f>
        <v>0</v>
      </c>
      <c r="AB410" s="47">
        <f>VLOOKUP($B$410,$B$3:$AC$397,27,FALSE)</f>
        <v>-0.5</v>
      </c>
      <c r="AC410" s="47">
        <f>VLOOKUP($B$410,$B$3:$AC$397,28,FALSE)</f>
        <v>-0.5</v>
      </c>
      <c r="AE410" t="s">
        <v>40</v>
      </c>
    </row>
    <row r="411" spans="1:31" ht="15" customHeight="1" x14ac:dyDescent="0.3">
      <c r="A411" s="120">
        <f>S410</f>
        <v>0</v>
      </c>
      <c r="B411" s="91" t="str">
        <f>IF($S$410=0,"нічия",IF($S$410&gt;0,"Андердог","Фаворит"))</f>
        <v>нічия</v>
      </c>
      <c r="C411" s="77">
        <f>VLOOKUP($B$410,$B$3:$AC$397,2,FALSE)</f>
        <v>43108</v>
      </c>
      <c r="D411" s="75">
        <f>D410</f>
        <v>0.16666666666666666</v>
      </c>
      <c r="E411" s="77">
        <f>G410</f>
        <v>0</v>
      </c>
      <c r="F411" s="44">
        <f>F410</f>
        <v>0</v>
      </c>
      <c r="G411" s="77" t="str">
        <f>E410</f>
        <v>П</v>
      </c>
      <c r="H411" s="78">
        <v>2</v>
      </c>
      <c r="I411" s="79">
        <f>I410</f>
        <v>0</v>
      </c>
      <c r="J411" s="78" t="str">
        <f>IF(G411="Кливленд","Схід",IF(G411="Бостон","Схід",IF(G411="Торонто","Схід",IF(G411="Шарлотт","Схід",IF(G411="Милуоки","Схід",IF(G411="Чикаго","Схід",IF(G411="Нью-Йорк","Схід",IF(G411="Индиана","Схід",IF(G411="Атланта","Схід",IF(G411="Детройт","Схід",IF(G411="Вашингтон","Схід",IF(G411="Орландо","Схід",IF(G411="Майами","Схід",IF(G411="Филадельфия","Схід",IF(G411="Бруклин","Схід","Захід")))))))))))))))</f>
        <v>Захід</v>
      </c>
      <c r="K411" s="78">
        <f>L410</f>
        <v>0</v>
      </c>
      <c r="L411" s="78">
        <f>K410</f>
        <v>0</v>
      </c>
      <c r="M411" s="78">
        <f>IF(G411="Торонто","Атлант",IF(G411="Бостон","Атлант",IF(G411="Нью-Йорк","Атлант",IF(G411="Бруклин","Атлант",IF(G411="Филадельфия","Атлант",IF(G411="Милуоки","Центр",IF(G411="Кливленд","Центр",IF(G411="Чикаго","Центр",IF(G411="Индиана","Центр",IF(G411="Детройт","Центр",IF(G411="Шарлотт","Пд-Схід",IF(G411="Атланта","Пд-Схід",IF(G411="Вашингтон","Пд-Схід",IF(G411="Орландо","Пд-Схід",IF(G411="Майами","Пд-Схід",IF(G411="Голден Стэйт","Тихоок",IF(G411="Клипперс","Тихоок",IF(G411="Сакраменто","Тихоок",IF(G411="Лейкерс","Тихоок",IF(G411="Финикс","Тихоок",IF(G411="Хьюстон","Пд-Захід",IF(G411="Мемфис","Пд-Захід",IF(G411="Сан-Антонио","Пд-Захід",IF(G411="Нью-Орлеан","Пд-Захід",IF(G411="Даллас","Пд-Захід",IF(G411="Юта","Півн-Зах",IF(G411="Оклахома","Півн-Зах",IF(G411="Портленд","Півн-Зах",IF(G411="Денвер","Півн-Зах",IF(G411="Миннесота","Півн-Зах",0))))))))))))))))))))))))))))))</f>
        <v>0</v>
      </c>
      <c r="N411" s="78" t="str">
        <f>IF(N410="L","W","L")</f>
        <v>L</v>
      </c>
      <c r="O411" s="80">
        <f>P410</f>
        <v>83</v>
      </c>
      <c r="P411" s="80">
        <f>O410</f>
        <v>84</v>
      </c>
      <c r="Q411" s="78">
        <f>-Q410</f>
        <v>0</v>
      </c>
      <c r="R411" s="78">
        <f>R410</f>
        <v>0</v>
      </c>
      <c r="S411" s="48">
        <f>-S410</f>
        <v>0</v>
      </c>
      <c r="T411" s="48">
        <f>T410</f>
        <v>0</v>
      </c>
      <c r="U411" s="48">
        <f>X410</f>
        <v>0</v>
      </c>
      <c r="V411" s="48">
        <f>W410</f>
        <v>0</v>
      </c>
      <c r="W411" s="48">
        <f>V410</f>
        <v>0</v>
      </c>
      <c r="X411" s="48">
        <f>U410</f>
        <v>0</v>
      </c>
      <c r="Y411" s="48">
        <f>Z410</f>
        <v>0</v>
      </c>
      <c r="Z411" s="48">
        <f>Y410</f>
        <v>0</v>
      </c>
      <c r="AA411" s="48">
        <f>-AA410</f>
        <v>0</v>
      </c>
      <c r="AB411" s="48">
        <f>-AB410</f>
        <v>0.5</v>
      </c>
      <c r="AC411" s="48">
        <f>-AC410</f>
        <v>0.5</v>
      </c>
      <c r="AE411" t="s">
        <v>27</v>
      </c>
    </row>
    <row r="412" spans="1:31" ht="15" customHeight="1" x14ac:dyDescent="0.25">
      <c r="A412" s="71" t="e">
        <f>#REF!</f>
        <v>#REF!</v>
      </c>
      <c r="B412" s="71" t="e">
        <f>#REF!</f>
        <v>#REF!</v>
      </c>
      <c r="C412" s="82" t="e">
        <f>#REF!</f>
        <v>#REF!</v>
      </c>
      <c r="D412" s="133" t="e">
        <f>#REF!</f>
        <v>#REF!</v>
      </c>
      <c r="E412" s="71" t="e">
        <f>#REF!</f>
        <v>#REF!</v>
      </c>
      <c r="F412" s="82" t="e">
        <f>#REF!</f>
        <v>#REF!</v>
      </c>
      <c r="H412" s="76" t="e">
        <f>#REF!</f>
        <v>#REF!</v>
      </c>
      <c r="I412" s="76" t="e">
        <f>#REF!</f>
        <v>#REF!</v>
      </c>
      <c r="J412" s="81" t="e">
        <f>#REF!</f>
        <v>#REF!</v>
      </c>
      <c r="K412" s="76" t="e">
        <f>#REF!</f>
        <v>#REF!</v>
      </c>
      <c r="L412" s="76" t="e">
        <f>#REF!</f>
        <v>#REF!</v>
      </c>
      <c r="M412" s="82" t="e">
        <f>#REF!</f>
        <v>#REF!</v>
      </c>
      <c r="O412" s="82" t="e">
        <f>#REF!</f>
        <v>#REF!</v>
      </c>
      <c r="P412" s="81" t="e">
        <f>#REF!</f>
        <v>#REF!</v>
      </c>
      <c r="Q412" s="82" t="e">
        <f>#REF!</f>
        <v>#REF!</v>
      </c>
      <c r="R412" s="81" t="e">
        <f>#REF!</f>
        <v>#REF!</v>
      </c>
      <c r="S412" s="50"/>
      <c r="T412" s="50"/>
      <c r="U412" s="50"/>
      <c r="V412" s="50"/>
      <c r="W412" s="50"/>
      <c r="X412" s="50"/>
      <c r="Y412" s="50"/>
      <c r="Z412" s="50"/>
      <c r="AA412" s="50"/>
      <c r="AB412" s="50"/>
      <c r="AC412" s="50"/>
      <c r="AE412" t="s">
        <v>32</v>
      </c>
    </row>
    <row r="413" spans="1:31" ht="15" customHeight="1" x14ac:dyDescent="0.3">
      <c r="A413" s="85"/>
      <c r="B413" s="85"/>
      <c r="C413" s="86"/>
      <c r="D413" s="85"/>
      <c r="E413" s="85"/>
      <c r="F413" s="87"/>
      <c r="H413" s="88"/>
      <c r="I413" s="88"/>
      <c r="J413" s="90"/>
      <c r="K413" s="89"/>
      <c r="L413" s="89"/>
      <c r="M413" s="87"/>
      <c r="O413" s="87"/>
      <c r="P413" s="90"/>
      <c r="Q413" s="87"/>
      <c r="R413" s="90"/>
      <c r="T413" s="5"/>
      <c r="U413" s="2"/>
      <c r="V413" s="10"/>
      <c r="W413" s="11"/>
      <c r="X413" s="5"/>
      <c r="Y413" s="5"/>
      <c r="Z413" s="5"/>
      <c r="AA413" s="5"/>
      <c r="AB413" s="12"/>
      <c r="AC413" s="10"/>
      <c r="AE413" t="s">
        <v>30</v>
      </c>
    </row>
    <row r="414" spans="1:31" ht="15" customHeight="1" x14ac:dyDescent="0.3">
      <c r="A414" s="65" t="e">
        <f>#REF!</f>
        <v>#REF!</v>
      </c>
      <c r="B414" s="83" t="e">
        <f>#REF!</f>
        <v>#REF!</v>
      </c>
      <c r="C414" s="83" t="e">
        <f>#REF!</f>
        <v>#REF!</v>
      </c>
      <c r="D414" s="83" t="e">
        <f>#REF!</f>
        <v>#REF!</v>
      </c>
      <c r="E414" s="83" t="e">
        <f>#REF!</f>
        <v>#REF!</v>
      </c>
      <c r="F414" s="134" t="e">
        <f>#REF!</f>
        <v>#REF!</v>
      </c>
      <c r="G414" s="4"/>
      <c r="H414" s="135" t="e">
        <f>#REF!</f>
        <v>#REF!</v>
      </c>
      <c r="I414" s="135" t="e">
        <f>#REF!</f>
        <v>#REF!</v>
      </c>
      <c r="J414" s="72" t="e">
        <f>#REF!</f>
        <v>#REF!</v>
      </c>
      <c r="K414" s="69" t="e">
        <f>#REF!</f>
        <v>#REF!</v>
      </c>
      <c r="L414" s="65" t="e">
        <f>#REF!</f>
        <v>#REF!</v>
      </c>
      <c r="M414" s="67" t="e">
        <f>#REF!</f>
        <v>#REF!</v>
      </c>
      <c r="O414" s="65" t="e">
        <f>#REF!</f>
        <v>#REF!</v>
      </c>
      <c r="P414" s="69" t="e">
        <f>#REF!</f>
        <v>#REF!</v>
      </c>
      <c r="Q414" s="83" t="e">
        <f>#REF!</f>
        <v>#REF!</v>
      </c>
      <c r="R414" s="49" t="e">
        <f>#REF!</f>
        <v>#REF!</v>
      </c>
      <c r="S414">
        <v>0</v>
      </c>
      <c r="T414" s="17"/>
      <c r="U414" s="16"/>
      <c r="V414" s="16"/>
      <c r="W414" s="17"/>
      <c r="X414" s="17"/>
      <c r="Y414" s="15"/>
      <c r="Z414" s="7"/>
      <c r="AA414" s="6"/>
      <c r="AB414" s="6"/>
      <c r="AC414" s="6"/>
      <c r="AE414" t="s">
        <v>35</v>
      </c>
    </row>
    <row r="415" spans="1:31" ht="15" customHeight="1" x14ac:dyDescent="0.3">
      <c r="A415" s="65" t="e">
        <f>#REF!</f>
        <v>#REF!</v>
      </c>
      <c r="B415" s="83" t="e">
        <f>#REF!</f>
        <v>#REF!</v>
      </c>
      <c r="C415" s="83" t="e">
        <f>#REF!</f>
        <v>#REF!</v>
      </c>
      <c r="D415" s="134" t="e">
        <f>#REF!</f>
        <v>#REF!</v>
      </c>
      <c r="E415" s="83" t="e">
        <f>#REF!</f>
        <v>#REF!</v>
      </c>
      <c r="F415" s="83" t="e">
        <f>#REF!</f>
        <v>#REF!</v>
      </c>
      <c r="G415" s="4"/>
      <c r="H415" s="135" t="e">
        <f>#REF!</f>
        <v>#REF!</v>
      </c>
      <c r="I415" s="135" t="e">
        <f>#REF!</f>
        <v>#REF!</v>
      </c>
      <c r="J415" s="69" t="e">
        <f>#REF!</f>
        <v>#REF!</v>
      </c>
      <c r="K415" s="69" t="e">
        <f>#REF!</f>
        <v>#REF!</v>
      </c>
      <c r="L415" s="65" t="e">
        <f>#REF!</f>
        <v>#REF!</v>
      </c>
      <c r="M415" s="67" t="e">
        <f>#REF!</f>
        <v>#REF!</v>
      </c>
      <c r="O415" s="65" t="e">
        <f>#REF!</f>
        <v>#REF!</v>
      </c>
      <c r="P415" s="69" t="e">
        <f>#REF!</f>
        <v>#REF!</v>
      </c>
      <c r="Q415" s="83" t="e">
        <f>#REF!</f>
        <v>#REF!</v>
      </c>
      <c r="R415" s="73" t="e">
        <f>#REF!</f>
        <v>#REF!</v>
      </c>
      <c r="S415">
        <v>0</v>
      </c>
      <c r="T415" s="17"/>
      <c r="U415" s="16"/>
      <c r="V415" s="16"/>
      <c r="W415" s="17"/>
      <c r="X415" s="17"/>
      <c r="Y415" s="4"/>
      <c r="AE415" t="s">
        <v>34</v>
      </c>
    </row>
    <row r="416" spans="1:31" ht="15" customHeight="1" x14ac:dyDescent="0.3">
      <c r="A416" s="66" t="e">
        <f>#REF!</f>
        <v>#REF!</v>
      </c>
      <c r="B416" s="84" t="e">
        <f>#REF!</f>
        <v>#REF!</v>
      </c>
      <c r="C416" s="84" t="e">
        <f>#REF!</f>
        <v>#REF!</v>
      </c>
      <c r="D416" s="136" t="e">
        <f>#REF!</f>
        <v>#REF!</v>
      </c>
      <c r="E416" s="84" t="e">
        <f>#REF!</f>
        <v>#REF!</v>
      </c>
      <c r="F416" s="84" t="e">
        <f>#REF!</f>
        <v>#REF!</v>
      </c>
      <c r="G416" s="4"/>
      <c r="H416" s="137" t="e">
        <f>#REF!</f>
        <v>#REF!</v>
      </c>
      <c r="I416" s="137" t="e">
        <f>#REF!</f>
        <v>#REF!</v>
      </c>
      <c r="J416" s="70" t="e">
        <f>#REF!</f>
        <v>#REF!</v>
      </c>
      <c r="K416" s="70" t="e">
        <f>#REF!</f>
        <v>#REF!</v>
      </c>
      <c r="L416" s="66" t="e">
        <f>#REF!</f>
        <v>#REF!</v>
      </c>
      <c r="M416" s="68" t="e">
        <f>#REF!</f>
        <v>#REF!</v>
      </c>
      <c r="O416" s="66" t="e">
        <f>#REF!</f>
        <v>#REF!</v>
      </c>
      <c r="P416" s="66" t="e">
        <f>#REF!</f>
        <v>#REF!</v>
      </c>
      <c r="Q416" s="84" t="e">
        <f>#REF!</f>
        <v>#REF!</v>
      </c>
      <c r="R416" s="74" t="e">
        <f>#REF!</f>
        <v>#REF!</v>
      </c>
      <c r="T416" s="17"/>
      <c r="U416" s="16"/>
      <c r="V416" s="16"/>
      <c r="W416" s="17"/>
      <c r="X416" s="17"/>
      <c r="Y416" s="4"/>
      <c r="AE416" t="s">
        <v>30</v>
      </c>
    </row>
    <row r="417" spans="1:31" ht="15" customHeight="1" x14ac:dyDescent="0.25">
      <c r="A417" s="121" t="e">
        <f t="shared" ref="A417:E417" si="44">IF(AND(A414&lt;=-3,A415&lt;=-3,A416&gt;=0.6,A418&gt;A415,A416&gt;A419),"ИТБ",IF(AND(A414&lt;0,A415&lt;=-3,A416&gt;=0.6,A418&gt;A415,A416&gt;A419),"ИТБ-",IF(AND(A414&lt;=-3,A415&lt;0,A416&gt;=0.6,A418&gt;A415,A416&gt;A419),"ИТБ-",IF(AND(A414&lt;=-3,A415&lt;=-3,A416&gt;=0.4,A418&gt;A415,A416&gt;A419),"ИТБ-",IF(AND(A414&lt;=-3,A415&lt;=-3,A416&gt;=0.6,A418&lt;A415,A416&gt;A419),"ИТБ-",IF(AND(A414&lt;=-3,A415&lt;=-3,A416&gt;=0.6,A418&gt;A415,A416&lt;A419),"ИТБ-",IF(AND(A414&gt;3,A415&gt;3,A416&lt;0.4,A418&lt;A415,A416&lt;A419),"ИТМ",IF(AND(A414&gt;0,A415&gt;3,A416&lt;0.4,A418&lt;A415,A416&lt;A419),"ИТМ-",IF(AND(A414&gt;3,A415&gt;0,A416&lt;0.4,A418&lt;A415,A416&lt;A419),"ИТМ-",IF(AND(A414&gt;3,A415&gt;3,A416&lt;0.6,A418&lt;A415,A416&lt;A419),"ИТМ-",IF(AND(A414&gt;3,A415&gt;3,A416&lt;0.4,A418&gt;A415,A416&lt;A419),"ИТМ-",IF(AND(A414&gt;3,A415&gt;3,A416&lt;0.4,A418&lt;A415,A416&gt;A419),"ИТМ-","-"))))))))))))</f>
        <v>#REF!</v>
      </c>
      <c r="B417" s="138" t="e">
        <f t="shared" si="44"/>
        <v>#REF!</v>
      </c>
      <c r="C417" s="138" t="e">
        <f t="shared" si="44"/>
        <v>#REF!</v>
      </c>
      <c r="D417" s="138" t="e">
        <f>IF(AND(D414&lt;=-3,D415&lt;=-3,D416&gt;=0.6,D418&gt;D415,D416&gt;D419),"ИТБ",IF(AND(D414&lt;0,D415&lt;=-3,D416&gt;=0.6,D418&gt;D415,D416&gt;D419),"ИТБ-",IF(AND(D414&lt;=-3,D415&lt;0,D416&gt;=0.6,D418&gt;D415,D416&gt;D419),"ИТБ-",IF(AND(D414&lt;=-3,D415&lt;=-3,D416&gt;=0.4,D418&gt;D415,D416&gt;D419),"ИТБ-",IF(AND(D414&lt;=-3,D415&lt;=-3,D416&gt;=0.6,D418&lt;D415,D416&gt;D419),"ИТБ-",IF(AND(D414&lt;=-3,D415&lt;=-3,D416&gt;=0.6,D418&gt;D415,D416&lt;D419),"ИТБ-",IF(AND(D414&gt;3,D415&gt;3,D416&lt;0.4,D418&lt;D415,D416&lt;D419),"ИТМ",IF(AND(D414&gt;0,D415&gt;3,D416&lt;0.4,D418&lt;D415,D416&lt;D419),"ИТМ-",IF(AND(D414&gt;3,D415&gt;0,D416&lt;0.4,D418&lt;D415,D416&lt;D419),"ИТМ-",IF(AND(D414&gt;3,D415&gt;3,D416&lt;0.6,D418&lt;D415,D416&lt;D419),"ИТМ-",IF(AND(D414&gt;3,D415&gt;3,D416&lt;0.4,D418&gt;D415,D416&lt;D419),"ИТМ-",IF(AND(D414&gt;3,D415&gt;3,D416&lt;0.4,D418&lt;D415,D416&gt;D419),"ИТМ-","-"))))))))))))</f>
        <v>#REF!</v>
      </c>
      <c r="E417" s="138" t="e">
        <f t="shared" si="44"/>
        <v>#REF!</v>
      </c>
      <c r="F417" s="138" t="e">
        <f>IF(AND(F414&gt;3,F415&gt;3,F416&lt;0.4,F418&lt;F415,F416&lt;F419),"ИТМ",IF(AND(F414&gt;0,F415&gt;3,F416&lt;0.4,F418&lt;F415,F416&lt;F419),"ИТМ-",IF(AND(F414&gt;3,F415&gt;0,F416&lt;0.4,F418&lt;F415,F416&lt;F419),"ИТМ-",IF(AND(F414&gt;3,F415&gt;3,F416&lt;0.6,F418&lt;F415,F416&lt;F419),"ИТМ-",IF(AND(F414&gt;3,F415&gt;3,F416&lt;0.4,F418&gt;F415,F416&lt;F419),"ИТМ-",IF(AND(F414&gt;3,F415&gt;3,F416&lt;0.4,F418&lt;F415,F416&gt;F419),"ИТМ-","-"))))))</f>
        <v>#REF!</v>
      </c>
      <c r="G417" s="4"/>
      <c r="H417" s="138" t="e">
        <f t="shared" ref="H417:L417" si="45">IF(AND(H414&lt;=-3,H415&lt;=-3,H416&gt;=0.6,H418&gt;H415,H416&gt;H419),"ИТБ",IF(AND(H414&lt;0,H415&lt;=-3,H416&gt;=0.6,H418&gt;H415,H416&gt;H419),"ИТБ-",IF(AND(H414&lt;=-3,H415&lt;0,H416&gt;=0.6,H418&gt;H415,H416&gt;H419),"ИТБ-",IF(AND(H414&lt;=-3,H415&lt;=-3,H416&gt;=0.4,H418&gt;H415,H416&gt;H419),"ИТБ-",IF(AND(H414&lt;=-3,H415&lt;=-3,H416&gt;=0.6,H418&lt;H415,H416&gt;H419),"ИТБ-",IF(AND(H414&lt;=-3,H415&lt;=-3,H416&gt;=0.6,H418&gt;H415,H416&lt;H419),"ИТБ-",IF(AND(H414&gt;3,H415&gt;3,H416&lt;0.4,H418&lt;H415,H416&lt;H419),"ИТМ",IF(AND(H414&gt;0,H415&gt;3,H416&lt;0.4,H418&lt;H415,H416&lt;H419),"ИТМ-",IF(AND(H414&gt;3,H415&gt;0,H416&lt;0.4,H418&lt;H415,H416&lt;H419),"ИТМ-",IF(AND(H414&gt;3,H415&gt;3,H416&lt;0.6,H418&lt;H415,H416&lt;H419),"ИТМ-",IF(AND(H414&gt;3,H415&gt;3,H416&lt;0.4,H418&gt;H415,H416&lt;H419),"ИТМ-",IF(AND(H414&gt;3,H415&gt;3,H416&lt;0.4,H418&lt;H415,H416&gt;H419),"ИТМ-","-"))))))))))))</f>
        <v>#REF!</v>
      </c>
      <c r="I417" s="138" t="e">
        <f t="shared" si="45"/>
        <v>#REF!</v>
      </c>
      <c r="J417" s="121" t="e">
        <f t="shared" si="45"/>
        <v>#REF!</v>
      </c>
      <c r="K417" s="121" t="e">
        <f t="shared" si="45"/>
        <v>#REF!</v>
      </c>
      <c r="L417" s="121" t="e">
        <f t="shared" si="45"/>
        <v>#REF!</v>
      </c>
      <c r="M417" s="121" t="e">
        <f>IF(AND(M414&gt;3,M415&gt;3,M416&lt;0.4,M418&lt;M415,M416&lt;M419),"ИТМ",IF(AND(M414&gt;0,M415&gt;3,M416&lt;0.4,M418&lt;M415,M416&lt;M419),"ИТМ-",IF(AND(M414&gt;3,M415&gt;0,M416&lt;0.4,M418&lt;M415,M416&lt;M419),"ИТМ-",IF(AND(M414&gt;3,M415&gt;3,M416&lt;0.6,M418&lt;M415,M416&lt;M419),"ИТМ-",IF(AND(M414&gt;3,M415&gt;3,M416&lt;0.4,M418&gt;M415,M416&lt;M419),"ИТМ-",IF(AND(M414&gt;3,M415&gt;3,M416&lt;0.4,M418&lt;M415,M416&gt;M419),"ИТМ-","-"))))))</f>
        <v>#REF!</v>
      </c>
      <c r="O417" s="121" t="e">
        <f t="shared" ref="O417:Q417" si="46">IF(AND(O414&lt;=-3,O415&lt;=-3,O416&gt;=0.6,O418&gt;O415,O416&gt;O419),"ИТБ",IF(AND(O414&lt;0,O415&lt;=-3,O416&gt;=0.6,O418&gt;O415,O416&gt;O419),"ИТБ-",IF(AND(O414&lt;=-3,O415&lt;0,O416&gt;=0.6,O418&gt;O415,O416&gt;O419),"ИТБ-",IF(AND(O414&lt;=-3,O415&lt;=-3,O416&gt;=0.4,O418&gt;O415,O416&gt;O419),"ИТБ-",IF(AND(O414&lt;=-3,O415&lt;=-3,O416&gt;=0.6,O418&lt;O415,O416&gt;O419),"ИТБ-",IF(AND(O414&lt;=-3,O415&lt;=-3,O416&gt;=0.6,O418&gt;O415,O416&lt;O419),"ИТБ-",IF(AND(O414&gt;3,O415&gt;3,O416&lt;0.4,O418&lt;O415,O416&lt;O419),"ИТМ",IF(AND(O414&gt;0,O415&gt;3,O416&lt;0.4,O418&lt;O415,O416&lt;O419),"ИТМ-",IF(AND(O414&gt;3,O415&gt;0,O416&lt;0.4,O418&lt;O415,O416&lt;O419),"ИТМ-",IF(AND(O414&gt;3,O415&gt;3,O416&lt;0.6,O418&lt;O415,O416&lt;O419),"ИТМ-",IF(AND(O414&gt;3,O415&gt;3,O416&lt;0.4,O418&gt;O415,O416&lt;O419),"ИТМ-",IF(AND(O414&gt;3,O415&gt;3,O416&lt;0.4,O418&lt;O415,O416&gt;O419),"ИТМ-","-"))))))))))))</f>
        <v>#REF!</v>
      </c>
      <c r="P417" s="121" t="e">
        <f t="shared" si="46"/>
        <v>#REF!</v>
      </c>
      <c r="Q417" s="121" t="e">
        <f t="shared" si="46"/>
        <v>#REF!</v>
      </c>
      <c r="R417" s="121" t="e">
        <f>IF(AND(R414&lt;=-3,R415&lt;=-3,R416&gt;=0.6,R418&gt;R415,R416&gt;R419),"ИТБ",IF(AND(R414&lt;0,R415&lt;=-3,R416&gt;=0.6,R418&gt;R415,R416&gt;R419),"ИТБ-",IF(AND(R414&lt;=-3,R415&lt;0,R416&gt;=0.6,R418&gt;R415,R416&gt;R419),"ИТБ-",IF(AND(R414&lt;=-3,R415&lt;=-3,R416&gt;=0.4,R418&gt;R415,R416&gt;R419),"ИТБ-",IF(AND(R414&lt;=-3,R415&lt;=-3,R416&gt;=0.6,R418&lt;R415,R416&gt;R419),"ИТБ-",IF(AND(R414&lt;=-3,R415&lt;=-3,R416&gt;=0.6,R418&gt;R415,R416&lt;R419),"ИТБ-",IF(AND(R414&gt;3,R415&gt;3,R416&lt;0.4,R418&lt;R415,R416&lt;R419),"ИТМ",IF(AND(R414&gt;0,R415&gt;3,R416&lt;0.4,R418&lt;R415,R416&lt;R419),"ИТМ-",IF(AND(R414&gt;3,R415&gt;0,R416&lt;0.4,R418&lt;R415,R416&lt;R419),"ИТМ-",IF(AND(R414&gt;3,R415&gt;3,R416&lt;0.6,R418&lt;R415,R416&lt;R419),"ИТМ-",IF(AND(R414&gt;3,R415&gt;3,R416&lt;0.4,R418&gt;R415,R416&lt;R419),"ИТМ-",IF(AND(R414&gt;3,R415&gt;3,R416&lt;0.4,R418&lt;R415,R416&gt;R419),"ИТМ-","-"))))))))))))</f>
        <v>#REF!</v>
      </c>
      <c r="S417" s="4"/>
      <c r="T417" s="4"/>
      <c r="U417" s="4"/>
      <c r="V417" s="4"/>
      <c r="W417" s="4"/>
      <c r="X417" s="4"/>
      <c r="AE417" t="s">
        <v>37</v>
      </c>
    </row>
    <row r="418" spans="1:31" ht="15" customHeight="1" x14ac:dyDescent="0.25">
      <c r="A418" s="116" t="e">
        <f>-#REF!</f>
        <v>#REF!</v>
      </c>
      <c r="B418" s="116" t="e">
        <f>-#REF!</f>
        <v>#REF!</v>
      </c>
      <c r="C418" s="116" t="e">
        <f>-#REF!</f>
        <v>#REF!</v>
      </c>
      <c r="D418" s="116" t="e">
        <f>-#REF!</f>
        <v>#REF!</v>
      </c>
      <c r="E418" s="116" t="e">
        <f>-#REF!</f>
        <v>#REF!</v>
      </c>
      <c r="F418" s="116" t="e">
        <f>-#REF!</f>
        <v>#REF!</v>
      </c>
      <c r="H418" s="116" t="e">
        <f>-#REF!</f>
        <v>#REF!</v>
      </c>
      <c r="I418" s="116" t="e">
        <f>-#REF!</f>
        <v>#REF!</v>
      </c>
      <c r="J418" s="118" t="e">
        <f>-#REF!</f>
        <v>#REF!</v>
      </c>
      <c r="K418" s="119" t="e">
        <f>-#REF!</f>
        <v>#REF!</v>
      </c>
      <c r="L418" s="116" t="e">
        <f>-#REF!</f>
        <v>#REF!</v>
      </c>
      <c r="M418" s="116" t="e">
        <f>-#REF!</f>
        <v>#REF!</v>
      </c>
      <c r="O418" s="117" t="e">
        <f>-#REF!</f>
        <v>#REF!</v>
      </c>
      <c r="P418" s="118" t="e">
        <f>-#REF!</f>
        <v>#REF!</v>
      </c>
      <c r="Q418" s="116" t="e">
        <f>-#REF!</f>
        <v>#REF!</v>
      </c>
      <c r="R418" s="116" t="e">
        <f>-#REF!</f>
        <v>#REF!</v>
      </c>
      <c r="S418" s="4"/>
      <c r="T418" s="4"/>
      <c r="U418" s="4"/>
      <c r="V418" s="4"/>
      <c r="W418" s="4"/>
      <c r="X418" s="4"/>
      <c r="AE418" t="s">
        <v>6</v>
      </c>
    </row>
    <row r="419" spans="1:31" ht="15" customHeight="1" x14ac:dyDescent="0.25">
      <c r="A419" s="128" t="e">
        <f>#REF!</f>
        <v>#REF!</v>
      </c>
      <c r="B419" s="128" t="e">
        <f>#REF!</f>
        <v>#REF!</v>
      </c>
      <c r="C419" s="130" t="e">
        <f>#REF!</f>
        <v>#REF!</v>
      </c>
      <c r="D419" s="130" t="e">
        <f>#REF!</f>
        <v>#REF!</v>
      </c>
      <c r="E419" s="129" t="e">
        <f>#REF!</f>
        <v>#REF!</v>
      </c>
      <c r="F419" s="130" t="e">
        <f>#REF!</f>
        <v>#REF!</v>
      </c>
      <c r="H419" s="131" t="e">
        <f>#REF!</f>
        <v>#REF!</v>
      </c>
      <c r="I419" s="131" t="e">
        <f>#REF!</f>
        <v>#REF!</v>
      </c>
      <c r="J419" s="132" t="e">
        <f>#REF!</f>
        <v>#REF!</v>
      </c>
      <c r="K419" s="127" t="e">
        <f>#REF!</f>
        <v>#REF!</v>
      </c>
      <c r="L419" s="130" t="e">
        <f>#REF!</f>
        <v>#REF!</v>
      </c>
      <c r="M419" s="130" t="e">
        <f>#REF!</f>
        <v>#REF!</v>
      </c>
      <c r="O419" s="130" t="e">
        <f>#REF!</f>
        <v>#REF!</v>
      </c>
      <c r="P419" s="132" t="e">
        <f>#REF!</f>
        <v>#REF!</v>
      </c>
      <c r="Q419" s="130" t="e">
        <f>#REF!</f>
        <v>#REF!</v>
      </c>
      <c r="R419" s="132" t="e">
        <f>#REF!</f>
        <v>#REF!</v>
      </c>
      <c r="S419" s="4"/>
      <c r="T419" s="4"/>
      <c r="U419" s="4"/>
      <c r="V419" s="4"/>
      <c r="W419" s="4"/>
      <c r="X419" s="4"/>
      <c r="AE419" t="s">
        <v>30</v>
      </c>
    </row>
    <row r="420" spans="1:31" ht="15" customHeight="1" x14ac:dyDescent="0.25">
      <c r="AE420" t="s">
        <v>31</v>
      </c>
    </row>
    <row r="421" spans="1:31" ht="15" customHeight="1" x14ac:dyDescent="0.25">
      <c r="AE421" t="s">
        <v>40</v>
      </c>
    </row>
    <row r="422" spans="1:31" ht="15" customHeight="1" x14ac:dyDescent="0.25">
      <c r="AE422" t="s">
        <v>32</v>
      </c>
    </row>
    <row r="423" spans="1:31" ht="15" customHeight="1" x14ac:dyDescent="0.25">
      <c r="B423" s="22">
        <f t="array" ref="B423">COUNT(IF(($C$3:$C$397&gt;$D$407)*($O$3:$O$397&lt;&gt;0)*($B$3:$B$397&lt;$B$410)*($D$3:$D$397&lt;100)*($E$3:$E$397=$E$410)*($J$3:$J$397=$J$410)*($AB$3:$AB$397&gt;0.01),$AB$3:$AB$397))</f>
        <v>3</v>
      </c>
      <c r="N423" s="3"/>
      <c r="O423" s="3"/>
      <c r="AE423" t="s">
        <v>26</v>
      </c>
    </row>
    <row r="424" spans="1:31" ht="15" customHeight="1" x14ac:dyDescent="0.25">
      <c r="AE424" t="s">
        <v>5</v>
      </c>
    </row>
    <row r="425" spans="1:31" ht="15" customHeight="1" x14ac:dyDescent="0.25">
      <c r="AE425" t="s">
        <v>30</v>
      </c>
    </row>
    <row r="426" spans="1:31" ht="15" customHeight="1" x14ac:dyDescent="0.25">
      <c r="AE426" t="s">
        <v>34</v>
      </c>
    </row>
    <row r="427" spans="1:31" ht="15" customHeight="1" x14ac:dyDescent="0.25">
      <c r="AE427" t="s">
        <v>27</v>
      </c>
    </row>
    <row r="428" spans="1:31" ht="15" customHeight="1" x14ac:dyDescent="0.25">
      <c r="AE428" t="s">
        <v>36</v>
      </c>
    </row>
    <row r="429" spans="1:31" ht="15" customHeight="1" x14ac:dyDescent="0.25">
      <c r="AE429" t="s">
        <v>39</v>
      </c>
    </row>
    <row r="430" spans="1:31" ht="15" customHeight="1" x14ac:dyDescent="0.25">
      <c r="AE430" t="s">
        <v>34</v>
      </c>
    </row>
    <row r="431" spans="1:31" ht="15" customHeight="1" x14ac:dyDescent="0.25">
      <c r="AE431" t="s">
        <v>34</v>
      </c>
    </row>
    <row r="432" spans="1:31" ht="15" customHeight="1" x14ac:dyDescent="0.25">
      <c r="AE432" t="s">
        <v>28</v>
      </c>
    </row>
    <row r="433" spans="31:31" ht="15" customHeight="1" x14ac:dyDescent="0.25">
      <c r="AE433" t="s">
        <v>29</v>
      </c>
    </row>
    <row r="434" spans="31:31" ht="15" customHeight="1" x14ac:dyDescent="0.25">
      <c r="AE434" t="s">
        <v>31</v>
      </c>
    </row>
    <row r="435" spans="31:31" ht="15" customHeight="1" x14ac:dyDescent="0.25">
      <c r="AE435" t="s">
        <v>27</v>
      </c>
    </row>
    <row r="436" spans="31:31" ht="15" customHeight="1" x14ac:dyDescent="0.25">
      <c r="AE436" t="s">
        <v>38</v>
      </c>
    </row>
    <row r="437" spans="31:31" ht="15" customHeight="1" x14ac:dyDescent="0.25">
      <c r="AE437" t="s">
        <v>42</v>
      </c>
    </row>
    <row r="438" spans="31:31" ht="15" customHeight="1" x14ac:dyDescent="0.25">
      <c r="AE438" t="s">
        <v>30</v>
      </c>
    </row>
    <row r="439" spans="31:31" ht="15" customHeight="1" x14ac:dyDescent="0.25">
      <c r="AE439" t="s">
        <v>33</v>
      </c>
    </row>
    <row r="440" spans="31:31" ht="15" customHeight="1" x14ac:dyDescent="0.25">
      <c r="AE440" t="s">
        <v>39</v>
      </c>
    </row>
    <row r="441" spans="31:31" ht="15" customHeight="1" x14ac:dyDescent="0.25">
      <c r="AE441" t="s">
        <v>30</v>
      </c>
    </row>
    <row r="442" spans="31:31" ht="15" customHeight="1" x14ac:dyDescent="0.25">
      <c r="AE442" t="s">
        <v>37</v>
      </c>
    </row>
    <row r="443" spans="31:31" ht="15" customHeight="1" x14ac:dyDescent="0.25">
      <c r="AE443" t="s">
        <v>30</v>
      </c>
    </row>
    <row r="444" spans="31:31" ht="15" customHeight="1" x14ac:dyDescent="0.25">
      <c r="AE444" t="s">
        <v>5</v>
      </c>
    </row>
    <row r="445" spans="31:31" ht="15" customHeight="1" x14ac:dyDescent="0.25">
      <c r="AE445" t="s">
        <v>33</v>
      </c>
    </row>
    <row r="446" spans="31:31" ht="15" customHeight="1" x14ac:dyDescent="0.25">
      <c r="AE446" t="s">
        <v>29</v>
      </c>
    </row>
    <row r="447" spans="31:31" ht="15" customHeight="1" x14ac:dyDescent="0.25">
      <c r="AE447" t="s">
        <v>34</v>
      </c>
    </row>
    <row r="448" spans="31:31" ht="15" customHeight="1" x14ac:dyDescent="0.25">
      <c r="AE448" t="s">
        <v>40</v>
      </c>
    </row>
    <row r="449" spans="31:31" ht="15" customHeight="1" x14ac:dyDescent="0.25">
      <c r="AE449" t="s">
        <v>6</v>
      </c>
    </row>
    <row r="450" spans="31:31" ht="15" customHeight="1" x14ac:dyDescent="0.25">
      <c r="AE450" t="s">
        <v>41</v>
      </c>
    </row>
    <row r="451" spans="31:31" ht="15" customHeight="1" x14ac:dyDescent="0.25">
      <c r="AE451" t="s">
        <v>6</v>
      </c>
    </row>
    <row r="452" spans="31:31" ht="15" customHeight="1" x14ac:dyDescent="0.25">
      <c r="AE452" t="s">
        <v>34</v>
      </c>
    </row>
    <row r="453" spans="31:31" ht="15" customHeight="1" x14ac:dyDescent="0.25">
      <c r="AE453" t="s">
        <v>39</v>
      </c>
    </row>
    <row r="454" spans="31:31" ht="15" customHeight="1" x14ac:dyDescent="0.25">
      <c r="AE454" t="s">
        <v>36</v>
      </c>
    </row>
    <row r="455" spans="31:31" ht="15" customHeight="1" x14ac:dyDescent="0.25">
      <c r="AE455" t="s">
        <v>28</v>
      </c>
    </row>
    <row r="456" spans="31:31" ht="15" customHeight="1" x14ac:dyDescent="0.25">
      <c r="AE456" t="s">
        <v>40</v>
      </c>
    </row>
    <row r="457" spans="31:31" ht="15" customHeight="1" x14ac:dyDescent="0.25">
      <c r="AE457" t="s">
        <v>27</v>
      </c>
    </row>
    <row r="458" spans="31:31" ht="15" customHeight="1" x14ac:dyDescent="0.25">
      <c r="AE458" t="s">
        <v>37</v>
      </c>
    </row>
    <row r="459" spans="31:31" ht="15" customHeight="1" x14ac:dyDescent="0.25">
      <c r="AE459" t="s">
        <v>42</v>
      </c>
    </row>
    <row r="460" spans="31:31" ht="15" customHeight="1" x14ac:dyDescent="0.25">
      <c r="AE460" t="s">
        <v>5</v>
      </c>
    </row>
    <row r="461" spans="31:31" ht="15" customHeight="1" x14ac:dyDescent="0.25">
      <c r="AE461" t="s">
        <v>41</v>
      </c>
    </row>
    <row r="462" spans="31:31" ht="15" customHeight="1" x14ac:dyDescent="0.25">
      <c r="AE462" t="s">
        <v>39</v>
      </c>
    </row>
    <row r="463" spans="31:31" ht="15" customHeight="1" x14ac:dyDescent="0.25">
      <c r="AE463" t="s">
        <v>30</v>
      </c>
    </row>
    <row r="464" spans="31:31" ht="15" customHeight="1" x14ac:dyDescent="0.25">
      <c r="AE464" t="s">
        <v>40</v>
      </c>
    </row>
    <row r="465" spans="31:31" ht="15" customHeight="1" x14ac:dyDescent="0.25">
      <c r="AE465" t="s">
        <v>33</v>
      </c>
    </row>
    <row r="466" spans="31:31" ht="15" customHeight="1" x14ac:dyDescent="0.25">
      <c r="AE466" t="s">
        <v>26</v>
      </c>
    </row>
    <row r="467" spans="31:31" ht="15" customHeight="1" x14ac:dyDescent="0.25">
      <c r="AE467" t="s">
        <v>30</v>
      </c>
    </row>
    <row r="468" spans="31:31" ht="15" customHeight="1" x14ac:dyDescent="0.25">
      <c r="AE468" t="s">
        <v>34</v>
      </c>
    </row>
    <row r="469" spans="31:31" ht="15" customHeight="1" x14ac:dyDescent="0.25">
      <c r="AE469" t="s">
        <v>30</v>
      </c>
    </row>
    <row r="470" spans="31:31" ht="15" customHeight="1" x14ac:dyDescent="0.25">
      <c r="AE470" t="s">
        <v>29</v>
      </c>
    </row>
    <row r="471" spans="31:31" ht="15" customHeight="1" x14ac:dyDescent="0.25">
      <c r="AE471" t="s">
        <v>33</v>
      </c>
    </row>
    <row r="472" spans="31:31" ht="15" customHeight="1" x14ac:dyDescent="0.25">
      <c r="AE472" t="s">
        <v>6</v>
      </c>
    </row>
    <row r="473" spans="31:31" ht="15" customHeight="1" x14ac:dyDescent="0.25">
      <c r="AE473" t="s">
        <v>29</v>
      </c>
    </row>
    <row r="474" spans="31:31" ht="15" customHeight="1" x14ac:dyDescent="0.25">
      <c r="AE474" t="s">
        <v>32</v>
      </c>
    </row>
    <row r="475" spans="31:31" ht="15" customHeight="1" x14ac:dyDescent="0.25">
      <c r="AE475" t="s">
        <v>35</v>
      </c>
    </row>
    <row r="476" spans="31:31" ht="15" customHeight="1" x14ac:dyDescent="0.25">
      <c r="AE476" t="s">
        <v>34</v>
      </c>
    </row>
    <row r="477" spans="31:31" ht="15" customHeight="1" x14ac:dyDescent="0.25">
      <c r="AE477" t="s">
        <v>27</v>
      </c>
    </row>
    <row r="478" spans="31:31" ht="15" customHeight="1" x14ac:dyDescent="0.25">
      <c r="AE478" t="s">
        <v>30</v>
      </c>
    </row>
    <row r="479" spans="31:31" ht="15" customHeight="1" x14ac:dyDescent="0.25">
      <c r="AE479" t="s">
        <v>38</v>
      </c>
    </row>
    <row r="480" spans="31:31" ht="15" customHeight="1" x14ac:dyDescent="0.25">
      <c r="AE480" t="s">
        <v>36</v>
      </c>
    </row>
    <row r="481" spans="31:31" ht="15" customHeight="1" x14ac:dyDescent="0.25">
      <c r="AE481" t="s">
        <v>6</v>
      </c>
    </row>
    <row r="482" spans="31:31" ht="15" customHeight="1" x14ac:dyDescent="0.25">
      <c r="AE482" t="s">
        <v>39</v>
      </c>
    </row>
    <row r="483" spans="31:31" ht="15" customHeight="1" x14ac:dyDescent="0.25">
      <c r="AE483" t="s">
        <v>40</v>
      </c>
    </row>
    <row r="484" spans="31:31" ht="15" customHeight="1" x14ac:dyDescent="0.25">
      <c r="AE484" t="s">
        <v>37</v>
      </c>
    </row>
    <row r="485" spans="31:31" ht="15" customHeight="1" x14ac:dyDescent="0.25">
      <c r="AE485" t="s">
        <v>41</v>
      </c>
    </row>
    <row r="486" spans="31:31" ht="15" customHeight="1" x14ac:dyDescent="0.25">
      <c r="AE486" t="s">
        <v>33</v>
      </c>
    </row>
    <row r="487" spans="31:31" ht="15" customHeight="1" x14ac:dyDescent="0.25">
      <c r="AE487" t="s">
        <v>40</v>
      </c>
    </row>
    <row r="488" spans="31:31" ht="15" customHeight="1" x14ac:dyDescent="0.25">
      <c r="AE488" t="s">
        <v>29</v>
      </c>
    </row>
    <row r="489" spans="31:31" ht="15" customHeight="1" x14ac:dyDescent="0.25">
      <c r="AE489" t="s">
        <v>31</v>
      </c>
    </row>
    <row r="490" spans="31:31" ht="15" customHeight="1" x14ac:dyDescent="0.25">
      <c r="AE490" t="s">
        <v>26</v>
      </c>
    </row>
    <row r="491" spans="31:31" ht="15" customHeight="1" x14ac:dyDescent="0.25">
      <c r="AE491" t="s">
        <v>28</v>
      </c>
    </row>
    <row r="492" spans="31:31" ht="15" customHeight="1" x14ac:dyDescent="0.25">
      <c r="AE492" t="s">
        <v>42</v>
      </c>
    </row>
    <row r="493" spans="31:31" ht="15" customHeight="1" x14ac:dyDescent="0.25">
      <c r="AE493" t="s">
        <v>30</v>
      </c>
    </row>
    <row r="494" spans="31:31" ht="15" customHeight="1" x14ac:dyDescent="0.25">
      <c r="AE494" t="s">
        <v>30</v>
      </c>
    </row>
    <row r="495" spans="31:31" ht="15" customHeight="1" x14ac:dyDescent="0.25">
      <c r="AE495" t="s">
        <v>29</v>
      </c>
    </row>
    <row r="496" spans="31:31" ht="15" customHeight="1" x14ac:dyDescent="0.25">
      <c r="AE496" t="s">
        <v>34</v>
      </c>
    </row>
    <row r="497" spans="31:31" ht="15" customHeight="1" x14ac:dyDescent="0.25">
      <c r="AE497" t="s">
        <v>34</v>
      </c>
    </row>
    <row r="498" spans="31:31" ht="15" customHeight="1" x14ac:dyDescent="0.25">
      <c r="AE498" t="s">
        <v>30</v>
      </c>
    </row>
    <row r="499" spans="31:31" ht="15" customHeight="1" x14ac:dyDescent="0.25">
      <c r="AE499" t="s">
        <v>27</v>
      </c>
    </row>
    <row r="500" spans="31:31" ht="15" customHeight="1" x14ac:dyDescent="0.25">
      <c r="AE500" t="s">
        <v>33</v>
      </c>
    </row>
    <row r="501" spans="31:31" ht="15" customHeight="1" x14ac:dyDescent="0.25">
      <c r="AE501" t="s">
        <v>32</v>
      </c>
    </row>
    <row r="502" spans="31:31" ht="15" customHeight="1" x14ac:dyDescent="0.25">
      <c r="AE502" t="s">
        <v>36</v>
      </c>
    </row>
    <row r="503" spans="31:31" ht="15" customHeight="1" x14ac:dyDescent="0.25">
      <c r="AE503" t="s">
        <v>5</v>
      </c>
    </row>
    <row r="504" spans="31:31" ht="15" customHeight="1" x14ac:dyDescent="0.25">
      <c r="AE504" t="s">
        <v>37</v>
      </c>
    </row>
    <row r="505" spans="31:31" ht="15" customHeight="1" x14ac:dyDescent="0.25">
      <c r="AE505" t="s">
        <v>27</v>
      </c>
    </row>
    <row r="506" spans="31:31" ht="15" customHeight="1" x14ac:dyDescent="0.25">
      <c r="AE506" t="s">
        <v>29</v>
      </c>
    </row>
    <row r="507" spans="31:31" ht="15" customHeight="1" x14ac:dyDescent="0.25">
      <c r="AE507" t="s">
        <v>42</v>
      </c>
    </row>
    <row r="508" spans="31:31" ht="15" customHeight="1" x14ac:dyDescent="0.25">
      <c r="AE508" t="s">
        <v>6</v>
      </c>
    </row>
    <row r="509" spans="31:31" ht="15" customHeight="1" x14ac:dyDescent="0.25">
      <c r="AE509" t="s">
        <v>41</v>
      </c>
    </row>
    <row r="510" spans="31:31" ht="15" customHeight="1" x14ac:dyDescent="0.25">
      <c r="AE510" t="s">
        <v>26</v>
      </c>
    </row>
    <row r="511" spans="31:31" ht="15" customHeight="1" x14ac:dyDescent="0.25">
      <c r="AE511" t="s">
        <v>31</v>
      </c>
    </row>
    <row r="512" spans="31:31" ht="15" customHeight="1" x14ac:dyDescent="0.25">
      <c r="AE512" t="s">
        <v>40</v>
      </c>
    </row>
    <row r="513" spans="31:31" ht="15" customHeight="1" x14ac:dyDescent="0.25">
      <c r="AE513" t="s">
        <v>35</v>
      </c>
    </row>
    <row r="514" spans="31:31" ht="15" customHeight="1" x14ac:dyDescent="0.25">
      <c r="AE514" t="s">
        <v>33</v>
      </c>
    </row>
    <row r="515" spans="31:31" ht="15" customHeight="1" x14ac:dyDescent="0.25">
      <c r="AE515" t="s">
        <v>32</v>
      </c>
    </row>
    <row r="516" spans="31:31" ht="15" customHeight="1" x14ac:dyDescent="0.25">
      <c r="AE516" t="s">
        <v>33</v>
      </c>
    </row>
    <row r="517" spans="31:31" ht="15" customHeight="1" x14ac:dyDescent="0.25">
      <c r="AE517" t="s">
        <v>34</v>
      </c>
    </row>
    <row r="518" spans="31:31" ht="15" customHeight="1" x14ac:dyDescent="0.25">
      <c r="AE518" t="s">
        <v>29</v>
      </c>
    </row>
    <row r="519" spans="31:31" ht="15" customHeight="1" x14ac:dyDescent="0.25">
      <c r="AE519" t="s">
        <v>38</v>
      </c>
    </row>
    <row r="520" spans="31:31" ht="15" customHeight="1" x14ac:dyDescent="0.25">
      <c r="AE520" t="s">
        <v>30</v>
      </c>
    </row>
    <row r="521" spans="31:31" ht="15" customHeight="1" x14ac:dyDescent="0.25">
      <c r="AE521" t="s">
        <v>6</v>
      </c>
    </row>
    <row r="522" spans="31:31" ht="15" customHeight="1" x14ac:dyDescent="0.25">
      <c r="AE522" t="s">
        <v>39</v>
      </c>
    </row>
    <row r="523" spans="31:31" ht="15" customHeight="1" x14ac:dyDescent="0.25">
      <c r="AE523" t="s">
        <v>30</v>
      </c>
    </row>
    <row r="524" spans="31:31" ht="15" customHeight="1" x14ac:dyDescent="0.25">
      <c r="AE524" t="s">
        <v>27</v>
      </c>
    </row>
    <row r="525" spans="31:31" ht="15" customHeight="1" x14ac:dyDescent="0.25">
      <c r="AE525" t="s">
        <v>36</v>
      </c>
    </row>
    <row r="526" spans="31:31" ht="15" customHeight="1" x14ac:dyDescent="0.25">
      <c r="AE526" t="s">
        <v>30</v>
      </c>
    </row>
    <row r="527" spans="31:31" ht="15" customHeight="1" x14ac:dyDescent="0.25">
      <c r="AE527" t="s">
        <v>30</v>
      </c>
    </row>
    <row r="528" spans="31:31" ht="15" customHeight="1" x14ac:dyDescent="0.25">
      <c r="AE528" t="s">
        <v>40</v>
      </c>
    </row>
    <row r="529" spans="31:31" ht="15" customHeight="1" x14ac:dyDescent="0.25">
      <c r="AE529" t="s">
        <v>31</v>
      </c>
    </row>
    <row r="530" spans="31:31" ht="15" customHeight="1" x14ac:dyDescent="0.25">
      <c r="AE530" t="s">
        <v>29</v>
      </c>
    </row>
    <row r="531" spans="31:31" ht="15" customHeight="1" x14ac:dyDescent="0.25">
      <c r="AE531" t="s">
        <v>27</v>
      </c>
    </row>
    <row r="532" spans="31:31" ht="15" customHeight="1" x14ac:dyDescent="0.25">
      <c r="AE532" t="s">
        <v>28</v>
      </c>
    </row>
    <row r="533" spans="31:31" ht="15" customHeight="1" x14ac:dyDescent="0.25">
      <c r="AE533" t="s">
        <v>40</v>
      </c>
    </row>
    <row r="534" spans="31:31" ht="15" customHeight="1" x14ac:dyDescent="0.25">
      <c r="AE534" t="s">
        <v>34</v>
      </c>
    </row>
    <row r="535" spans="31:31" ht="15" customHeight="1" x14ac:dyDescent="0.25">
      <c r="AE535" t="s">
        <v>33</v>
      </c>
    </row>
    <row r="536" spans="31:31" ht="15" customHeight="1" x14ac:dyDescent="0.25">
      <c r="AE536" t="s">
        <v>37</v>
      </c>
    </row>
    <row r="537" spans="31:31" ht="15" customHeight="1" x14ac:dyDescent="0.25">
      <c r="AE537" t="s">
        <v>35</v>
      </c>
    </row>
    <row r="538" spans="31:31" ht="15" customHeight="1" x14ac:dyDescent="0.25">
      <c r="AE538" t="s">
        <v>40</v>
      </c>
    </row>
    <row r="539" spans="31:31" ht="15" customHeight="1" x14ac:dyDescent="0.25">
      <c r="AE539" t="s">
        <v>6</v>
      </c>
    </row>
    <row r="540" spans="31:31" ht="15" customHeight="1" x14ac:dyDescent="0.25">
      <c r="AE540" t="s">
        <v>34</v>
      </c>
    </row>
    <row r="541" spans="31:31" ht="15" customHeight="1" x14ac:dyDescent="0.25">
      <c r="AE541" t="s">
        <v>32</v>
      </c>
    </row>
    <row r="542" spans="31:31" ht="15" customHeight="1" x14ac:dyDescent="0.25">
      <c r="AE542" t="s">
        <v>6</v>
      </c>
    </row>
    <row r="543" spans="31:31" ht="15" customHeight="1" x14ac:dyDescent="0.25">
      <c r="AE543" t="s">
        <v>39</v>
      </c>
    </row>
    <row r="544" spans="31:31" ht="15" customHeight="1" x14ac:dyDescent="0.25">
      <c r="AE544" t="s">
        <v>39</v>
      </c>
    </row>
    <row r="545" spans="31:31" ht="15" customHeight="1" x14ac:dyDescent="0.25">
      <c r="AE545" t="s">
        <v>28</v>
      </c>
    </row>
    <row r="546" spans="31:31" ht="15" customHeight="1" x14ac:dyDescent="0.25">
      <c r="AE546" t="s">
        <v>30</v>
      </c>
    </row>
    <row r="547" spans="31:31" ht="15" customHeight="1" x14ac:dyDescent="0.25">
      <c r="AE547" t="s">
        <v>30</v>
      </c>
    </row>
    <row r="548" spans="31:31" ht="15" customHeight="1" x14ac:dyDescent="0.25">
      <c r="AE548" t="s">
        <v>5</v>
      </c>
    </row>
    <row r="549" spans="31:31" ht="15" customHeight="1" x14ac:dyDescent="0.25">
      <c r="AE549" t="s">
        <v>36</v>
      </c>
    </row>
    <row r="550" spans="31:31" ht="15" customHeight="1" x14ac:dyDescent="0.25">
      <c r="AE550" t="s">
        <v>27</v>
      </c>
    </row>
    <row r="551" spans="31:31" ht="15" customHeight="1" x14ac:dyDescent="0.25">
      <c r="AE551" t="s">
        <v>6</v>
      </c>
    </row>
    <row r="552" spans="31:31" ht="15" customHeight="1" x14ac:dyDescent="0.25">
      <c r="AE552" t="s">
        <v>30</v>
      </c>
    </row>
    <row r="553" spans="31:31" ht="15" customHeight="1" x14ac:dyDescent="0.25">
      <c r="AE553" t="s">
        <v>38</v>
      </c>
    </row>
    <row r="554" spans="31:31" ht="15" customHeight="1" x14ac:dyDescent="0.25">
      <c r="AE554" t="s">
        <v>34</v>
      </c>
    </row>
    <row r="555" spans="31:31" ht="15" customHeight="1" x14ac:dyDescent="0.25">
      <c r="AE555" t="s">
        <v>34</v>
      </c>
    </row>
    <row r="556" spans="31:31" ht="15" customHeight="1" x14ac:dyDescent="0.25">
      <c r="AE556" t="s">
        <v>27</v>
      </c>
    </row>
    <row r="557" spans="31:31" ht="15" customHeight="1" x14ac:dyDescent="0.25">
      <c r="AE557" t="s">
        <v>29</v>
      </c>
    </row>
    <row r="558" spans="31:31" ht="15" customHeight="1" x14ac:dyDescent="0.25">
      <c r="AE558" t="s">
        <v>29</v>
      </c>
    </row>
    <row r="559" spans="31:31" ht="15" customHeight="1" x14ac:dyDescent="0.25">
      <c r="AE559" t="s">
        <v>27</v>
      </c>
    </row>
    <row r="560" spans="31:31" ht="15" customHeight="1" x14ac:dyDescent="0.25">
      <c r="AE560" t="s">
        <v>5</v>
      </c>
    </row>
    <row r="561" spans="31:31" ht="15" customHeight="1" x14ac:dyDescent="0.25">
      <c r="AE561" t="s">
        <v>33</v>
      </c>
    </row>
    <row r="562" spans="31:31" ht="15" customHeight="1" x14ac:dyDescent="0.25">
      <c r="AE562" t="s">
        <v>30</v>
      </c>
    </row>
    <row r="563" spans="31:31" ht="15" customHeight="1" x14ac:dyDescent="0.25">
      <c r="AE563" t="s">
        <v>26</v>
      </c>
    </row>
    <row r="564" spans="31:31" ht="15" customHeight="1" x14ac:dyDescent="0.25">
      <c r="AE564" t="s">
        <v>42</v>
      </c>
    </row>
    <row r="565" spans="31:31" ht="15" customHeight="1" x14ac:dyDescent="0.25">
      <c r="AE565" t="s">
        <v>33</v>
      </c>
    </row>
    <row r="566" spans="31:31" ht="15" customHeight="1" x14ac:dyDescent="0.25">
      <c r="AE566" t="s">
        <v>30</v>
      </c>
    </row>
    <row r="567" spans="31:31" ht="15" customHeight="1" x14ac:dyDescent="0.25">
      <c r="AE567" t="s">
        <v>35</v>
      </c>
    </row>
    <row r="568" spans="31:31" ht="15" customHeight="1" x14ac:dyDescent="0.25">
      <c r="AE568" t="s">
        <v>31</v>
      </c>
    </row>
    <row r="569" spans="31:31" ht="15" customHeight="1" x14ac:dyDescent="0.25">
      <c r="AE569" t="s">
        <v>34</v>
      </c>
    </row>
    <row r="570" spans="31:31" ht="15" customHeight="1" x14ac:dyDescent="0.25">
      <c r="AE570" t="s">
        <v>40</v>
      </c>
    </row>
    <row r="571" spans="31:31" ht="15" customHeight="1" x14ac:dyDescent="0.25">
      <c r="AE571" t="s">
        <v>6</v>
      </c>
    </row>
    <row r="572" spans="31:31" ht="15" customHeight="1" x14ac:dyDescent="0.25">
      <c r="AE572" t="s">
        <v>30</v>
      </c>
    </row>
    <row r="573" spans="31:31" ht="15" customHeight="1" x14ac:dyDescent="0.25">
      <c r="AE573" t="s">
        <v>39</v>
      </c>
    </row>
    <row r="574" spans="31:31" ht="15" customHeight="1" x14ac:dyDescent="0.25">
      <c r="AE574" t="s">
        <v>32</v>
      </c>
    </row>
    <row r="575" spans="31:31" ht="15" customHeight="1" x14ac:dyDescent="0.25">
      <c r="AE575" t="s">
        <v>41</v>
      </c>
    </row>
    <row r="576" spans="31:31" ht="15" customHeight="1" x14ac:dyDescent="0.25">
      <c r="AE576" t="s">
        <v>28</v>
      </c>
    </row>
    <row r="577" spans="31:31" ht="15" customHeight="1" x14ac:dyDescent="0.25">
      <c r="AE577" t="s">
        <v>40</v>
      </c>
    </row>
    <row r="578" spans="31:31" ht="15" customHeight="1" x14ac:dyDescent="0.25">
      <c r="AE578" t="s">
        <v>27</v>
      </c>
    </row>
    <row r="579" spans="31:31" ht="15" customHeight="1" x14ac:dyDescent="0.25">
      <c r="AE579" t="s">
        <v>34</v>
      </c>
    </row>
    <row r="580" spans="31:31" ht="15" customHeight="1" x14ac:dyDescent="0.25">
      <c r="AE580" t="s">
        <v>36</v>
      </c>
    </row>
    <row r="581" spans="31:31" ht="15" customHeight="1" x14ac:dyDescent="0.25">
      <c r="AE581" t="s">
        <v>37</v>
      </c>
    </row>
    <row r="582" spans="31:31" ht="15" customHeight="1" x14ac:dyDescent="0.25">
      <c r="AE582" t="s">
        <v>30</v>
      </c>
    </row>
    <row r="583" spans="31:31" ht="15" customHeight="1" x14ac:dyDescent="0.25">
      <c r="AE583" t="s">
        <v>39</v>
      </c>
    </row>
    <row r="584" spans="31:31" ht="15" customHeight="1" x14ac:dyDescent="0.25">
      <c r="AE584" t="s">
        <v>38</v>
      </c>
    </row>
    <row r="585" spans="31:31" ht="15" customHeight="1" x14ac:dyDescent="0.25">
      <c r="AE585" t="s">
        <v>5</v>
      </c>
    </row>
    <row r="586" spans="31:31" ht="15" customHeight="1" x14ac:dyDescent="0.25">
      <c r="AE586" t="s">
        <v>34</v>
      </c>
    </row>
    <row r="587" spans="31:31" ht="15" customHeight="1" x14ac:dyDescent="0.25">
      <c r="AE587" t="s">
        <v>29</v>
      </c>
    </row>
    <row r="588" spans="31:31" ht="15" customHeight="1" x14ac:dyDescent="0.25">
      <c r="AE588" t="s">
        <v>32</v>
      </c>
    </row>
    <row r="589" spans="31:31" ht="15" customHeight="1" x14ac:dyDescent="0.25">
      <c r="AE589" t="s">
        <v>26</v>
      </c>
    </row>
    <row r="590" spans="31:31" ht="15" customHeight="1" x14ac:dyDescent="0.25">
      <c r="AE590" t="s">
        <v>31</v>
      </c>
    </row>
    <row r="591" spans="31:31" ht="15" customHeight="1" x14ac:dyDescent="0.25">
      <c r="AE591" t="s">
        <v>30</v>
      </c>
    </row>
    <row r="592" spans="31:31" ht="15" customHeight="1" x14ac:dyDescent="0.25">
      <c r="AE592" t="s">
        <v>42</v>
      </c>
    </row>
    <row r="593" spans="31:31" ht="15" customHeight="1" x14ac:dyDescent="0.25">
      <c r="AE593" t="s">
        <v>30</v>
      </c>
    </row>
    <row r="594" spans="31:31" ht="15" customHeight="1" x14ac:dyDescent="0.25">
      <c r="AE594" t="s">
        <v>6</v>
      </c>
    </row>
    <row r="595" spans="31:31" ht="15" customHeight="1" x14ac:dyDescent="0.25">
      <c r="AE595" t="s">
        <v>29</v>
      </c>
    </row>
    <row r="596" spans="31:31" ht="15" customHeight="1" x14ac:dyDescent="0.25">
      <c r="AE596" t="s">
        <v>30</v>
      </c>
    </row>
    <row r="597" spans="31:31" ht="15" customHeight="1" x14ac:dyDescent="0.25">
      <c r="AE597" t="s">
        <v>36</v>
      </c>
    </row>
    <row r="598" spans="31:31" ht="15" customHeight="1" x14ac:dyDescent="0.25">
      <c r="AE598" t="s">
        <v>6</v>
      </c>
    </row>
    <row r="599" spans="31:31" ht="15" customHeight="1" x14ac:dyDescent="0.25">
      <c r="AE599" t="s">
        <v>38</v>
      </c>
    </row>
    <row r="600" spans="31:31" ht="15" customHeight="1" x14ac:dyDescent="0.25">
      <c r="AE600" t="s">
        <v>33</v>
      </c>
    </row>
    <row r="601" spans="31:31" ht="15" customHeight="1" x14ac:dyDescent="0.25">
      <c r="AE601" t="s">
        <v>40</v>
      </c>
    </row>
    <row r="602" spans="31:31" ht="15" customHeight="1" x14ac:dyDescent="0.25">
      <c r="AE602" t="s">
        <v>27</v>
      </c>
    </row>
    <row r="603" spans="31:31" ht="15" customHeight="1" x14ac:dyDescent="0.25">
      <c r="AE603" t="s">
        <v>34</v>
      </c>
    </row>
    <row r="604" spans="31:31" ht="15" customHeight="1" x14ac:dyDescent="0.25">
      <c r="AE604" t="s">
        <v>39</v>
      </c>
    </row>
    <row r="605" spans="31:31" ht="15" customHeight="1" x14ac:dyDescent="0.25">
      <c r="AE605" t="s">
        <v>40</v>
      </c>
    </row>
    <row r="606" spans="31:31" ht="15" customHeight="1" x14ac:dyDescent="0.25">
      <c r="AE606" t="s">
        <v>41</v>
      </c>
    </row>
    <row r="607" spans="31:31" ht="15" customHeight="1" x14ac:dyDescent="0.25">
      <c r="AE607" t="s">
        <v>28</v>
      </c>
    </row>
    <row r="608" spans="31:31" ht="15" customHeight="1" x14ac:dyDescent="0.25">
      <c r="AE608" t="s">
        <v>30</v>
      </c>
    </row>
    <row r="609" spans="31:31" ht="15" customHeight="1" x14ac:dyDescent="0.25">
      <c r="AE609" t="s">
        <v>27</v>
      </c>
    </row>
    <row r="610" spans="31:31" ht="15" customHeight="1" x14ac:dyDescent="0.25">
      <c r="AE610" t="s">
        <v>34</v>
      </c>
    </row>
    <row r="611" spans="31:31" ht="15" customHeight="1" x14ac:dyDescent="0.25">
      <c r="AE611" t="s">
        <v>30</v>
      </c>
    </row>
    <row r="612" spans="31:31" ht="15" customHeight="1" x14ac:dyDescent="0.25">
      <c r="AE612" t="s">
        <v>6</v>
      </c>
    </row>
    <row r="613" spans="31:31" ht="15" customHeight="1" x14ac:dyDescent="0.25">
      <c r="AE613" t="s">
        <v>34</v>
      </c>
    </row>
    <row r="614" spans="31:31" ht="15" customHeight="1" x14ac:dyDescent="0.25">
      <c r="AE614" t="s">
        <v>39</v>
      </c>
    </row>
    <row r="615" spans="31:31" ht="15" customHeight="1" x14ac:dyDescent="0.25">
      <c r="AE615" t="s">
        <v>37</v>
      </c>
    </row>
    <row r="616" spans="31:31" ht="15" customHeight="1" x14ac:dyDescent="0.25">
      <c r="AE616" t="s">
        <v>33</v>
      </c>
    </row>
    <row r="617" spans="31:31" ht="15" customHeight="1" x14ac:dyDescent="0.25">
      <c r="AE617" t="s">
        <v>33</v>
      </c>
    </row>
    <row r="618" spans="31:31" ht="15" customHeight="1" x14ac:dyDescent="0.25">
      <c r="AE618" t="s">
        <v>29</v>
      </c>
    </row>
    <row r="619" spans="31:31" ht="15" customHeight="1" x14ac:dyDescent="0.25">
      <c r="AE619" t="s">
        <v>30</v>
      </c>
    </row>
    <row r="620" spans="31:31" ht="15" customHeight="1" x14ac:dyDescent="0.25">
      <c r="AE620" t="s">
        <v>32</v>
      </c>
    </row>
    <row r="621" spans="31:31" ht="15" customHeight="1" x14ac:dyDescent="0.25">
      <c r="AE621" t="s">
        <v>30</v>
      </c>
    </row>
    <row r="622" spans="31:31" ht="15" customHeight="1" x14ac:dyDescent="0.25">
      <c r="AE622" t="s">
        <v>39</v>
      </c>
    </row>
    <row r="623" spans="31:31" ht="15" customHeight="1" x14ac:dyDescent="0.25">
      <c r="AE623" t="s">
        <v>29</v>
      </c>
    </row>
    <row r="624" spans="31:31" ht="15" customHeight="1" x14ac:dyDescent="0.25">
      <c r="AE624" t="s">
        <v>6</v>
      </c>
    </row>
    <row r="625" spans="31:31" ht="15" customHeight="1" x14ac:dyDescent="0.25">
      <c r="AE625" t="s">
        <v>39</v>
      </c>
    </row>
    <row r="626" spans="31:31" ht="15" customHeight="1" x14ac:dyDescent="0.25">
      <c r="AE626" t="s">
        <v>35</v>
      </c>
    </row>
    <row r="627" spans="31:31" ht="15" customHeight="1" x14ac:dyDescent="0.25">
      <c r="AE627" t="s">
        <v>31</v>
      </c>
    </row>
    <row r="628" spans="31:31" ht="15" customHeight="1" x14ac:dyDescent="0.25">
      <c r="AE628" t="s">
        <v>33</v>
      </c>
    </row>
    <row r="629" spans="31:31" ht="15" customHeight="1" x14ac:dyDescent="0.25">
      <c r="AE629" t="s">
        <v>27</v>
      </c>
    </row>
    <row r="630" spans="31:31" ht="15" customHeight="1" x14ac:dyDescent="0.25">
      <c r="AE630" t="s">
        <v>27</v>
      </c>
    </row>
    <row r="631" spans="31:31" ht="15" customHeight="1" x14ac:dyDescent="0.25">
      <c r="AE631" t="s">
        <v>42</v>
      </c>
    </row>
    <row r="632" spans="31:31" ht="15" customHeight="1" x14ac:dyDescent="0.25">
      <c r="AE632" t="s">
        <v>29</v>
      </c>
    </row>
    <row r="633" spans="31:31" ht="15" customHeight="1" x14ac:dyDescent="0.25">
      <c r="AE633" t="s">
        <v>41</v>
      </c>
    </row>
    <row r="634" spans="31:31" ht="15" customHeight="1" x14ac:dyDescent="0.25">
      <c r="AE634" t="s">
        <v>40</v>
      </c>
    </row>
    <row r="635" spans="31:31" ht="15" customHeight="1" x14ac:dyDescent="0.25">
      <c r="AE635" t="s">
        <v>40</v>
      </c>
    </row>
    <row r="636" spans="31:31" ht="15" customHeight="1" x14ac:dyDescent="0.25">
      <c r="AE636" t="s">
        <v>30</v>
      </c>
    </row>
    <row r="637" spans="31:31" ht="15" customHeight="1" x14ac:dyDescent="0.25">
      <c r="AE637" t="s">
        <v>30</v>
      </c>
    </row>
    <row r="638" spans="31:31" ht="15" customHeight="1" x14ac:dyDescent="0.25">
      <c r="AE638" t="s">
        <v>30</v>
      </c>
    </row>
    <row r="639" spans="31:31" ht="15" customHeight="1" x14ac:dyDescent="0.25">
      <c r="AE639" t="s">
        <v>33</v>
      </c>
    </row>
    <row r="640" spans="31:31" ht="15" customHeight="1" x14ac:dyDescent="0.25">
      <c r="AE640" t="s">
        <v>32</v>
      </c>
    </row>
    <row r="641" spans="31:31" ht="15" customHeight="1" x14ac:dyDescent="0.25">
      <c r="AE641" t="s">
        <v>36</v>
      </c>
    </row>
    <row r="642" spans="31:31" ht="15" customHeight="1" x14ac:dyDescent="0.25">
      <c r="AE642" t="s">
        <v>28</v>
      </c>
    </row>
    <row r="643" spans="31:31" ht="15" customHeight="1" x14ac:dyDescent="0.25">
      <c r="AE643" t="s">
        <v>34</v>
      </c>
    </row>
    <row r="644" spans="31:31" ht="15" customHeight="1" x14ac:dyDescent="0.25">
      <c r="AE644" t="s">
        <v>34</v>
      </c>
    </row>
    <row r="645" spans="31:31" ht="15" customHeight="1" x14ac:dyDescent="0.25">
      <c r="AE645" t="s">
        <v>6</v>
      </c>
    </row>
    <row r="646" spans="31:31" ht="15" customHeight="1" x14ac:dyDescent="0.25">
      <c r="AE646" t="s">
        <v>34</v>
      </c>
    </row>
    <row r="647" spans="31:31" ht="15" customHeight="1" x14ac:dyDescent="0.25">
      <c r="AE647" t="s">
        <v>38</v>
      </c>
    </row>
    <row r="648" spans="31:31" ht="15" customHeight="1" x14ac:dyDescent="0.25">
      <c r="AE648" t="s">
        <v>5</v>
      </c>
    </row>
    <row r="649" spans="31:31" ht="15" customHeight="1" x14ac:dyDescent="0.25">
      <c r="AE649" t="s">
        <v>26</v>
      </c>
    </row>
    <row r="650" spans="31:31" ht="15" customHeight="1" x14ac:dyDescent="0.25">
      <c r="AE650" t="s">
        <v>27</v>
      </c>
    </row>
    <row r="651" spans="31:31" ht="15" customHeight="1" x14ac:dyDescent="0.25">
      <c r="AE651" t="s">
        <v>29</v>
      </c>
    </row>
    <row r="652" spans="31:31" ht="15" customHeight="1" x14ac:dyDescent="0.25">
      <c r="AE652" t="s">
        <v>38</v>
      </c>
    </row>
    <row r="653" spans="31:31" ht="15" customHeight="1" x14ac:dyDescent="0.25">
      <c r="AE653" t="s">
        <v>37</v>
      </c>
    </row>
    <row r="654" spans="31:31" ht="15" customHeight="1" x14ac:dyDescent="0.25">
      <c r="AE654" t="s">
        <v>5</v>
      </c>
    </row>
    <row r="655" spans="31:31" ht="15" customHeight="1" x14ac:dyDescent="0.25">
      <c r="AE655" t="s">
        <v>31</v>
      </c>
    </row>
    <row r="656" spans="31:31" ht="15" customHeight="1" x14ac:dyDescent="0.25">
      <c r="AE656" t="s">
        <v>36</v>
      </c>
    </row>
    <row r="657" spans="31:31" ht="15" customHeight="1" x14ac:dyDescent="0.25">
      <c r="AE657" t="s">
        <v>28</v>
      </c>
    </row>
    <row r="658" spans="31:31" ht="15" customHeight="1" x14ac:dyDescent="0.25">
      <c r="AE658" t="s">
        <v>6</v>
      </c>
    </row>
    <row r="659" spans="31:31" ht="15" customHeight="1" x14ac:dyDescent="0.25">
      <c r="AE659" t="s">
        <v>29</v>
      </c>
    </row>
    <row r="660" spans="31:31" ht="15" customHeight="1" x14ac:dyDescent="0.25">
      <c r="AE660" t="s">
        <v>41</v>
      </c>
    </row>
    <row r="661" spans="31:31" ht="15" customHeight="1" x14ac:dyDescent="0.25">
      <c r="AE661" t="s">
        <v>40</v>
      </c>
    </row>
    <row r="662" spans="31:31" ht="15" customHeight="1" x14ac:dyDescent="0.25">
      <c r="AE662" t="s">
        <v>34</v>
      </c>
    </row>
    <row r="663" spans="31:31" ht="15" customHeight="1" x14ac:dyDescent="0.25">
      <c r="AE663" t="s">
        <v>33</v>
      </c>
    </row>
    <row r="664" spans="31:31" ht="15" customHeight="1" x14ac:dyDescent="0.25">
      <c r="AE664" t="s">
        <v>30</v>
      </c>
    </row>
    <row r="665" spans="31:31" ht="15" customHeight="1" x14ac:dyDescent="0.25">
      <c r="AE665" t="s">
        <v>30</v>
      </c>
    </row>
    <row r="666" spans="31:31" ht="15" customHeight="1" x14ac:dyDescent="0.25">
      <c r="AE666" t="s">
        <v>34</v>
      </c>
    </row>
    <row r="667" spans="31:31" ht="15" customHeight="1" x14ac:dyDescent="0.25">
      <c r="AE667" t="s">
        <v>33</v>
      </c>
    </row>
    <row r="668" spans="31:31" ht="15" customHeight="1" x14ac:dyDescent="0.25">
      <c r="AE668" t="s">
        <v>34</v>
      </c>
    </row>
    <row r="669" spans="31:31" ht="15" customHeight="1" x14ac:dyDescent="0.25">
      <c r="AE669" t="s">
        <v>42</v>
      </c>
    </row>
    <row r="670" spans="31:31" ht="15" customHeight="1" x14ac:dyDescent="0.25">
      <c r="AE670" t="s">
        <v>32</v>
      </c>
    </row>
    <row r="671" spans="31:31" ht="15" customHeight="1" x14ac:dyDescent="0.25">
      <c r="AE671" t="s">
        <v>6</v>
      </c>
    </row>
    <row r="672" spans="31:31" ht="15" customHeight="1" x14ac:dyDescent="0.25">
      <c r="AE672" t="s">
        <v>30</v>
      </c>
    </row>
    <row r="673" spans="31:31" ht="15" customHeight="1" x14ac:dyDescent="0.25">
      <c r="AE673" t="s">
        <v>39</v>
      </c>
    </row>
    <row r="674" spans="31:31" ht="15" customHeight="1" x14ac:dyDescent="0.25">
      <c r="AE674" t="s">
        <v>30</v>
      </c>
    </row>
    <row r="675" spans="31:31" ht="15" customHeight="1" x14ac:dyDescent="0.25">
      <c r="AE675" t="s">
        <v>27</v>
      </c>
    </row>
    <row r="676" spans="31:31" ht="15" customHeight="1" x14ac:dyDescent="0.25">
      <c r="AE676" t="s">
        <v>39</v>
      </c>
    </row>
    <row r="677" spans="31:31" ht="15" customHeight="1" x14ac:dyDescent="0.25">
      <c r="AE677" t="s">
        <v>27</v>
      </c>
    </row>
    <row r="678" spans="31:31" ht="15" customHeight="1" x14ac:dyDescent="0.25">
      <c r="AE678" t="s">
        <v>5</v>
      </c>
    </row>
    <row r="679" spans="31:31" ht="15" customHeight="1" x14ac:dyDescent="0.25">
      <c r="AE679" t="s">
        <v>40</v>
      </c>
    </row>
    <row r="680" spans="31:31" ht="15" customHeight="1" x14ac:dyDescent="0.25">
      <c r="AE680" t="s">
        <v>29</v>
      </c>
    </row>
    <row r="681" spans="31:31" ht="15" customHeight="1" x14ac:dyDescent="0.25">
      <c r="AE681" t="s">
        <v>38</v>
      </c>
    </row>
    <row r="682" spans="31:31" ht="15" customHeight="1" x14ac:dyDescent="0.25">
      <c r="AE682" t="s">
        <v>35</v>
      </c>
    </row>
    <row r="683" spans="31:31" ht="15" customHeight="1" x14ac:dyDescent="0.25">
      <c r="AE683" t="s">
        <v>34</v>
      </c>
    </row>
    <row r="684" spans="31:31" ht="15" customHeight="1" x14ac:dyDescent="0.25">
      <c r="AE684" t="s">
        <v>32</v>
      </c>
    </row>
    <row r="685" spans="31:31" ht="15" customHeight="1" x14ac:dyDescent="0.25">
      <c r="AE685" t="s">
        <v>31</v>
      </c>
    </row>
    <row r="686" spans="31:31" ht="15" customHeight="1" x14ac:dyDescent="0.25">
      <c r="AE686" t="s">
        <v>28</v>
      </c>
    </row>
    <row r="687" spans="31:31" ht="15" customHeight="1" x14ac:dyDescent="0.25">
      <c r="AE687" t="s">
        <v>29</v>
      </c>
    </row>
    <row r="688" spans="31:31" ht="15" customHeight="1" x14ac:dyDescent="0.25">
      <c r="AE688" t="s">
        <v>34</v>
      </c>
    </row>
    <row r="689" spans="31:31" ht="15" customHeight="1" x14ac:dyDescent="0.25">
      <c r="AE689" t="s">
        <v>42</v>
      </c>
    </row>
    <row r="690" spans="31:31" ht="15" customHeight="1" x14ac:dyDescent="0.25">
      <c r="AE690" t="s">
        <v>36</v>
      </c>
    </row>
    <row r="691" spans="31:31" ht="15" customHeight="1" x14ac:dyDescent="0.25">
      <c r="AE691" t="s">
        <v>30</v>
      </c>
    </row>
    <row r="692" spans="31:31" ht="15" customHeight="1" x14ac:dyDescent="0.25">
      <c r="AE692" t="s">
        <v>26</v>
      </c>
    </row>
    <row r="693" spans="31:31" ht="15" customHeight="1" x14ac:dyDescent="0.25">
      <c r="AE693" t="s">
        <v>30</v>
      </c>
    </row>
    <row r="694" spans="31:31" ht="15" customHeight="1" x14ac:dyDescent="0.25">
      <c r="AE694" t="s">
        <v>34</v>
      </c>
    </row>
    <row r="695" spans="31:31" ht="15" customHeight="1" x14ac:dyDescent="0.25">
      <c r="AE695" t="s">
        <v>33</v>
      </c>
    </row>
    <row r="696" spans="31:31" ht="15" customHeight="1" x14ac:dyDescent="0.25">
      <c r="AE696" t="s">
        <v>6</v>
      </c>
    </row>
    <row r="697" spans="31:31" ht="15" customHeight="1" x14ac:dyDescent="0.25">
      <c r="AE697" t="s">
        <v>6</v>
      </c>
    </row>
    <row r="698" spans="31:31" ht="15" customHeight="1" x14ac:dyDescent="0.25">
      <c r="AE698" t="s">
        <v>40</v>
      </c>
    </row>
    <row r="699" spans="31:31" ht="15" customHeight="1" x14ac:dyDescent="0.25">
      <c r="AE699" t="s">
        <v>39</v>
      </c>
    </row>
    <row r="700" spans="31:31" ht="15" customHeight="1" x14ac:dyDescent="0.25">
      <c r="AE700" t="s">
        <v>5</v>
      </c>
    </row>
    <row r="701" spans="31:31" ht="15" customHeight="1" x14ac:dyDescent="0.25">
      <c r="AE701" t="s">
        <v>40</v>
      </c>
    </row>
    <row r="702" spans="31:31" ht="15" customHeight="1" x14ac:dyDescent="0.25">
      <c r="AE702" t="s">
        <v>30</v>
      </c>
    </row>
    <row r="703" spans="31:31" ht="15" customHeight="1" x14ac:dyDescent="0.25">
      <c r="AE703" t="s">
        <v>42</v>
      </c>
    </row>
    <row r="704" spans="31:31" ht="15" customHeight="1" x14ac:dyDescent="0.25">
      <c r="AE704" t="s">
        <v>39</v>
      </c>
    </row>
    <row r="705" spans="31:31" ht="15" customHeight="1" x14ac:dyDescent="0.25">
      <c r="AE705" t="s">
        <v>41</v>
      </c>
    </row>
    <row r="706" spans="31:31" ht="15" customHeight="1" x14ac:dyDescent="0.25">
      <c r="AE706" t="s">
        <v>29</v>
      </c>
    </row>
    <row r="707" spans="31:31" ht="15" customHeight="1" x14ac:dyDescent="0.25">
      <c r="AE707" t="s">
        <v>28</v>
      </c>
    </row>
    <row r="708" spans="31:31" ht="15" customHeight="1" x14ac:dyDescent="0.25">
      <c r="AE708" t="s">
        <v>27</v>
      </c>
    </row>
    <row r="709" spans="31:31" ht="15" customHeight="1" x14ac:dyDescent="0.25">
      <c r="AE709" t="s">
        <v>36</v>
      </c>
    </row>
    <row r="710" spans="31:31" ht="15" customHeight="1" x14ac:dyDescent="0.25">
      <c r="AE710" t="s">
        <v>33</v>
      </c>
    </row>
    <row r="711" spans="31:31" ht="15" customHeight="1" x14ac:dyDescent="0.25">
      <c r="AE711" t="s">
        <v>30</v>
      </c>
    </row>
    <row r="712" spans="31:31" ht="15" customHeight="1" x14ac:dyDescent="0.25">
      <c r="AE712" t="s">
        <v>38</v>
      </c>
    </row>
    <row r="713" spans="31:31" ht="15" customHeight="1" x14ac:dyDescent="0.25">
      <c r="AE713" t="s">
        <v>30</v>
      </c>
    </row>
    <row r="714" spans="31:31" ht="15" customHeight="1" x14ac:dyDescent="0.25">
      <c r="AE714" t="s">
        <v>29</v>
      </c>
    </row>
    <row r="715" spans="31:31" ht="15" customHeight="1" x14ac:dyDescent="0.25">
      <c r="AE715" t="s">
        <v>27</v>
      </c>
    </row>
    <row r="716" spans="31:31" ht="15" customHeight="1" x14ac:dyDescent="0.25">
      <c r="AE716" t="s">
        <v>6</v>
      </c>
    </row>
    <row r="717" spans="31:31" ht="15" customHeight="1" x14ac:dyDescent="0.25">
      <c r="AE717" t="s">
        <v>37</v>
      </c>
    </row>
    <row r="718" spans="31:31" ht="15" customHeight="1" x14ac:dyDescent="0.25">
      <c r="AE718" t="s">
        <v>35</v>
      </c>
    </row>
    <row r="719" spans="31:31" ht="15" customHeight="1" x14ac:dyDescent="0.25">
      <c r="AE719" t="s">
        <v>6</v>
      </c>
    </row>
    <row r="720" spans="31:31" ht="15" customHeight="1" x14ac:dyDescent="0.25">
      <c r="AE720" t="s">
        <v>26</v>
      </c>
    </row>
    <row r="721" spans="31:31" ht="15" customHeight="1" x14ac:dyDescent="0.25">
      <c r="AE721" t="s">
        <v>34</v>
      </c>
    </row>
    <row r="722" spans="31:31" ht="15" customHeight="1" x14ac:dyDescent="0.25">
      <c r="AE722" t="s">
        <v>40</v>
      </c>
    </row>
    <row r="723" spans="31:31" ht="15" customHeight="1" x14ac:dyDescent="0.25">
      <c r="AE723" t="s">
        <v>31</v>
      </c>
    </row>
    <row r="724" spans="31:31" ht="15" customHeight="1" x14ac:dyDescent="0.25">
      <c r="AE724" t="s">
        <v>34</v>
      </c>
    </row>
    <row r="725" spans="31:31" ht="15" customHeight="1" x14ac:dyDescent="0.25">
      <c r="AE725" t="s">
        <v>30</v>
      </c>
    </row>
    <row r="726" spans="31:31" ht="15" customHeight="1" x14ac:dyDescent="0.25">
      <c r="AE726" t="s">
        <v>34</v>
      </c>
    </row>
    <row r="727" spans="31:31" ht="15" customHeight="1" x14ac:dyDescent="0.25">
      <c r="AE727" t="s">
        <v>33</v>
      </c>
    </row>
    <row r="728" spans="31:31" ht="15" customHeight="1" x14ac:dyDescent="0.25">
      <c r="AE728" t="s">
        <v>27</v>
      </c>
    </row>
    <row r="729" spans="31:31" ht="15" customHeight="1" x14ac:dyDescent="0.25">
      <c r="AE729" t="s">
        <v>33</v>
      </c>
    </row>
    <row r="730" spans="31:31" ht="15" customHeight="1" x14ac:dyDescent="0.25">
      <c r="AE730" t="s">
        <v>41</v>
      </c>
    </row>
    <row r="731" spans="31:31" ht="15" customHeight="1" x14ac:dyDescent="0.25">
      <c r="AE731" t="s">
        <v>30</v>
      </c>
    </row>
    <row r="732" spans="31:31" ht="15" customHeight="1" x14ac:dyDescent="0.25">
      <c r="AE732" t="s">
        <v>30</v>
      </c>
    </row>
    <row r="733" spans="31:31" ht="15" customHeight="1" x14ac:dyDescent="0.25">
      <c r="AE733" t="s">
        <v>29</v>
      </c>
    </row>
    <row r="734" spans="31:31" ht="15" customHeight="1" x14ac:dyDescent="0.25">
      <c r="AE734" t="s">
        <v>42</v>
      </c>
    </row>
    <row r="735" spans="31:31" ht="15" customHeight="1" x14ac:dyDescent="0.25">
      <c r="AE735" t="s">
        <v>35</v>
      </c>
    </row>
    <row r="736" spans="31:31" ht="15" customHeight="1" x14ac:dyDescent="0.25">
      <c r="AE736" t="s">
        <v>33</v>
      </c>
    </row>
    <row r="737" spans="31:31" ht="15" customHeight="1" x14ac:dyDescent="0.25">
      <c r="AE737" t="s">
        <v>36</v>
      </c>
    </row>
    <row r="738" spans="31:31" ht="15" customHeight="1" x14ac:dyDescent="0.25">
      <c r="AE738" t="s">
        <v>40</v>
      </c>
    </row>
    <row r="739" spans="31:31" ht="15" customHeight="1" x14ac:dyDescent="0.25">
      <c r="AE739" t="s">
        <v>32</v>
      </c>
    </row>
    <row r="740" spans="31:31" ht="15" customHeight="1" x14ac:dyDescent="0.25">
      <c r="AE740" t="s">
        <v>37</v>
      </c>
    </row>
    <row r="741" spans="31:31" ht="15" customHeight="1" x14ac:dyDescent="0.25">
      <c r="AE741" t="s">
        <v>39</v>
      </c>
    </row>
    <row r="742" spans="31:31" ht="15" customHeight="1" x14ac:dyDescent="0.25">
      <c r="AE742" t="s">
        <v>26</v>
      </c>
    </row>
    <row r="743" spans="31:31" ht="15" customHeight="1" x14ac:dyDescent="0.25">
      <c r="AE743" t="s">
        <v>34</v>
      </c>
    </row>
    <row r="744" spans="31:31" ht="15" customHeight="1" x14ac:dyDescent="0.25">
      <c r="AE744" t="s">
        <v>34</v>
      </c>
    </row>
    <row r="745" spans="31:31" ht="15" customHeight="1" x14ac:dyDescent="0.25">
      <c r="AE745" t="s">
        <v>28</v>
      </c>
    </row>
    <row r="746" spans="31:31" ht="15" customHeight="1" x14ac:dyDescent="0.25">
      <c r="AE746" t="s">
        <v>41</v>
      </c>
    </row>
    <row r="747" spans="31:31" ht="15" customHeight="1" x14ac:dyDescent="0.25">
      <c r="AE747" t="s">
        <v>33</v>
      </c>
    </row>
    <row r="748" spans="31:31" ht="15" customHeight="1" x14ac:dyDescent="0.25">
      <c r="AE748" t="s">
        <v>39</v>
      </c>
    </row>
    <row r="749" spans="31:31" ht="15" customHeight="1" x14ac:dyDescent="0.25">
      <c r="AE749" t="s">
        <v>40</v>
      </c>
    </row>
    <row r="750" spans="31:31" ht="15" customHeight="1" x14ac:dyDescent="0.25">
      <c r="AE750" t="s">
        <v>5</v>
      </c>
    </row>
    <row r="751" spans="31:31" ht="15" customHeight="1" x14ac:dyDescent="0.25">
      <c r="AE751" t="s">
        <v>30</v>
      </c>
    </row>
    <row r="752" spans="31:31" ht="15" customHeight="1" x14ac:dyDescent="0.25">
      <c r="AE752" t="s">
        <v>27</v>
      </c>
    </row>
    <row r="753" spans="31:31" ht="15" customHeight="1" x14ac:dyDescent="0.25">
      <c r="AE753" t="s">
        <v>34</v>
      </c>
    </row>
    <row r="754" spans="31:31" ht="15" customHeight="1" x14ac:dyDescent="0.25">
      <c r="AE754" t="s">
        <v>6</v>
      </c>
    </row>
    <row r="755" spans="31:31" ht="15" customHeight="1" x14ac:dyDescent="0.25">
      <c r="AE755" t="s">
        <v>6</v>
      </c>
    </row>
    <row r="756" spans="31:31" ht="15" customHeight="1" x14ac:dyDescent="0.25">
      <c r="AE756" t="s">
        <v>27</v>
      </c>
    </row>
    <row r="757" spans="31:31" ht="15" customHeight="1" x14ac:dyDescent="0.25">
      <c r="AE757" t="s">
        <v>5</v>
      </c>
    </row>
    <row r="758" spans="31:31" ht="15" customHeight="1" x14ac:dyDescent="0.25">
      <c r="AE758" t="s">
        <v>30</v>
      </c>
    </row>
    <row r="759" spans="31:31" ht="15" customHeight="1" x14ac:dyDescent="0.25">
      <c r="AE759" t="s">
        <v>31</v>
      </c>
    </row>
    <row r="760" spans="31:31" ht="15" customHeight="1" x14ac:dyDescent="0.25">
      <c r="AE760" t="s">
        <v>29</v>
      </c>
    </row>
    <row r="761" spans="31:31" ht="15" customHeight="1" x14ac:dyDescent="0.25">
      <c r="AE761" t="s">
        <v>29</v>
      </c>
    </row>
    <row r="762" spans="31:31" ht="15" customHeight="1" x14ac:dyDescent="0.25">
      <c r="AE762" t="s">
        <v>39</v>
      </c>
    </row>
    <row r="763" spans="31:31" ht="15" customHeight="1" x14ac:dyDescent="0.25">
      <c r="AE763" t="s">
        <v>40</v>
      </c>
    </row>
    <row r="764" spans="31:31" ht="15" customHeight="1" x14ac:dyDescent="0.25">
      <c r="AE764" t="s">
        <v>34</v>
      </c>
    </row>
    <row r="765" spans="31:31" ht="15" customHeight="1" x14ac:dyDescent="0.25">
      <c r="AE765" t="s">
        <v>30</v>
      </c>
    </row>
    <row r="766" spans="31:31" ht="15" customHeight="1" x14ac:dyDescent="0.25">
      <c r="AE766" t="s">
        <v>37</v>
      </c>
    </row>
    <row r="767" spans="31:31" ht="15" customHeight="1" x14ac:dyDescent="0.25">
      <c r="AE767" t="s">
        <v>33</v>
      </c>
    </row>
    <row r="768" spans="31:31" ht="15" customHeight="1" x14ac:dyDescent="0.25">
      <c r="AE768" t="s">
        <v>30</v>
      </c>
    </row>
    <row r="769" spans="31:31" ht="15" customHeight="1" x14ac:dyDescent="0.25">
      <c r="AE769" t="s">
        <v>36</v>
      </c>
    </row>
    <row r="770" spans="31:31" ht="15" customHeight="1" x14ac:dyDescent="0.25">
      <c r="AE770" t="s">
        <v>38</v>
      </c>
    </row>
    <row r="771" spans="31:31" ht="15" customHeight="1" x14ac:dyDescent="0.25">
      <c r="AE771" t="s">
        <v>27</v>
      </c>
    </row>
    <row r="772" spans="31:31" ht="15" customHeight="1" x14ac:dyDescent="0.25">
      <c r="AE772" t="s">
        <v>26</v>
      </c>
    </row>
    <row r="773" spans="31:31" ht="15" customHeight="1" x14ac:dyDescent="0.25">
      <c r="AE773" t="s">
        <v>35</v>
      </c>
    </row>
    <row r="774" spans="31:31" ht="15" customHeight="1" x14ac:dyDescent="0.25">
      <c r="AE774" t="s">
        <v>42</v>
      </c>
    </row>
    <row r="775" spans="31:31" ht="15" customHeight="1" x14ac:dyDescent="0.25">
      <c r="AE775" t="s">
        <v>41</v>
      </c>
    </row>
    <row r="776" spans="31:31" ht="15" customHeight="1" x14ac:dyDescent="0.25">
      <c r="AE776" t="s">
        <v>34</v>
      </c>
    </row>
    <row r="777" spans="31:31" ht="15" customHeight="1" x14ac:dyDescent="0.25">
      <c r="AE777" t="s">
        <v>40</v>
      </c>
    </row>
    <row r="778" spans="31:31" ht="15" customHeight="1" x14ac:dyDescent="0.25">
      <c r="AE778" t="s">
        <v>33</v>
      </c>
    </row>
    <row r="779" spans="31:31" ht="15" customHeight="1" x14ac:dyDescent="0.25">
      <c r="AE779" t="s">
        <v>28</v>
      </c>
    </row>
    <row r="780" spans="31:31" ht="15" customHeight="1" x14ac:dyDescent="0.25">
      <c r="AE780" t="s">
        <v>39</v>
      </c>
    </row>
    <row r="781" spans="31:31" ht="15" customHeight="1" x14ac:dyDescent="0.25">
      <c r="AE781" t="s">
        <v>30</v>
      </c>
    </row>
    <row r="782" spans="31:31" ht="15" customHeight="1" x14ac:dyDescent="0.25">
      <c r="AE782" t="s">
        <v>6</v>
      </c>
    </row>
    <row r="783" spans="31:31" ht="15" customHeight="1" x14ac:dyDescent="0.25">
      <c r="AE783" t="s">
        <v>32</v>
      </c>
    </row>
    <row r="784" spans="31:31" ht="15" customHeight="1" x14ac:dyDescent="0.25">
      <c r="AE784" t="s">
        <v>34</v>
      </c>
    </row>
    <row r="785" spans="31:31" ht="15" customHeight="1" x14ac:dyDescent="0.25">
      <c r="AE785" t="s">
        <v>5</v>
      </c>
    </row>
    <row r="786" spans="31:31" ht="15" customHeight="1" x14ac:dyDescent="0.25">
      <c r="AE786" t="s">
        <v>39</v>
      </c>
    </row>
    <row r="787" spans="31:31" ht="15" customHeight="1" x14ac:dyDescent="0.25">
      <c r="AE787" t="s">
        <v>31</v>
      </c>
    </row>
    <row r="788" spans="31:31" ht="15" customHeight="1" x14ac:dyDescent="0.25">
      <c r="AE788" t="s">
        <v>34</v>
      </c>
    </row>
    <row r="789" spans="31:31" ht="15" customHeight="1" x14ac:dyDescent="0.25">
      <c r="AE789" t="s">
        <v>29</v>
      </c>
    </row>
    <row r="790" spans="31:31" ht="15" customHeight="1" x14ac:dyDescent="0.25">
      <c r="AE790" t="s">
        <v>37</v>
      </c>
    </row>
    <row r="791" spans="31:31" ht="15" customHeight="1" x14ac:dyDescent="0.25">
      <c r="AE791" t="s">
        <v>27</v>
      </c>
    </row>
    <row r="792" spans="31:31" ht="15" customHeight="1" x14ac:dyDescent="0.25">
      <c r="AE792" t="s">
        <v>29</v>
      </c>
    </row>
    <row r="793" spans="31:31" ht="15" customHeight="1" x14ac:dyDescent="0.25">
      <c r="AE793" t="s">
        <v>42</v>
      </c>
    </row>
    <row r="794" spans="31:31" ht="15" customHeight="1" x14ac:dyDescent="0.25">
      <c r="AE794" t="s">
        <v>30</v>
      </c>
    </row>
    <row r="795" spans="31:31" ht="15" customHeight="1" x14ac:dyDescent="0.25">
      <c r="AE795" t="s">
        <v>40</v>
      </c>
    </row>
    <row r="796" spans="31:31" ht="15" customHeight="1" x14ac:dyDescent="0.25">
      <c r="AE796" t="s">
        <v>38</v>
      </c>
    </row>
    <row r="797" spans="31:31" ht="15" customHeight="1" x14ac:dyDescent="0.25">
      <c r="AE797" t="s">
        <v>26</v>
      </c>
    </row>
    <row r="798" spans="31:31" ht="15" customHeight="1" x14ac:dyDescent="0.25">
      <c r="AE798" t="s">
        <v>40</v>
      </c>
    </row>
    <row r="799" spans="31:31" ht="15" customHeight="1" x14ac:dyDescent="0.25">
      <c r="AE799" t="s">
        <v>30</v>
      </c>
    </row>
    <row r="800" spans="31:31" ht="15" customHeight="1" x14ac:dyDescent="0.25">
      <c r="AE800" t="s">
        <v>41</v>
      </c>
    </row>
    <row r="801" spans="31:31" ht="15" customHeight="1" x14ac:dyDescent="0.25">
      <c r="AE801" t="s">
        <v>30</v>
      </c>
    </row>
    <row r="802" spans="31:31" ht="15" customHeight="1" x14ac:dyDescent="0.25">
      <c r="AE802" t="s">
        <v>36</v>
      </c>
    </row>
    <row r="803" spans="31:31" ht="15" customHeight="1" x14ac:dyDescent="0.25">
      <c r="AE803" t="s">
        <v>34</v>
      </c>
    </row>
    <row r="804" spans="31:31" ht="15" customHeight="1" x14ac:dyDescent="0.25">
      <c r="AE804" t="s">
        <v>33</v>
      </c>
    </row>
    <row r="805" spans="31:31" ht="15" customHeight="1" x14ac:dyDescent="0.25">
      <c r="AE805" t="s">
        <v>35</v>
      </c>
    </row>
    <row r="806" spans="31:31" ht="15" customHeight="1" x14ac:dyDescent="0.25">
      <c r="AE806" t="s">
        <v>6</v>
      </c>
    </row>
    <row r="807" spans="31:31" ht="15" customHeight="1" x14ac:dyDescent="0.25">
      <c r="AE807" t="s">
        <v>42</v>
      </c>
    </row>
    <row r="808" spans="31:31" ht="15" customHeight="1" x14ac:dyDescent="0.25">
      <c r="AE808" t="s">
        <v>37</v>
      </c>
    </row>
    <row r="809" spans="31:31" ht="15" customHeight="1" x14ac:dyDescent="0.25">
      <c r="AE809" t="s">
        <v>28</v>
      </c>
    </row>
    <row r="810" spans="31:31" ht="15" customHeight="1" x14ac:dyDescent="0.25">
      <c r="AE810" t="s">
        <v>38</v>
      </c>
    </row>
    <row r="811" spans="31:31" ht="15" customHeight="1" x14ac:dyDescent="0.25">
      <c r="AE811" t="s">
        <v>33</v>
      </c>
    </row>
    <row r="812" spans="31:31" ht="15" customHeight="1" x14ac:dyDescent="0.25">
      <c r="AE812" t="s">
        <v>29</v>
      </c>
    </row>
    <row r="813" spans="31:31" ht="15" customHeight="1" x14ac:dyDescent="0.25">
      <c r="AE813" t="s">
        <v>30</v>
      </c>
    </row>
    <row r="814" spans="31:31" ht="15" customHeight="1" x14ac:dyDescent="0.25">
      <c r="AE814" t="s">
        <v>39</v>
      </c>
    </row>
    <row r="815" spans="31:31" ht="15" customHeight="1" x14ac:dyDescent="0.25">
      <c r="AE815" t="s">
        <v>30</v>
      </c>
    </row>
    <row r="816" spans="31:31" ht="15" customHeight="1" x14ac:dyDescent="0.25">
      <c r="AE816" t="s">
        <v>27</v>
      </c>
    </row>
    <row r="817" spans="31:31" ht="15" customHeight="1" x14ac:dyDescent="0.25">
      <c r="AE817" t="s">
        <v>35</v>
      </c>
    </row>
    <row r="818" spans="31:31" ht="15" customHeight="1" x14ac:dyDescent="0.25">
      <c r="AE818" t="s">
        <v>30</v>
      </c>
    </row>
    <row r="819" spans="31:31" ht="15" customHeight="1" x14ac:dyDescent="0.25">
      <c r="AE819" t="s">
        <v>6</v>
      </c>
    </row>
    <row r="820" spans="31:31" ht="15" customHeight="1" x14ac:dyDescent="0.25">
      <c r="AE820" t="s">
        <v>34</v>
      </c>
    </row>
    <row r="821" spans="31:31" ht="15" customHeight="1" x14ac:dyDescent="0.25">
      <c r="AE821" t="s">
        <v>30</v>
      </c>
    </row>
    <row r="822" spans="31:31" ht="15" customHeight="1" x14ac:dyDescent="0.25">
      <c r="AE822" t="s">
        <v>40</v>
      </c>
    </row>
    <row r="823" spans="31:31" ht="15" customHeight="1" x14ac:dyDescent="0.25">
      <c r="AE823" t="s">
        <v>26</v>
      </c>
    </row>
    <row r="824" spans="31:31" ht="15" customHeight="1" x14ac:dyDescent="0.25">
      <c r="AE824" t="s">
        <v>6</v>
      </c>
    </row>
    <row r="825" spans="31:31" ht="15" customHeight="1" x14ac:dyDescent="0.25">
      <c r="AE825" t="s">
        <v>34</v>
      </c>
    </row>
    <row r="826" spans="31:31" ht="15.6" customHeight="1" x14ac:dyDescent="0.25">
      <c r="AE826" t="s">
        <v>29</v>
      </c>
    </row>
    <row r="827" spans="31:31" ht="15" customHeight="1" x14ac:dyDescent="0.25">
      <c r="AE827" t="s">
        <v>40</v>
      </c>
    </row>
    <row r="828" spans="31:31" ht="15" customHeight="1" x14ac:dyDescent="0.25">
      <c r="AE828" t="s">
        <v>31</v>
      </c>
    </row>
    <row r="829" spans="31:31" ht="15" customHeight="1" x14ac:dyDescent="0.25">
      <c r="AE829" t="s">
        <v>5</v>
      </c>
    </row>
    <row r="830" spans="31:31" ht="15" customHeight="1" x14ac:dyDescent="0.25">
      <c r="AE830" t="s">
        <v>28</v>
      </c>
    </row>
    <row r="831" spans="31:31" ht="15" customHeight="1" x14ac:dyDescent="0.25">
      <c r="AE831" t="s">
        <v>31</v>
      </c>
    </row>
    <row r="832" spans="31:31" ht="15" customHeight="1" x14ac:dyDescent="0.25">
      <c r="AE832" t="s">
        <v>40</v>
      </c>
    </row>
    <row r="833" spans="31:31" ht="15" customHeight="1" x14ac:dyDescent="0.25">
      <c r="AE833" t="s">
        <v>42</v>
      </c>
    </row>
    <row r="834" spans="31:31" ht="15" customHeight="1" x14ac:dyDescent="0.25">
      <c r="AE834" t="s">
        <v>33</v>
      </c>
    </row>
    <row r="835" spans="31:31" ht="15" customHeight="1" x14ac:dyDescent="0.25">
      <c r="AE835" t="s">
        <v>41</v>
      </c>
    </row>
    <row r="836" spans="31:31" ht="15" customHeight="1" x14ac:dyDescent="0.25">
      <c r="AE836" t="s">
        <v>30</v>
      </c>
    </row>
    <row r="837" spans="31:31" ht="15" customHeight="1" x14ac:dyDescent="0.25">
      <c r="AE837" t="s">
        <v>30</v>
      </c>
    </row>
    <row r="838" spans="31:31" ht="15" customHeight="1" x14ac:dyDescent="0.25">
      <c r="AE838" t="s">
        <v>37</v>
      </c>
    </row>
    <row r="839" spans="31:31" ht="15" customHeight="1" x14ac:dyDescent="0.25">
      <c r="AE839" t="s">
        <v>29</v>
      </c>
    </row>
    <row r="840" spans="31:31" ht="15" customHeight="1" x14ac:dyDescent="0.25">
      <c r="AE840" t="s">
        <v>34</v>
      </c>
    </row>
    <row r="841" spans="31:31" ht="15" customHeight="1" x14ac:dyDescent="0.25">
      <c r="AE841" t="s">
        <v>35</v>
      </c>
    </row>
    <row r="842" spans="31:31" ht="15" customHeight="1" x14ac:dyDescent="0.25">
      <c r="AE842" t="s">
        <v>38</v>
      </c>
    </row>
    <row r="843" spans="31:31" ht="15" customHeight="1" x14ac:dyDescent="0.25">
      <c r="AE843" t="s">
        <v>36</v>
      </c>
    </row>
    <row r="844" spans="31:31" ht="15" customHeight="1" x14ac:dyDescent="0.25">
      <c r="AE844" t="s">
        <v>27</v>
      </c>
    </row>
    <row r="845" spans="31:31" ht="15" customHeight="1" x14ac:dyDescent="0.25">
      <c r="AE845" t="s">
        <v>34</v>
      </c>
    </row>
    <row r="846" spans="31:31" ht="15" customHeight="1" x14ac:dyDescent="0.25">
      <c r="AE846" t="s">
        <v>27</v>
      </c>
    </row>
    <row r="847" spans="31:31" ht="15" customHeight="1" x14ac:dyDescent="0.25">
      <c r="AE847" t="s">
        <v>6</v>
      </c>
    </row>
    <row r="848" spans="31:31" ht="15" customHeight="1" x14ac:dyDescent="0.25">
      <c r="AE848" t="s">
        <v>39</v>
      </c>
    </row>
    <row r="849" spans="31:31" ht="15" customHeight="1" x14ac:dyDescent="0.25">
      <c r="AE849" t="s">
        <v>39</v>
      </c>
    </row>
    <row r="850" spans="31:31" ht="15" customHeight="1" x14ac:dyDescent="0.25">
      <c r="AE850" t="s">
        <v>32</v>
      </c>
    </row>
    <row r="851" spans="31:31" ht="15" customHeight="1" x14ac:dyDescent="0.25">
      <c r="AE851" t="s">
        <v>5</v>
      </c>
    </row>
    <row r="852" spans="31:31" ht="15" customHeight="1" x14ac:dyDescent="0.25">
      <c r="AE852" t="s">
        <v>33</v>
      </c>
    </row>
    <row r="853" spans="31:31" ht="15" customHeight="1" x14ac:dyDescent="0.25">
      <c r="AE853" t="s">
        <v>27</v>
      </c>
    </row>
    <row r="854" spans="31:31" ht="15" customHeight="1" x14ac:dyDescent="0.25">
      <c r="AE854" t="s">
        <v>6</v>
      </c>
    </row>
    <row r="855" spans="31:31" ht="15" customHeight="1" x14ac:dyDescent="0.25">
      <c r="AE855" t="s">
        <v>30</v>
      </c>
    </row>
    <row r="856" spans="31:31" ht="15" customHeight="1" x14ac:dyDescent="0.25">
      <c r="AE856" t="s">
        <v>28</v>
      </c>
    </row>
    <row r="857" spans="31:31" ht="15" customHeight="1" x14ac:dyDescent="0.25">
      <c r="AE857" t="s">
        <v>42</v>
      </c>
    </row>
    <row r="858" spans="31:31" ht="15" customHeight="1" x14ac:dyDescent="0.25">
      <c r="AE858" t="s">
        <v>26</v>
      </c>
    </row>
    <row r="859" spans="31:31" ht="15" customHeight="1" x14ac:dyDescent="0.25">
      <c r="AE859" t="s">
        <v>41</v>
      </c>
    </row>
    <row r="860" spans="31:31" ht="15" customHeight="1" x14ac:dyDescent="0.25">
      <c r="AE860" t="s">
        <v>31</v>
      </c>
    </row>
    <row r="861" spans="31:31" ht="15" customHeight="1" x14ac:dyDescent="0.25">
      <c r="AE861" t="s">
        <v>40</v>
      </c>
    </row>
    <row r="862" spans="31:31" ht="15" customHeight="1" x14ac:dyDescent="0.25">
      <c r="AE862" t="s">
        <v>30</v>
      </c>
    </row>
    <row r="863" spans="31:31" ht="15" customHeight="1" x14ac:dyDescent="0.25">
      <c r="AE863" t="s">
        <v>40</v>
      </c>
    </row>
    <row r="864" spans="31:31" ht="15" customHeight="1" x14ac:dyDescent="0.25">
      <c r="AE864" t="s">
        <v>6</v>
      </c>
    </row>
    <row r="865" spans="31:31" ht="15" customHeight="1" x14ac:dyDescent="0.25">
      <c r="AE865" t="s">
        <v>29</v>
      </c>
    </row>
    <row r="866" spans="31:31" ht="15" customHeight="1" x14ac:dyDescent="0.25">
      <c r="AE866" t="s">
        <v>38</v>
      </c>
    </row>
    <row r="867" spans="31:31" ht="15" customHeight="1" x14ac:dyDescent="0.25">
      <c r="AE867" t="s">
        <v>35</v>
      </c>
    </row>
    <row r="868" spans="31:31" ht="15" customHeight="1" x14ac:dyDescent="0.25">
      <c r="AE868" t="s">
        <v>39</v>
      </c>
    </row>
    <row r="869" spans="31:31" ht="15" customHeight="1" x14ac:dyDescent="0.25">
      <c r="AE869" t="s">
        <v>36</v>
      </c>
    </row>
    <row r="870" spans="31:31" ht="15" customHeight="1" x14ac:dyDescent="0.25">
      <c r="AE870" t="s">
        <v>29</v>
      </c>
    </row>
    <row r="871" spans="31:31" ht="15" customHeight="1" x14ac:dyDescent="0.25">
      <c r="AE871" t="s">
        <v>34</v>
      </c>
    </row>
    <row r="872" spans="31:31" ht="15" customHeight="1" x14ac:dyDescent="0.25">
      <c r="AE872" t="s">
        <v>34</v>
      </c>
    </row>
    <row r="873" spans="31:31" ht="15" customHeight="1" x14ac:dyDescent="0.25">
      <c r="AE873" t="s">
        <v>34</v>
      </c>
    </row>
    <row r="874" spans="31:31" ht="15" customHeight="1" x14ac:dyDescent="0.25">
      <c r="AE874" t="s">
        <v>30</v>
      </c>
    </row>
    <row r="875" spans="31:31" ht="15" customHeight="1" x14ac:dyDescent="0.25">
      <c r="AE875" t="s">
        <v>37</v>
      </c>
    </row>
    <row r="876" spans="31:31" ht="15" customHeight="1" x14ac:dyDescent="0.25">
      <c r="AE876" t="s">
        <v>6</v>
      </c>
    </row>
    <row r="877" spans="31:31" ht="15" customHeight="1" x14ac:dyDescent="0.25">
      <c r="AE877" t="s">
        <v>32</v>
      </c>
    </row>
    <row r="878" spans="31:31" ht="15" customHeight="1" x14ac:dyDescent="0.25">
      <c r="AE878" t="s">
        <v>30</v>
      </c>
    </row>
    <row r="879" spans="31:31" ht="15" customHeight="1" x14ac:dyDescent="0.25">
      <c r="AE879" t="s">
        <v>39</v>
      </c>
    </row>
    <row r="880" spans="31:31" ht="15" customHeight="1" x14ac:dyDescent="0.25">
      <c r="AE880" t="s">
        <v>27</v>
      </c>
    </row>
    <row r="881" spans="31:31" ht="15" customHeight="1" x14ac:dyDescent="0.25">
      <c r="AE881" t="s">
        <v>28</v>
      </c>
    </row>
    <row r="882" spans="31:31" ht="15" customHeight="1" x14ac:dyDescent="0.25">
      <c r="AE882" t="s">
        <v>36</v>
      </c>
    </row>
    <row r="883" spans="31:31" ht="15" customHeight="1" x14ac:dyDescent="0.25">
      <c r="AE883" t="s">
        <v>27</v>
      </c>
    </row>
    <row r="884" spans="31:31" ht="15" customHeight="1" x14ac:dyDescent="0.25">
      <c r="AE884" t="s">
        <v>26</v>
      </c>
    </row>
    <row r="885" spans="31:31" ht="15" customHeight="1" x14ac:dyDescent="0.25">
      <c r="AE885" t="s">
        <v>33</v>
      </c>
    </row>
    <row r="886" spans="31:31" ht="15" customHeight="1" x14ac:dyDescent="0.25">
      <c r="AE886" t="s">
        <v>40</v>
      </c>
    </row>
    <row r="887" spans="31:31" ht="15" customHeight="1" x14ac:dyDescent="0.25">
      <c r="AE887" t="s">
        <v>27</v>
      </c>
    </row>
    <row r="888" spans="31:31" ht="15" customHeight="1" x14ac:dyDescent="0.25">
      <c r="AE888" t="s">
        <v>30</v>
      </c>
    </row>
    <row r="889" spans="31:31" ht="15" customHeight="1" x14ac:dyDescent="0.25">
      <c r="AE889" t="s">
        <v>38</v>
      </c>
    </row>
    <row r="890" spans="31:31" ht="15" customHeight="1" x14ac:dyDescent="0.25">
      <c r="AE890" t="s">
        <v>6</v>
      </c>
    </row>
    <row r="891" spans="31:31" ht="15" customHeight="1" x14ac:dyDescent="0.25">
      <c r="AE891" t="s">
        <v>34</v>
      </c>
    </row>
    <row r="892" spans="31:31" ht="15" customHeight="1" x14ac:dyDescent="0.25">
      <c r="AE892" t="s">
        <v>33</v>
      </c>
    </row>
    <row r="893" spans="31:31" ht="15" customHeight="1" x14ac:dyDescent="0.25">
      <c r="AE893" t="s">
        <v>29</v>
      </c>
    </row>
    <row r="894" spans="31:31" ht="15" customHeight="1" x14ac:dyDescent="0.25">
      <c r="AE894" t="s">
        <v>33</v>
      </c>
    </row>
    <row r="895" spans="31:31" ht="15" customHeight="1" x14ac:dyDescent="0.25">
      <c r="AE895" t="s">
        <v>40</v>
      </c>
    </row>
    <row r="896" spans="31:31" ht="15" customHeight="1" x14ac:dyDescent="0.25">
      <c r="AE896" t="s">
        <v>5</v>
      </c>
    </row>
    <row r="897" spans="31:31" ht="15" customHeight="1" x14ac:dyDescent="0.25">
      <c r="AE897" t="s">
        <v>30</v>
      </c>
    </row>
    <row r="898" spans="31:31" ht="15" customHeight="1" x14ac:dyDescent="0.25">
      <c r="AE898" t="s">
        <v>34</v>
      </c>
    </row>
    <row r="899" spans="31:31" ht="15" customHeight="1" x14ac:dyDescent="0.25">
      <c r="AE899" t="s">
        <v>30</v>
      </c>
    </row>
    <row r="900" spans="31:31" ht="15" customHeight="1" x14ac:dyDescent="0.25">
      <c r="AE900" t="s">
        <v>42</v>
      </c>
    </row>
    <row r="901" spans="31:31" ht="15" customHeight="1" x14ac:dyDescent="0.25">
      <c r="AE901" t="s">
        <v>29</v>
      </c>
    </row>
    <row r="902" spans="31:31" ht="15" customHeight="1" x14ac:dyDescent="0.25">
      <c r="AE902" t="s">
        <v>41</v>
      </c>
    </row>
    <row r="903" spans="31:31" ht="15" customHeight="1" x14ac:dyDescent="0.25">
      <c r="AE903" t="s">
        <v>35</v>
      </c>
    </row>
    <row r="904" spans="31:31" ht="15" customHeight="1" x14ac:dyDescent="0.25">
      <c r="AE904" t="s">
        <v>39</v>
      </c>
    </row>
    <row r="905" spans="31:31" ht="15" customHeight="1" x14ac:dyDescent="0.25">
      <c r="AE905" t="s">
        <v>37</v>
      </c>
    </row>
    <row r="906" spans="31:31" ht="15" customHeight="1" x14ac:dyDescent="0.25">
      <c r="AE906" t="s">
        <v>34</v>
      </c>
    </row>
    <row r="907" spans="31:31" ht="15" customHeight="1" x14ac:dyDescent="0.25">
      <c r="AE907" t="s">
        <v>32</v>
      </c>
    </row>
    <row r="908" spans="31:31" ht="15" customHeight="1" x14ac:dyDescent="0.25">
      <c r="AE908" t="s">
        <v>39</v>
      </c>
    </row>
    <row r="909" spans="31:31" ht="15" customHeight="1" x14ac:dyDescent="0.25">
      <c r="AE909" t="s">
        <v>26</v>
      </c>
    </row>
    <row r="910" spans="31:31" ht="15" customHeight="1" x14ac:dyDescent="0.25">
      <c r="AE910" t="s">
        <v>27</v>
      </c>
    </row>
    <row r="911" spans="31:31" ht="15" customHeight="1" x14ac:dyDescent="0.25">
      <c r="AE911" t="s">
        <v>5</v>
      </c>
    </row>
    <row r="912" spans="31:31" ht="15" customHeight="1" x14ac:dyDescent="0.25">
      <c r="AE912" t="s">
        <v>29</v>
      </c>
    </row>
    <row r="913" spans="31:31" ht="15" customHeight="1" x14ac:dyDescent="0.25">
      <c r="AE913" t="s">
        <v>31</v>
      </c>
    </row>
    <row r="914" spans="31:31" ht="15" customHeight="1" x14ac:dyDescent="0.25">
      <c r="AE914" t="s">
        <v>40</v>
      </c>
    </row>
    <row r="915" spans="31:31" ht="15" customHeight="1" x14ac:dyDescent="0.25">
      <c r="AE915" t="s">
        <v>42</v>
      </c>
    </row>
    <row r="916" spans="31:31" ht="15" customHeight="1" x14ac:dyDescent="0.25">
      <c r="AE916" t="s">
        <v>30</v>
      </c>
    </row>
    <row r="917" spans="31:31" ht="15" customHeight="1" x14ac:dyDescent="0.25">
      <c r="AE917" t="s">
        <v>41</v>
      </c>
    </row>
    <row r="918" spans="31:31" ht="15" customHeight="1" x14ac:dyDescent="0.25">
      <c r="AE918" t="s">
        <v>34</v>
      </c>
    </row>
    <row r="919" spans="31:31" ht="15" customHeight="1" x14ac:dyDescent="0.25">
      <c r="AE919" t="s">
        <v>40</v>
      </c>
    </row>
    <row r="920" spans="31:31" ht="15" customHeight="1" x14ac:dyDescent="0.25">
      <c r="AE920" t="s">
        <v>36</v>
      </c>
    </row>
    <row r="921" spans="31:31" ht="15" customHeight="1" x14ac:dyDescent="0.25">
      <c r="AE921" t="s">
        <v>30</v>
      </c>
    </row>
    <row r="922" spans="31:31" ht="15" customHeight="1" x14ac:dyDescent="0.25">
      <c r="AE922" t="s">
        <v>33</v>
      </c>
    </row>
    <row r="923" spans="31:31" ht="15" customHeight="1" x14ac:dyDescent="0.25">
      <c r="AE923" t="s">
        <v>30</v>
      </c>
    </row>
    <row r="924" spans="31:31" ht="15" customHeight="1" x14ac:dyDescent="0.25">
      <c r="AE924" t="s">
        <v>39</v>
      </c>
    </row>
    <row r="925" spans="31:31" ht="15" customHeight="1" x14ac:dyDescent="0.25">
      <c r="AE925" t="s">
        <v>38</v>
      </c>
    </row>
    <row r="926" spans="31:31" ht="15" customHeight="1" x14ac:dyDescent="0.25">
      <c r="AE926" t="s">
        <v>29</v>
      </c>
    </row>
    <row r="927" spans="31:31" ht="15" customHeight="1" x14ac:dyDescent="0.25">
      <c r="AE927" t="s">
        <v>32</v>
      </c>
    </row>
    <row r="928" spans="31:31" ht="15" customHeight="1" x14ac:dyDescent="0.25">
      <c r="AE928" t="s">
        <v>34</v>
      </c>
    </row>
    <row r="929" spans="31:31" ht="15" customHeight="1" x14ac:dyDescent="0.25">
      <c r="AE929" t="s">
        <v>27</v>
      </c>
    </row>
    <row r="930" spans="31:31" ht="15" customHeight="1" x14ac:dyDescent="0.25">
      <c r="AE930" t="s">
        <v>30</v>
      </c>
    </row>
    <row r="931" spans="31:31" ht="15" customHeight="1" x14ac:dyDescent="0.25">
      <c r="AE931" t="s">
        <v>39</v>
      </c>
    </row>
    <row r="932" spans="31:31" ht="15" customHeight="1" x14ac:dyDescent="0.25">
      <c r="AE932" t="s">
        <v>37</v>
      </c>
    </row>
    <row r="933" spans="31:31" ht="15" customHeight="1" x14ac:dyDescent="0.25">
      <c r="AE933" t="s">
        <v>6</v>
      </c>
    </row>
    <row r="934" spans="31:31" ht="15" customHeight="1" x14ac:dyDescent="0.25">
      <c r="AE934" t="s">
        <v>6</v>
      </c>
    </row>
    <row r="935" spans="31:31" ht="15" customHeight="1" x14ac:dyDescent="0.25">
      <c r="AE935" t="s">
        <v>33</v>
      </c>
    </row>
    <row r="936" spans="31:31" ht="15" customHeight="1" x14ac:dyDescent="0.25">
      <c r="AE936" t="s">
        <v>27</v>
      </c>
    </row>
    <row r="937" spans="31:31" ht="15" customHeight="1" x14ac:dyDescent="0.25">
      <c r="AE937" t="s">
        <v>32</v>
      </c>
    </row>
    <row r="938" spans="31:31" ht="15" customHeight="1" x14ac:dyDescent="0.25">
      <c r="AE938" t="s">
        <v>28</v>
      </c>
    </row>
    <row r="939" spans="31:31" ht="15" customHeight="1" x14ac:dyDescent="0.25">
      <c r="AE939" t="s">
        <v>40</v>
      </c>
    </row>
    <row r="940" spans="31:31" ht="15" customHeight="1" x14ac:dyDescent="0.25">
      <c r="AE940" t="s">
        <v>5</v>
      </c>
    </row>
    <row r="941" spans="31:31" ht="15" customHeight="1" x14ac:dyDescent="0.25">
      <c r="AE941" t="s">
        <v>29</v>
      </c>
    </row>
    <row r="942" spans="31:31" ht="15" customHeight="1" x14ac:dyDescent="0.25">
      <c r="AE942" t="s">
        <v>35</v>
      </c>
    </row>
    <row r="943" spans="31:31" ht="15" customHeight="1" x14ac:dyDescent="0.25">
      <c r="AE943" t="s">
        <v>39</v>
      </c>
    </row>
    <row r="944" spans="31:31" ht="15" customHeight="1" x14ac:dyDescent="0.25">
      <c r="AE944" t="s">
        <v>30</v>
      </c>
    </row>
    <row r="945" spans="31:31" ht="15" customHeight="1" x14ac:dyDescent="0.25">
      <c r="AE945" t="s">
        <v>34</v>
      </c>
    </row>
    <row r="946" spans="31:31" ht="15" customHeight="1" x14ac:dyDescent="0.25">
      <c r="AE946" t="s">
        <v>26</v>
      </c>
    </row>
    <row r="947" spans="31:31" ht="15" customHeight="1" x14ac:dyDescent="0.25">
      <c r="AE947" t="s">
        <v>34</v>
      </c>
    </row>
    <row r="948" spans="31:31" ht="15" customHeight="1" x14ac:dyDescent="0.25">
      <c r="AE948" t="s">
        <v>31</v>
      </c>
    </row>
    <row r="949" spans="31:31" ht="15" customHeight="1" x14ac:dyDescent="0.25">
      <c r="AE949" t="s">
        <v>30</v>
      </c>
    </row>
    <row r="950" spans="31:31" ht="15" customHeight="1" x14ac:dyDescent="0.25">
      <c r="AE950" t="s">
        <v>29</v>
      </c>
    </row>
    <row r="951" spans="31:31" ht="15" customHeight="1" x14ac:dyDescent="0.25">
      <c r="AE951" t="s">
        <v>30</v>
      </c>
    </row>
    <row r="952" spans="31:31" ht="15" customHeight="1" x14ac:dyDescent="0.25">
      <c r="AE952" t="s">
        <v>36</v>
      </c>
    </row>
    <row r="953" spans="31:31" ht="15" customHeight="1" x14ac:dyDescent="0.25">
      <c r="AE953" t="s">
        <v>6</v>
      </c>
    </row>
    <row r="954" spans="31:31" ht="15" customHeight="1" x14ac:dyDescent="0.25">
      <c r="AE954" t="s">
        <v>40</v>
      </c>
    </row>
    <row r="955" spans="31:31" ht="15" customHeight="1" x14ac:dyDescent="0.25">
      <c r="AE955" t="s">
        <v>34</v>
      </c>
    </row>
    <row r="956" spans="31:31" ht="15" customHeight="1" x14ac:dyDescent="0.25">
      <c r="AE956" t="s">
        <v>38</v>
      </c>
    </row>
    <row r="957" spans="31:31" ht="15" customHeight="1" x14ac:dyDescent="0.25">
      <c r="AE957" t="s">
        <v>27</v>
      </c>
    </row>
    <row r="958" spans="31:31" ht="15" customHeight="1" x14ac:dyDescent="0.25">
      <c r="AE958" t="s">
        <v>30</v>
      </c>
    </row>
    <row r="959" spans="31:31" ht="15" customHeight="1" x14ac:dyDescent="0.25">
      <c r="AE959" t="s">
        <v>39</v>
      </c>
    </row>
    <row r="960" spans="31:31" ht="15" customHeight="1" x14ac:dyDescent="0.25">
      <c r="AE960" t="s">
        <v>6</v>
      </c>
    </row>
    <row r="961" spans="31:31" ht="15" customHeight="1" x14ac:dyDescent="0.25">
      <c r="AE961" t="s">
        <v>31</v>
      </c>
    </row>
    <row r="962" spans="31:31" ht="15" customHeight="1" x14ac:dyDescent="0.25">
      <c r="AE962" t="s">
        <v>34</v>
      </c>
    </row>
    <row r="963" spans="31:31" ht="15" customHeight="1" x14ac:dyDescent="0.25">
      <c r="AE963" t="s">
        <v>42</v>
      </c>
    </row>
    <row r="964" spans="31:31" ht="15" customHeight="1" x14ac:dyDescent="0.25">
      <c r="AE964" t="s">
        <v>40</v>
      </c>
    </row>
    <row r="965" spans="31:31" ht="15" customHeight="1" x14ac:dyDescent="0.25">
      <c r="AE965" t="s">
        <v>41</v>
      </c>
    </row>
    <row r="966" spans="31:31" ht="15" customHeight="1" x14ac:dyDescent="0.25">
      <c r="AE966" t="s">
        <v>5</v>
      </c>
    </row>
    <row r="967" spans="31:31" ht="15" customHeight="1" x14ac:dyDescent="0.25">
      <c r="AE967" t="s">
        <v>30</v>
      </c>
    </row>
    <row r="968" spans="31:31" ht="15" customHeight="1" x14ac:dyDescent="0.25">
      <c r="AE968" t="s">
        <v>34</v>
      </c>
    </row>
    <row r="969" spans="31:31" ht="15" customHeight="1" x14ac:dyDescent="0.25">
      <c r="AE969" t="s">
        <v>33</v>
      </c>
    </row>
    <row r="970" spans="31:31" ht="15" customHeight="1" x14ac:dyDescent="0.25">
      <c r="AE970" t="s">
        <v>40</v>
      </c>
    </row>
    <row r="971" spans="31:31" ht="15" customHeight="1" x14ac:dyDescent="0.25">
      <c r="AE971" t="s">
        <v>29</v>
      </c>
    </row>
    <row r="972" spans="31:31" ht="15" customHeight="1" x14ac:dyDescent="0.25">
      <c r="AE972" t="s">
        <v>26</v>
      </c>
    </row>
    <row r="973" spans="31:31" ht="15" customHeight="1" x14ac:dyDescent="0.25">
      <c r="AE973" t="s">
        <v>36</v>
      </c>
    </row>
    <row r="974" spans="31:31" ht="15" customHeight="1" x14ac:dyDescent="0.25">
      <c r="AE974" t="s">
        <v>33</v>
      </c>
    </row>
    <row r="975" spans="31:31" ht="15" customHeight="1" x14ac:dyDescent="0.25">
      <c r="AE975" t="s">
        <v>6</v>
      </c>
    </row>
    <row r="976" spans="31:31" ht="15" customHeight="1" x14ac:dyDescent="0.25">
      <c r="AE976" t="s">
        <v>28</v>
      </c>
    </row>
    <row r="977" spans="31:31" ht="15" customHeight="1" x14ac:dyDescent="0.25">
      <c r="AE977" t="s">
        <v>32</v>
      </c>
    </row>
    <row r="978" spans="31:31" ht="15" customHeight="1" x14ac:dyDescent="0.25">
      <c r="AE978" t="s">
        <v>38</v>
      </c>
    </row>
    <row r="979" spans="31:31" ht="15" customHeight="1" x14ac:dyDescent="0.25">
      <c r="AE979" t="s">
        <v>39</v>
      </c>
    </row>
    <row r="980" spans="31:31" ht="15" customHeight="1" x14ac:dyDescent="0.25">
      <c r="AE980" t="s">
        <v>30</v>
      </c>
    </row>
    <row r="981" spans="31:31" ht="15" customHeight="1" x14ac:dyDescent="0.25">
      <c r="AE981" t="s">
        <v>29</v>
      </c>
    </row>
    <row r="982" spans="31:31" ht="15" customHeight="1" x14ac:dyDescent="0.25">
      <c r="AE982" t="s">
        <v>34</v>
      </c>
    </row>
    <row r="983" spans="31:31" ht="15" customHeight="1" x14ac:dyDescent="0.25">
      <c r="AE983" t="s">
        <v>40</v>
      </c>
    </row>
    <row r="984" spans="31:31" ht="15" customHeight="1" x14ac:dyDescent="0.25">
      <c r="AE984" t="s">
        <v>35</v>
      </c>
    </row>
    <row r="985" spans="31:31" ht="15" customHeight="1" x14ac:dyDescent="0.25">
      <c r="AE985" t="s">
        <v>30</v>
      </c>
    </row>
    <row r="986" spans="31:31" ht="15" customHeight="1" x14ac:dyDescent="0.25">
      <c r="AE986" t="s">
        <v>30</v>
      </c>
    </row>
    <row r="987" spans="31:31" ht="15" customHeight="1" x14ac:dyDescent="0.25">
      <c r="AE987" t="s">
        <v>6</v>
      </c>
    </row>
    <row r="988" spans="31:31" ht="15" customHeight="1" x14ac:dyDescent="0.25">
      <c r="AE988" t="s">
        <v>33</v>
      </c>
    </row>
    <row r="989" spans="31:31" ht="15" customHeight="1" x14ac:dyDescent="0.25">
      <c r="AE989" t="s">
        <v>37</v>
      </c>
    </row>
    <row r="990" spans="31:31" ht="15" customHeight="1" x14ac:dyDescent="0.25">
      <c r="AE990" t="s">
        <v>27</v>
      </c>
    </row>
    <row r="991" spans="31:31" ht="15" customHeight="1" x14ac:dyDescent="0.25">
      <c r="AE991" t="s">
        <v>5</v>
      </c>
    </row>
    <row r="992" spans="31:31" ht="15" customHeight="1" x14ac:dyDescent="0.25">
      <c r="AE992" t="s">
        <v>35</v>
      </c>
    </row>
    <row r="993" spans="31:31" ht="15" customHeight="1" x14ac:dyDescent="0.25">
      <c r="AE993" t="s">
        <v>26</v>
      </c>
    </row>
    <row r="994" spans="31:31" ht="15" customHeight="1" x14ac:dyDescent="0.25">
      <c r="AE994" t="s">
        <v>41</v>
      </c>
    </row>
    <row r="995" spans="31:31" ht="15" customHeight="1" x14ac:dyDescent="0.25">
      <c r="AE995" t="s">
        <v>30</v>
      </c>
    </row>
    <row r="996" spans="31:31" ht="15" customHeight="1" x14ac:dyDescent="0.25">
      <c r="AE996" t="s">
        <v>40</v>
      </c>
    </row>
    <row r="997" spans="31:31" ht="15" customHeight="1" x14ac:dyDescent="0.25">
      <c r="AE997" t="s">
        <v>33</v>
      </c>
    </row>
    <row r="998" spans="31:31" ht="15" customHeight="1" x14ac:dyDescent="0.25">
      <c r="AE998" t="s">
        <v>34</v>
      </c>
    </row>
    <row r="999" spans="31:31" ht="15" customHeight="1" x14ac:dyDescent="0.25">
      <c r="AE999" t="s">
        <v>29</v>
      </c>
    </row>
    <row r="1000" spans="31:31" ht="15" customHeight="1" x14ac:dyDescent="0.25">
      <c r="AE1000" t="s">
        <v>30</v>
      </c>
    </row>
    <row r="1001" spans="31:31" ht="15" customHeight="1" x14ac:dyDescent="0.25">
      <c r="AE1001" t="s">
        <v>36</v>
      </c>
    </row>
    <row r="1002" spans="31:31" ht="15" customHeight="1" x14ac:dyDescent="0.25">
      <c r="AE1002" t="s">
        <v>31</v>
      </c>
    </row>
    <row r="1003" spans="31:31" ht="15" customHeight="1" x14ac:dyDescent="0.25">
      <c r="AE1003" t="s">
        <v>6</v>
      </c>
    </row>
    <row r="1004" spans="31:31" ht="15" customHeight="1" x14ac:dyDescent="0.25">
      <c r="AE1004" t="s">
        <v>27</v>
      </c>
    </row>
    <row r="1005" spans="31:31" ht="15" customHeight="1" x14ac:dyDescent="0.25">
      <c r="AE1005" t="s">
        <v>32</v>
      </c>
    </row>
    <row r="1006" spans="31:31" ht="15" customHeight="1" x14ac:dyDescent="0.25">
      <c r="AE1006" t="s">
        <v>42</v>
      </c>
    </row>
    <row r="1007" spans="31:31" ht="15" customHeight="1" x14ac:dyDescent="0.25">
      <c r="AE1007" t="s">
        <v>39</v>
      </c>
    </row>
    <row r="1008" spans="31:31" ht="15" customHeight="1" x14ac:dyDescent="0.25">
      <c r="AE1008" t="s">
        <v>39</v>
      </c>
    </row>
    <row r="1009" spans="31:31" ht="15" customHeight="1" x14ac:dyDescent="0.25">
      <c r="AE1009" t="s">
        <v>34</v>
      </c>
    </row>
    <row r="1010" spans="31:31" ht="15" customHeight="1" x14ac:dyDescent="0.25">
      <c r="AE1010" t="s">
        <v>6</v>
      </c>
    </row>
    <row r="1011" spans="31:31" ht="15" customHeight="1" x14ac:dyDescent="0.25">
      <c r="AE1011" t="s">
        <v>33</v>
      </c>
    </row>
    <row r="1012" spans="31:31" ht="15" customHeight="1" x14ac:dyDescent="0.25">
      <c r="AE1012" t="s">
        <v>33</v>
      </c>
    </row>
    <row r="1013" spans="31:31" ht="15" customHeight="1" x14ac:dyDescent="0.25">
      <c r="AE1013" t="s">
        <v>29</v>
      </c>
    </row>
    <row r="1014" spans="31:31" ht="15" customHeight="1" x14ac:dyDescent="0.25">
      <c r="AE1014" t="s">
        <v>30</v>
      </c>
    </row>
    <row r="1015" spans="31:31" ht="15" customHeight="1" x14ac:dyDescent="0.25">
      <c r="AE1015" t="s">
        <v>41</v>
      </c>
    </row>
    <row r="1016" spans="31:31" ht="15" customHeight="1" x14ac:dyDescent="0.25">
      <c r="AE1016" t="s">
        <v>37</v>
      </c>
    </row>
    <row r="1017" spans="31:31" ht="15" customHeight="1" x14ac:dyDescent="0.25">
      <c r="AE1017" t="s">
        <v>38</v>
      </c>
    </row>
    <row r="1018" spans="31:31" ht="15" customHeight="1" x14ac:dyDescent="0.25">
      <c r="AE1018" t="s">
        <v>28</v>
      </c>
    </row>
    <row r="1019" spans="31:31" ht="15" customHeight="1" x14ac:dyDescent="0.25">
      <c r="AE1019" t="s">
        <v>32</v>
      </c>
    </row>
    <row r="1020" spans="31:31" ht="15" customHeight="1" x14ac:dyDescent="0.25">
      <c r="AE1020" t="s">
        <v>30</v>
      </c>
    </row>
    <row r="1021" spans="31:31" ht="15" customHeight="1" x14ac:dyDescent="0.25">
      <c r="AE1021" t="s">
        <v>34</v>
      </c>
    </row>
    <row r="1022" spans="31:31" ht="15" customHeight="1" x14ac:dyDescent="0.25">
      <c r="AE1022" t="s">
        <v>27</v>
      </c>
    </row>
    <row r="1023" spans="31:31" ht="15" customHeight="1" x14ac:dyDescent="0.25">
      <c r="AE1023" t="s">
        <v>5</v>
      </c>
    </row>
    <row r="1024" spans="31:31" ht="15" customHeight="1" x14ac:dyDescent="0.25">
      <c r="AE1024" t="s">
        <v>36</v>
      </c>
    </row>
    <row r="1025" spans="31:31" ht="15" customHeight="1" x14ac:dyDescent="0.25">
      <c r="AE1025" t="s">
        <v>31</v>
      </c>
    </row>
    <row r="1026" spans="31:31" ht="15" customHeight="1" x14ac:dyDescent="0.25">
      <c r="AE1026" t="s">
        <v>30</v>
      </c>
    </row>
    <row r="1027" spans="31:31" ht="15" customHeight="1" x14ac:dyDescent="0.25">
      <c r="AE1027" t="s">
        <v>40</v>
      </c>
    </row>
    <row r="1028" spans="31:31" ht="15" customHeight="1" x14ac:dyDescent="0.25">
      <c r="AE1028" t="s">
        <v>40</v>
      </c>
    </row>
    <row r="1029" spans="31:31" ht="15" customHeight="1" x14ac:dyDescent="0.25">
      <c r="AE1029" t="s">
        <v>39</v>
      </c>
    </row>
    <row r="1030" spans="31:31" ht="15" customHeight="1" x14ac:dyDescent="0.25">
      <c r="AE1030" t="s">
        <v>42</v>
      </c>
    </row>
    <row r="1031" spans="31:31" ht="15" customHeight="1" x14ac:dyDescent="0.25">
      <c r="AE1031" t="s">
        <v>29</v>
      </c>
    </row>
    <row r="1032" spans="31:31" ht="15" customHeight="1" x14ac:dyDescent="0.25">
      <c r="AE1032" t="s">
        <v>34</v>
      </c>
    </row>
    <row r="1033" spans="31:31" ht="15" customHeight="1" x14ac:dyDescent="0.25">
      <c r="AE1033" t="s">
        <v>6</v>
      </c>
    </row>
    <row r="1034" spans="31:31" ht="15" customHeight="1" x14ac:dyDescent="0.25">
      <c r="AE1034" t="s">
        <v>30</v>
      </c>
    </row>
    <row r="1035" spans="31:31" ht="15" customHeight="1" x14ac:dyDescent="0.25">
      <c r="AE1035" t="s">
        <v>35</v>
      </c>
    </row>
    <row r="1036" spans="31:31" ht="15" customHeight="1" x14ac:dyDescent="0.25">
      <c r="AE1036" t="s">
        <v>39</v>
      </c>
    </row>
    <row r="1037" spans="31:31" ht="15" customHeight="1" x14ac:dyDescent="0.25">
      <c r="AE1037" t="s">
        <v>27</v>
      </c>
    </row>
    <row r="1038" spans="31:31" ht="15" customHeight="1" x14ac:dyDescent="0.25">
      <c r="AE1038" t="s">
        <v>27</v>
      </c>
    </row>
    <row r="1039" spans="31:31" ht="15" customHeight="1" x14ac:dyDescent="0.25">
      <c r="AE1039" t="s">
        <v>40</v>
      </c>
    </row>
    <row r="1040" spans="31:31" ht="15" customHeight="1" x14ac:dyDescent="0.25">
      <c r="AE1040" t="s">
        <v>29</v>
      </c>
    </row>
    <row r="1041" spans="31:31" ht="15" customHeight="1" x14ac:dyDescent="0.25">
      <c r="AE1041" t="s">
        <v>26</v>
      </c>
    </row>
    <row r="1042" spans="31:31" ht="15" customHeight="1" x14ac:dyDescent="0.25">
      <c r="AE1042" t="s">
        <v>30</v>
      </c>
    </row>
    <row r="1043" spans="31:31" ht="15" customHeight="1" x14ac:dyDescent="0.25">
      <c r="AE1043" t="s">
        <v>30</v>
      </c>
    </row>
    <row r="1044" spans="31:31" ht="15" customHeight="1" x14ac:dyDescent="0.25">
      <c r="AE1044" t="s">
        <v>39</v>
      </c>
    </row>
    <row r="1045" spans="31:31" ht="15" customHeight="1" x14ac:dyDescent="0.25">
      <c r="AE1045" t="s">
        <v>36</v>
      </c>
    </row>
    <row r="1046" spans="31:31" ht="15" customHeight="1" x14ac:dyDescent="0.25">
      <c r="AE1046" t="s">
        <v>37</v>
      </c>
    </row>
    <row r="1047" spans="31:31" ht="15" customHeight="1" x14ac:dyDescent="0.25">
      <c r="AE1047" t="s">
        <v>28</v>
      </c>
    </row>
    <row r="1048" spans="31:31" ht="15" customHeight="1" x14ac:dyDescent="0.25">
      <c r="AE1048" t="s">
        <v>37</v>
      </c>
    </row>
    <row r="1049" spans="31:31" ht="15" customHeight="1" x14ac:dyDescent="0.25">
      <c r="AE1049" t="s">
        <v>33</v>
      </c>
    </row>
    <row r="1050" spans="31:31" ht="15" customHeight="1" x14ac:dyDescent="0.25">
      <c r="AE1050" t="s">
        <v>6</v>
      </c>
    </row>
    <row r="1051" spans="31:31" ht="15" customHeight="1" x14ac:dyDescent="0.25">
      <c r="AE1051" t="s">
        <v>27</v>
      </c>
    </row>
    <row r="1052" spans="31:31" ht="15" customHeight="1" x14ac:dyDescent="0.25">
      <c r="AE1052" t="s">
        <v>41</v>
      </c>
    </row>
    <row r="1053" spans="31:31" ht="15" customHeight="1" x14ac:dyDescent="0.25">
      <c r="AE1053" t="s">
        <v>6</v>
      </c>
    </row>
    <row r="1054" spans="31:31" ht="15" customHeight="1" x14ac:dyDescent="0.25">
      <c r="AE1054" t="s">
        <v>42</v>
      </c>
    </row>
    <row r="1055" spans="31:31" ht="15" customHeight="1" x14ac:dyDescent="0.25">
      <c r="AE1055" t="s">
        <v>39</v>
      </c>
    </row>
    <row r="1056" spans="31:31" ht="15" customHeight="1" x14ac:dyDescent="0.25">
      <c r="AE1056" t="s">
        <v>30</v>
      </c>
    </row>
    <row r="1057" spans="31:31" ht="15" customHeight="1" x14ac:dyDescent="0.25">
      <c r="AE1057" t="s">
        <v>5</v>
      </c>
    </row>
    <row r="1058" spans="31:31" ht="15" customHeight="1" x14ac:dyDescent="0.25">
      <c r="AE1058" t="s">
        <v>33</v>
      </c>
    </row>
    <row r="1059" spans="31:31" ht="15" customHeight="1" x14ac:dyDescent="0.25">
      <c r="AE1059" t="s">
        <v>29</v>
      </c>
    </row>
    <row r="1060" spans="31:31" ht="15" customHeight="1" x14ac:dyDescent="0.25">
      <c r="AE1060" t="s">
        <v>35</v>
      </c>
    </row>
    <row r="1061" spans="31:31" ht="15" customHeight="1" x14ac:dyDescent="0.25">
      <c r="AE1061" t="s">
        <v>27</v>
      </c>
    </row>
    <row r="1062" spans="31:31" ht="15" customHeight="1" x14ac:dyDescent="0.25">
      <c r="AE1062" t="s">
        <v>6</v>
      </c>
    </row>
    <row r="1063" spans="31:31" ht="15" customHeight="1" x14ac:dyDescent="0.25">
      <c r="AE1063" t="s">
        <v>40</v>
      </c>
    </row>
    <row r="1064" spans="31:31" ht="15" customHeight="1" x14ac:dyDescent="0.25">
      <c r="AE1064" t="s">
        <v>30</v>
      </c>
    </row>
    <row r="1065" spans="31:31" ht="15" customHeight="1" x14ac:dyDescent="0.25">
      <c r="AE1065" t="s">
        <v>30</v>
      </c>
    </row>
    <row r="1066" spans="31:31" ht="15" customHeight="1" x14ac:dyDescent="0.25">
      <c r="AE1066" t="s">
        <v>34</v>
      </c>
    </row>
    <row r="1067" spans="31:31" ht="15" customHeight="1" x14ac:dyDescent="0.25">
      <c r="AE1067" t="s">
        <v>40</v>
      </c>
    </row>
    <row r="1068" spans="31:31" ht="15" customHeight="1" x14ac:dyDescent="0.25">
      <c r="AE1068" t="s">
        <v>28</v>
      </c>
    </row>
    <row r="1069" spans="31:31" ht="15" customHeight="1" x14ac:dyDescent="0.25">
      <c r="AE1069" t="s">
        <v>30</v>
      </c>
    </row>
    <row r="1070" spans="31:31" ht="15" customHeight="1" x14ac:dyDescent="0.25">
      <c r="AE1070" t="s">
        <v>31</v>
      </c>
    </row>
    <row r="1071" spans="31:31" ht="15" customHeight="1" x14ac:dyDescent="0.25">
      <c r="AE1071" t="s">
        <v>36</v>
      </c>
    </row>
    <row r="1072" spans="31:31" ht="15" customHeight="1" x14ac:dyDescent="0.25">
      <c r="AE1072" t="s">
        <v>26</v>
      </c>
    </row>
    <row r="1073" spans="31:31" ht="15" customHeight="1" x14ac:dyDescent="0.25">
      <c r="AE1073" t="s">
        <v>34</v>
      </c>
    </row>
    <row r="1074" spans="31:31" ht="15" customHeight="1" x14ac:dyDescent="0.25">
      <c r="AE1074" t="s">
        <v>32</v>
      </c>
    </row>
    <row r="1075" spans="31:31" ht="15" customHeight="1" x14ac:dyDescent="0.25">
      <c r="AE1075" t="s">
        <v>34</v>
      </c>
    </row>
    <row r="1076" spans="31:31" ht="15" customHeight="1" x14ac:dyDescent="0.25">
      <c r="AE1076" t="s">
        <v>27</v>
      </c>
    </row>
    <row r="1077" spans="31:31" ht="15" customHeight="1" x14ac:dyDescent="0.25">
      <c r="AE1077" t="s">
        <v>38</v>
      </c>
    </row>
    <row r="1078" spans="31:31" ht="15" customHeight="1" x14ac:dyDescent="0.25">
      <c r="AE1078" t="s">
        <v>33</v>
      </c>
    </row>
    <row r="1079" spans="31:31" ht="15" customHeight="1" x14ac:dyDescent="0.25">
      <c r="AE1079" t="s">
        <v>39</v>
      </c>
    </row>
    <row r="1080" spans="31:31" ht="15" customHeight="1" x14ac:dyDescent="0.25">
      <c r="AE1080" t="s">
        <v>29</v>
      </c>
    </row>
    <row r="1081" spans="31:31" ht="15" customHeight="1" x14ac:dyDescent="0.25">
      <c r="AE1081" t="s">
        <v>35</v>
      </c>
    </row>
    <row r="1082" spans="31:31" ht="15" customHeight="1" x14ac:dyDescent="0.25">
      <c r="AE1082" t="s">
        <v>32</v>
      </c>
    </row>
    <row r="1083" spans="31:31" ht="15" customHeight="1" x14ac:dyDescent="0.25">
      <c r="AE1083" t="s">
        <v>39</v>
      </c>
    </row>
    <row r="1084" spans="31:31" ht="15" customHeight="1" x14ac:dyDescent="0.25">
      <c r="AE1084" t="s">
        <v>29</v>
      </c>
    </row>
    <row r="1085" spans="31:31" ht="15" customHeight="1" x14ac:dyDescent="0.25">
      <c r="AE1085" t="s">
        <v>30</v>
      </c>
    </row>
    <row r="1086" spans="31:31" ht="15" customHeight="1" x14ac:dyDescent="0.25">
      <c r="AE1086" t="s">
        <v>33</v>
      </c>
    </row>
    <row r="1087" spans="31:31" ht="15" customHeight="1" x14ac:dyDescent="0.25">
      <c r="AE1087" t="s">
        <v>27</v>
      </c>
    </row>
    <row r="1088" spans="31:31" ht="15" customHeight="1" x14ac:dyDescent="0.25">
      <c r="AE1088" t="s">
        <v>34</v>
      </c>
    </row>
    <row r="1089" spans="31:31" ht="15" customHeight="1" x14ac:dyDescent="0.25">
      <c r="AE1089" t="s">
        <v>40</v>
      </c>
    </row>
    <row r="1090" spans="31:31" ht="15" customHeight="1" x14ac:dyDescent="0.25">
      <c r="AE1090" t="s">
        <v>30</v>
      </c>
    </row>
    <row r="1091" spans="31:31" ht="15" customHeight="1" x14ac:dyDescent="0.25">
      <c r="AE1091" t="s">
        <v>30</v>
      </c>
    </row>
    <row r="1092" spans="31:31" ht="15" customHeight="1" x14ac:dyDescent="0.25">
      <c r="AE1092" t="s">
        <v>26</v>
      </c>
    </row>
    <row r="1093" spans="31:31" ht="15" customHeight="1" x14ac:dyDescent="0.25">
      <c r="AE1093" t="s">
        <v>34</v>
      </c>
    </row>
    <row r="1094" spans="31:31" ht="15" customHeight="1" x14ac:dyDescent="0.25">
      <c r="AE1094" t="s">
        <v>36</v>
      </c>
    </row>
    <row r="1095" spans="31:31" ht="15" customHeight="1" x14ac:dyDescent="0.25">
      <c r="AE1095" t="s">
        <v>6</v>
      </c>
    </row>
    <row r="1096" spans="31:31" ht="15" customHeight="1" x14ac:dyDescent="0.25">
      <c r="AE1096" t="s">
        <v>27</v>
      </c>
    </row>
    <row r="1097" spans="31:31" ht="15" customHeight="1" x14ac:dyDescent="0.25">
      <c r="AE1097" t="s">
        <v>34</v>
      </c>
    </row>
    <row r="1098" spans="31:31" ht="15" customHeight="1" x14ac:dyDescent="0.25">
      <c r="AE1098" t="s">
        <v>38</v>
      </c>
    </row>
    <row r="1099" spans="31:31" ht="15" customHeight="1" x14ac:dyDescent="0.25">
      <c r="AE1099" t="s">
        <v>30</v>
      </c>
    </row>
    <row r="1100" spans="31:31" ht="15" customHeight="1" x14ac:dyDescent="0.25">
      <c r="AE1100" t="s">
        <v>5</v>
      </c>
    </row>
    <row r="1101" spans="31:31" ht="15" customHeight="1" x14ac:dyDescent="0.25">
      <c r="AE1101" t="s">
        <v>37</v>
      </c>
    </row>
    <row r="1102" spans="31:31" ht="15" customHeight="1" x14ac:dyDescent="0.25">
      <c r="AE1102" t="s">
        <v>41</v>
      </c>
    </row>
    <row r="1103" spans="31:31" ht="15" customHeight="1" x14ac:dyDescent="0.25">
      <c r="AE1103" t="s">
        <v>39</v>
      </c>
    </row>
    <row r="1104" spans="31:31" ht="15" customHeight="1" x14ac:dyDescent="0.25">
      <c r="AE1104" t="s">
        <v>42</v>
      </c>
    </row>
    <row r="1105" spans="31:31" ht="15" customHeight="1" x14ac:dyDescent="0.25">
      <c r="AE1105" t="s">
        <v>39</v>
      </c>
    </row>
    <row r="1106" spans="31:31" ht="15" customHeight="1" x14ac:dyDescent="0.25">
      <c r="AE1106" t="s">
        <v>32</v>
      </c>
    </row>
    <row r="1107" spans="31:31" ht="15" customHeight="1" x14ac:dyDescent="0.25">
      <c r="AE1107" t="s">
        <v>40</v>
      </c>
    </row>
    <row r="1108" spans="31:31" ht="15" customHeight="1" x14ac:dyDescent="0.25">
      <c r="AE1108" t="s">
        <v>40</v>
      </c>
    </row>
    <row r="1109" spans="31:31" ht="15" customHeight="1" x14ac:dyDescent="0.25">
      <c r="AE1109" t="s">
        <v>34</v>
      </c>
    </row>
    <row r="1110" spans="31:31" ht="15" customHeight="1" x14ac:dyDescent="0.25">
      <c r="AE1110" t="s">
        <v>35</v>
      </c>
    </row>
    <row r="1111" spans="31:31" ht="15" customHeight="1" x14ac:dyDescent="0.25">
      <c r="AE1111" t="s">
        <v>31</v>
      </c>
    </row>
    <row r="1112" spans="31:31" ht="15" customHeight="1" x14ac:dyDescent="0.25">
      <c r="AE1112" t="s">
        <v>36</v>
      </c>
    </row>
    <row r="1113" spans="31:31" ht="15" customHeight="1" x14ac:dyDescent="0.25">
      <c r="AE1113" t="s">
        <v>29</v>
      </c>
    </row>
    <row r="1114" spans="31:31" ht="15" customHeight="1" x14ac:dyDescent="0.25">
      <c r="AE1114" t="s">
        <v>28</v>
      </c>
    </row>
    <row r="1115" spans="31:31" ht="15" customHeight="1" x14ac:dyDescent="0.25">
      <c r="AE1115" t="s">
        <v>5</v>
      </c>
    </row>
    <row r="1116" spans="31:31" ht="15" customHeight="1" x14ac:dyDescent="0.25">
      <c r="AE1116" t="s">
        <v>30</v>
      </c>
    </row>
    <row r="1117" spans="31:31" ht="15" customHeight="1" x14ac:dyDescent="0.25">
      <c r="AE1117" t="s">
        <v>30</v>
      </c>
    </row>
    <row r="1118" spans="31:31" ht="15" customHeight="1" x14ac:dyDescent="0.25">
      <c r="AE1118" t="s">
        <v>33</v>
      </c>
    </row>
    <row r="1119" spans="31:31" ht="15" customHeight="1" x14ac:dyDescent="0.25">
      <c r="AE1119" t="s">
        <v>6</v>
      </c>
    </row>
    <row r="1120" spans="31:31" ht="15" customHeight="1" x14ac:dyDescent="0.25">
      <c r="AE1120" t="s">
        <v>34</v>
      </c>
    </row>
    <row r="1121" spans="30:31" ht="15" customHeight="1" x14ac:dyDescent="0.25">
      <c r="AE1121" t="s">
        <v>30</v>
      </c>
    </row>
    <row r="1122" spans="30:31" ht="15" customHeight="1" x14ac:dyDescent="0.25">
      <c r="AE1122" t="s">
        <v>38</v>
      </c>
    </row>
    <row r="1123" spans="30:31" ht="15" customHeight="1" x14ac:dyDescent="0.25">
      <c r="AE1123" t="s">
        <v>34</v>
      </c>
    </row>
    <row r="1124" spans="30:31" ht="15" customHeight="1" x14ac:dyDescent="0.25">
      <c r="AE1124" t="s">
        <v>33</v>
      </c>
    </row>
    <row r="1125" spans="30:31" ht="15" customHeight="1" x14ac:dyDescent="0.25">
      <c r="AE1125" t="s">
        <v>27</v>
      </c>
    </row>
    <row r="1126" spans="30:31" ht="15" customHeight="1" x14ac:dyDescent="0.25">
      <c r="AE1126" t="s">
        <v>29</v>
      </c>
    </row>
    <row r="1127" spans="30:31" ht="15" customHeight="1" x14ac:dyDescent="0.25">
      <c r="AE1127" t="s">
        <v>37</v>
      </c>
    </row>
    <row r="1128" spans="30:31" ht="15" customHeight="1" x14ac:dyDescent="0.25">
      <c r="AE1128" t="s">
        <v>6</v>
      </c>
    </row>
    <row r="1129" spans="30:31" ht="15" customHeight="1" x14ac:dyDescent="0.25">
      <c r="AE1129" t="s">
        <v>39</v>
      </c>
    </row>
    <row r="1130" spans="30:31" ht="15" customHeight="1" x14ac:dyDescent="0.25">
      <c r="AE1130" t="s">
        <v>41</v>
      </c>
    </row>
    <row r="1131" spans="30:31" ht="15" customHeight="1" x14ac:dyDescent="0.25"/>
    <row r="1132" spans="30:31" ht="15" customHeight="1" x14ac:dyDescent="0.25">
      <c r="AD1132" s="104" t="e">
        <f>Таблица1[[#This Row],[Столбец3]]</f>
        <v>#VALUE!</v>
      </c>
      <c r="AE1132" s="1" t="e">
        <f t="shared" ref="AE1132:AE1155" si="47">DATE(YEAR(AD1132),MONTH(AD1132),DAY(AD1132)+6 )</f>
        <v>#VALUE!</v>
      </c>
    </row>
    <row r="1133" spans="30:31" ht="15" customHeight="1" x14ac:dyDescent="0.25">
      <c r="AD1133" s="104" t="e">
        <f>Таблица1[[#This Row],[Столбец3]]</f>
        <v>#VALUE!</v>
      </c>
      <c r="AE1133" s="1" t="e">
        <f t="shared" si="47"/>
        <v>#VALUE!</v>
      </c>
    </row>
    <row r="1134" spans="30:31" ht="15.75" customHeight="1" x14ac:dyDescent="0.25">
      <c r="AD1134" s="104" t="e">
        <f>Таблица1[[#This Row],[Столбец3]]</f>
        <v>#VALUE!</v>
      </c>
      <c r="AE1134" s="1" t="e">
        <f t="shared" si="47"/>
        <v>#VALUE!</v>
      </c>
    </row>
    <row r="1135" spans="30:31" ht="15" customHeight="1" x14ac:dyDescent="0.25">
      <c r="AD1135" s="104" t="e">
        <f>Таблица1[[#This Row],[Столбец3]]</f>
        <v>#VALUE!</v>
      </c>
      <c r="AE1135" s="1" t="e">
        <f t="shared" si="47"/>
        <v>#VALUE!</v>
      </c>
    </row>
    <row r="1136" spans="30:31" ht="15" customHeight="1" x14ac:dyDescent="0.25">
      <c r="AD1136" s="104" t="e">
        <f>Таблица1[[#This Row],[Столбец3]]</f>
        <v>#VALUE!</v>
      </c>
      <c r="AE1136" s="1" t="e">
        <f t="shared" si="47"/>
        <v>#VALUE!</v>
      </c>
    </row>
    <row r="1137" spans="30:31" ht="15" customHeight="1" x14ac:dyDescent="0.25">
      <c r="AD1137" s="104" t="e">
        <f>Таблица1[[#This Row],[Столбец3]]</f>
        <v>#VALUE!</v>
      </c>
      <c r="AE1137" s="1" t="e">
        <f t="shared" si="47"/>
        <v>#VALUE!</v>
      </c>
    </row>
    <row r="1138" spans="30:31" ht="15" customHeight="1" x14ac:dyDescent="0.25">
      <c r="AD1138" s="104" t="e">
        <f>Таблица1[[#This Row],[Столбец3]]</f>
        <v>#VALUE!</v>
      </c>
      <c r="AE1138" s="1" t="e">
        <f t="shared" si="47"/>
        <v>#VALUE!</v>
      </c>
    </row>
    <row r="1139" spans="30:31" ht="15" customHeight="1" x14ac:dyDescent="0.25">
      <c r="AD1139" s="104" t="e">
        <f>Таблица1[[#This Row],[Столбец3]]</f>
        <v>#VALUE!</v>
      </c>
      <c r="AE1139" s="1" t="e">
        <f t="shared" si="47"/>
        <v>#VALUE!</v>
      </c>
    </row>
    <row r="1140" spans="30:31" ht="15" customHeight="1" x14ac:dyDescent="0.25">
      <c r="AD1140" s="104" t="e">
        <f>Таблица1[[#This Row],[Столбец3]]</f>
        <v>#VALUE!</v>
      </c>
      <c r="AE1140" s="1" t="e">
        <f t="shared" si="47"/>
        <v>#VALUE!</v>
      </c>
    </row>
    <row r="1141" spans="30:31" ht="15" customHeight="1" x14ac:dyDescent="0.25">
      <c r="AD1141" s="104" t="e">
        <f>Таблица1[[#This Row],[Столбец3]]</f>
        <v>#VALUE!</v>
      </c>
      <c r="AE1141" s="1" t="e">
        <f t="shared" si="47"/>
        <v>#VALUE!</v>
      </c>
    </row>
    <row r="1142" spans="30:31" ht="15" customHeight="1" x14ac:dyDescent="0.25">
      <c r="AD1142" s="104" t="e">
        <f>Таблица1[[#This Row],[Столбец3]]</f>
        <v>#VALUE!</v>
      </c>
      <c r="AE1142" s="1" t="e">
        <f t="shared" si="47"/>
        <v>#VALUE!</v>
      </c>
    </row>
    <row r="1143" spans="30:31" ht="15" customHeight="1" x14ac:dyDescent="0.25">
      <c r="AD1143" s="104" t="e">
        <f>Таблица1[[#This Row],[Столбец3]]</f>
        <v>#VALUE!</v>
      </c>
      <c r="AE1143" s="1" t="e">
        <f t="shared" si="47"/>
        <v>#VALUE!</v>
      </c>
    </row>
    <row r="1144" spans="30:31" ht="15" customHeight="1" x14ac:dyDescent="0.25">
      <c r="AD1144" s="104" t="e">
        <f>Таблица1[[#This Row],[Столбец3]]</f>
        <v>#VALUE!</v>
      </c>
      <c r="AE1144" s="1" t="e">
        <f t="shared" si="47"/>
        <v>#VALUE!</v>
      </c>
    </row>
    <row r="1145" spans="30:31" ht="15" customHeight="1" x14ac:dyDescent="0.25">
      <c r="AD1145" s="104" t="e">
        <f>Таблица1[[#This Row],[Столбец3]]</f>
        <v>#VALUE!</v>
      </c>
      <c r="AE1145" s="1" t="e">
        <f t="shared" si="47"/>
        <v>#VALUE!</v>
      </c>
    </row>
    <row r="1146" spans="30:31" ht="15" customHeight="1" x14ac:dyDescent="0.25">
      <c r="AD1146" s="104" t="e">
        <f>Таблица1[[#This Row],[Столбец3]]</f>
        <v>#VALUE!</v>
      </c>
      <c r="AE1146" s="1" t="e">
        <f t="shared" si="47"/>
        <v>#VALUE!</v>
      </c>
    </row>
    <row r="1147" spans="30:31" ht="15" customHeight="1" x14ac:dyDescent="0.25">
      <c r="AD1147" s="104" t="e">
        <f>Таблица1[[#This Row],[Столбец3]]</f>
        <v>#VALUE!</v>
      </c>
      <c r="AE1147" s="1" t="e">
        <f t="shared" si="47"/>
        <v>#VALUE!</v>
      </c>
    </row>
    <row r="1148" spans="30:31" ht="15" customHeight="1" x14ac:dyDescent="0.25">
      <c r="AD1148" s="104" t="e">
        <f>Таблица1[[#This Row],[Столбец3]]</f>
        <v>#VALUE!</v>
      </c>
      <c r="AE1148" s="1" t="e">
        <f t="shared" si="47"/>
        <v>#VALUE!</v>
      </c>
    </row>
    <row r="1149" spans="30:31" ht="15" customHeight="1" x14ac:dyDescent="0.25">
      <c r="AD1149" s="104" t="e">
        <f>Таблица1[[#This Row],[Столбец3]]</f>
        <v>#VALUE!</v>
      </c>
      <c r="AE1149" s="1" t="e">
        <f t="shared" si="47"/>
        <v>#VALUE!</v>
      </c>
    </row>
    <row r="1150" spans="30:31" ht="15" customHeight="1" x14ac:dyDescent="0.25">
      <c r="AD1150" s="104" t="e">
        <f>Таблица1[[#This Row],[Столбец3]]</f>
        <v>#VALUE!</v>
      </c>
      <c r="AE1150" s="1" t="e">
        <f t="shared" si="47"/>
        <v>#VALUE!</v>
      </c>
    </row>
    <row r="1151" spans="30:31" ht="15" customHeight="1" x14ac:dyDescent="0.25">
      <c r="AD1151" s="104" t="e">
        <f>Таблица1[[#This Row],[Столбец3]]</f>
        <v>#VALUE!</v>
      </c>
      <c r="AE1151" s="1" t="e">
        <f t="shared" si="47"/>
        <v>#VALUE!</v>
      </c>
    </row>
    <row r="1152" spans="30:31" ht="15" customHeight="1" x14ac:dyDescent="0.25">
      <c r="AD1152" s="104" t="e">
        <f>Таблица1[[#This Row],[Столбец3]]</f>
        <v>#VALUE!</v>
      </c>
      <c r="AE1152" s="1" t="e">
        <f t="shared" si="47"/>
        <v>#VALUE!</v>
      </c>
    </row>
    <row r="1153" spans="30:31" ht="15" customHeight="1" x14ac:dyDescent="0.25">
      <c r="AD1153" s="104" t="e">
        <f>Таблица1[[#This Row],[Столбец3]]</f>
        <v>#VALUE!</v>
      </c>
      <c r="AE1153" s="1" t="e">
        <f t="shared" si="47"/>
        <v>#VALUE!</v>
      </c>
    </row>
    <row r="1154" spans="30:31" ht="15" customHeight="1" x14ac:dyDescent="0.25">
      <c r="AD1154" s="104" t="e">
        <f>Таблица1[[#This Row],[Столбец3]]</f>
        <v>#VALUE!</v>
      </c>
      <c r="AE1154" s="1" t="e">
        <f t="shared" si="47"/>
        <v>#VALUE!</v>
      </c>
    </row>
    <row r="1155" spans="30:31" ht="15" customHeight="1" x14ac:dyDescent="0.25">
      <c r="AD1155" s="104" t="e">
        <f>Таблица1[[#This Row],[Столбец3]]</f>
        <v>#VALUE!</v>
      </c>
      <c r="AE1155" s="1" t="e">
        <f t="shared" si="47"/>
        <v>#VALUE!</v>
      </c>
    </row>
    <row r="1156" spans="30:31" ht="15" customHeight="1" x14ac:dyDescent="0.25">
      <c r="AD1156" s="104" t="e">
        <f>Таблица1[[#This Row],[Столбец3]]</f>
        <v>#VALUE!</v>
      </c>
      <c r="AE1156" s="1" t="e">
        <f t="shared" ref="AE1156:AE1182" si="48">DATE(YEAR(AD1156),MONTH(AD1156),DAY(AD1156)+6 )</f>
        <v>#VALUE!</v>
      </c>
    </row>
    <row r="1157" spans="30:31" ht="15" customHeight="1" x14ac:dyDescent="0.25">
      <c r="AD1157" s="104" t="e">
        <f>Таблица1[[#This Row],[Столбец3]]</f>
        <v>#VALUE!</v>
      </c>
      <c r="AE1157" s="1" t="e">
        <f t="shared" si="48"/>
        <v>#VALUE!</v>
      </c>
    </row>
    <row r="1158" spans="30:31" ht="15" customHeight="1" x14ac:dyDescent="0.25">
      <c r="AD1158" s="104" t="e">
        <f>Таблица1[[#This Row],[Столбец3]]</f>
        <v>#VALUE!</v>
      </c>
      <c r="AE1158" s="1" t="e">
        <f t="shared" si="48"/>
        <v>#VALUE!</v>
      </c>
    </row>
    <row r="1159" spans="30:31" ht="15" customHeight="1" x14ac:dyDescent="0.25">
      <c r="AD1159" s="104" t="e">
        <f>Таблица1[[#This Row],[Столбец3]]</f>
        <v>#VALUE!</v>
      </c>
      <c r="AE1159" s="1" t="e">
        <f t="shared" si="48"/>
        <v>#VALUE!</v>
      </c>
    </row>
    <row r="1160" spans="30:31" ht="15" customHeight="1" x14ac:dyDescent="0.25">
      <c r="AD1160" s="104" t="e">
        <f>Таблица1[[#This Row],[Столбец3]]</f>
        <v>#VALUE!</v>
      </c>
      <c r="AE1160" s="1" t="e">
        <f t="shared" si="48"/>
        <v>#VALUE!</v>
      </c>
    </row>
    <row r="1161" spans="30:31" ht="15" customHeight="1" x14ac:dyDescent="0.25">
      <c r="AD1161" s="104" t="e">
        <f>Таблица1[[#This Row],[Столбец3]]</f>
        <v>#VALUE!</v>
      </c>
      <c r="AE1161" s="1" t="e">
        <f t="shared" si="48"/>
        <v>#VALUE!</v>
      </c>
    </row>
    <row r="1162" spans="30:31" ht="15" customHeight="1" x14ac:dyDescent="0.25">
      <c r="AD1162" s="104" t="e">
        <f>Таблица1[[#This Row],[Столбец3]]</f>
        <v>#VALUE!</v>
      </c>
      <c r="AE1162" s="1" t="e">
        <f t="shared" si="48"/>
        <v>#VALUE!</v>
      </c>
    </row>
    <row r="1163" spans="30:31" ht="15" customHeight="1" x14ac:dyDescent="0.25">
      <c r="AD1163" s="104" t="e">
        <f>Таблица1[[#This Row],[Столбец3]]</f>
        <v>#VALUE!</v>
      </c>
      <c r="AE1163" s="1" t="e">
        <f t="shared" si="48"/>
        <v>#VALUE!</v>
      </c>
    </row>
    <row r="1164" spans="30:31" ht="15" customHeight="1" x14ac:dyDescent="0.25">
      <c r="AD1164" s="104" t="e">
        <f>Таблица1[[#This Row],[Столбец3]]</f>
        <v>#VALUE!</v>
      </c>
      <c r="AE1164" s="1" t="e">
        <f t="shared" si="48"/>
        <v>#VALUE!</v>
      </c>
    </row>
    <row r="1165" spans="30:31" ht="15" customHeight="1" x14ac:dyDescent="0.25">
      <c r="AD1165" s="104" t="e">
        <f>Таблица1[[#This Row],[Столбец3]]</f>
        <v>#VALUE!</v>
      </c>
      <c r="AE1165" s="1" t="e">
        <f t="shared" si="48"/>
        <v>#VALUE!</v>
      </c>
    </row>
    <row r="1166" spans="30:31" ht="15" customHeight="1" x14ac:dyDescent="0.25">
      <c r="AD1166" s="104" t="e">
        <f>Таблица1[[#This Row],[Столбец3]]</f>
        <v>#VALUE!</v>
      </c>
      <c r="AE1166" s="1" t="e">
        <f t="shared" si="48"/>
        <v>#VALUE!</v>
      </c>
    </row>
    <row r="1167" spans="30:31" ht="15" customHeight="1" x14ac:dyDescent="0.25">
      <c r="AD1167" s="104" t="e">
        <f>Таблица1[[#This Row],[Столбец3]]</f>
        <v>#VALUE!</v>
      </c>
      <c r="AE1167" s="1" t="e">
        <f t="shared" si="48"/>
        <v>#VALUE!</v>
      </c>
    </row>
    <row r="1168" spans="30:31" ht="15" customHeight="1" x14ac:dyDescent="0.25">
      <c r="AD1168" s="104" t="e">
        <f>Таблица1[[#This Row],[Столбец3]]</f>
        <v>#VALUE!</v>
      </c>
      <c r="AE1168" s="1" t="e">
        <f t="shared" si="48"/>
        <v>#VALUE!</v>
      </c>
    </row>
    <row r="1169" spans="30:31" ht="15" customHeight="1" x14ac:dyDescent="0.25">
      <c r="AD1169" s="104" t="e">
        <f>Таблица1[[#This Row],[Столбец3]]</f>
        <v>#VALUE!</v>
      </c>
      <c r="AE1169" s="1" t="e">
        <f t="shared" si="48"/>
        <v>#VALUE!</v>
      </c>
    </row>
    <row r="1170" spans="30:31" ht="15" customHeight="1" x14ac:dyDescent="0.25">
      <c r="AD1170" s="104" t="e">
        <f>Таблица1[[#This Row],[Столбец3]]</f>
        <v>#VALUE!</v>
      </c>
      <c r="AE1170" s="1" t="e">
        <f t="shared" si="48"/>
        <v>#VALUE!</v>
      </c>
    </row>
    <row r="1171" spans="30:31" ht="15" customHeight="1" x14ac:dyDescent="0.25">
      <c r="AD1171" s="104" t="e">
        <f>Таблица1[[#This Row],[Столбец3]]</f>
        <v>#VALUE!</v>
      </c>
      <c r="AE1171" s="1" t="e">
        <f t="shared" si="48"/>
        <v>#VALUE!</v>
      </c>
    </row>
    <row r="1172" spans="30:31" ht="15" customHeight="1" x14ac:dyDescent="0.25">
      <c r="AD1172" s="104" t="e">
        <f>Таблица1[[#This Row],[Столбец3]]</f>
        <v>#VALUE!</v>
      </c>
      <c r="AE1172" s="1" t="e">
        <f t="shared" si="48"/>
        <v>#VALUE!</v>
      </c>
    </row>
    <row r="1173" spans="30:31" ht="15" customHeight="1" x14ac:dyDescent="0.25">
      <c r="AD1173" s="104" t="e">
        <f>Таблица1[[#This Row],[Столбец3]]</f>
        <v>#VALUE!</v>
      </c>
      <c r="AE1173" s="1" t="e">
        <f t="shared" si="48"/>
        <v>#VALUE!</v>
      </c>
    </row>
    <row r="1174" spans="30:31" ht="15" customHeight="1" x14ac:dyDescent="0.25">
      <c r="AD1174" s="104" t="e">
        <f>Таблица1[[#This Row],[Столбец3]]</f>
        <v>#VALUE!</v>
      </c>
      <c r="AE1174" s="1" t="e">
        <f t="shared" si="48"/>
        <v>#VALUE!</v>
      </c>
    </row>
    <row r="1175" spans="30:31" ht="15" customHeight="1" x14ac:dyDescent="0.25">
      <c r="AD1175" s="104" t="e">
        <f>Таблица1[[#This Row],[Столбец3]]</f>
        <v>#VALUE!</v>
      </c>
      <c r="AE1175" s="1" t="e">
        <f t="shared" si="48"/>
        <v>#VALUE!</v>
      </c>
    </row>
    <row r="1176" spans="30:31" ht="15" customHeight="1" x14ac:dyDescent="0.25">
      <c r="AD1176" s="104" t="e">
        <f>Таблица1[[#This Row],[Столбец3]]</f>
        <v>#VALUE!</v>
      </c>
      <c r="AE1176" s="1" t="e">
        <f t="shared" si="48"/>
        <v>#VALUE!</v>
      </c>
    </row>
    <row r="1177" spans="30:31" ht="15" customHeight="1" x14ac:dyDescent="0.25">
      <c r="AD1177" s="104" t="e">
        <f>Таблица1[[#This Row],[Столбец3]]</f>
        <v>#VALUE!</v>
      </c>
      <c r="AE1177" s="1" t="e">
        <f t="shared" si="48"/>
        <v>#VALUE!</v>
      </c>
    </row>
    <row r="1178" spans="30:31" ht="15" customHeight="1" x14ac:dyDescent="0.25">
      <c r="AD1178" s="104" t="e">
        <f>Таблица1[[#This Row],[Столбец3]]</f>
        <v>#VALUE!</v>
      </c>
      <c r="AE1178" s="1" t="e">
        <f t="shared" si="48"/>
        <v>#VALUE!</v>
      </c>
    </row>
    <row r="1179" spans="30:31" ht="15" customHeight="1" x14ac:dyDescent="0.25">
      <c r="AD1179" s="104" t="e">
        <f>Таблица1[[#This Row],[Столбец3]]</f>
        <v>#VALUE!</v>
      </c>
      <c r="AE1179" s="1" t="e">
        <f t="shared" si="48"/>
        <v>#VALUE!</v>
      </c>
    </row>
    <row r="1180" spans="30:31" ht="15" customHeight="1" x14ac:dyDescent="0.25">
      <c r="AD1180" s="104" t="e">
        <f>Таблица1[[#This Row],[Столбец3]]</f>
        <v>#VALUE!</v>
      </c>
      <c r="AE1180" s="1" t="e">
        <f t="shared" si="48"/>
        <v>#VALUE!</v>
      </c>
    </row>
    <row r="1181" spans="30:31" ht="15" customHeight="1" x14ac:dyDescent="0.25">
      <c r="AD1181" s="104" t="e">
        <f>Таблица1[[#This Row],[Столбец3]]</f>
        <v>#VALUE!</v>
      </c>
      <c r="AE1181" s="1" t="e">
        <f t="shared" si="48"/>
        <v>#VALUE!</v>
      </c>
    </row>
    <row r="1182" spans="30:31" ht="15" customHeight="1" x14ac:dyDescent="0.25">
      <c r="AD1182" s="104" t="e">
        <f>Таблица1[[#This Row],[Столбец3]]</f>
        <v>#VALUE!</v>
      </c>
      <c r="AE1182" s="1" t="e">
        <f t="shared" si="48"/>
        <v>#VALUE!</v>
      </c>
    </row>
    <row r="1183" spans="30:31" ht="21.6" customHeight="1" x14ac:dyDescent="0.25"/>
    <row r="1184" spans="30:31" ht="21.6" customHeight="1" x14ac:dyDescent="0.25"/>
    <row r="1185" ht="21" customHeight="1" x14ac:dyDescent="0.25"/>
    <row r="1186" ht="21" customHeight="1" x14ac:dyDescent="0.25"/>
    <row r="1187" ht="21.6" customHeight="1" x14ac:dyDescent="0.25"/>
    <row r="1188" ht="22.9" customHeight="1" x14ac:dyDescent="0.25"/>
    <row r="1189" ht="22.9" customHeight="1" x14ac:dyDescent="0.25"/>
    <row r="1190" ht="24.6" customHeight="1" x14ac:dyDescent="0.25"/>
    <row r="1191" ht="24.6" customHeight="1" x14ac:dyDescent="0.25"/>
    <row r="1192" ht="24" customHeight="1" x14ac:dyDescent="0.25"/>
    <row r="1193" ht="25.15" customHeight="1" x14ac:dyDescent="0.25"/>
    <row r="1194" ht="25.15" customHeight="1" x14ac:dyDescent="0.25"/>
    <row r="1195" ht="25.15" customHeight="1" x14ac:dyDescent="0.25"/>
    <row r="1196" ht="27" customHeight="1" x14ac:dyDescent="0.25"/>
    <row r="1197" ht="27" customHeight="1" x14ac:dyDescent="0.25"/>
    <row r="1198" ht="27" customHeight="1" x14ac:dyDescent="0.25"/>
    <row r="1199" ht="22.15" customHeight="1" x14ac:dyDescent="0.25"/>
    <row r="1200" ht="27" customHeight="1" x14ac:dyDescent="0.25"/>
    <row r="1201" ht="26.45" customHeight="1" x14ac:dyDescent="0.25"/>
    <row r="1202" ht="26.45" customHeight="1" x14ac:dyDescent="0.25"/>
    <row r="1203" ht="24" customHeight="1" x14ac:dyDescent="0.25"/>
    <row r="1204" ht="22.9" customHeight="1" x14ac:dyDescent="0.25"/>
    <row r="1205" ht="21.6" customHeight="1" x14ac:dyDescent="0.25"/>
  </sheetData>
  <sheetProtection autoFilter="0"/>
  <sortState ref="A2568:H2582">
    <sortCondition ref="A2568"/>
  </sortState>
  <mergeCells count="2">
    <mergeCell ref="O1:X1"/>
    <mergeCell ref="Y1:AC1"/>
  </mergeCells>
  <phoneticPr fontId="2" type="noConversion"/>
  <conditionalFormatting sqref="AC409 AC413 AC397">
    <cfRule type="cellIs" dxfId="135" priority="95376" stopIfTrue="1" operator="between">
      <formula>-AA397+0.5</formula>
      <formula>-AA397-0.5</formula>
    </cfRule>
    <cfRule type="cellIs" dxfId="134" priority="95377" stopIfTrue="1" operator="lessThan">
      <formula>-AA397-3.5</formula>
    </cfRule>
    <cfRule type="cellIs" dxfId="133" priority="95378" stopIfTrue="1" operator="between">
      <formula>-AA397-0.51</formula>
      <formula>-AA397-3.5</formula>
    </cfRule>
  </conditionalFormatting>
  <conditionalFormatting sqref="V409 V413">
    <cfRule type="cellIs" dxfId="132" priority="95379" stopIfTrue="1" operator="between">
      <formula>-T409+0.75</formula>
      <formula>-T409-0.75</formula>
    </cfRule>
    <cfRule type="cellIs" dxfId="131" priority="95380" stopIfTrue="1" operator="lessThan">
      <formula>-T409-5</formula>
    </cfRule>
    <cfRule type="cellIs" dxfId="130" priority="95381" stopIfTrue="1" operator="between">
      <formula>-T409-0.751</formula>
      <formula>-T409-5</formula>
    </cfRule>
  </conditionalFormatting>
  <conditionalFormatting sqref="T409 T397">
    <cfRule type="cellIs" dxfId="129" priority="63474" operator="between">
      <formula>R397-1.5</formula>
      <formula>R397+1.5</formula>
    </cfRule>
    <cfRule type="cellIs" dxfId="128" priority="63475" operator="lessThan">
      <formula>R397</formula>
    </cfRule>
  </conditionalFormatting>
  <conditionalFormatting sqref="S409 S397">
    <cfRule type="cellIs" dxfId="127" priority="63472" operator="between">
      <formula>-Q397-0.5</formula>
      <formula>-Q397+0.5</formula>
    </cfRule>
    <cfRule type="cellIs" dxfId="126" priority="63473" operator="greaterThan">
      <formula>-Q397</formula>
    </cfRule>
  </conditionalFormatting>
  <conditionalFormatting sqref="V409:W409 V413:W413 V397:W397">
    <cfRule type="cellIs" dxfId="125" priority="63482" stopIfTrue="1" operator="between">
      <formula>O397-1</formula>
      <formula>O397+1</formula>
    </cfRule>
    <cfRule type="cellIs" dxfId="124" priority="63483" stopIfTrue="1" operator="greaterThan">
      <formula>O397+7.9</formula>
    </cfRule>
    <cfRule type="cellIs" dxfId="123" priority="63484" stopIfTrue="1" operator="between">
      <formula>O397+1.01</formula>
      <formula>O397+7.9</formula>
    </cfRule>
  </conditionalFormatting>
  <conditionalFormatting sqref="B399:B405 A404">
    <cfRule type="cellIs" dxfId="122" priority="43756" operator="greaterThan">
      <formula>1</formula>
    </cfRule>
  </conditionalFormatting>
  <conditionalFormatting sqref="U443:U484 X443:X484">
    <cfRule type="iconSet" priority="83602">
      <iconSet iconSet="4TrafficLights">
        <cfvo type="percent" val="0"/>
        <cfvo type="num" val="0"/>
        <cfvo type="num" val="3"/>
        <cfvo type="num" val="7"/>
      </iconSet>
    </cfRule>
    <cfRule type="iconSet" priority="83603">
      <iconSet iconSet="4TrafficLights">
        <cfvo type="percent" val="0"/>
        <cfvo type="num" val="-2.5"/>
        <cfvo type="num" val="2.5"/>
        <cfvo type="num" val="5"/>
      </iconSet>
    </cfRule>
  </conditionalFormatting>
  <conditionalFormatting sqref="A498 A505:A506">
    <cfRule type="top10" dxfId="121" priority="93931" rank="3"/>
  </conditionalFormatting>
  <conditionalFormatting sqref="U413">
    <cfRule type="iconSet" priority="63454">
      <iconSet iconSet="4TrafficLights">
        <cfvo type="percent" val="0"/>
        <cfvo type="percent" val="25"/>
        <cfvo type="percent" val="50"/>
        <cfvo type="percent" val="75"/>
      </iconSet>
    </cfRule>
  </conditionalFormatting>
  <conditionalFormatting sqref="U413">
    <cfRule type="iconSet" priority="63453">
      <iconSet iconSet="4TrafficLights">
        <cfvo type="percent" val="0"/>
        <cfvo type="percent" val="25"/>
        <cfvo type="percent" val="50"/>
        <cfvo type="percent" val="75"/>
      </iconSet>
    </cfRule>
  </conditionalFormatting>
  <conditionalFormatting sqref="X413">
    <cfRule type="iconSet" priority="63452">
      <iconSet iconSet="4TrafficLights">
        <cfvo type="percent" val="0"/>
        <cfvo type="percent" val="25"/>
        <cfvo type="percent" val="50"/>
        <cfvo type="percent" val="75"/>
      </iconSet>
    </cfRule>
  </conditionalFormatting>
  <conditionalFormatting sqref="X413">
    <cfRule type="iconSet" priority="63451">
      <iconSet iconSet="4TrafficLights">
        <cfvo type="percent" val="0"/>
        <cfvo type="percent" val="25"/>
        <cfvo type="percent" val="50"/>
        <cfvo type="percent" val="75"/>
      </iconSet>
    </cfRule>
  </conditionalFormatting>
  <conditionalFormatting sqref="X413">
    <cfRule type="iconSet" priority="63450">
      <iconSet iconSet="4TrafficLights">
        <cfvo type="percent" val="0"/>
        <cfvo type="percent" val="25"/>
        <cfvo type="percent" val="50"/>
        <cfvo type="percent" val="75"/>
      </iconSet>
    </cfRule>
  </conditionalFormatting>
  <conditionalFormatting sqref="AB413">
    <cfRule type="iconSet" priority="63443">
      <iconSet iconSet="4TrafficLights">
        <cfvo type="percent" val="0"/>
        <cfvo type="percent" val="25"/>
        <cfvo type="percent" val="50"/>
        <cfvo type="percent" val="75"/>
      </iconSet>
    </cfRule>
  </conditionalFormatting>
  <conditionalFormatting sqref="AB413">
    <cfRule type="iconSet" priority="63442">
      <iconSet iconSet="4TrafficLights">
        <cfvo type="percent" val="0"/>
        <cfvo type="percent" val="25"/>
        <cfvo type="percent" val="50"/>
        <cfvo type="percent" val="75"/>
      </iconSet>
    </cfRule>
  </conditionalFormatting>
  <conditionalFormatting sqref="U493 X493">
    <cfRule type="iconSet" priority="63427">
      <iconSet iconSet="4TrafficLights">
        <cfvo type="percent" val="0"/>
        <cfvo type="num" val="0"/>
        <cfvo type="num" val="3"/>
        <cfvo type="num" val="7"/>
      </iconSet>
    </cfRule>
    <cfRule type="iconSet" priority="63428">
      <iconSet iconSet="4TrafficLights">
        <cfvo type="percent" val="0"/>
        <cfvo type="num" val="-2.5"/>
        <cfvo type="num" val="2.5"/>
        <cfvo type="num" val="5"/>
      </iconSet>
    </cfRule>
  </conditionalFormatting>
  <conditionalFormatting sqref="U413">
    <cfRule type="iconSet" priority="63426">
      <iconSet iconSet="4TrafficLights">
        <cfvo type="percent" val="0"/>
        <cfvo type="percent" val="25"/>
        <cfvo type="percent" val="50"/>
        <cfvo type="percent" val="75"/>
      </iconSet>
    </cfRule>
  </conditionalFormatting>
  <conditionalFormatting sqref="U413">
    <cfRule type="iconSet" priority="63425">
      <iconSet iconSet="4TrafficLights">
        <cfvo type="percent" val="0"/>
        <cfvo type="percent" val="25"/>
        <cfvo type="percent" val="50"/>
        <cfvo type="percent" val="75"/>
      </iconSet>
    </cfRule>
  </conditionalFormatting>
  <conditionalFormatting sqref="X413">
    <cfRule type="iconSet" priority="63424">
      <iconSet iconSet="4TrafficLights">
        <cfvo type="percent" val="0"/>
        <cfvo type="percent" val="25"/>
        <cfvo type="percent" val="50"/>
        <cfvo type="percent" val="75"/>
      </iconSet>
    </cfRule>
  </conditionalFormatting>
  <conditionalFormatting sqref="X413">
    <cfRule type="iconSet" priority="63423">
      <iconSet iconSet="4TrafficLights">
        <cfvo type="percent" val="0"/>
        <cfvo type="percent" val="25"/>
        <cfvo type="percent" val="50"/>
        <cfvo type="percent" val="75"/>
      </iconSet>
    </cfRule>
  </conditionalFormatting>
  <conditionalFormatting sqref="X413">
    <cfRule type="iconSet" priority="63422">
      <iconSet iconSet="4TrafficLights">
        <cfvo type="percent" val="0"/>
        <cfvo type="percent" val="25"/>
        <cfvo type="percent" val="50"/>
        <cfvo type="percent" val="75"/>
      </iconSet>
    </cfRule>
  </conditionalFormatting>
  <conditionalFormatting sqref="AA552 AA562 AA570">
    <cfRule type="top10" dxfId="120" priority="94591" rank="3"/>
  </conditionalFormatting>
  <conditionalFormatting sqref="A544 A551:A552">
    <cfRule type="top10" dxfId="119" priority="94592" rank="3"/>
  </conditionalFormatting>
  <conditionalFormatting sqref="AA516 AA524">
    <cfRule type="top10" dxfId="118" priority="94593" rank="3"/>
  </conditionalFormatting>
  <conditionalFormatting sqref="X491:X492 U491:U492">
    <cfRule type="iconSet" priority="57867">
      <iconSet iconSet="4TrafficLights">
        <cfvo type="percent" val="0"/>
        <cfvo type="num" val="0"/>
        <cfvo type="num" val="3"/>
        <cfvo type="num" val="7"/>
      </iconSet>
    </cfRule>
    <cfRule type="iconSet" priority="57868">
      <iconSet iconSet="4TrafficLights">
        <cfvo type="percent" val="0"/>
        <cfvo type="num" val="-2.5"/>
        <cfvo type="num" val="2.5"/>
        <cfvo type="num" val="5"/>
      </iconSet>
    </cfRule>
  </conditionalFormatting>
  <conditionalFormatting sqref="AB420">
    <cfRule type="iconSet" priority="39611">
      <iconSet iconSet="4TrafficLights">
        <cfvo type="percent" val="0"/>
        <cfvo type="percent" val="25"/>
        <cfvo type="percent" val="50"/>
        <cfvo type="percent" val="75"/>
      </iconSet>
    </cfRule>
  </conditionalFormatting>
  <conditionalFormatting sqref="U409">
    <cfRule type="iconSet" priority="45547">
      <iconSet iconSet="4TrafficLights">
        <cfvo type="percent" val="0"/>
        <cfvo type="percent" val="25"/>
        <cfvo type="percent" val="50"/>
        <cfvo type="percent" val="75"/>
      </iconSet>
    </cfRule>
  </conditionalFormatting>
  <conditionalFormatting sqref="U409">
    <cfRule type="iconSet" priority="45546">
      <iconSet iconSet="4TrafficLights">
        <cfvo type="percent" val="0"/>
        <cfvo type="percent" val="25"/>
        <cfvo type="percent" val="50"/>
        <cfvo type="percent" val="75"/>
      </iconSet>
    </cfRule>
  </conditionalFormatting>
  <conditionalFormatting sqref="X409">
    <cfRule type="iconSet" priority="45545">
      <iconSet iconSet="4TrafficLights">
        <cfvo type="percent" val="0"/>
        <cfvo type="percent" val="25"/>
        <cfvo type="percent" val="50"/>
        <cfvo type="percent" val="75"/>
      </iconSet>
    </cfRule>
  </conditionalFormatting>
  <conditionalFormatting sqref="X409">
    <cfRule type="iconSet" priority="45544">
      <iconSet iconSet="4TrafficLights">
        <cfvo type="percent" val="0"/>
        <cfvo type="percent" val="25"/>
        <cfvo type="percent" val="50"/>
        <cfvo type="percent" val="75"/>
      </iconSet>
    </cfRule>
  </conditionalFormatting>
  <conditionalFormatting sqref="X409">
    <cfRule type="iconSet" priority="45543">
      <iconSet iconSet="4TrafficLights">
        <cfvo type="percent" val="0"/>
        <cfvo type="percent" val="25"/>
        <cfvo type="percent" val="50"/>
        <cfvo type="percent" val="75"/>
      </iconSet>
    </cfRule>
  </conditionalFormatting>
  <conditionalFormatting sqref="AB409">
    <cfRule type="iconSet" priority="45537">
      <iconSet iconSet="4TrafficLights">
        <cfvo type="percent" val="0"/>
        <cfvo type="percent" val="25"/>
        <cfvo type="percent" val="50"/>
        <cfvo type="percent" val="75"/>
      </iconSet>
    </cfRule>
  </conditionalFormatting>
  <conditionalFormatting sqref="AB409">
    <cfRule type="iconSet" priority="45536">
      <iconSet iconSet="4TrafficLights">
        <cfvo type="percent" val="0"/>
        <cfvo type="percent" val="25"/>
        <cfvo type="percent" val="50"/>
        <cfvo type="percent" val="75"/>
      </iconSet>
    </cfRule>
  </conditionalFormatting>
  <conditionalFormatting sqref="U409">
    <cfRule type="iconSet" priority="45522">
      <iconSet iconSet="4TrafficLights">
        <cfvo type="percent" val="0"/>
        <cfvo type="percent" val="25"/>
        <cfvo type="percent" val="50"/>
        <cfvo type="percent" val="75"/>
      </iconSet>
    </cfRule>
  </conditionalFormatting>
  <conditionalFormatting sqref="U409">
    <cfRule type="iconSet" priority="45521">
      <iconSet iconSet="4TrafficLights">
        <cfvo type="percent" val="0"/>
        <cfvo type="percent" val="25"/>
        <cfvo type="percent" val="50"/>
        <cfvo type="percent" val="75"/>
      </iconSet>
    </cfRule>
  </conditionalFormatting>
  <conditionalFormatting sqref="X409">
    <cfRule type="iconSet" priority="45520">
      <iconSet iconSet="4TrafficLights">
        <cfvo type="percent" val="0"/>
        <cfvo type="percent" val="25"/>
        <cfvo type="percent" val="50"/>
        <cfvo type="percent" val="75"/>
      </iconSet>
    </cfRule>
  </conditionalFormatting>
  <conditionalFormatting sqref="X409">
    <cfRule type="iconSet" priority="45519">
      <iconSet iconSet="4TrafficLights">
        <cfvo type="percent" val="0"/>
        <cfvo type="percent" val="25"/>
        <cfvo type="percent" val="50"/>
        <cfvo type="percent" val="75"/>
      </iconSet>
    </cfRule>
  </conditionalFormatting>
  <conditionalFormatting sqref="X409">
    <cfRule type="iconSet" priority="45518">
      <iconSet iconSet="4TrafficLights">
        <cfvo type="percent" val="0"/>
        <cfvo type="percent" val="25"/>
        <cfvo type="percent" val="50"/>
        <cfvo type="percent" val="75"/>
      </iconSet>
    </cfRule>
  </conditionalFormatting>
  <conditionalFormatting sqref="AB409">
    <cfRule type="iconSet" priority="45613">
      <iconSet iconSet="4TrafficLights">
        <cfvo type="percent" val="0"/>
        <cfvo type="percent" val="25"/>
        <cfvo type="percent" val="50"/>
        <cfvo type="percent" val="75"/>
      </iconSet>
    </cfRule>
  </conditionalFormatting>
  <conditionalFormatting sqref="T413">
    <cfRule type="cellIs" dxfId="117" priority="95637" operator="between">
      <formula>Q413-1.5</formula>
      <formula>Q413+1.5</formula>
    </cfRule>
    <cfRule type="cellIs" dxfId="116" priority="95638" operator="lessThan">
      <formula>Q413</formula>
    </cfRule>
  </conditionalFormatting>
  <conditionalFormatting sqref="U397">
    <cfRule type="iconSet" priority="96098">
      <iconSet iconSet="4TrafficLights">
        <cfvo type="percent" val="0"/>
        <cfvo type="percent" val="25"/>
        <cfvo type="percent" val="50"/>
        <cfvo type="percent" val="75"/>
      </iconSet>
    </cfRule>
  </conditionalFormatting>
  <conditionalFormatting sqref="X397">
    <cfRule type="iconSet" priority="96099">
      <iconSet iconSet="4TrafficLights">
        <cfvo type="percent" val="0"/>
        <cfvo type="percent" val="25"/>
        <cfvo type="percent" val="50"/>
        <cfvo type="percent" val="75"/>
      </iconSet>
    </cfRule>
  </conditionalFormatting>
  <conditionalFormatting sqref="AB397">
    <cfRule type="iconSet" priority="96103">
      <iconSet iconSet="4TrafficLights">
        <cfvo type="percent" val="0"/>
        <cfvo type="percent" val="25"/>
        <cfvo type="percent" val="50"/>
        <cfvo type="percent" val="75"/>
      </iconSet>
    </cfRule>
  </conditionalFormatting>
  <conditionalFormatting sqref="U397 X397">
    <cfRule type="iconSet" priority="96112">
      <iconSet iconSet="4TrafficLights">
        <cfvo type="percent" val="0"/>
        <cfvo type="num" val="0"/>
        <cfvo type="num" val="3"/>
        <cfvo type="num" val="7"/>
      </iconSet>
    </cfRule>
    <cfRule type="iconSet" priority="96113">
      <iconSet iconSet="4TrafficLights">
        <cfvo type="percent" val="0"/>
        <cfvo type="num" val="-2.5"/>
        <cfvo type="num" val="2.5"/>
        <cfvo type="num" val="5"/>
      </iconSet>
    </cfRule>
  </conditionalFormatting>
  <conditionalFormatting sqref="V403">
    <cfRule type="cellIs" dxfId="115" priority="1085" operator="lessThan">
      <formula>-4</formula>
    </cfRule>
    <cfRule type="cellIs" dxfId="114" priority="1086" operator="lessThan">
      <formula>-6</formula>
    </cfRule>
    <cfRule type="cellIs" dxfId="113" priority="1090" operator="lessThan">
      <formula>-6</formula>
    </cfRule>
  </conditionalFormatting>
  <conditionalFormatting sqref="V404">
    <cfRule type="cellIs" dxfId="112" priority="1082" operator="lessThan">
      <formula>-4</formula>
    </cfRule>
    <cfRule type="cellIs" dxfId="111" priority="1083" operator="lessThan">
      <formula>-6</formula>
    </cfRule>
    <cfRule type="cellIs" dxfId="110" priority="1084" operator="lessThan">
      <formula>-6</formula>
    </cfRule>
  </conditionalFormatting>
  <conditionalFormatting sqref="N10 N12 N14 N16 N18 N20 N22 N24 N26 N28 N30 N32 N34 N36 N38 N40 N42 N44 N46 N48 N50 N52 N54 N56 N58 N60 N62 N64 N66 N68 N70 N72 N74 N76 N78 N80 N82 N84 N86 N88 N90 N92 N94 N96 N98 N100 N102 N104 N106 N108 N110 N112 N114 N116 N118 N120 N122 N124 N126 N128 N13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0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cfRule type="cellIs" dxfId="109" priority="450" operator="equal">
      <formula>"ОТ"</formula>
    </cfRule>
  </conditionalFormatting>
  <conditionalFormatting sqref="N9 N11 N13 N15 N17 N19 N21 N23 N25 N27 N29 N31 N33 N35 N37 N39 N41 N43 N45 N47 N49 N51 N53 N55 N57 N59 N61 N63 N65 N67 N69 N71 N73 N75 N77 N79 N81 N83 N85 N87 N89 N91 N93 N95 N97 N99 N101 N103 N105 N107 N109 N111 N113 N115 N117 N119 N121 N123 N125 N127 N12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79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cfRule type="cellIs" dxfId="108" priority="449" operator="equal">
      <formula>"ОТ"</formula>
    </cfRule>
  </conditionalFormatting>
  <conditionalFormatting sqref="N132 N134 N136 N138 N140">
    <cfRule type="cellIs" dxfId="107" priority="448" operator="equal">
      <formula>"ОТ"</formula>
    </cfRule>
  </conditionalFormatting>
  <conditionalFormatting sqref="N131 N133 N135 N137 N139">
    <cfRule type="cellIs" dxfId="106" priority="447" operator="equal">
      <formula>"ОТ"</formula>
    </cfRule>
  </conditionalFormatting>
  <conditionalFormatting sqref="D337:D396">
    <cfRule type="cellIs" dxfId="105" priority="446" operator="greaterThan">
      <formula>0.75</formula>
    </cfRule>
  </conditionalFormatting>
  <conditionalFormatting sqref="N4 N6 N8">
    <cfRule type="cellIs" dxfId="104" priority="443" operator="equal">
      <formula>"ОТ"</formula>
    </cfRule>
  </conditionalFormatting>
  <conditionalFormatting sqref="N3 N5 N7">
    <cfRule type="cellIs" dxfId="103" priority="442" operator="equal">
      <formula>"ОТ"</formula>
    </cfRule>
  </conditionalFormatting>
  <conditionalFormatting sqref="T399:T405">
    <cfRule type="cellIs" dxfId="102" priority="230" operator="equal">
      <formula>"Ф2-"</formula>
    </cfRule>
    <cfRule type="cellIs" dxfId="101" priority="231" operator="equal">
      <formula>"Ф2"</formula>
    </cfRule>
    <cfRule type="cellIs" dxfId="100" priority="232" operator="equal">
      <formula>"Ф1-"</formula>
    </cfRule>
    <cfRule type="cellIs" dxfId="99" priority="233" operator="equal">
      <formula>"Ф1"</formula>
    </cfRule>
  </conditionalFormatting>
  <conditionalFormatting sqref="E409">
    <cfRule type="cellIs" dxfId="98" priority="97" operator="between">
      <formula>4</formula>
      <formula>12</formula>
    </cfRule>
    <cfRule type="cellIs" dxfId="97" priority="98" operator="greaterThan">
      <formula>12</formula>
    </cfRule>
    <cfRule type="cellIs" dxfId="96" priority="99" operator="lessThan">
      <formula>4</formula>
    </cfRule>
  </conditionalFormatting>
  <conditionalFormatting sqref="G409">
    <cfRule type="cellIs" dxfId="95" priority="94" operator="between">
      <formula>4</formula>
      <formula>12</formula>
    </cfRule>
    <cfRule type="cellIs" dxfId="94" priority="95" operator="greaterThan">
      <formula>12</formula>
    </cfRule>
    <cfRule type="cellIs" dxfId="93" priority="96" operator="lessThan">
      <formula>4</formula>
    </cfRule>
  </conditionalFormatting>
  <conditionalFormatting sqref="D409">
    <cfRule type="cellIs" dxfId="92" priority="92" operator="equal">
      <formula>"ЛУЗЕР"</formula>
    </cfRule>
    <cfRule type="cellIs" dxfId="91" priority="93" operator="equal">
      <formula>"ТОП"</formula>
    </cfRule>
  </conditionalFormatting>
  <conditionalFormatting sqref="F409">
    <cfRule type="cellIs" dxfId="90" priority="91" operator="equal">
      <formula>"STOP"</formula>
    </cfRule>
  </conditionalFormatting>
  <conditionalFormatting sqref="H409">
    <cfRule type="cellIs" dxfId="89" priority="89" operator="equal">
      <formula>"ЛУЗЕР"</formula>
    </cfRule>
    <cfRule type="cellIs" dxfId="88" priority="90" operator="equal">
      <formula>"ТОП"</formula>
    </cfRule>
  </conditionalFormatting>
  <conditionalFormatting sqref="C409">
    <cfRule type="cellIs" dxfId="87" priority="88" operator="equal">
      <formula>"STOP"</formula>
    </cfRule>
  </conditionalFormatting>
  <conditionalFormatting sqref="A411">
    <cfRule type="cellIs" dxfId="86" priority="86" operator="lessThan">
      <formula>0</formula>
    </cfRule>
    <cfRule type="cellIs" dxfId="85" priority="87" operator="greaterThan">
      <formula>0</formula>
    </cfRule>
  </conditionalFormatting>
  <conditionalFormatting sqref="E413">
    <cfRule type="cellIs" dxfId="84" priority="85" operator="equal">
      <formula>"ФАЛЬШ"</formula>
    </cfRule>
  </conditionalFormatting>
  <conditionalFormatting sqref="A418">
    <cfRule type="cellIs" dxfId="83" priority="83" operator="equal">
      <formula>"ИТМ"</formula>
    </cfRule>
    <cfRule type="cellIs" dxfId="82" priority="84" operator="equal">
      <formula>"ИТБ"</formula>
    </cfRule>
  </conditionalFormatting>
  <conditionalFormatting sqref="E418">
    <cfRule type="cellIs" dxfId="81" priority="61" operator="lessThan">
      <formula>$E$415</formula>
    </cfRule>
    <cfRule type="cellIs" dxfId="80" priority="82" operator="greaterThan">
      <formula>$E$415</formula>
    </cfRule>
  </conditionalFormatting>
  <conditionalFormatting sqref="E419">
    <cfRule type="cellIs" dxfId="79" priority="60" operator="lessThan">
      <formula>$E$418</formula>
    </cfRule>
    <cfRule type="cellIs" dxfId="78" priority="81" operator="greaterThan">
      <formula>$E$418</formula>
    </cfRule>
  </conditionalFormatting>
  <conditionalFormatting sqref="C418">
    <cfRule type="cellIs" dxfId="77" priority="59" operator="lessThan">
      <formula>$C$415</formula>
    </cfRule>
    <cfRule type="cellIs" dxfId="76" priority="80" operator="greaterThan">
      <formula>$C$415</formula>
    </cfRule>
  </conditionalFormatting>
  <conditionalFormatting sqref="C419">
    <cfRule type="cellIs" dxfId="75" priority="58" operator="lessThan">
      <formula>$C$418</formula>
    </cfRule>
    <cfRule type="cellIs" dxfId="74" priority="79" operator="greaterThan">
      <formula>$C$418</formula>
    </cfRule>
  </conditionalFormatting>
  <conditionalFormatting sqref="F418">
    <cfRule type="cellIs" dxfId="73" priority="57" operator="lessThan">
      <formula>$F$415</formula>
    </cfRule>
    <cfRule type="cellIs" dxfId="72" priority="78" operator="greaterThan">
      <formula>$F$415</formula>
    </cfRule>
  </conditionalFormatting>
  <conditionalFormatting sqref="F419">
    <cfRule type="cellIs" dxfId="71" priority="56" operator="lessThan">
      <formula>$F$418</formula>
    </cfRule>
    <cfRule type="cellIs" dxfId="70" priority="77" operator="greaterThan">
      <formula>$F$418</formula>
    </cfRule>
  </conditionalFormatting>
  <conditionalFormatting sqref="H418">
    <cfRule type="cellIs" dxfId="69" priority="55" operator="lessThan">
      <formula>$H$415</formula>
    </cfRule>
    <cfRule type="cellIs" dxfId="68" priority="76" operator="greaterThan">
      <formula>$H$415</formula>
    </cfRule>
  </conditionalFormatting>
  <conditionalFormatting sqref="H419">
    <cfRule type="cellIs" dxfId="67" priority="54" operator="lessThan">
      <formula>$H$418</formula>
    </cfRule>
    <cfRule type="cellIs" dxfId="66" priority="75" operator="greaterThan">
      <formula>$H$418</formula>
    </cfRule>
  </conditionalFormatting>
  <conditionalFormatting sqref="L418">
    <cfRule type="cellIs" dxfId="65" priority="53" operator="lessThan">
      <formula>$L$415</formula>
    </cfRule>
    <cfRule type="cellIs" dxfId="64" priority="74" operator="greaterThan">
      <formula>$L$415</formula>
    </cfRule>
  </conditionalFormatting>
  <conditionalFormatting sqref="L419">
    <cfRule type="cellIs" dxfId="63" priority="52" operator="lessThan">
      <formula>$L$418</formula>
    </cfRule>
    <cfRule type="cellIs" dxfId="62" priority="73" operator="greaterThan">
      <formula>$L$418</formula>
    </cfRule>
  </conditionalFormatting>
  <conditionalFormatting sqref="J418">
    <cfRule type="cellIs" dxfId="61" priority="51" operator="lessThan">
      <formula>$J$415</formula>
    </cfRule>
    <cfRule type="cellIs" dxfId="60" priority="72" operator="greaterThan">
      <formula>$J$415</formula>
    </cfRule>
  </conditionalFormatting>
  <conditionalFormatting sqref="J419">
    <cfRule type="cellIs" dxfId="59" priority="50" operator="lessThan">
      <formula>$J$418</formula>
    </cfRule>
    <cfRule type="cellIs" dxfId="58" priority="71" operator="greaterThan">
      <formula>$J$418</formula>
    </cfRule>
  </conditionalFormatting>
  <conditionalFormatting sqref="M418">
    <cfRule type="cellIs" dxfId="57" priority="49" operator="lessThan">
      <formula>$M$415</formula>
    </cfRule>
    <cfRule type="cellIs" dxfId="56" priority="70" operator="greaterThan">
      <formula>$M$415</formula>
    </cfRule>
  </conditionalFormatting>
  <conditionalFormatting sqref="M419">
    <cfRule type="cellIs" dxfId="55" priority="48" operator="lessThan">
      <formula>$M$418</formula>
    </cfRule>
    <cfRule type="cellIs" dxfId="54" priority="69" operator="greaterThan">
      <formula>$M$418</formula>
    </cfRule>
  </conditionalFormatting>
  <conditionalFormatting sqref="O418">
    <cfRule type="cellIs" dxfId="53" priority="47" operator="lessThan">
      <formula>$O$415</formula>
    </cfRule>
    <cfRule type="cellIs" dxfId="52" priority="68" operator="greaterThan">
      <formula>$O$415</formula>
    </cfRule>
  </conditionalFormatting>
  <conditionalFormatting sqref="O419">
    <cfRule type="cellIs" dxfId="51" priority="46" operator="lessThan">
      <formula>$O$418</formula>
    </cfRule>
    <cfRule type="cellIs" dxfId="50" priority="67" operator="greaterThan">
      <formula>$O$418</formula>
    </cfRule>
  </conditionalFormatting>
  <conditionalFormatting sqref="P418">
    <cfRule type="cellIs" dxfId="49" priority="45" operator="lessThan">
      <formula>$P$415</formula>
    </cfRule>
    <cfRule type="cellIs" dxfId="48" priority="66" operator="greaterThan">
      <formula>$P$415</formula>
    </cfRule>
  </conditionalFormatting>
  <conditionalFormatting sqref="P419">
    <cfRule type="cellIs" dxfId="47" priority="36" operator="greaterThan">
      <formula>$P$418</formula>
    </cfRule>
    <cfRule type="cellIs" dxfId="46" priority="44" operator="lessThan">
      <formula>$P$418</formula>
    </cfRule>
    <cfRule type="cellIs" dxfId="45" priority="65" operator="greaterThan">
      <formula>5.5</formula>
    </cfRule>
  </conditionalFormatting>
  <conditionalFormatting sqref="Q418">
    <cfRule type="cellIs" dxfId="44" priority="43" operator="lessThan">
      <formula>$Q$415</formula>
    </cfRule>
    <cfRule type="cellIs" dxfId="43" priority="64" operator="greaterThan">
      <formula>$Q$415</formula>
    </cfRule>
  </conditionalFormatting>
  <conditionalFormatting sqref="R418">
    <cfRule type="cellIs" dxfId="42" priority="42" operator="lessThan">
      <formula>$R$415</formula>
    </cfRule>
    <cfRule type="cellIs" dxfId="41" priority="63" operator="greaterThan">
      <formula>$R$415</formula>
    </cfRule>
  </conditionalFormatting>
  <conditionalFormatting sqref="R419">
    <cfRule type="cellIs" dxfId="40" priority="41" operator="lessThan">
      <formula>$R$418</formula>
    </cfRule>
    <cfRule type="cellIs" dxfId="39" priority="62" operator="greaterThan">
      <formula>$R$418</formula>
    </cfRule>
  </conditionalFormatting>
  <conditionalFormatting sqref="A418">
    <cfRule type="cellIs" dxfId="38" priority="38" operator="greaterThan">
      <formula>$A$415</formula>
    </cfRule>
    <cfRule type="cellIs" dxfId="37" priority="40" operator="lessThan">
      <formula>$A$415</formula>
    </cfRule>
  </conditionalFormatting>
  <conditionalFormatting sqref="A419">
    <cfRule type="cellIs" dxfId="36" priority="37" operator="greaterThan">
      <formula>$A$418</formula>
    </cfRule>
    <cfRule type="cellIs" dxfId="35" priority="39" operator="lessThan">
      <formula>$A$418</formula>
    </cfRule>
  </conditionalFormatting>
  <conditionalFormatting sqref="Q419">
    <cfRule type="cellIs" dxfId="34" priority="34" operator="lessThan">
      <formula>$Q$418</formula>
    </cfRule>
    <cfRule type="cellIs" dxfId="33" priority="35" operator="greaterThan">
      <formula>$Q$418</formula>
    </cfRule>
  </conditionalFormatting>
  <conditionalFormatting sqref="D413">
    <cfRule type="cellIs" dxfId="32" priority="33" operator="equal">
      <formula>"ФАЛЬШ"</formula>
    </cfRule>
  </conditionalFormatting>
  <conditionalFormatting sqref="R417">
    <cfRule type="cellIs" dxfId="31" priority="29" operator="equal">
      <formula>"ИТБ"</formula>
    </cfRule>
    <cfRule type="cellIs" dxfId="30" priority="30" operator="equal">
      <formula>"ИТБ-"</formula>
    </cfRule>
    <cfRule type="cellIs" dxfId="29" priority="31" operator="equal">
      <formula>"ИТМ"</formula>
    </cfRule>
    <cfRule type="cellIs" dxfId="28" priority="32" operator="equal">
      <formula>"ИТМ-"</formula>
    </cfRule>
  </conditionalFormatting>
  <conditionalFormatting sqref="K418">
    <cfRule type="cellIs" dxfId="27" priority="28" operator="greaterThan">
      <formula>$K$415</formula>
    </cfRule>
  </conditionalFormatting>
  <conditionalFormatting sqref="K419">
    <cfRule type="cellIs" dxfId="26" priority="27" operator="lessThan">
      <formula>$K$416</formula>
    </cfRule>
  </conditionalFormatting>
  <conditionalFormatting sqref="B409">
    <cfRule type="cellIs" dxfId="25" priority="25" operator="equal">
      <formula>"ИТБ"</formula>
    </cfRule>
    <cfRule type="cellIs" dxfId="24" priority="26" operator="equal">
      <formula>"ИТМ"</formula>
    </cfRule>
  </conditionalFormatting>
  <conditionalFormatting sqref="B411">
    <cfRule type="cellIs" dxfId="23" priority="23" operator="equal">
      <formula>"Фаворит"</formula>
    </cfRule>
    <cfRule type="cellIs" dxfId="22" priority="24" operator="equal">
      <formula>"Андердог"</formula>
    </cfRule>
  </conditionalFormatting>
  <conditionalFormatting sqref="A413">
    <cfRule type="cellIs" dxfId="21" priority="22" operator="equal">
      <formula>"ФАЛЬШ"</formula>
    </cfRule>
  </conditionalFormatting>
  <conditionalFormatting sqref="I418">
    <cfRule type="cellIs" dxfId="20" priority="19" operator="lessThan">
      <formula>$H$415</formula>
    </cfRule>
    <cfRule type="cellIs" dxfId="19" priority="21" operator="greaterThan">
      <formula>$H$415</formula>
    </cfRule>
  </conditionalFormatting>
  <conditionalFormatting sqref="I419">
    <cfRule type="cellIs" dxfId="18" priority="18" operator="lessThan">
      <formula>$H$418</formula>
    </cfRule>
    <cfRule type="cellIs" dxfId="17" priority="20" operator="greaterThan">
      <formula>$H$418</formula>
    </cfRule>
  </conditionalFormatting>
  <conditionalFormatting sqref="B418">
    <cfRule type="cellIs" dxfId="16" priority="16" operator="equal">
      <formula>"ИТМ"</formula>
    </cfRule>
    <cfRule type="cellIs" dxfId="15" priority="17" operator="equal">
      <formula>"ИТБ"</formula>
    </cfRule>
  </conditionalFormatting>
  <conditionalFormatting sqref="B418">
    <cfRule type="cellIs" dxfId="14" priority="13" operator="greaterThan">
      <formula>$A$415</formula>
    </cfRule>
    <cfRule type="cellIs" dxfId="13" priority="15" operator="lessThan">
      <formula>$A$415</formula>
    </cfRule>
  </conditionalFormatting>
  <conditionalFormatting sqref="B419">
    <cfRule type="cellIs" dxfId="12" priority="12" operator="greaterThan">
      <formula>$A$418</formula>
    </cfRule>
    <cfRule type="cellIs" dxfId="11" priority="14" operator="lessThan">
      <formula>$A$418</formula>
    </cfRule>
  </conditionalFormatting>
  <conditionalFormatting sqref="B413">
    <cfRule type="cellIs" dxfId="10" priority="11" operator="equal">
      <formula>"ФАЛЬШ"</formula>
    </cfRule>
  </conditionalFormatting>
  <conditionalFormatting sqref="O417:Q417 A417:F417 H417:M417">
    <cfRule type="cellIs" dxfId="9" priority="7" operator="equal">
      <formula>"ИТБ"</formula>
    </cfRule>
    <cfRule type="cellIs" dxfId="8" priority="8" operator="equal">
      <formula>"ИТБ-"</formula>
    </cfRule>
    <cfRule type="cellIs" dxfId="7" priority="9" operator="equal">
      <formula>"ИТМ"</formula>
    </cfRule>
    <cfRule type="cellIs" dxfId="6" priority="10" operator="equal">
      <formula>"ИТМ-"</formula>
    </cfRule>
  </conditionalFormatting>
  <conditionalFormatting sqref="A414:R415">
    <cfRule type="cellIs" dxfId="5" priority="5" operator="lessThan">
      <formula>-2.99</formula>
    </cfRule>
    <cfRule type="cellIs" dxfId="4" priority="6" operator="greaterThan">
      <formula>2.99</formula>
    </cfRule>
  </conditionalFormatting>
  <conditionalFormatting sqref="A416:R416">
    <cfRule type="cellIs" dxfId="3" priority="3" operator="lessThan">
      <formula>0.4</formula>
    </cfRule>
    <cfRule type="cellIs" dxfId="2" priority="4" operator="greaterThan">
      <formula>0.599</formula>
    </cfRule>
  </conditionalFormatting>
  <conditionalFormatting sqref="A409">
    <cfRule type="cellIs" dxfId="1" priority="1" operator="equal">
      <formula>"ИТБ"</formula>
    </cfRule>
    <cfRule type="cellIs" dxfId="0" priority="2" operator="equal">
      <formula>"ИТМ"</formula>
    </cfRule>
  </conditionalFormatting>
  <conditionalFormatting sqref="G423">
    <cfRule type="iconSet" priority="96543">
      <iconSet iconSet="4TrafficLights">
        <cfvo type="percent" val="0"/>
        <cfvo type="percent" val="25"/>
        <cfvo type="percent" val="50"/>
        <cfvo type="percent" val="75"/>
      </iconSet>
    </cfRule>
  </conditionalFormatting>
  <conditionalFormatting sqref="AB424:AB442 AB413:AB416 AB398:AB408 AB421 AA422">
    <cfRule type="iconSet" priority="96544">
      <iconSet iconSet="4TrafficLights">
        <cfvo type="percent" val="0"/>
        <cfvo type="percent" val="25"/>
        <cfvo type="percent" val="50"/>
        <cfvo type="percent" val="75"/>
      </iconSet>
    </cfRule>
  </conditionalFormatting>
  <conditionalFormatting sqref="AC422">
    <cfRule type="iconSet" priority="96549">
      <iconSet iconSet="4TrafficLights">
        <cfvo type="percent" val="0"/>
        <cfvo type="percent" val="25"/>
        <cfvo type="percent" val="50"/>
        <cfvo type="percent" val="75"/>
      </iconSet>
    </cfRule>
  </conditionalFormatting>
  <pageMargins left="0" right="0" top="0.74803149606299213" bottom="0.74803149606299213" header="0.31496062992125984" footer="0.31496062992125984"/>
  <pageSetup scale="76" orientation="landscape" r:id="rId1"/>
  <colBreaks count="2" manualBreakCount="2">
    <brk id="16" max="1048575" man="1"/>
    <brk id="27"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10</vt:i4>
      </vt:variant>
    </vt:vector>
  </HeadingPairs>
  <TitlesOfParts>
    <vt:vector size="11" baseType="lpstr">
      <vt:lpstr>Реєстр матчів</vt:lpstr>
      <vt:lpstr>Р1четвI</vt:lpstr>
      <vt:lpstr>Р1четвII</vt:lpstr>
      <vt:lpstr>Т11четвI</vt:lpstr>
      <vt:lpstr>Т11четвII</vt:lpstr>
      <vt:lpstr>Т12</vt:lpstr>
      <vt:lpstr>Т21четвI</vt:lpstr>
      <vt:lpstr>Т21четвII</vt:lpstr>
      <vt:lpstr>Ф1четв</vt:lpstr>
      <vt:lpstr>Ф1четв1</vt:lpstr>
      <vt:lpstr>Фора1четв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2014-11-12T13:58:01Z</cp:lastPrinted>
  <dcterms:created xsi:type="dcterms:W3CDTF">2006-09-16T00:00:00Z</dcterms:created>
  <dcterms:modified xsi:type="dcterms:W3CDTF">2018-01-08T12:42:30Z</dcterms:modified>
</cp:coreProperties>
</file>