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6155" windowHeight="7935" activeTab="1"/>
  </bookViews>
  <sheets>
    <sheet name="Вар1" sheetId="1" r:id="rId1"/>
    <sheet name="Вар2" sheetId="4" r:id="rId2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4525"/>
</workbook>
</file>

<file path=xl/calcChain.xml><?xml version="1.0" encoding="utf-8"?>
<calcChain xmlns="http://schemas.openxmlformats.org/spreadsheetml/2006/main">
  <c r="B20" i="4" l="1"/>
  <c r="B21" i="4"/>
  <c r="B22" i="4"/>
  <c r="B23" i="4"/>
  <c r="B24" i="4"/>
  <c r="B25" i="4" s="1"/>
  <c r="B26" i="4" s="1"/>
  <c r="B27" i="4" s="1"/>
  <c r="B28" i="4" s="1"/>
  <c r="B29" i="4" s="1"/>
  <c r="B30" i="4" s="1"/>
  <c r="B31" i="4" s="1"/>
  <c r="A20" i="4" l="1"/>
  <c r="Q70" i="4"/>
  <c r="A41" i="4"/>
  <c r="E32" i="4"/>
  <c r="AF31" i="4"/>
  <c r="X31" i="4"/>
  <c r="O31" i="4"/>
  <c r="AF30" i="4"/>
  <c r="X30" i="4"/>
  <c r="O30" i="4"/>
  <c r="AF29" i="4"/>
  <c r="X29" i="4"/>
  <c r="O29" i="4"/>
  <c r="AF28" i="4"/>
  <c r="X28" i="4"/>
  <c r="O28" i="4"/>
  <c r="AF27" i="4"/>
  <c r="X27" i="4"/>
  <c r="O27" i="4"/>
  <c r="AF26" i="4"/>
  <c r="X26" i="4"/>
  <c r="O26" i="4"/>
  <c r="AF25" i="4"/>
  <c r="X25" i="4"/>
  <c r="O25" i="4"/>
  <c r="AF24" i="4"/>
  <c r="X24" i="4"/>
  <c r="O24" i="4"/>
  <c r="AF23" i="4"/>
  <c r="X23" i="4"/>
  <c r="O23" i="4"/>
  <c r="AF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F21" i="4"/>
  <c r="X21" i="4"/>
  <c r="O21" i="4"/>
  <c r="AF20" i="4"/>
  <c r="AF32" i="4" s="1"/>
  <c r="X20" i="4"/>
  <c r="X32" i="4" s="1"/>
  <c r="O20" i="4"/>
  <c r="O32" i="4" s="1"/>
  <c r="AM19" i="4"/>
  <c r="F14" i="4"/>
  <c r="F15" i="4" s="1"/>
  <c r="A42" i="4" s="1"/>
  <c r="C12" i="4"/>
  <c r="B10" i="4"/>
  <c r="L11" i="4" s="1"/>
  <c r="E9" i="4"/>
  <c r="N1" i="4"/>
  <c r="B20" i="1"/>
  <c r="B10" i="1"/>
  <c r="E9" i="1"/>
  <c r="C1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Q70" i="1"/>
  <c r="A41" i="1"/>
  <c r="E32" i="1"/>
  <c r="X31" i="1"/>
  <c r="O31" i="1"/>
  <c r="X30" i="1"/>
  <c r="O30" i="1"/>
  <c r="X29" i="1"/>
  <c r="O29" i="1"/>
  <c r="X28" i="1"/>
  <c r="O28" i="1"/>
  <c r="X27" i="1"/>
  <c r="O27" i="1"/>
  <c r="X26" i="1"/>
  <c r="O26" i="1"/>
  <c r="X25" i="1"/>
  <c r="O25" i="1"/>
  <c r="X24" i="1"/>
  <c r="O24" i="1"/>
  <c r="X23" i="1"/>
  <c r="O23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X21" i="1"/>
  <c r="O21" i="1"/>
  <c r="X20" i="1"/>
  <c r="O20" i="1"/>
  <c r="O32" i="1" s="1"/>
  <c r="AM19" i="1"/>
  <c r="F14" i="1"/>
  <c r="B42" i="1" s="1"/>
  <c r="L11" i="1"/>
  <c r="N1" i="1"/>
  <c r="D20" i="4" l="1"/>
  <c r="F20" i="4" s="1"/>
  <c r="D21" i="4"/>
  <c r="F21" i="4" s="1"/>
  <c r="B42" i="4"/>
  <c r="X32" i="1"/>
  <c r="F15" i="1"/>
  <c r="A42" i="1" s="1"/>
  <c r="AF32" i="1"/>
  <c r="A21" i="4" l="1"/>
  <c r="B21" i="1"/>
  <c r="A21" i="1" s="1"/>
  <c r="A20" i="1"/>
  <c r="D20" i="1"/>
  <c r="F20" i="1" s="1"/>
  <c r="D22" i="4" l="1"/>
  <c r="F22" i="4" s="1"/>
  <c r="A22" i="4"/>
  <c r="A23" i="4" s="1"/>
  <c r="D23" i="4"/>
  <c r="F23" i="4" s="1"/>
  <c r="B22" i="1"/>
  <c r="D21" i="1"/>
  <c r="F21" i="1" s="1"/>
  <c r="A24" i="4" l="1"/>
  <c r="D24" i="4"/>
  <c r="F24" i="4" s="1"/>
  <c r="A25" i="4"/>
  <c r="A22" i="1"/>
  <c r="B23" i="1"/>
  <c r="D22" i="1"/>
  <c r="F22" i="1" s="1"/>
  <c r="D25" i="4" l="1"/>
  <c r="F25" i="4" s="1"/>
  <c r="A26" i="4"/>
  <c r="A23" i="1"/>
  <c r="B24" i="1"/>
  <c r="D23" i="1"/>
  <c r="F23" i="1" s="1"/>
  <c r="D26" i="4" l="1"/>
  <c r="F26" i="4" s="1"/>
  <c r="A27" i="4"/>
  <c r="B25" i="1"/>
  <c r="A24" i="1"/>
  <c r="D24" i="1"/>
  <c r="F24" i="1" s="1"/>
  <c r="D27" i="4" l="1"/>
  <c r="F27" i="4" s="1"/>
  <c r="A28" i="4"/>
  <c r="A25" i="1"/>
  <c r="B26" i="1"/>
  <c r="D25" i="1"/>
  <c r="F25" i="1" s="1"/>
  <c r="D28" i="4" l="1"/>
  <c r="F28" i="4" s="1"/>
  <c r="A29" i="4"/>
  <c r="D26" i="1"/>
  <c r="F26" i="1" s="1"/>
  <c r="B27" i="1"/>
  <c r="A26" i="1"/>
  <c r="D29" i="4" l="1"/>
  <c r="F29" i="4" s="1"/>
  <c r="A30" i="4"/>
  <c r="A27" i="1"/>
  <c r="B28" i="1"/>
  <c r="D27" i="1"/>
  <c r="F27" i="1" s="1"/>
  <c r="D30" i="4" l="1"/>
  <c r="F30" i="4" s="1"/>
  <c r="A31" i="4"/>
  <c r="D28" i="1"/>
  <c r="F28" i="1" s="1"/>
  <c r="A28" i="1"/>
  <c r="B29" i="1"/>
  <c r="D31" i="4" l="1"/>
  <c r="A32" i="4"/>
  <c r="D29" i="1"/>
  <c r="F29" i="1" s="1"/>
  <c r="B30" i="1"/>
  <c r="A29" i="1"/>
  <c r="F31" i="4" l="1"/>
  <c r="J14" i="4"/>
  <c r="D32" i="4"/>
  <c r="F32" i="4" s="1"/>
  <c r="C42" i="4" s="1"/>
  <c r="D42" i="4" s="1"/>
  <c r="A30" i="1"/>
  <c r="B31" i="1"/>
  <c r="D30" i="1"/>
  <c r="F30" i="1" s="1"/>
  <c r="D31" i="1" l="1"/>
  <c r="A31" i="1"/>
  <c r="A32" i="1" s="1"/>
  <c r="F31" i="1" l="1"/>
  <c r="D32" i="1"/>
  <c r="F32" i="1" s="1"/>
  <c r="C42" i="1" s="1"/>
  <c r="D42" i="1" s="1"/>
  <c r="J14" i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<sst xmlns="http://schemas.openxmlformats.org/spreadsheetml/2006/main" count="192" uniqueCount="60">
  <si>
    <t>Расчёт отпускных за</t>
  </si>
  <si>
    <t>Декабрь 2017</t>
  </si>
  <si>
    <t>Номер</t>
  </si>
  <si>
    <t>Расчётный период:</t>
  </si>
  <si>
    <t>месяцев</t>
  </si>
  <si>
    <t>по</t>
  </si>
  <si>
    <t xml:space="preserve">№ за </t>
  </si>
  <si>
    <t>Месяцы</t>
  </si>
  <si>
    <t>Зарплата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</si>
  <si>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</si>
  <si>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</si>
  <si>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</si>
  <si>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</si>
  <si>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</si>
  <si>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</si>
  <si>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</si>
  <si>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t>дней</t>
  </si>
  <si>
    <t>Январь 2016</t>
  </si>
  <si>
    <t>Всего</t>
  </si>
  <si>
    <t>Ежегодный отпуск</t>
  </si>
  <si>
    <t>Фамилия работника</t>
  </si>
  <si>
    <t>Иванов Иван Иванович</t>
  </si>
  <si>
    <t>Должность</t>
  </si>
  <si>
    <t>Устроен с:</t>
  </si>
  <si>
    <t>полных месяцев</t>
  </si>
  <si>
    <t>Срок отпуска включительно с:</t>
  </si>
  <si>
    <t>Таблица для расчёта количества дней отпуска за 2018 год</t>
  </si>
  <si>
    <t>Среднедне-</t>
  </si>
  <si>
    <t>вная</t>
  </si>
  <si>
    <t>Подлежит к выплате всего</t>
  </si>
  <si>
    <t>С какого</t>
  </si>
  <si>
    <t>времени</t>
  </si>
  <si>
    <t>по какой</t>
  </si>
  <si>
    <t>За сколь-</t>
  </si>
  <si>
    <t>ко дней</t>
  </si>
  <si>
    <t>Средний</t>
  </si>
  <si>
    <t>заработок</t>
  </si>
  <si>
    <t>дневной</t>
  </si>
  <si>
    <t>в руб. и коп.</t>
  </si>
  <si>
    <t>насчитано</t>
  </si>
  <si>
    <t>рублей</t>
  </si>
  <si>
    <t>Предоставляется</t>
  </si>
  <si>
    <t>Дни: календар-</t>
  </si>
  <si>
    <t>ные минус</t>
  </si>
  <si>
    <t>праздничные</t>
  </si>
  <si>
    <t>2016 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</si>
  <si>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</si>
  <si>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</si>
  <si>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</si>
  <si>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</si>
  <si>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</si>
  <si>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</si>
  <si>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</si>
  <si>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</si>
  <si>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</si>
  <si>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</si>
  <si>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</si>
  <si>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</si>
  <si>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 г.</t>
  </si>
  <si>
    <t>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</si>
</sst>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thin">
        <color rgb="FF0033CC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1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/>
    <xf numFmtId="165" fontId="1" fillId="0" borderId="19" xfId="0" applyNumberFormat="1" applyFont="1" applyFill="1" applyBorder="1" applyProtection="1"/>
    <xf numFmtId="1" fontId="1" fillId="0" borderId="19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20" xfId="0" applyFont="1" applyFill="1" applyBorder="1" applyProtection="1"/>
    <xf numFmtId="165" fontId="1" fillId="0" borderId="21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Protection="1"/>
    <xf numFmtId="165" fontId="6" fillId="0" borderId="19" xfId="0" applyNumberFormat="1" applyFont="1" applyFill="1" applyBorder="1" applyProtection="1"/>
    <xf numFmtId="0" fontId="1" fillId="0" borderId="23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" fillId="0" borderId="14" xfId="0" applyFont="1" applyFill="1" applyBorder="1" applyProtection="1"/>
    <xf numFmtId="1" fontId="9" fillId="0" borderId="14" xfId="0" applyNumberFormat="1" applyFont="1" applyFill="1" applyBorder="1" applyAlignment="1" applyProtection="1">
      <alignment horizontal="center"/>
    </xf>
    <xf numFmtId="0" fontId="1" fillId="0" borderId="27" xfId="0" applyFont="1" applyFill="1" applyBorder="1" applyProtection="1"/>
    <xf numFmtId="0" fontId="10" fillId="0" borderId="0" xfId="0" applyFon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14" fontId="1" fillId="0" borderId="27" xfId="0" applyNumberFormat="1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>
      <alignment horizontal="center"/>
    </xf>
    <xf numFmtId="0" fontId="10" fillId="0" borderId="31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1" xfId="0" applyNumberFormat="1" applyFont="1" applyFill="1" applyBorder="1" applyAlignment="1" applyProtection="1">
      <alignment horizontal="center"/>
    </xf>
    <xf numFmtId="1" fontId="11" fillId="0" borderId="27" xfId="0" applyNumberFormat="1" applyFont="1" applyFill="1" applyBorder="1" applyAlignment="1" applyProtection="1">
      <alignment horizontal="center"/>
    </xf>
    <xf numFmtId="2" fontId="11" fillId="0" borderId="27" xfId="1" applyNumberFormat="1" applyFont="1" applyFill="1" applyBorder="1" applyAlignment="1" applyProtection="1">
      <alignment horizontal="center"/>
    </xf>
    <xf numFmtId="4" fontId="7" fillId="0" borderId="34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" fontId="0" fillId="4" borderId="35" xfId="0" applyNumberForma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36" xfId="0" applyFont="1" applyFill="1" applyBorder="1" applyProtection="1"/>
    <xf numFmtId="0" fontId="1" fillId="0" borderId="38" xfId="0" applyFont="1" applyFill="1" applyBorder="1" applyProtection="1"/>
    <xf numFmtId="0" fontId="1" fillId="0" borderId="37" xfId="0" applyFont="1" applyFill="1" applyBorder="1" applyProtection="1"/>
    <xf numFmtId="0" fontId="1" fillId="0" borderId="39" xfId="0" applyFont="1" applyFill="1" applyBorder="1" applyProtection="1"/>
    <xf numFmtId="164" fontId="1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4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164" fontId="1" fillId="0" borderId="18" xfId="0" applyNumberFormat="1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opLeftCell="A12" workbookViewId="0">
      <selection activeCell="B31" sqref="B31:C31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24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354</v>
      </c>
    </row>
    <row r="15" spans="2:14" x14ac:dyDescent="0.25">
      <c r="B15" s="1" t="s">
        <v>25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3"/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>
        <f>IF(B20="","",MAX($A$18:A19)+1)</f>
        <v>1</v>
      </c>
      <c r="B20" s="116" t="str">
        <f>IF(EDATE($D$9,12)&gt;$E$15,IF(B19="",TEXT($D$9,"ММММ ГГГГ"),EDATE(B19,1)),"")</f>
        <v>Апрель 2017</v>
      </c>
      <c r="C20" s="117"/>
      <c r="D20" s="40">
        <f>IF(B20="","",DAY(EOMONTH(--B20,0))-SUMPRODUCT(--(TEXT($K$20:$AF$31,"ММММ ГГГГ")=TEXT(--B20,"ММММ ГГГГ"))))</f>
        <v>29</v>
      </c>
      <c r="E20" s="41">
        <v>12500</v>
      </c>
      <c r="F20" s="42">
        <f>IFERROR(ROUND(E20/D20, 2),"")</f>
        <v>431.03</v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>
        <f>IF(B21="","",MAX($A$18:A20)+1)</f>
        <v>2</v>
      </c>
      <c r="B21" s="114">
        <f t="shared" ref="B21:B31" si="0">IF(EDATE($D$9,12)&gt;$E$15,IF(B20="",TEXT($D$9,"ММММ ГГГГ"),EDATE(B20,1)),"")</f>
        <v>42856</v>
      </c>
      <c r="C21" s="115"/>
      <c r="D21" s="40">
        <f t="shared" ref="D21:D31" si="1">IF(B21="","",DAY(EOMONTH(--B21,0))-SUMPRODUCT(--(TEXT($K$20:$AF$31,"ММММ ГГГГ")=TEXT(--B21,"ММММ ГГГГ"))))</f>
        <v>28</v>
      </c>
      <c r="E21" s="51">
        <v>3200</v>
      </c>
      <c r="F21" s="42">
        <f t="shared" ref="F21:F32" si="2">IFERROR(ROUND(E21/D21, 2),"")</f>
        <v>114.29</v>
      </c>
      <c r="I21" s="43" t="s">
        <v>47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>
        <f>IF(B22="","",MAX($A$18:A21)+1)</f>
        <v>3</v>
      </c>
      <c r="B22" s="114">
        <f t="shared" si="0"/>
        <v>42887</v>
      </c>
      <c r="C22" s="115"/>
      <c r="D22" s="40">
        <f t="shared" si="1"/>
        <v>28</v>
      </c>
      <c r="E22" s="51">
        <v>2431.4</v>
      </c>
      <c r="F22" s="42">
        <f t="shared" si="2"/>
        <v>86.84</v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2" t="str">
        <f t="shared" ref="AM22:AM31" si="6">TEXT(EDATE(AM21,1),"[$-419]ММММ ГГГГ")</f>
        <v>Март 2016</v>
      </c>
    </row>
    <row r="23" spans="1:39" x14ac:dyDescent="0.25">
      <c r="A23" s="39">
        <f>IF(B23="","",MAX($A$18:A22)+1)</f>
        <v>4</v>
      </c>
      <c r="B23" s="114">
        <f t="shared" si="0"/>
        <v>42917</v>
      </c>
      <c r="C23" s="115"/>
      <c r="D23" s="40">
        <f t="shared" si="1"/>
        <v>31</v>
      </c>
      <c r="E23" s="51">
        <v>3700</v>
      </c>
      <c r="F23" s="42">
        <f t="shared" si="2"/>
        <v>119.35</v>
      </c>
      <c r="I23" s="43" t="s">
        <v>49</v>
      </c>
      <c r="J23" s="44"/>
      <c r="K23" s="45"/>
      <c r="L23" s="45"/>
      <c r="M23" s="45"/>
      <c r="N23" s="45"/>
      <c r="O23" s="46">
        <f t="shared" si="3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2" t="str">
        <f t="shared" si="6"/>
        <v>Апрель 2016</v>
      </c>
    </row>
    <row r="24" spans="1:39" x14ac:dyDescent="0.25">
      <c r="A24" s="39">
        <f>IF(B24="","",MAX($A$18:A23)+1)</f>
        <v>5</v>
      </c>
      <c r="B24" s="114">
        <f t="shared" si="0"/>
        <v>42948</v>
      </c>
      <c r="C24" s="115"/>
      <c r="D24" s="40">
        <f t="shared" si="1"/>
        <v>30</v>
      </c>
      <c r="E24" s="51">
        <v>4890</v>
      </c>
      <c r="F24" s="42">
        <f t="shared" si="2"/>
        <v>163</v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2" t="str">
        <f t="shared" si="6"/>
        <v>Май 2016</v>
      </c>
    </row>
    <row r="25" spans="1:39" x14ac:dyDescent="0.25">
      <c r="A25" s="39">
        <f>IF(B25="","",MAX($A$18:A24)+1)</f>
        <v>6</v>
      </c>
      <c r="B25" s="114">
        <f t="shared" si="0"/>
        <v>42979</v>
      </c>
      <c r="C25" s="115"/>
      <c r="D25" s="40">
        <f t="shared" si="1"/>
        <v>30</v>
      </c>
      <c r="E25" s="51">
        <v>4114</v>
      </c>
      <c r="F25" s="42">
        <f t="shared" si="2"/>
        <v>137.13</v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3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2" t="str">
        <f t="shared" si="6"/>
        <v>Июнь 2016</v>
      </c>
    </row>
    <row r="26" spans="1:39" x14ac:dyDescent="0.25">
      <c r="A26" s="39">
        <f>IF(B26="","",MAX($A$18:A25)+1)</f>
        <v>7</v>
      </c>
      <c r="B26" s="114">
        <f t="shared" si="0"/>
        <v>43009</v>
      </c>
      <c r="C26" s="115"/>
      <c r="D26" s="40">
        <f t="shared" si="1"/>
        <v>30</v>
      </c>
      <c r="E26" s="51">
        <v>3255</v>
      </c>
      <c r="F26" s="42">
        <f t="shared" si="2"/>
        <v>108.5</v>
      </c>
      <c r="I26" s="43" t="s">
        <v>52</v>
      </c>
      <c r="J26" s="44"/>
      <c r="K26" s="45"/>
      <c r="L26" s="45"/>
      <c r="M26" s="45"/>
      <c r="N26" s="45"/>
      <c r="O26" s="46">
        <f t="shared" si="3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4"/>
        <v>0</v>
      </c>
      <c r="Z26" s="43" t="s">
        <v>52</v>
      </c>
      <c r="AA26" s="48"/>
      <c r="AB26" s="49"/>
      <c r="AC26" s="49"/>
      <c r="AD26" s="49"/>
      <c r="AE26" s="49"/>
      <c r="AF26" s="46">
        <f t="shared" si="5"/>
        <v>0</v>
      </c>
      <c r="AM26" s="52" t="str">
        <f t="shared" si="6"/>
        <v>Июль 2016</v>
      </c>
    </row>
    <row r="27" spans="1:39" x14ac:dyDescent="0.25">
      <c r="A27" s="39">
        <f>IF(B27="","",MAX($A$18:A26)+1)</f>
        <v>8</v>
      </c>
      <c r="B27" s="114">
        <f t="shared" si="0"/>
        <v>43040</v>
      </c>
      <c r="C27" s="115"/>
      <c r="D27" s="40">
        <f t="shared" si="1"/>
        <v>30</v>
      </c>
      <c r="E27" s="51">
        <v>3297.8</v>
      </c>
      <c r="F27" s="42">
        <f t="shared" si="2"/>
        <v>109.93</v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2" t="str">
        <f t="shared" si="6"/>
        <v>Август 2016</v>
      </c>
    </row>
    <row r="28" spans="1:39" x14ac:dyDescent="0.25">
      <c r="A28" s="39">
        <f>IF(B28="","",MAX($A$18:A27)+1)</f>
        <v>9</v>
      </c>
      <c r="B28" s="114">
        <f t="shared" si="0"/>
        <v>43070</v>
      </c>
      <c r="C28" s="115"/>
      <c r="D28" s="40">
        <f t="shared" si="1"/>
        <v>31</v>
      </c>
      <c r="E28" s="51">
        <v>3233</v>
      </c>
      <c r="F28" s="42">
        <f t="shared" si="2"/>
        <v>104.29</v>
      </c>
      <c r="I28" s="43" t="s">
        <v>54</v>
      </c>
      <c r="J28" s="33"/>
      <c r="K28" s="45"/>
      <c r="L28" s="45"/>
      <c r="M28" s="45"/>
      <c r="N28" s="45"/>
      <c r="O28" s="46">
        <f t="shared" si="3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4"/>
        <v>0</v>
      </c>
      <c r="Z28" s="43" t="s">
        <v>54</v>
      </c>
      <c r="AA28" s="48"/>
      <c r="AB28" s="49"/>
      <c r="AC28" s="49"/>
      <c r="AD28" s="49"/>
      <c r="AE28" s="49"/>
      <c r="AF28" s="46">
        <f t="shared" si="5"/>
        <v>0</v>
      </c>
      <c r="AM28" s="52" t="str">
        <f t="shared" si="6"/>
        <v>Сентябрь 2016</v>
      </c>
    </row>
    <row r="29" spans="1:39" x14ac:dyDescent="0.25">
      <c r="A29" s="39">
        <f>IF(B29="","",MAX($A$18:A28)+1)</f>
        <v>10</v>
      </c>
      <c r="B29" s="114">
        <f t="shared" si="0"/>
        <v>43101</v>
      </c>
      <c r="C29" s="115"/>
      <c r="D29" s="40">
        <f t="shared" si="1"/>
        <v>29</v>
      </c>
      <c r="E29" s="51">
        <v>3900</v>
      </c>
      <c r="F29" s="42">
        <f t="shared" si="2"/>
        <v>134.47999999999999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2" t="str">
        <f t="shared" si="6"/>
        <v>Октябрь 2016</v>
      </c>
    </row>
    <row r="30" spans="1:39" x14ac:dyDescent="0.25">
      <c r="A30" s="39">
        <f>IF(B30="","",MAX($A$18:A29)+1)</f>
        <v>11</v>
      </c>
      <c r="B30" s="114">
        <f t="shared" si="0"/>
        <v>43132</v>
      </c>
      <c r="C30" s="115"/>
      <c r="D30" s="40">
        <f t="shared" si="1"/>
        <v>28</v>
      </c>
      <c r="E30" s="51">
        <v>3215</v>
      </c>
      <c r="F30" s="42">
        <f t="shared" si="2"/>
        <v>114.82</v>
      </c>
      <c r="I30" s="43" t="s">
        <v>56</v>
      </c>
      <c r="J30" s="44"/>
      <c r="K30" s="45"/>
      <c r="L30" s="45"/>
      <c r="M30" s="45"/>
      <c r="N30" s="45"/>
      <c r="O30" s="46">
        <f t="shared" si="3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4"/>
        <v>0</v>
      </c>
      <c r="Z30" s="43" t="s">
        <v>56</v>
      </c>
      <c r="AA30" s="48"/>
      <c r="AB30" s="49"/>
      <c r="AC30" s="49"/>
      <c r="AD30" s="49"/>
      <c r="AE30" s="49"/>
      <c r="AF30" s="46">
        <f t="shared" si="5"/>
        <v>0</v>
      </c>
      <c r="AM30" s="52" t="str">
        <f t="shared" si="6"/>
        <v>Ноябрь 2016</v>
      </c>
    </row>
    <row r="31" spans="1:39" ht="15.75" thickBot="1" x14ac:dyDescent="0.3">
      <c r="A31" s="109">
        <f>IF(B31="","",MAX($A$18:A30)+1)</f>
        <v>12</v>
      </c>
      <c r="B31" s="114">
        <f t="shared" si="0"/>
        <v>43160</v>
      </c>
      <c r="C31" s="115"/>
      <c r="D31" s="40">
        <f t="shared" si="1"/>
        <v>30</v>
      </c>
      <c r="E31" s="107">
        <v>3300</v>
      </c>
      <c r="F31" s="108">
        <f t="shared" si="2"/>
        <v>110</v>
      </c>
      <c r="I31" s="43" t="s">
        <v>57</v>
      </c>
      <c r="J31" s="54"/>
      <c r="K31" s="55"/>
      <c r="L31" s="55"/>
      <c r="M31" s="55"/>
      <c r="N31" s="55"/>
      <c r="O31" s="56">
        <f t="shared" si="3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4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5"/>
        <v>1</v>
      </c>
      <c r="AM31" s="52" t="str">
        <f t="shared" si="6"/>
        <v>Декабрь 2016</v>
      </c>
    </row>
    <row r="32" spans="1:39" ht="15.75" x14ac:dyDescent="0.25">
      <c r="A32" s="59">
        <f>A31</f>
        <v>12</v>
      </c>
      <c r="B32" s="60" t="s">
        <v>18</v>
      </c>
      <c r="C32" s="33"/>
      <c r="D32" s="59">
        <f>IF(SUM(D20:D31),SUM(D20:D31),"")</f>
        <v>354</v>
      </c>
      <c r="E32" s="61">
        <f>IF(SUM(E20:E31),SUM(E20:E31),"")</f>
        <v>51036.200000000004</v>
      </c>
      <c r="F32" s="62">
        <f t="shared" si="2"/>
        <v>144.16999999999999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43098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24.01.18</v>
      </c>
      <c r="B42" s="82">
        <f>--MID(F14,SEARCH(" ",F14)+1,SEARCH("раб",F14)-4)</f>
        <v>18</v>
      </c>
      <c r="C42" s="83">
        <f>F32</f>
        <v>144.16999999999999</v>
      </c>
      <c r="D42" s="84">
        <f>IFERROR(ROUND(B42*C42,2),"")</f>
        <v>2595.06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8" t="str">
        <f>F1</f>
        <v>Декабрь 2017</v>
      </c>
      <c r="R70" s="119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conditionalFormatting sqref="AM20">
    <cfRule type="expression" dxfId="7" priority="4">
      <formula>ISBLANK(AM25)</formula>
    </cfRule>
  </conditionalFormatting>
  <conditionalFormatting sqref="I20:I31">
    <cfRule type="expression" dxfId="6" priority="3">
      <formula>ISBLANK(I25)</formula>
    </cfRule>
  </conditionalFormatting>
  <conditionalFormatting sqref="R20:R31">
    <cfRule type="expression" dxfId="5" priority="2">
      <formula>ISBLANK(R25)</formula>
    </cfRule>
  </conditionalFormatting>
  <conditionalFormatting sqref="Z20:Z31">
    <cfRule type="expression" dxfId="4" priority="1">
      <formula>ISBLANK(Z25)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abSelected="1" topLeftCell="A12" workbookViewId="0">
      <selection activeCell="B20" sqref="B20:C20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18</v>
      </c>
      <c r="C10" s="1" t="s">
        <v>24</v>
      </c>
    </row>
    <row r="11" spans="2:14" x14ac:dyDescent="0.25">
      <c r="J11" s="1" t="s">
        <v>3</v>
      </c>
      <c r="L11" s="1">
        <f>IF(B10&gt;=12,12,B10)</f>
        <v>12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355</v>
      </c>
    </row>
    <row r="15" spans="2:14" x14ac:dyDescent="0.25">
      <c r="B15" s="1" t="s">
        <v>25</v>
      </c>
      <c r="D15" s="14"/>
      <c r="E15" s="15">
        <v>43402</v>
      </c>
      <c r="F15" s="14" t="str">
        <f>"по "&amp; TEXT(WORKDAY(E15,MID(F14,SEARCH(" ",F14)+1,SEARCH("раб",F14)-4))-0,"ДД.ММ.ГГ")</f>
        <v>по 22.11.18</v>
      </c>
      <c r="G15" s="16"/>
      <c r="I15" s="16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3"/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>
        <f>IF(B20="","",MAX($A$18:A19)+1)</f>
        <v>1</v>
      </c>
      <c r="B20" s="114" t="str">
        <f t="shared" ref="B20:B30" si="0">IF(AND(EDATE($D$9,12)&gt;$E$15,MONTH($D$9)&lt;=MONTH($E$15)-(13-ROW(A1))),IF(B19="",TEXT($D$9,"ММММ ГГГГ"),EDATE(B19,1)),IF(EDATE($D$9,12)&gt;$E$15,"",TEXT(EDATE($E$15,-(13-(ROW(A1)))),"ММММ ГГГГ")))</f>
        <v>Октябрь 2017</v>
      </c>
      <c r="C20" s="120"/>
      <c r="D20" s="40">
        <f>IF(B20="","",DAY(EOMONTH(--B20,0))-SUMPRODUCT(--(TEXT($K$20:$AF$31,"ММММ ГГГГ")=TEXT(--B20,"ММММ ГГГГ"))))</f>
        <v>30</v>
      </c>
      <c r="E20" s="41">
        <v>12500</v>
      </c>
      <c r="F20" s="42">
        <f>IFERROR(ROUND(E20/D20, 2),"")</f>
        <v>416.67</v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>
        <f>IF(B21="","",MAX($A$18:A20)+1)</f>
        <v>2</v>
      </c>
      <c r="B21" s="114" t="str">
        <f t="shared" si="0"/>
        <v>Ноябрь 2017</v>
      </c>
      <c r="C21" s="120"/>
      <c r="D21" s="40">
        <f t="shared" ref="D21:D31" si="1">IF(B21="","",DAY(EOMONTH(--B21,0))-SUMPRODUCT(--(TEXT($K$20:$AF$31,"ММММ ГГГГ")=TEXT(--B21,"ММММ ГГГГ"))))</f>
        <v>30</v>
      </c>
      <c r="E21" s="51">
        <v>3200</v>
      </c>
      <c r="F21" s="42">
        <f t="shared" ref="F21:F32" si="2">IFERROR(ROUND(E21/D21, 2),"")</f>
        <v>106.67</v>
      </c>
      <c r="I21" s="43" t="s">
        <v>47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>
        <f>IF(B22="","",MAX($A$18:A21)+1)</f>
        <v>3</v>
      </c>
      <c r="B22" s="114" t="str">
        <f t="shared" si="0"/>
        <v>Декабрь 2017</v>
      </c>
      <c r="C22" s="120"/>
      <c r="D22" s="40">
        <f t="shared" si="1"/>
        <v>31</v>
      </c>
      <c r="E22" s="51">
        <v>2431.4</v>
      </c>
      <c r="F22" s="42">
        <f t="shared" si="2"/>
        <v>78.430000000000007</v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2" t="str">
        <f t="shared" ref="AM22:AM31" si="6">TEXT(EDATE(AM21,1),"[$-419]ММММ ГГГГ")</f>
        <v>Март 2016</v>
      </c>
    </row>
    <row r="23" spans="1:39" x14ac:dyDescent="0.25">
      <c r="A23" s="39">
        <f>IF(B23="","",MAX($A$18:A22)+1)</f>
        <v>4</v>
      </c>
      <c r="B23" s="114" t="str">
        <f t="shared" si="0"/>
        <v>Январь 2018</v>
      </c>
      <c r="C23" s="120"/>
      <c r="D23" s="40">
        <f t="shared" si="1"/>
        <v>29</v>
      </c>
      <c r="E23" s="51">
        <v>3700</v>
      </c>
      <c r="F23" s="42">
        <f t="shared" si="2"/>
        <v>127.59</v>
      </c>
      <c r="I23" s="43" t="s">
        <v>49</v>
      </c>
      <c r="J23" s="44"/>
      <c r="K23" s="45"/>
      <c r="L23" s="45"/>
      <c r="M23" s="45"/>
      <c r="N23" s="45"/>
      <c r="O23" s="46">
        <f t="shared" si="3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2" t="str">
        <f t="shared" si="6"/>
        <v>Апрель 2016</v>
      </c>
    </row>
    <row r="24" spans="1:39" x14ac:dyDescent="0.25">
      <c r="A24" s="39">
        <f>IF(B24="","",MAX($A$18:A23)+1)</f>
        <v>5</v>
      </c>
      <c r="B24" s="114" t="str">
        <f t="shared" si="0"/>
        <v>Февраль 2018</v>
      </c>
      <c r="C24" s="120"/>
      <c r="D24" s="40">
        <f t="shared" si="1"/>
        <v>28</v>
      </c>
      <c r="E24" s="51">
        <v>4890</v>
      </c>
      <c r="F24" s="42">
        <f t="shared" si="2"/>
        <v>174.64</v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2" t="str">
        <f t="shared" si="6"/>
        <v>Май 2016</v>
      </c>
    </row>
    <row r="25" spans="1:39" x14ac:dyDescent="0.25">
      <c r="A25" s="39">
        <f>IF(B25="","",MAX($A$18:A24)+1)</f>
        <v>6</v>
      </c>
      <c r="B25" s="114" t="str">
        <f t="shared" si="0"/>
        <v>Март 2018</v>
      </c>
      <c r="C25" s="120"/>
      <c r="D25" s="40">
        <f t="shared" si="1"/>
        <v>30</v>
      </c>
      <c r="E25" s="51">
        <v>4114</v>
      </c>
      <c r="F25" s="42">
        <f t="shared" si="2"/>
        <v>137.13</v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3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2" t="str">
        <f t="shared" si="6"/>
        <v>Июнь 2016</v>
      </c>
    </row>
    <row r="26" spans="1:39" x14ac:dyDescent="0.25">
      <c r="A26" s="39">
        <f>IF(B26="","",MAX($A$18:A25)+1)</f>
        <v>7</v>
      </c>
      <c r="B26" s="114" t="str">
        <f t="shared" si="0"/>
        <v>Апрель 2018</v>
      </c>
      <c r="C26" s="120"/>
      <c r="D26" s="40">
        <f t="shared" si="1"/>
        <v>29</v>
      </c>
      <c r="E26" s="51">
        <v>3255</v>
      </c>
      <c r="F26" s="42">
        <f t="shared" si="2"/>
        <v>112.24</v>
      </c>
      <c r="I26" s="43" t="s">
        <v>52</v>
      </c>
      <c r="J26" s="44"/>
      <c r="K26" s="45"/>
      <c r="L26" s="45"/>
      <c r="M26" s="45"/>
      <c r="N26" s="45"/>
      <c r="O26" s="46">
        <f t="shared" si="3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4"/>
        <v>0</v>
      </c>
      <c r="Z26" s="43" t="s">
        <v>52</v>
      </c>
      <c r="AA26" s="48"/>
      <c r="AB26" s="49"/>
      <c r="AC26" s="49"/>
      <c r="AD26" s="49"/>
      <c r="AE26" s="49"/>
      <c r="AF26" s="46">
        <f t="shared" si="5"/>
        <v>0</v>
      </c>
      <c r="AM26" s="52" t="str">
        <f t="shared" si="6"/>
        <v>Июль 2016</v>
      </c>
    </row>
    <row r="27" spans="1:39" x14ac:dyDescent="0.25">
      <c r="A27" s="39">
        <f>IF(B27="","",MAX($A$18:A26)+1)</f>
        <v>8</v>
      </c>
      <c r="B27" s="114" t="str">
        <f t="shared" si="0"/>
        <v>Май 2018</v>
      </c>
      <c r="C27" s="120"/>
      <c r="D27" s="40">
        <f t="shared" si="1"/>
        <v>28</v>
      </c>
      <c r="E27" s="51">
        <v>3297.8</v>
      </c>
      <c r="F27" s="42">
        <f t="shared" si="2"/>
        <v>117.78</v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2" t="str">
        <f t="shared" si="6"/>
        <v>Август 2016</v>
      </c>
    </row>
    <row r="28" spans="1:39" x14ac:dyDescent="0.25">
      <c r="A28" s="39">
        <f>IF(B28="","",MAX($A$18:A27)+1)</f>
        <v>9</v>
      </c>
      <c r="B28" s="114" t="str">
        <f t="shared" si="0"/>
        <v>Июнь 2018</v>
      </c>
      <c r="C28" s="120"/>
      <c r="D28" s="40">
        <f t="shared" si="1"/>
        <v>29</v>
      </c>
      <c r="E28" s="51">
        <v>3233</v>
      </c>
      <c r="F28" s="42">
        <f t="shared" si="2"/>
        <v>111.48</v>
      </c>
      <c r="I28" s="43" t="s">
        <v>54</v>
      </c>
      <c r="J28" s="33"/>
      <c r="K28" s="45"/>
      <c r="L28" s="45"/>
      <c r="M28" s="45"/>
      <c r="N28" s="45"/>
      <c r="O28" s="46">
        <f t="shared" si="3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4"/>
        <v>0</v>
      </c>
      <c r="Z28" s="43" t="s">
        <v>54</v>
      </c>
      <c r="AA28" s="48"/>
      <c r="AB28" s="49"/>
      <c r="AC28" s="49"/>
      <c r="AD28" s="49"/>
      <c r="AE28" s="49"/>
      <c r="AF28" s="46">
        <f t="shared" si="5"/>
        <v>0</v>
      </c>
      <c r="AM28" s="52" t="str">
        <f t="shared" si="6"/>
        <v>Сентябрь 2016</v>
      </c>
    </row>
    <row r="29" spans="1:39" x14ac:dyDescent="0.25">
      <c r="A29" s="39">
        <f>IF(B29="","",MAX($A$18:A28)+1)</f>
        <v>10</v>
      </c>
      <c r="B29" s="114" t="str">
        <f t="shared" si="0"/>
        <v>Июль 2018</v>
      </c>
      <c r="C29" s="120"/>
      <c r="D29" s="40">
        <f t="shared" si="1"/>
        <v>31</v>
      </c>
      <c r="E29" s="51">
        <v>3900</v>
      </c>
      <c r="F29" s="42">
        <f t="shared" si="2"/>
        <v>125.81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2" t="str">
        <f t="shared" si="6"/>
        <v>Октябрь 2016</v>
      </c>
    </row>
    <row r="30" spans="1:39" x14ac:dyDescent="0.25">
      <c r="A30" s="39">
        <f>IF(B30="","",MAX($A$18:A29)+1)</f>
        <v>11</v>
      </c>
      <c r="B30" s="114" t="str">
        <f t="shared" si="0"/>
        <v>Август 2018</v>
      </c>
      <c r="C30" s="120"/>
      <c r="D30" s="40">
        <f t="shared" si="1"/>
        <v>30</v>
      </c>
      <c r="E30" s="51">
        <v>3215</v>
      </c>
      <c r="F30" s="42">
        <f t="shared" si="2"/>
        <v>107.17</v>
      </c>
      <c r="I30" s="43" t="s">
        <v>56</v>
      </c>
      <c r="J30" s="44"/>
      <c r="K30" s="45"/>
      <c r="L30" s="45"/>
      <c r="M30" s="45"/>
      <c r="N30" s="45"/>
      <c r="O30" s="46">
        <f t="shared" si="3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4"/>
        <v>0</v>
      </c>
      <c r="Z30" s="43" t="s">
        <v>56</v>
      </c>
      <c r="AA30" s="48"/>
      <c r="AB30" s="49"/>
      <c r="AC30" s="49"/>
      <c r="AD30" s="49"/>
      <c r="AE30" s="49"/>
      <c r="AF30" s="46">
        <f t="shared" si="5"/>
        <v>0</v>
      </c>
      <c r="AM30" s="52" t="str">
        <f t="shared" si="6"/>
        <v>Ноябрь 2016</v>
      </c>
    </row>
    <row r="31" spans="1:39" ht="15.75" thickBot="1" x14ac:dyDescent="0.3">
      <c r="A31" s="109">
        <f>IF(B31="","",MAX($A$18:A30)+1)</f>
        <v>12</v>
      </c>
      <c r="B31" s="114" t="str">
        <f>IF(AND(EDATE($D$9,12)&gt;$E$15,MONTH($D$9)&lt;=MONTH($E$15)-(13-ROW(A12))),IF(B30="",TEXT($D$9,"ММММ ГГГГ"),EDATE(B30,1)),IF(EDATE($D$9,12)&gt;$E$15,"",TEXT(EDATE($E$15,-(13-(ROW(A12)))),"ММММ ГГГГ")))</f>
        <v>Сентябрь 2018</v>
      </c>
      <c r="C31" s="120"/>
      <c r="D31" s="40">
        <f t="shared" si="1"/>
        <v>30</v>
      </c>
      <c r="E31" s="107">
        <v>3300</v>
      </c>
      <c r="F31" s="108">
        <f t="shared" si="2"/>
        <v>110</v>
      </c>
      <c r="I31" s="43" t="s">
        <v>57</v>
      </c>
      <c r="J31" s="54"/>
      <c r="K31" s="55"/>
      <c r="L31" s="55"/>
      <c r="M31" s="55"/>
      <c r="N31" s="55"/>
      <c r="O31" s="56">
        <f t="shared" si="3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4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5"/>
        <v>1</v>
      </c>
      <c r="AM31" s="52" t="str">
        <f t="shared" si="6"/>
        <v>Декабрь 2016</v>
      </c>
    </row>
    <row r="32" spans="1:39" ht="15.75" x14ac:dyDescent="0.25">
      <c r="A32" s="59">
        <f>A31</f>
        <v>12</v>
      </c>
      <c r="B32" s="60" t="s">
        <v>18</v>
      </c>
      <c r="C32" s="33"/>
      <c r="D32" s="59">
        <f>IF(SUM(D20:D31),SUM(D20:D31),"")</f>
        <v>355</v>
      </c>
      <c r="E32" s="61">
        <f>IF(SUM(E20:E31),SUM(E20:E31),"")</f>
        <v>51036.200000000004</v>
      </c>
      <c r="F32" s="62">
        <f t="shared" si="2"/>
        <v>143.76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43402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22.11.18</v>
      </c>
      <c r="B42" s="82">
        <f>--MID(F14,SEARCH(" ",F14)+1,SEARCH("раб",F14)-4)</f>
        <v>18</v>
      </c>
      <c r="C42" s="83">
        <f>F32</f>
        <v>143.76</v>
      </c>
      <c r="D42" s="84">
        <f>IFERROR(ROUND(B42*C42,2),"")</f>
        <v>2587.6799999999998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8" t="str">
        <f>F1</f>
        <v>Декабрь 2017</v>
      </c>
      <c r="R70" s="119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3" priority="4">
      <formula>ISBLANK(AM25)</formula>
    </cfRule>
  </conditionalFormatting>
  <conditionalFormatting sqref="I20:I31">
    <cfRule type="expression" dxfId="2" priority="3">
      <formula>ISBLANK(I25)</formula>
    </cfRule>
  </conditionalFormatting>
  <conditionalFormatting sqref="R20:R31">
    <cfRule type="expression" dxfId="1" priority="2">
      <formula>ISBLANK(R25)</formula>
    </cfRule>
  </conditionalFormatting>
  <conditionalFormatting sqref="Z20:Z31">
    <cfRule type="expression" dxfId="0" priority="1">
      <formula>ISBLANK(Z25)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Вар1</vt:lpstr>
      <vt:lpstr>Вар2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2018-01-09T12:29:08Z</cp:lastPrinted>
  <dcterms:created xsi:type="dcterms:W3CDTF">2018-01-05T08:32:05Z</dcterms:created>
  <dcterms:modified xsi:type="dcterms:W3CDTF">2018-01-10T16:54:26Z</dcterms:modified>
</cp:coreProperties>
</file>