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6155" windowHeight="7680"/>
  </bookViews>
  <sheets>
    <sheet name="Лист1" sheetId="1" r:id="rId1"/>
    <sheet name="Лист2" sheetId="2" r:id="rId2"/>
    <sheet name="Лист3" sheetId="3" r:id="rId3"/>
  </sheets>
  <definedNames>
    <definedName name="грив">{0,"гривень";1,"гривня";2,"гривнi";5,"гривень"}</definedName>
    <definedName name="удес">{"","двадцять ","тридцять ","сорок ","п'ятдесят ","шістдесят ","сімдесят ","вісімдесят ","дев'яносто "}</definedName>
    <definedName name="уед">{"","один ","два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>{0,"мільйонів ";1,"мільйон ";2,"мільйони ";5,"мільйонів "}</definedName>
    <definedName name="усот">{"","сто ","двісті ","триста ","чотириста ","п'ятсот ","шістсот ","сімсот ","вісімсот ","дев'ятсот "}</definedName>
    <definedName name="утыс">{0,"тисяч ";1,"тисяча ";2,"тисячi ";5,"тисяч "}</definedName>
    <definedName name="уцат">{"десять ","одиннадцять ","дванадцать ","тринадцять ","чотирнадцять ","п'ятнадцять ","шістнадцять ","сімнадцять ","вісімнадцять ","дев'ятнадцять "}</definedName>
  </definedNames>
  <calcPr calcId="144525"/>
</workbook>
</file>

<file path=xl/calcChain.xml><?xml version="1.0" encoding="utf-8"?>
<calcChain xmlns="http://schemas.openxmlformats.org/spreadsheetml/2006/main">
  <c r="E27" i="1" l="1"/>
  <c r="E31" i="1"/>
  <c r="E30" i="1"/>
  <c r="E29" i="1"/>
  <c r="E28" i="1"/>
  <c r="E26" i="1"/>
  <c r="E25" i="1"/>
  <c r="E24" i="1"/>
  <c r="E23" i="1"/>
  <c r="E22" i="1"/>
  <c r="E21" i="1"/>
  <c r="E20" i="1"/>
  <c r="D26" i="1"/>
  <c r="D27" i="1" s="1"/>
  <c r="D28" i="1" s="1"/>
  <c r="D29" i="1" s="1"/>
  <c r="D30" i="1" s="1"/>
  <c r="D31" i="1" s="1"/>
  <c r="D25" i="1"/>
  <c r="D24" i="1"/>
  <c r="D23" i="1"/>
  <c r="D22" i="1"/>
  <c r="D21" i="1"/>
  <c r="B27" i="1"/>
  <c r="B26" i="1"/>
  <c r="B25" i="1"/>
  <c r="B24" i="1"/>
  <c r="B23" i="1"/>
  <c r="B22" i="1"/>
  <c r="B21" i="1"/>
  <c r="B20" i="1"/>
  <c r="D20" i="1"/>
  <c r="G27" i="1" l="1"/>
  <c r="B28" i="1"/>
  <c r="B29" i="1" s="1"/>
  <c r="B30" i="1" s="1"/>
  <c r="B31" i="1" s="1"/>
  <c r="F46" i="1"/>
  <c r="A46" i="1"/>
  <c r="A41" i="1"/>
  <c r="F32" i="1"/>
  <c r="AG31" i="1"/>
  <c r="X31" i="1"/>
  <c r="O31" i="1"/>
  <c r="AG30" i="1"/>
  <c r="X30" i="1"/>
  <c r="O30" i="1"/>
  <c r="AG29" i="1"/>
  <c r="X29" i="1"/>
  <c r="O29" i="1"/>
  <c r="AG28" i="1"/>
  <c r="X28" i="1"/>
  <c r="O28" i="1"/>
  <c r="AG27" i="1"/>
  <c r="X27" i="1"/>
  <c r="O27" i="1"/>
  <c r="AG26" i="1"/>
  <c r="X26" i="1"/>
  <c r="O26" i="1"/>
  <c r="AG25" i="1"/>
  <c r="X25" i="1"/>
  <c r="O25" i="1"/>
  <c r="AG24" i="1"/>
  <c r="X24" i="1"/>
  <c r="O24" i="1"/>
  <c r="AG23" i="1"/>
  <c r="X23" i="1"/>
  <c r="O23" i="1"/>
  <c r="AG22" i="1"/>
  <c r="X22" i="1"/>
  <c r="O22" i="1"/>
  <c r="AM21" i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AG21" i="1"/>
  <c r="X21" i="1"/>
  <c r="R21" i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O21" i="1"/>
  <c r="I21" i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AG20" i="1"/>
  <c r="X20" i="1"/>
  <c r="O20" i="1"/>
  <c r="AM19" i="1"/>
  <c r="F14" i="1"/>
  <c r="B42" i="1" s="1"/>
  <c r="C12" i="1"/>
  <c r="B10" i="1"/>
  <c r="E9" i="1"/>
  <c r="F2" i="1"/>
  <c r="N1" i="1"/>
  <c r="O32" i="1" l="1"/>
  <c r="X32" i="1"/>
  <c r="AG32" i="1"/>
  <c r="F15" i="1"/>
  <c r="A42" i="1" s="1"/>
  <c r="G10" i="1"/>
  <c r="A25" i="1" l="1"/>
  <c r="G25" i="1"/>
  <c r="A23" i="1"/>
  <c r="G23" i="1"/>
  <c r="A21" i="1"/>
  <c r="G21" i="1"/>
  <c r="A20" i="1"/>
  <c r="G24" i="1"/>
  <c r="A24" i="1"/>
  <c r="A22" i="1"/>
  <c r="G22" i="1"/>
  <c r="A26" i="1" l="1"/>
  <c r="G26" i="1"/>
  <c r="G20" i="1"/>
  <c r="A27" i="1" l="1"/>
  <c r="A28" i="1" l="1"/>
  <c r="A29" i="1" l="1"/>
  <c r="G29" i="1"/>
  <c r="G28" i="1"/>
  <c r="A30" i="1" l="1"/>
  <c r="G30" i="1" l="1"/>
  <c r="G31" i="1"/>
  <c r="A31" i="1"/>
  <c r="A32" i="1" s="1"/>
  <c r="H32" i="1" l="1"/>
  <c r="E32" i="1"/>
  <c r="G32" i="1" s="1"/>
  <c r="C42" i="1" s="1"/>
  <c r="D42" i="1" s="1"/>
  <c r="A44" i="1" l="1"/>
</calcChain>
</file>

<file path=xl/comments1.xml><?xml version="1.0" encoding="utf-8"?>
<comments xmlns="http://schemas.openxmlformats.org/spreadsheetml/2006/main">
  <authors>
    <author>Admin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Вводить месяц за который начисляется зарплата в формате Январь 1. Сюда вносить Месяц с указанием года: Писать прописью. Формат ячейки текстовый</t>
        </r>
      </text>
    </comment>
    <comment ref="B1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12"/>
            <rFont val="Tahoma"/>
            <family val="2"/>
            <charset val="204"/>
          </rPr>
          <t>Здесь формула определения полных месяцев =РАЗНДАТ(C9;D14;"M")</t>
        </r>
      </text>
    </comment>
    <comment ref="G1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Здесь Ваша формула =ЕСЛИ(A10&gt;=12;12;A10)</t>
        </r>
      </text>
    </comment>
    <comment ref="F14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Була формула ="на "&amp;</t>
        </r>
        <r>
          <rPr>
            <b/>
            <u/>
            <sz val="14"/>
            <color indexed="10"/>
            <rFont val="Tahoma"/>
            <family val="2"/>
            <charset val="204"/>
          </rPr>
          <t>ОКРУГЛВВЕРХ</t>
        </r>
        <r>
          <rPr>
            <sz val="14"/>
            <color indexed="12"/>
            <rFont val="Tahoma"/>
            <family val="2"/>
            <charset val="204"/>
          </rPr>
          <t xml:space="preserve">((F13-F12)/365*24;0)&amp; " рабочих дней"
</t>
        </r>
        <r>
          <rPr>
            <sz val="14"/>
            <color indexed="10"/>
            <rFont val="Tahoma"/>
            <family val="2"/>
            <charset val="204"/>
          </rPr>
          <t xml:space="preserve">Я поменял </t>
        </r>
        <r>
          <rPr>
            <sz val="14"/>
            <color indexed="12"/>
            <rFont val="Tahoma"/>
            <family val="2"/>
            <charset val="204"/>
          </rPr>
          <t>="на "&amp;</t>
        </r>
        <r>
          <rPr>
            <b/>
            <u/>
            <sz val="14"/>
            <color indexed="10"/>
            <rFont val="Tahoma"/>
            <family val="2"/>
            <charset val="204"/>
          </rPr>
          <t>ОКРУГЛ</t>
        </r>
        <r>
          <rPr>
            <sz val="14"/>
            <color indexed="12"/>
            <rFont val="Tahoma"/>
            <family val="2"/>
            <charset val="204"/>
          </rPr>
          <t>((F13-F12)/365*24;0)&amp; " рабочих дней"</t>
        </r>
      </text>
    </comment>
    <comment ref="F1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Формула без праздников 
="по "&amp; ТЕКСТ(РАБДЕНЬ(E15;ПСТР(F14;ПОИСК(" ";F14)+1;ПОИСК("раб";F14)-4))</t>
        </r>
        <r>
          <rPr>
            <b/>
            <sz val="18"/>
            <color indexed="12"/>
            <rFont val="Tahoma"/>
            <family val="2"/>
            <charset val="204"/>
          </rPr>
          <t>-1</t>
        </r>
        <r>
          <rPr>
            <sz val="12"/>
            <color indexed="12"/>
            <rFont val="Tahoma"/>
            <family val="2"/>
            <charset val="204"/>
          </rPr>
          <t>;"ДД.ММ.ГГ")
А если праздники надо изменить где жирным шрифтом</t>
        </r>
      </text>
    </comment>
    <comment ref="C1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 xml:space="preserve">УВАГА! </t>
        </r>
        <r>
          <rPr>
            <sz val="14"/>
            <color indexed="12"/>
            <rFont val="Tahoma"/>
            <family val="2"/>
            <charset val="204"/>
          </rPr>
          <t xml:space="preserve">Порядком исчисления средней заработной платы, утвержденным постановлением Кабинета Министров Украины от 08.02.95 г. № 100, </t>
        </r>
        <r>
          <rPr>
            <sz val="15"/>
            <color indexed="12"/>
            <rFont val="Tahoma"/>
            <family val="2"/>
            <charset val="204"/>
          </rPr>
          <t>определено,</t>
        </r>
        <r>
          <rPr>
            <b/>
            <u/>
            <sz val="15"/>
            <color indexed="12"/>
            <rFont val="Tahoma"/>
            <family val="2"/>
            <charset val="204"/>
          </rPr>
          <t xml:space="preserve"> что при исчислении средней заработной платы для оплаты отпусков в фактический заработок включается пособие по временной нетрудоспособности </t>
        </r>
        <r>
          <rPr>
            <sz val="14"/>
            <color indexed="12"/>
            <rFont val="Tahoma"/>
            <family val="2"/>
            <charset val="204"/>
          </rPr>
          <t>(независимо от источника оплаты — работодатель или Фонд социального страхования по временной утрате трудоспособности).</t>
        </r>
      </text>
    </comment>
    <comment ref="I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R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A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M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44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 xml:space="preserve">Эту формулу сумму прописью, а </t>
        </r>
        <r>
          <rPr>
            <b/>
            <u/>
            <sz val="12"/>
            <color indexed="12"/>
            <rFont val="Tahoma"/>
            <family val="2"/>
            <charset val="204"/>
          </rPr>
          <t>перед формулой ТЕКСТ</t>
        </r>
        <r>
          <rPr>
            <sz val="12"/>
            <color indexed="12"/>
            <rFont val="Tahoma"/>
            <family val="2"/>
            <charset val="204"/>
          </rPr>
          <t xml:space="preserve"> я сам придумал</t>
        </r>
      </text>
    </comment>
    <comment ref="F4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Формулу ="Включено до платіжної відомості за "&amp;ТЕКСТ(ДАТАМЕС(F1;0);"[$-422]ММММ ГГГГ")&amp;" " я сам придумал автоматический перевод названия месяца с русского на украинский язык. Переводит из ячейки F1. А перед формулой ТЕКСТ</t>
        </r>
      </text>
    </comment>
    <comment ref="Q7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1. Сюда вносить название месяца 
и года через пробел в формате 01.01.17</t>
        </r>
      </text>
    </comment>
    <comment ref="L7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8"/>
            <color indexed="81"/>
            <rFont val="Tahoma"/>
            <family val="2"/>
            <charset val="204"/>
          </rPr>
          <t>Пільга в 20</t>
        </r>
        <r>
          <rPr>
            <sz val="8"/>
            <color indexed="12"/>
            <rFont val="Tahoma"/>
            <family val="2"/>
            <charset val="204"/>
          </rPr>
          <t>17</t>
        </r>
        <r>
          <rPr>
            <sz val="8"/>
            <color indexed="81"/>
            <rFont val="Tahoma"/>
            <family val="2"/>
            <charset val="204"/>
          </rPr>
          <t xml:space="preserve"> році: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 Визначення ПДФО: Якщо: 
1. Зарплата більше </t>
        </r>
        <r>
          <rPr>
            <sz val="8"/>
            <color indexed="12"/>
            <rFont val="Tahoma"/>
            <family val="2"/>
            <charset val="204"/>
          </rPr>
          <t>2 240,00</t>
        </r>
        <r>
          <rPr>
            <sz val="8"/>
            <color indexed="81"/>
            <rFont val="Tahoma"/>
            <family val="2"/>
            <charset val="204"/>
          </rPr>
          <t xml:space="preserve"> грн., то Зарплата х 18 %.
2. Зарплата менше </t>
        </r>
        <r>
          <rPr>
            <sz val="8"/>
            <color indexed="12"/>
            <rFont val="Tahoma"/>
            <family val="2"/>
            <charset val="204"/>
          </rPr>
          <t>2 240,0</t>
        </r>
        <r>
          <rPr>
            <sz val="8"/>
            <color indexed="81"/>
            <rFont val="Tahoma"/>
            <family val="2"/>
            <charset val="204"/>
          </rPr>
          <t xml:space="preserve">0 грн., то Зарплата мінус </t>
        </r>
        <r>
          <rPr>
            <sz val="8"/>
            <color indexed="12"/>
            <rFont val="Tahoma"/>
            <family val="2"/>
            <charset val="204"/>
          </rPr>
          <t>800</t>
        </r>
        <r>
          <rPr>
            <sz val="8"/>
            <color indexed="81"/>
            <rFont val="Tahoma"/>
            <family val="2"/>
            <charset val="204"/>
          </rPr>
          <t xml:space="preserve"> х 18 %.
3. Зарплата менше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грн., то ПДФО = 0,00 грн.
4. Пільга в місяці прийому на роботу застосовується.
5. Пільга в місяці звільнення не застосовується.
</t>
        </r>
      </text>
    </comment>
    <comment ref="O74" authorId="0">
      <text>
        <r>
          <rPr>
            <b/>
            <sz val="8"/>
            <color indexed="81"/>
            <rFont val="Tahoma"/>
            <family val="2"/>
            <charset val="204"/>
          </rPr>
          <t>Admin: Військовий збір</t>
        </r>
        <r>
          <rPr>
            <sz val="8"/>
            <color indexed="81"/>
            <rFont val="Tahoma"/>
            <family val="2"/>
            <charset val="204"/>
          </rPr>
          <t xml:space="preserve">
1,5 % із заробітної плати</t>
        </r>
      </text>
    </comment>
    <comment ref="K8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мінімальної зарплати. Вносити розмір мінімальної зарплати.</t>
        </r>
      </text>
    </comment>
    <comment ref="L8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розміру податкової соціальної пільги. Вносити розмір пільги і граничний розмір доходу.</t>
        </r>
      </text>
    </comment>
    <comment ref="E8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>5.Вводиться автоматично кількість календарних днів</t>
        </r>
      </text>
    </comment>
  </commentList>
</comments>
</file>

<file path=xl/sharedStrings.xml><?xml version="1.0" encoding="utf-8"?>
<sst xmlns="http://schemas.openxmlformats.org/spreadsheetml/2006/main" count="80" uniqueCount="68">
  <si>
    <t>Расчёт отпускных за</t>
  </si>
  <si>
    <t xml:space="preserve">Декабрь 2017 </t>
  </si>
  <si>
    <t>Розрахункові</t>
  </si>
  <si>
    <t>Номер</t>
  </si>
  <si>
    <t>Прізвище працівника:</t>
  </si>
  <si>
    <t xml:space="preserve">Посада: </t>
  </si>
  <si>
    <t>Водій</t>
  </si>
  <si>
    <r>
      <t>Влаштован</t>
    </r>
    <r>
      <rPr>
        <sz val="11"/>
        <color rgb="FF0033CC"/>
        <rFont val="Calibri"/>
        <family val="2"/>
        <charset val="204"/>
        <scheme val="minor"/>
      </rPr>
      <t>ий</t>
    </r>
    <r>
      <rPr>
        <sz val="11"/>
        <rFont val="Calibri"/>
        <family val="2"/>
        <charset val="204"/>
        <scheme val="minor"/>
      </rPr>
      <t xml:space="preserve"> з:</t>
    </r>
  </si>
  <si>
    <t>повних місяців</t>
  </si>
  <si>
    <t>Расчётный период:</t>
  </si>
  <si>
    <t>месяцев</t>
  </si>
  <si>
    <t xml:space="preserve">Надається </t>
  </si>
  <si>
    <t>по</t>
  </si>
  <si>
    <t>Термін відпустки включно з:</t>
  </si>
  <si>
    <t xml:space="preserve">№ за </t>
  </si>
  <si>
    <t>Месяцы</t>
  </si>
  <si>
    <t>Дата нача-</t>
  </si>
  <si>
    <t>Календар-</t>
  </si>
  <si>
    <t>Зарплата</t>
  </si>
  <si>
    <t>Середньо-</t>
  </si>
  <si>
    <t>Середньо</t>
  </si>
  <si>
    <t>Таблица для расчёта количества дней отпуска за 2016 год</t>
  </si>
  <si>
    <t>Таблица для расчёта количества дней отпуска за 2017 год</t>
  </si>
  <si>
    <t>Таблица для расчёта количества дней отпуска за 2018 год</t>
  </si>
  <si>
    <t>пор.</t>
  </si>
  <si>
    <t>ла расчёта</t>
  </si>
  <si>
    <t>ные дни</t>
  </si>
  <si>
    <t xml:space="preserve">денна </t>
  </si>
  <si>
    <t>місячна</t>
  </si>
  <si>
    <t>Название месяца</t>
  </si>
  <si>
    <t xml:space="preserve">Числа месяца праздничных дней </t>
  </si>
  <si>
    <t xml:space="preserve">Всего </t>
  </si>
  <si>
    <t>в месяце</t>
  </si>
  <si>
    <t>зарплата</t>
  </si>
  <si>
    <t>дней</t>
  </si>
  <si>
    <t>2018 г.</t>
  </si>
  <si>
    <t>Январь 2016</t>
  </si>
  <si>
    <t>Январь 2017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</si>
  <si>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</si>
  <si>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</si>
  <si>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</si>
  <si>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</si>
  <si>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</si>
  <si>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</si>
  <si>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</si>
  <si>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</si>
  <si>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</si>
  <si>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</si>
  <si>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</si>
  <si>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</si>
  <si>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Всього</t>
  </si>
  <si>
    <t>Х</t>
  </si>
  <si>
    <t>Всего</t>
  </si>
  <si>
    <t>Належить до виплати всього</t>
  </si>
  <si>
    <t>З якого</t>
  </si>
  <si>
    <t>За скіль-</t>
  </si>
  <si>
    <t>часу і до</t>
  </si>
  <si>
    <t>ки днів</t>
  </si>
  <si>
    <t>Середній</t>
  </si>
  <si>
    <t>Усього</t>
  </si>
  <si>
    <t>якого</t>
  </si>
  <si>
    <t>заробіток</t>
  </si>
  <si>
    <t>нараховано</t>
  </si>
  <si>
    <t>денний</t>
  </si>
  <si>
    <t>гривень</t>
  </si>
  <si>
    <t>в грн. і коп.</t>
  </si>
  <si>
    <t>Иванов Иван Иванович</t>
  </si>
  <si>
    <r>
      <t>Формула для столбца D правильна или нет?  =ЕСЛИ(И(СТРОКА(A1)&gt;11+(ДЕНЬ($D$9)&lt;=ДЕНЬ($E$15))-$B$10;B$10&lt;12);ЕСЛИ(</t>
    </r>
    <r>
      <rPr>
        <sz val="11"/>
        <color rgb="FFFF0000"/>
        <rFont val="Calibri"/>
        <family val="2"/>
        <charset val="204"/>
        <scheme val="minor"/>
      </rPr>
      <t>D19</t>
    </r>
    <r>
      <rPr>
        <sz val="11"/>
        <rFont val="Calibri"/>
        <family val="2"/>
        <charset val="204"/>
        <scheme val="minor"/>
      </rPr>
      <t>="";$D$9;КОНМЕСЯЦА(</t>
    </r>
    <r>
      <rPr>
        <sz val="11"/>
        <color rgb="FFFF0000"/>
        <rFont val="Calibri"/>
        <family val="2"/>
        <charset val="204"/>
        <scheme val="minor"/>
      </rPr>
      <t>D19</t>
    </r>
    <r>
      <rPr>
        <sz val="11"/>
        <rFont val="Calibri"/>
        <family val="2"/>
        <charset val="204"/>
        <scheme val="minor"/>
      </rPr>
      <t>;0)+1);ЕСЛИ(ДАТАМЕС($D$9;12)&gt;$E$15;"";КОНМЕСЯЦА($E$15;СТРОКА(A1)-14)+1))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</si>
</sst>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mmmm\ yyyy;@"/>
    <numFmt numFmtId="165" formatCode="[$-419]d\ mmm\ yy;@"/>
    <numFmt numFmtId="166" formatCode="[$-419]mmmm;@"/>
    <numFmt numFmtId="167" formatCode="mmmm\ yyyy"/>
    <numFmt numFmtId="168" formatCode="0.0%"/>
  </numFmts>
  <fonts count="3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rgb="FF00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2"/>
      <color rgb="FF0033CC"/>
      <name val="Arial"/>
      <family val="2"/>
      <charset val="204"/>
    </font>
    <font>
      <sz val="11"/>
      <color rgb="FF0033CC"/>
      <name val="Arial"/>
      <family val="2"/>
      <charset val="204"/>
    </font>
    <font>
      <b/>
      <sz val="11"/>
      <color rgb="FF0033CC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12"/>
      <name val="Tahoma"/>
      <family val="2"/>
      <charset val="204"/>
    </font>
    <font>
      <sz val="11"/>
      <color indexed="12"/>
      <name val="Tahoma"/>
      <family val="2"/>
      <charset val="204"/>
    </font>
    <font>
      <sz val="14"/>
      <color indexed="12"/>
      <name val="Tahoma"/>
      <family val="2"/>
      <charset val="204"/>
    </font>
    <font>
      <b/>
      <u/>
      <sz val="14"/>
      <color indexed="10"/>
      <name val="Tahoma"/>
      <family val="2"/>
      <charset val="204"/>
    </font>
    <font>
      <sz val="14"/>
      <color indexed="10"/>
      <name val="Tahoma"/>
      <family val="2"/>
      <charset val="204"/>
    </font>
    <font>
      <b/>
      <sz val="18"/>
      <color indexed="12"/>
      <name val="Tahoma"/>
      <family val="2"/>
      <charset val="204"/>
    </font>
    <font>
      <sz val="15"/>
      <color indexed="12"/>
      <name val="Tahoma"/>
      <family val="2"/>
      <charset val="204"/>
    </font>
    <font>
      <b/>
      <u/>
      <sz val="15"/>
      <color indexed="12"/>
      <name val="Tahoma"/>
      <family val="2"/>
      <charset val="204"/>
    </font>
    <font>
      <sz val="10"/>
      <color indexed="10"/>
      <name val="Tahoma"/>
      <family val="2"/>
      <charset val="204"/>
    </font>
    <font>
      <b/>
      <u/>
      <sz val="12"/>
      <color indexed="12"/>
      <name val="Tahoma"/>
      <family val="2"/>
      <charset val="204"/>
    </font>
    <font>
      <sz val="8"/>
      <color indexed="12"/>
      <name val="Tahoma"/>
      <family val="2"/>
      <charset val="204"/>
    </font>
    <font>
      <sz val="12"/>
      <color indexed="10"/>
      <name val="Tahoma"/>
      <family val="2"/>
      <charset val="204"/>
    </font>
    <font>
      <sz val="10"/>
      <color indexed="12"/>
      <name val="Tahoma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indexed="64"/>
      </top>
      <bottom style="medium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indexed="64"/>
      </right>
      <top style="thin">
        <color rgb="FF0033CC"/>
      </top>
      <bottom/>
      <diagonal/>
    </border>
    <border>
      <left style="thin">
        <color rgb="FF0033CC"/>
      </left>
      <right style="thin">
        <color indexed="64"/>
      </right>
      <top/>
      <bottom/>
      <diagonal/>
    </border>
    <border>
      <left style="thin">
        <color rgb="FF0033CC"/>
      </left>
      <right style="thin">
        <color indexed="64"/>
      </right>
      <top/>
      <bottom style="medium">
        <color rgb="FF0033CC"/>
      </bottom>
      <diagonal/>
    </border>
    <border>
      <left style="thin">
        <color rgb="FF0033CC"/>
      </left>
      <right style="thin">
        <color indexed="64"/>
      </right>
      <top/>
      <bottom style="thin">
        <color rgb="FF0033CC"/>
      </bottom>
      <diagonal/>
    </border>
    <border>
      <left style="thin">
        <color indexed="64"/>
      </left>
      <right/>
      <top style="medium">
        <color indexed="64"/>
      </top>
      <bottom style="thin">
        <color rgb="FF0033CC"/>
      </bottom>
      <diagonal/>
    </border>
    <border>
      <left/>
      <right style="thin">
        <color indexed="64"/>
      </right>
      <top style="medium">
        <color indexed="64"/>
      </top>
      <bottom style="thin">
        <color rgb="FF0033CC"/>
      </bottom>
      <diagonal/>
    </border>
    <border>
      <left style="thin">
        <color indexed="64"/>
      </left>
      <right/>
      <top style="thin">
        <color rgb="FF0033CC"/>
      </top>
      <bottom style="medium">
        <color rgb="FF0033CC"/>
      </bottom>
      <diagonal/>
    </border>
    <border>
      <left/>
      <right style="thin">
        <color indexed="64"/>
      </right>
      <top style="thin">
        <color rgb="FF0033CC"/>
      </top>
      <bottom style="medium">
        <color rgb="FF0033CC"/>
      </bottom>
      <diagonal/>
    </border>
    <border>
      <left style="thin">
        <color indexed="64"/>
      </left>
      <right/>
      <top style="thin">
        <color rgb="FF0033CC"/>
      </top>
      <bottom style="thin">
        <color rgb="FF0033CC"/>
      </bottom>
      <diagonal/>
    </border>
    <border>
      <left/>
      <right style="thin">
        <color indexed="64"/>
      </right>
      <top style="thin">
        <color rgb="FF0033CC"/>
      </top>
      <bottom style="thin">
        <color rgb="FF0033CC"/>
      </bottom>
      <diagonal/>
    </border>
  </borders>
  <cellStyleXfs count="2">
    <xf numFmtId="0" fontId="0" fillId="0" borderId="0"/>
    <xf numFmtId="0" fontId="14" fillId="0" borderId="0"/>
  </cellStyleXfs>
  <cellXfs count="137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49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0" borderId="0" xfId="0" applyFont="1" applyFill="1" applyProtection="1"/>
    <xf numFmtId="0" fontId="1" fillId="3" borderId="0" xfId="0" applyFont="1" applyFill="1" applyProtection="1">
      <protection locked="0"/>
    </xf>
    <xf numFmtId="0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4" borderId="0" xfId="0" applyFont="1" applyFill="1" applyProtection="1">
      <protection locked="0"/>
    </xf>
    <xf numFmtId="14" fontId="1" fillId="2" borderId="0" xfId="0" applyNumberFormat="1" applyFont="1" applyFill="1" applyProtection="1">
      <protection locked="0"/>
    </xf>
    <xf numFmtId="0" fontId="0" fillId="0" borderId="0" xfId="0" applyProtection="1"/>
    <xf numFmtId="0" fontId="5" fillId="0" borderId="0" xfId="0" applyFont="1" applyFill="1" applyProtection="1"/>
    <xf numFmtId="14" fontId="1" fillId="3" borderId="0" xfId="0" applyNumberFormat="1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Alignment="1" applyProtection="1">
      <alignment horizontal="right"/>
    </xf>
    <xf numFmtId="14" fontId="0" fillId="3" borderId="0" xfId="0" applyNumberFormat="1" applyFont="1" applyFill="1" applyProtection="1">
      <protection locked="0"/>
    </xf>
    <xf numFmtId="14" fontId="1" fillId="0" borderId="0" xfId="0" applyNumberFormat="1" applyFont="1" applyFill="1" applyProtection="1"/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0" fontId="1" fillId="0" borderId="6" xfId="0" applyFont="1" applyFill="1" applyBorder="1" applyAlignment="1" applyProtection="1">
      <alignment horizontal="center"/>
    </xf>
    <xf numFmtId="0" fontId="1" fillId="0" borderId="7" xfId="0" applyFont="1" applyFill="1" applyBorder="1" applyProtection="1"/>
    <xf numFmtId="0" fontId="1" fillId="0" borderId="8" xfId="0" applyFont="1" applyFill="1" applyBorder="1" applyProtection="1"/>
    <xf numFmtId="0" fontId="5" fillId="0" borderId="6" xfId="0" applyFont="1" applyFill="1" applyBorder="1" applyAlignment="1" applyProtection="1">
      <alignment horizontal="center"/>
    </xf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9" xfId="0" applyFont="1" applyFill="1" applyBorder="1" applyProtection="1"/>
    <xf numFmtId="0" fontId="1" fillId="0" borderId="4" xfId="0" applyFont="1" applyFill="1" applyBorder="1" applyProtection="1"/>
    <xf numFmtId="0" fontId="1" fillId="0" borderId="2" xfId="0" applyFont="1" applyFill="1" applyBorder="1" applyProtection="1"/>
    <xf numFmtId="0" fontId="1" fillId="0" borderId="10" xfId="0" applyFont="1" applyFill="1" applyBorder="1" applyAlignment="1" applyProtection="1">
      <alignment horizontal="center"/>
    </xf>
    <xf numFmtId="0" fontId="1" fillId="0" borderId="11" xfId="0" applyFont="1" applyFill="1" applyBorder="1" applyProtection="1"/>
    <xf numFmtId="0" fontId="1" fillId="0" borderId="12" xfId="0" applyFont="1" applyFill="1" applyBorder="1" applyProtection="1"/>
    <xf numFmtId="0" fontId="5" fillId="0" borderId="10" xfId="0" applyFont="1" applyFill="1" applyBorder="1" applyAlignment="1" applyProtection="1">
      <alignment horizontal="center"/>
    </xf>
    <xf numFmtId="0" fontId="1" fillId="0" borderId="10" xfId="0" applyFont="1" applyFill="1" applyBorder="1" applyProtection="1"/>
    <xf numFmtId="0" fontId="1" fillId="0" borderId="13" xfId="0" applyFont="1" applyFill="1" applyBorder="1" applyAlignment="1" applyProtection="1">
      <alignment horizontal="center"/>
    </xf>
    <xf numFmtId="0" fontId="1" fillId="0" borderId="14" xfId="0" applyFont="1" applyFill="1" applyBorder="1" applyProtection="1"/>
    <xf numFmtId="0" fontId="1" fillId="0" borderId="15" xfId="0" applyFont="1" applyFill="1" applyBorder="1" applyProtection="1"/>
    <xf numFmtId="0" fontId="1" fillId="0" borderId="16" xfId="0" applyFont="1" applyFill="1" applyBorder="1" applyProtection="1"/>
    <xf numFmtId="0" fontId="1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49" fontId="1" fillId="0" borderId="0" xfId="0" applyNumberFormat="1" applyFont="1" applyFill="1" applyProtection="1"/>
    <xf numFmtId="0" fontId="1" fillId="0" borderId="17" xfId="0" applyFont="1" applyFill="1" applyBorder="1" applyAlignment="1" applyProtection="1">
      <alignment horizontal="center"/>
    </xf>
    <xf numFmtId="14" fontId="5" fillId="0" borderId="18" xfId="0" applyNumberFormat="1" applyFont="1" applyFill="1" applyBorder="1" applyAlignment="1" applyProtection="1">
      <alignment horizontal="center"/>
    </xf>
    <xf numFmtId="0" fontId="0" fillId="0" borderId="19" xfId="0" applyFill="1" applyBorder="1" applyAlignment="1" applyProtection="1">
      <alignment horizontal="center"/>
    </xf>
    <xf numFmtId="4" fontId="5" fillId="4" borderId="16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</xf>
    <xf numFmtId="49" fontId="5" fillId="2" borderId="20" xfId="0" applyNumberFormat="1" applyFont="1" applyFill="1" applyBorder="1" applyAlignment="1" applyProtection="1">
      <alignment horizontal="left"/>
      <protection locked="0"/>
    </xf>
    <xf numFmtId="0" fontId="1" fillId="0" borderId="21" xfId="0" applyFont="1" applyFill="1" applyBorder="1" applyProtection="1"/>
    <xf numFmtId="165" fontId="1" fillId="0" borderId="22" xfId="0" applyNumberFormat="1" applyFont="1" applyFill="1" applyBorder="1" applyProtection="1"/>
    <xf numFmtId="1" fontId="1" fillId="0" borderId="22" xfId="0" applyNumberFormat="1" applyFont="1" applyFill="1" applyBorder="1" applyAlignment="1" applyProtection="1">
      <alignment horizontal="center"/>
    </xf>
    <xf numFmtId="165" fontId="1" fillId="0" borderId="0" xfId="0" applyNumberFormat="1" applyFont="1" applyFill="1" applyProtection="1"/>
    <xf numFmtId="49" fontId="5" fillId="2" borderId="23" xfId="0" applyNumberFormat="1" applyFont="1" applyFill="1" applyBorder="1" applyAlignment="1" applyProtection="1">
      <alignment horizontal="left"/>
      <protection locked="0"/>
    </xf>
    <xf numFmtId="0" fontId="1" fillId="0" borderId="20" xfId="0" applyFont="1" applyFill="1" applyBorder="1" applyProtection="1"/>
    <xf numFmtId="165" fontId="1" fillId="0" borderId="24" xfId="0" applyNumberFormat="1" applyFont="1" applyFill="1" applyBorder="1" applyProtection="1"/>
    <xf numFmtId="49" fontId="5" fillId="2" borderId="0" xfId="0" applyNumberFormat="1" applyFont="1" applyFill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center"/>
    </xf>
    <xf numFmtId="4" fontId="5" fillId="4" borderId="21" xfId="0" applyNumberFormat="1" applyFont="1" applyFill="1" applyBorder="1" applyAlignment="1" applyProtection="1">
      <alignment horizontal="center"/>
      <protection locked="0"/>
    </xf>
    <xf numFmtId="166" fontId="1" fillId="0" borderId="20" xfId="0" applyNumberFormat="1" applyFont="1" applyFill="1" applyBorder="1" applyProtection="1"/>
    <xf numFmtId="166" fontId="1" fillId="0" borderId="23" xfId="0" applyNumberFormat="1" applyFont="1" applyFill="1" applyBorder="1" applyProtection="1"/>
    <xf numFmtId="49" fontId="5" fillId="0" borderId="23" xfId="0" applyNumberFormat="1" applyFont="1" applyFill="1" applyBorder="1" applyAlignment="1" applyProtection="1">
      <alignment horizontal="left"/>
      <protection locked="0"/>
    </xf>
    <xf numFmtId="166" fontId="1" fillId="0" borderId="0" xfId="0" applyNumberFormat="1" applyFont="1" applyFill="1" applyProtection="1"/>
    <xf numFmtId="165" fontId="6" fillId="0" borderId="22" xfId="0" applyNumberFormat="1" applyFont="1" applyFill="1" applyBorder="1" applyProtection="1"/>
    <xf numFmtId="166" fontId="1" fillId="0" borderId="15" xfId="0" applyNumberFormat="1" applyFont="1" applyFill="1" applyBorder="1" applyProtection="1"/>
    <xf numFmtId="0" fontId="1" fillId="0" borderId="25" xfId="0" applyFont="1" applyFill="1" applyBorder="1" applyAlignment="1" applyProtection="1">
      <alignment horizontal="center"/>
    </xf>
    <xf numFmtId="14" fontId="5" fillId="0" borderId="25" xfId="0" applyNumberFormat="1" applyFont="1" applyFill="1" applyBorder="1" applyAlignment="1" applyProtection="1">
      <alignment horizontal="center"/>
    </xf>
    <xf numFmtId="0" fontId="0" fillId="0" borderId="25" xfId="0" applyFill="1" applyBorder="1" applyAlignment="1" applyProtection="1">
      <alignment horizontal="center"/>
    </xf>
    <xf numFmtId="4" fontId="5" fillId="4" borderId="27" xfId="0" applyNumberFormat="1" applyFont="1" applyFill="1" applyBorder="1" applyAlignment="1" applyProtection="1">
      <alignment horizontal="center"/>
      <protection locked="0"/>
    </xf>
    <xf numFmtId="2" fontId="1" fillId="0" borderId="26" xfId="0" applyNumberFormat="1" applyFont="1" applyFill="1" applyBorder="1" applyAlignment="1" applyProtection="1">
      <alignment horizontal="center"/>
    </xf>
    <xf numFmtId="166" fontId="1" fillId="0" borderId="28" xfId="0" applyNumberFormat="1" applyFont="1" applyFill="1" applyBorder="1" applyProtection="1"/>
    <xf numFmtId="0" fontId="1" fillId="0" borderId="29" xfId="0" applyFont="1" applyFill="1" applyBorder="1" applyProtection="1"/>
    <xf numFmtId="165" fontId="1" fillId="0" borderId="30" xfId="0" applyNumberFormat="1" applyFont="1" applyFill="1" applyBorder="1" applyProtection="1"/>
    <xf numFmtId="1" fontId="1" fillId="0" borderId="30" xfId="0" applyNumberFormat="1" applyFont="1" applyFill="1" applyBorder="1" applyAlignment="1" applyProtection="1">
      <alignment horizontal="center"/>
    </xf>
    <xf numFmtId="166" fontId="1" fillId="0" borderId="26" xfId="0" applyNumberFormat="1" applyFont="1" applyFill="1" applyBorder="1" applyProtection="1"/>
    <xf numFmtId="0" fontId="1" fillId="0" borderId="31" xfId="0" applyFont="1" applyFill="1" applyBorder="1" applyProtection="1"/>
    <xf numFmtId="165" fontId="1" fillId="0" borderId="32" xfId="0" applyNumberFormat="1" applyFont="1" applyFill="1" applyBorder="1" applyProtection="1"/>
    <xf numFmtId="49" fontId="5" fillId="0" borderId="26" xfId="0" applyNumberFormat="1" applyFont="1" applyFill="1" applyBorder="1" applyAlignment="1" applyProtection="1">
      <alignment horizontal="left"/>
      <protection locked="0"/>
    </xf>
    <xf numFmtId="3" fontId="7" fillId="0" borderId="18" xfId="0" applyNumberFormat="1" applyFont="1" applyFill="1" applyBorder="1" applyAlignment="1" applyProtection="1">
      <alignment horizontal="center"/>
    </xf>
    <xf numFmtId="164" fontId="8" fillId="0" borderId="17" xfId="0" applyNumberFormat="1" applyFont="1" applyFill="1" applyBorder="1" applyAlignment="1" applyProtection="1">
      <alignment horizontal="center"/>
    </xf>
    <xf numFmtId="4" fontId="9" fillId="0" borderId="16" xfId="0" applyNumberFormat="1" applyFont="1" applyFill="1" applyBorder="1" applyAlignment="1" applyProtection="1">
      <alignment horizontal="center"/>
    </xf>
    <xf numFmtId="4" fontId="7" fillId="0" borderId="17" xfId="0" applyNumberFormat="1" applyFont="1" applyFill="1" applyBorder="1" applyAlignment="1" applyProtection="1">
      <alignment horizontal="center"/>
    </xf>
    <xf numFmtId="4" fontId="10" fillId="0" borderId="33" xfId="0" applyNumberFormat="1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" fillId="0" borderId="18" xfId="0" applyFont="1" applyFill="1" applyBorder="1" applyProtection="1"/>
    <xf numFmtId="1" fontId="11" fillId="0" borderId="18" xfId="0" applyNumberFormat="1" applyFont="1" applyFill="1" applyBorder="1" applyAlignment="1" applyProtection="1">
      <alignment horizontal="center"/>
    </xf>
    <xf numFmtId="0" fontId="11" fillId="0" borderId="17" xfId="0" applyFont="1" applyFill="1" applyBorder="1" applyProtection="1"/>
    <xf numFmtId="0" fontId="1" fillId="0" borderId="33" xfId="0" applyFont="1" applyFill="1" applyBorder="1" applyProtection="1"/>
    <xf numFmtId="0" fontId="12" fillId="0" borderId="0" xfId="0" applyFont="1" applyFill="1" applyProtection="1"/>
    <xf numFmtId="0" fontId="1" fillId="0" borderId="5" xfId="0" applyFont="1" applyFill="1" applyBorder="1" applyAlignment="1" applyProtection="1">
      <alignment horizontal="center"/>
    </xf>
    <xf numFmtId="0" fontId="1" fillId="0" borderId="34" xfId="0" applyFont="1" applyFill="1" applyBorder="1" applyProtection="1"/>
    <xf numFmtId="0" fontId="1" fillId="0" borderId="9" xfId="0" applyFont="1" applyFill="1" applyBorder="1" applyAlignment="1" applyProtection="1">
      <alignment horizontal="center"/>
    </xf>
    <xf numFmtId="0" fontId="1" fillId="0" borderId="35" xfId="0" applyFont="1" applyFill="1" applyBorder="1" applyAlignment="1" applyProtection="1">
      <alignment horizontal="center"/>
    </xf>
    <xf numFmtId="0" fontId="1" fillId="0" borderId="14" xfId="0" applyFont="1" applyFill="1" applyBorder="1" applyAlignment="1" applyProtection="1">
      <alignment horizontal="center"/>
    </xf>
    <xf numFmtId="0" fontId="1" fillId="0" borderId="36" xfId="0" applyFont="1" applyFill="1" applyBorder="1" applyAlignment="1" applyProtection="1">
      <alignment horizontal="center"/>
    </xf>
    <xf numFmtId="14" fontId="1" fillId="0" borderId="33" xfId="0" applyNumberFormat="1" applyFont="1" applyFill="1" applyBorder="1" applyAlignment="1" applyProtection="1">
      <alignment horizontal="center"/>
    </xf>
    <xf numFmtId="0" fontId="12" fillId="0" borderId="9" xfId="0" applyFont="1" applyFill="1" applyBorder="1" applyAlignment="1" applyProtection="1">
      <alignment horizontal="center"/>
    </xf>
    <xf numFmtId="0" fontId="12" fillId="0" borderId="35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14" fontId="1" fillId="0" borderId="24" xfId="0" applyNumberFormat="1" applyFont="1" applyFill="1" applyBorder="1" applyAlignment="1" applyProtection="1">
      <alignment horizontal="center"/>
    </xf>
    <xf numFmtId="1" fontId="13" fillId="0" borderId="33" xfId="0" applyNumberFormat="1" applyFont="1" applyFill="1" applyBorder="1" applyAlignment="1" applyProtection="1">
      <alignment horizontal="center"/>
    </xf>
    <xf numFmtId="2" fontId="13" fillId="0" borderId="33" xfId="1" applyNumberFormat="1" applyFont="1" applyFill="1" applyBorder="1" applyAlignment="1" applyProtection="1">
      <alignment horizontal="center"/>
    </xf>
    <xf numFmtId="4" fontId="7" fillId="0" borderId="37" xfId="0" applyNumberFormat="1" applyFont="1" applyFill="1" applyBorder="1" applyAlignment="1" applyProtection="1">
      <alignment horizontal="center"/>
    </xf>
    <xf numFmtId="2" fontId="13" fillId="0" borderId="0" xfId="0" applyNumberFormat="1" applyFont="1" applyFill="1" applyBorder="1" applyAlignment="1" applyProtection="1">
      <alignment horizontal="center"/>
    </xf>
    <xf numFmtId="4" fontId="13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Alignment="1" applyProtection="1"/>
    <xf numFmtId="0" fontId="1" fillId="0" borderId="0" xfId="0" applyFont="1" applyFill="1" applyAlignment="1" applyProtection="1"/>
    <xf numFmtId="167" fontId="1" fillId="0" borderId="0" xfId="0" applyNumberFormat="1" applyFont="1" applyFill="1" applyAlignment="1" applyProtection="1">
      <alignment horizontal="left"/>
    </xf>
    <xf numFmtId="0" fontId="12" fillId="0" borderId="0" xfId="0" applyFont="1" applyFill="1" applyBorder="1" applyAlignment="1" applyProtection="1">
      <alignment horizontal="center"/>
    </xf>
    <xf numFmtId="14" fontId="1" fillId="0" borderId="0" xfId="0" applyNumberFormat="1" applyFont="1" applyFill="1" applyBorder="1" applyAlignment="1" applyProtection="1">
      <alignment horizontal="left"/>
    </xf>
    <xf numFmtId="0" fontId="12" fillId="0" borderId="0" xfId="0" applyFont="1" applyFill="1" applyBorder="1" applyProtection="1"/>
    <xf numFmtId="0" fontId="16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10" fontId="1" fillId="0" borderId="0" xfId="0" applyNumberFormat="1" applyFont="1" applyFill="1" applyBorder="1" applyAlignment="1" applyProtection="1">
      <alignment horizontal="center"/>
    </xf>
    <xf numFmtId="168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4" fontId="12" fillId="0" borderId="0" xfId="0" applyNumberFormat="1" applyFont="1" applyFill="1" applyBorder="1" applyAlignment="1" applyProtection="1">
      <alignment horizontal="center"/>
    </xf>
    <xf numFmtId="9" fontId="1" fillId="0" borderId="0" xfId="0" applyNumberFormat="1" applyFont="1" applyFill="1" applyBorder="1" applyAlignment="1" applyProtection="1">
      <alignment horizontal="center"/>
    </xf>
    <xf numFmtId="1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4" fontId="18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left"/>
    </xf>
    <xf numFmtId="0" fontId="1" fillId="2" borderId="0" xfId="0" applyFont="1" applyFill="1" applyProtection="1"/>
    <xf numFmtId="164" fontId="16" fillId="0" borderId="0" xfId="0" applyNumberFormat="1" applyFont="1" applyFill="1" applyBorder="1" applyAlignment="1" applyProtection="1">
      <alignment horizontal="left" wrapText="1"/>
    </xf>
    <xf numFmtId="0" fontId="17" fillId="0" borderId="0" xfId="0" applyFont="1" applyFill="1" applyBorder="1" applyAlignment="1" applyProtection="1">
      <alignment horizontal="left" wrapText="1"/>
    </xf>
    <xf numFmtId="164" fontId="1" fillId="0" borderId="38" xfId="0" applyNumberFormat="1" applyFont="1" applyFill="1" applyBorder="1" applyAlignment="1" applyProtection="1"/>
    <xf numFmtId="0" fontId="0" fillId="0" borderId="39" xfId="0" applyBorder="1" applyAlignment="1" applyProtection="1"/>
    <xf numFmtId="164" fontId="1" fillId="0" borderId="42" xfId="0" applyNumberFormat="1" applyFont="1" applyFill="1" applyBorder="1" applyAlignment="1" applyProtection="1"/>
    <xf numFmtId="0" fontId="0" fillId="0" borderId="43" xfId="0" applyBorder="1" applyAlignment="1" applyProtection="1"/>
    <xf numFmtId="164" fontId="1" fillId="0" borderId="40" xfId="0" applyNumberFormat="1" applyFont="1" applyFill="1" applyBorder="1" applyAlignment="1" applyProtection="1"/>
    <xf numFmtId="0" fontId="0" fillId="0" borderId="41" xfId="0" applyBorder="1" applyAlignment="1" applyProtection="1"/>
  </cellXfs>
  <cellStyles count="2">
    <cellStyle name="Обычный" xfId="0" builtinId="0"/>
    <cellStyle name="Обычный 2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95"/>
  <sheetViews>
    <sheetView tabSelected="1" topLeftCell="A14" workbookViewId="0">
      <selection activeCell="E28" sqref="E28"/>
    </sheetView>
  </sheetViews>
  <sheetFormatPr defaultRowHeight="15" x14ac:dyDescent="0.25"/>
  <cols>
    <col min="1" max="1" width="10.42578125" style="1" customWidth="1"/>
    <col min="2" max="2" width="9.140625" style="1"/>
    <col min="3" max="3" width="9.85546875" style="1" customWidth="1"/>
    <col min="4" max="4" width="10.85546875" style="1" customWidth="1"/>
    <col min="5" max="5" width="11.28515625" style="1" customWidth="1"/>
    <col min="6" max="6" width="12" style="1" customWidth="1"/>
    <col min="7" max="7" width="10.42578125" style="1" customWidth="1"/>
    <col min="8" max="20" width="9.140625" style="1"/>
    <col min="21" max="21" width="9.7109375" style="1" customWidth="1"/>
    <col min="22" max="16384" width="9.140625" style="1"/>
  </cols>
  <sheetData>
    <row r="1" spans="1:14" ht="18.75" x14ac:dyDescent="0.3">
      <c r="C1" s="2" t="s">
        <v>0</v>
      </c>
      <c r="F1" s="3" t="s">
        <v>1</v>
      </c>
      <c r="G1" s="4"/>
      <c r="N1" s="1" t="str">
        <f>TEXT(EDATE(F1,0),"[$-422]ММММ ГГГГ")</f>
        <v>Грудень 2017</v>
      </c>
    </row>
    <row r="2" spans="1:14" x14ac:dyDescent="0.25">
      <c r="F2" s="5" t="str">
        <f>TEXT(EDATE(F1,0),"[$-422]ММММ ГГГГ")</f>
        <v>Грудень 2017</v>
      </c>
    </row>
    <row r="3" spans="1:14" x14ac:dyDescent="0.25">
      <c r="B3" s="6" t="s">
        <v>2</v>
      </c>
      <c r="D3" s="1" t="s">
        <v>3</v>
      </c>
      <c r="E3" s="7">
        <v>1</v>
      </c>
    </row>
    <row r="5" spans="1:14" x14ac:dyDescent="0.25">
      <c r="B5" s="1" t="s">
        <v>4</v>
      </c>
      <c r="D5" s="8" t="s">
        <v>66</v>
      </c>
    </row>
    <row r="7" spans="1:14" x14ac:dyDescent="0.25">
      <c r="B7" s="1" t="s">
        <v>5</v>
      </c>
      <c r="D7" s="9" t="s">
        <v>6</v>
      </c>
    </row>
    <row r="9" spans="1:14" x14ac:dyDescent="0.25">
      <c r="B9" s="1" t="s">
        <v>7</v>
      </c>
      <c r="D9" s="10">
        <v>42931</v>
      </c>
      <c r="E9" s="1" t="str">
        <f>"   Працює "&amp;DATEDIF(D9,E15,"Y")&amp;" лет, "&amp;DATEDIF(D9,E15,"YM")&amp;" месяцев, "&amp;DATEDIF(D9,E15,"MD")&amp;" дней"</f>
        <v xml:space="preserve">   Працює 0 лет, 5 месяцев, 0 дней</v>
      </c>
    </row>
    <row r="10" spans="1:14" x14ac:dyDescent="0.25">
      <c r="B10" s="1">
        <f>DATEDIF(D9,E15,"M")</f>
        <v>5</v>
      </c>
      <c r="C10" s="1" t="s">
        <v>8</v>
      </c>
      <c r="E10" s="1" t="s">
        <v>9</v>
      </c>
      <c r="G10" s="1">
        <f>IF(B10&gt;=12,12,B10)</f>
        <v>5</v>
      </c>
      <c r="H10" s="11" t="s">
        <v>10</v>
      </c>
    </row>
    <row r="12" spans="1:14" x14ac:dyDescent="0.25">
      <c r="B12" s="12" t="s">
        <v>11</v>
      </c>
      <c r="C12" s="12" t="str">
        <f>LOWER(B3 &amp; " за період з")</f>
        <v>розрахункові за період з</v>
      </c>
      <c r="F12" s="13">
        <v>42919</v>
      </c>
    </row>
    <row r="13" spans="1:14" x14ac:dyDescent="0.25">
      <c r="E13" s="1" t="s">
        <v>12</v>
      </c>
      <c r="F13" s="13">
        <v>43084</v>
      </c>
    </row>
    <row r="14" spans="1:14" x14ac:dyDescent="0.25">
      <c r="F14" s="14" t="str">
        <f>"на "&amp;ROUND((F13-F12)/365*24,0)&amp; " рабочих дней"</f>
        <v>на 11 рабочих дней</v>
      </c>
    </row>
    <row r="15" spans="1:14" x14ac:dyDescent="0.25">
      <c r="B15" s="1" t="s">
        <v>13</v>
      </c>
      <c r="D15" s="15"/>
      <c r="E15" s="16">
        <v>43084</v>
      </c>
      <c r="F15" s="15" t="str">
        <f>"по "&amp; TEXT(WORKDAY(E15,MID(F14,SEARCH(" ",F14)+1,SEARCH("раб",F14)-4))+1,"ДД.ММ.ГГ")</f>
        <v>по 02.01.18</v>
      </c>
      <c r="G15" s="17"/>
    </row>
    <row r="16" spans="1:14" x14ac:dyDescent="0.25">
      <c r="A16" s="128" t="s">
        <v>67</v>
      </c>
    </row>
    <row r="17" spans="1:39" x14ac:dyDescent="0.25">
      <c r="A17" s="18" t="s">
        <v>14</v>
      </c>
      <c r="B17" s="19" t="s">
        <v>15</v>
      </c>
      <c r="C17" s="20"/>
      <c r="D17" s="21" t="s">
        <v>16</v>
      </c>
      <c r="E17" s="18" t="s">
        <v>17</v>
      </c>
      <c r="F17" s="18" t="s">
        <v>18</v>
      </c>
      <c r="G17" s="22" t="s">
        <v>19</v>
      </c>
      <c r="H17" s="23" t="s">
        <v>20</v>
      </c>
      <c r="I17" s="12" t="s">
        <v>21</v>
      </c>
      <c r="R17" s="12" t="s">
        <v>22</v>
      </c>
      <c r="AA17" s="12" t="s">
        <v>23</v>
      </c>
    </row>
    <row r="18" spans="1:39" x14ac:dyDescent="0.25">
      <c r="A18" s="24" t="s">
        <v>24</v>
      </c>
      <c r="B18" s="25"/>
      <c r="C18" s="26"/>
      <c r="D18" s="27" t="s">
        <v>25</v>
      </c>
      <c r="E18" s="24" t="s">
        <v>26</v>
      </c>
      <c r="F18" s="28"/>
      <c r="G18" s="29" t="s">
        <v>27</v>
      </c>
      <c r="H18" s="30" t="s">
        <v>28</v>
      </c>
      <c r="I18" s="31" t="s">
        <v>29</v>
      </c>
      <c r="J18" s="20"/>
      <c r="K18" s="32" t="s">
        <v>30</v>
      </c>
      <c r="L18" s="31"/>
      <c r="M18" s="31"/>
      <c r="N18" s="20"/>
      <c r="O18" s="21" t="s">
        <v>31</v>
      </c>
      <c r="R18" s="32" t="s">
        <v>29</v>
      </c>
      <c r="S18" s="20"/>
      <c r="T18" s="32" t="s">
        <v>30</v>
      </c>
      <c r="U18" s="31"/>
      <c r="V18" s="31"/>
      <c r="W18" s="20"/>
      <c r="X18" s="21" t="s">
        <v>31</v>
      </c>
      <c r="AA18" s="32" t="s">
        <v>29</v>
      </c>
      <c r="AB18" s="20"/>
      <c r="AC18" s="32" t="s">
        <v>30</v>
      </c>
      <c r="AD18" s="31"/>
      <c r="AE18" s="31"/>
      <c r="AF18" s="20"/>
      <c r="AG18" s="21" t="s">
        <v>31</v>
      </c>
    </row>
    <row r="19" spans="1:39" ht="15.75" thickBot="1" x14ac:dyDescent="0.3">
      <c r="A19" s="33"/>
      <c r="B19" s="34"/>
      <c r="C19" s="35"/>
      <c r="D19" s="36" t="s">
        <v>32</v>
      </c>
      <c r="E19" s="37"/>
      <c r="F19" s="37"/>
      <c r="G19" s="38" t="s">
        <v>33</v>
      </c>
      <c r="H19" s="39" t="s">
        <v>33</v>
      </c>
      <c r="I19" s="40"/>
      <c r="J19" s="41"/>
      <c r="K19" s="42"/>
      <c r="L19" s="40"/>
      <c r="M19" s="40"/>
      <c r="N19" s="41"/>
      <c r="O19" s="43" t="s">
        <v>34</v>
      </c>
      <c r="R19" s="42"/>
      <c r="S19" s="41"/>
      <c r="T19" s="25"/>
      <c r="U19" s="44"/>
      <c r="V19" s="44"/>
      <c r="W19" s="26"/>
      <c r="X19" s="27" t="s">
        <v>34</v>
      </c>
      <c r="AA19" s="42" t="s">
        <v>35</v>
      </c>
      <c r="AB19" s="41"/>
      <c r="AC19" s="25"/>
      <c r="AD19" s="44"/>
      <c r="AE19" s="44"/>
      <c r="AF19" s="26"/>
      <c r="AG19" s="27" t="s">
        <v>34</v>
      </c>
      <c r="AM19" s="45" t="str">
        <f>I20</f>
        <v>Январь 2016</v>
      </c>
    </row>
    <row r="20" spans="1:39" x14ac:dyDescent="0.25">
      <c r="A20" s="46" t="str">
        <f>IF(B20="","",MAX($A$18:A19)+1)</f>
        <v/>
      </c>
      <c r="B20" s="131" t="str">
        <f>TEXT(IF(AND(ROW(A1)&gt;11+(DAY($D$9)&lt;=DAY($E$15))-$B$10,B$10&lt;12),IF(B19="",$D$9,EOMONTH(B19,0)+1),IF(EDATE($D$9,12)&gt;$E$15,"",EOMONTH($E$15,ROW(A1)-14)+1)),"ММММ ГГГГ")</f>
        <v/>
      </c>
      <c r="C20" s="132"/>
      <c r="D20" s="47" t="str">
        <f>IF(AND(ROW(A1)&gt;11+(DAY($D$9)&lt;=DAY($E$15))-$B$10,B$10&lt;12),IF(D19="",$D$9,EOMONTH(D19,0)+1),IF(EDATE($D$9,12)&gt;$E$15,"",EOMONTH($E$15,ROW(A1)-14)+1))</f>
        <v/>
      </c>
      <c r="E20" s="48" t="str">
        <f>IF(D20="","",EOMONTH(D20,0)-(D20-1)-COUNTIFS($K$20:$AF$31,"&gt;="&amp;D20,$K$20:$AF$31,"&lt;="&amp;EOMONTH(D20,0)))</f>
        <v/>
      </c>
      <c r="F20" s="49"/>
      <c r="G20" s="50" t="str">
        <f>IFERROR(ROUND(F20/E20, 2),"")</f>
        <v/>
      </c>
      <c r="H20" s="30"/>
      <c r="I20" s="51" t="s">
        <v>36</v>
      </c>
      <c r="J20" s="52"/>
      <c r="K20" s="53">
        <v>42370</v>
      </c>
      <c r="L20" s="53">
        <v>42376</v>
      </c>
      <c r="M20" s="53"/>
      <c r="N20" s="53"/>
      <c r="O20" s="54">
        <f>COUNT(K20:N20)</f>
        <v>2</v>
      </c>
      <c r="P20" s="55"/>
      <c r="R20" s="56" t="s">
        <v>37</v>
      </c>
      <c r="S20" s="57"/>
      <c r="T20" s="58">
        <v>42736</v>
      </c>
      <c r="U20" s="58">
        <v>42742</v>
      </c>
      <c r="V20" s="58"/>
      <c r="W20" s="58"/>
      <c r="X20" s="54">
        <f>COUNT(T20:W20)</f>
        <v>2</v>
      </c>
      <c r="AA20" s="56" t="s">
        <v>38</v>
      </c>
      <c r="AB20" s="57"/>
      <c r="AC20" s="58">
        <v>43101</v>
      </c>
      <c r="AD20" s="58">
        <v>43107</v>
      </c>
      <c r="AE20" s="58"/>
      <c r="AF20" s="58"/>
      <c r="AG20" s="54">
        <f>COUNT(AC20:AF20)</f>
        <v>2</v>
      </c>
      <c r="AM20" s="59" t="s">
        <v>36</v>
      </c>
    </row>
    <row r="21" spans="1:39" x14ac:dyDescent="0.25">
      <c r="A21" s="46" t="str">
        <f>IF(B21="","",MAX($A$18:A20)+1)</f>
        <v/>
      </c>
      <c r="B21" s="133" t="str">
        <f t="shared" ref="B21:B31" si="0">TEXT(IF(AND(ROW(A2)&gt;11+(DAY($D$9)&lt;=DAY($E$15))-$B$10,B$10&lt;12),IF(B20="",$D$9,EOMONTH(B20,0)+1),IF(EDATE($D$9,12)&gt;$E$15,"",EOMONTH($E$15,ROW(A2)-14)+1)),"ММММ ГГГГ")</f>
        <v/>
      </c>
      <c r="C21" s="134"/>
      <c r="D21" s="47" t="str">
        <f t="shared" ref="D21:D31" si="1">IF(AND(ROW(A2)&gt;11+(DAY($D$9)&lt;=DAY($E$15))-$B$10,B$10&lt;12),IF(D20="",$D$9,EOMONTH(D20,0)+1),IF(EDATE($D$9,12)&gt;$E$15,"",EOMONTH($E$15,ROW(A2)-14)+1))</f>
        <v/>
      </c>
      <c r="E21" s="60" t="str">
        <f t="shared" ref="E21:E31" si="2">IF(D21="","",EOMONTH(D21,0)-(D21-1)-COUNTIFS($K$20:$AF$31,"&gt;="&amp;D21,$K$20:$AF$31,"&lt;="&amp;EOMONTH(D21,0)))</f>
        <v/>
      </c>
      <c r="F21" s="61"/>
      <c r="G21" s="50" t="str">
        <f t="shared" ref="G21:G32" si="3">IFERROR(ROUND(F21/E21, 2),"")</f>
        <v/>
      </c>
      <c r="H21" s="30"/>
      <c r="I21" s="62" t="str">
        <f>TEXT(EDATE(I20,1),"[$-F419]ММММ ГГГГ")</f>
        <v>февраль 2016</v>
      </c>
      <c r="J21" s="52"/>
      <c r="K21" s="53"/>
      <c r="L21" s="53"/>
      <c r="M21" s="53"/>
      <c r="N21" s="53"/>
      <c r="O21" s="54">
        <f t="shared" ref="O21:O31" si="4">COUNT(K21:N21)</f>
        <v>0</v>
      </c>
      <c r="P21" s="55"/>
      <c r="R21" s="63" t="str">
        <f>TEXT(EDATE(R20,1),"[$-419]ММММ ГГГГ")</f>
        <v>Февраль 2017</v>
      </c>
      <c r="S21" s="57"/>
      <c r="T21" s="58"/>
      <c r="U21" s="58"/>
      <c r="V21" s="58"/>
      <c r="W21" s="58"/>
      <c r="X21" s="54">
        <f t="shared" ref="X21:X31" si="5">COUNT(T21:W21)</f>
        <v>0</v>
      </c>
      <c r="AA21" s="64" t="s">
        <v>39</v>
      </c>
      <c r="AB21" s="57"/>
      <c r="AC21" s="58"/>
      <c r="AD21" s="58"/>
      <c r="AE21" s="58"/>
      <c r="AF21" s="58"/>
      <c r="AG21" s="54">
        <f t="shared" ref="AG21:AG31" si="6">COUNT(AC21:AF21)</f>
        <v>0</v>
      </c>
      <c r="AM21" s="65" t="str">
        <f>TEXT(EDATE(AM20,1),"[$-419]ММММ ГГГГ")</f>
        <v>Февраль 2016</v>
      </c>
    </row>
    <row r="22" spans="1:39" x14ac:dyDescent="0.25">
      <c r="A22" s="46" t="str">
        <f>IF(B22="","",MAX($A$18:A21)+1)</f>
        <v/>
      </c>
      <c r="B22" s="133" t="str">
        <f t="shared" si="0"/>
        <v/>
      </c>
      <c r="C22" s="134"/>
      <c r="D22" s="47" t="str">
        <f t="shared" si="1"/>
        <v/>
      </c>
      <c r="E22" s="60" t="str">
        <f t="shared" si="2"/>
        <v/>
      </c>
      <c r="F22" s="61"/>
      <c r="G22" s="50" t="str">
        <f t="shared" si="3"/>
        <v/>
      </c>
      <c r="H22" s="30"/>
      <c r="I22" s="62" t="str">
        <f t="shared" ref="I22:I31" si="7">TEXT(EDATE(I21,1),"[$-F419]ММММ ГГГГ")</f>
        <v>март 2016</v>
      </c>
      <c r="J22" s="52"/>
      <c r="K22" s="53">
        <v>42437</v>
      </c>
      <c r="L22" s="53"/>
      <c r="M22" s="53"/>
      <c r="N22" s="53"/>
      <c r="O22" s="54">
        <f t="shared" si="4"/>
        <v>1</v>
      </c>
      <c r="P22" s="55"/>
      <c r="R22" s="63" t="str">
        <f>TEXT(EDATE(R21,1),"[$-419]ММММ ГГГГ")</f>
        <v>Март 2017</v>
      </c>
      <c r="S22" s="57"/>
      <c r="T22" s="58">
        <v>42802</v>
      </c>
      <c r="U22" s="58"/>
      <c r="V22" s="58"/>
      <c r="W22" s="58"/>
      <c r="X22" s="54">
        <f t="shared" si="5"/>
        <v>1</v>
      </c>
      <c r="AA22" s="64" t="s">
        <v>40</v>
      </c>
      <c r="AB22" s="57"/>
      <c r="AC22" s="58">
        <v>43167</v>
      </c>
      <c r="AD22" s="58"/>
      <c r="AE22" s="58"/>
      <c r="AF22" s="58"/>
      <c r="AG22" s="54">
        <f t="shared" si="6"/>
        <v>1</v>
      </c>
      <c r="AM22" s="65" t="str">
        <f t="shared" ref="AM22:AM31" si="8">TEXT(EDATE(AM21,1),"[$-419]ММММ ГГГГ")</f>
        <v>Март 2016</v>
      </c>
    </row>
    <row r="23" spans="1:39" x14ac:dyDescent="0.25">
      <c r="A23" s="46" t="str">
        <f>IF(B23="","",MAX($A$18:A22)+1)</f>
        <v/>
      </c>
      <c r="B23" s="133" t="str">
        <f t="shared" si="0"/>
        <v/>
      </c>
      <c r="C23" s="134"/>
      <c r="D23" s="47" t="str">
        <f t="shared" si="1"/>
        <v/>
      </c>
      <c r="E23" s="60" t="str">
        <f t="shared" si="2"/>
        <v/>
      </c>
      <c r="F23" s="61"/>
      <c r="G23" s="50" t="str">
        <f t="shared" si="3"/>
        <v/>
      </c>
      <c r="H23" s="30"/>
      <c r="I23" s="62" t="str">
        <f t="shared" si="7"/>
        <v>апрель 2016</v>
      </c>
      <c r="J23" s="52"/>
      <c r="K23" s="53"/>
      <c r="L23" s="53"/>
      <c r="M23" s="53"/>
      <c r="N23" s="53"/>
      <c r="O23" s="54">
        <f t="shared" si="4"/>
        <v>0</v>
      </c>
      <c r="P23" s="55"/>
      <c r="R23" s="63" t="str">
        <f t="shared" ref="R23:R31" si="9">TEXT(EDATE(R22,1),"[$-419]ММММ ГГГГ")</f>
        <v>Апрель 2017</v>
      </c>
      <c r="S23" s="57"/>
      <c r="T23" s="58">
        <v>42841</v>
      </c>
      <c r="U23" s="58"/>
      <c r="V23" s="58"/>
      <c r="W23" s="58"/>
      <c r="X23" s="54">
        <f t="shared" si="5"/>
        <v>1</v>
      </c>
      <c r="AA23" s="64" t="s">
        <v>41</v>
      </c>
      <c r="AB23" s="57"/>
      <c r="AC23" s="58">
        <v>43198</v>
      </c>
      <c r="AD23" s="58"/>
      <c r="AE23" s="58"/>
      <c r="AF23" s="58"/>
      <c r="AG23" s="54">
        <f t="shared" si="6"/>
        <v>1</v>
      </c>
      <c r="AM23" s="65" t="str">
        <f t="shared" si="8"/>
        <v>Апрель 2016</v>
      </c>
    </row>
    <row r="24" spans="1:39" x14ac:dyDescent="0.25">
      <c r="A24" s="46" t="str">
        <f>IF(B24="","",MAX($A$18:A23)+1)</f>
        <v/>
      </c>
      <c r="B24" s="133" t="str">
        <f t="shared" si="0"/>
        <v/>
      </c>
      <c r="C24" s="134"/>
      <c r="D24" s="47" t="str">
        <f t="shared" si="1"/>
        <v/>
      </c>
      <c r="E24" s="60" t="str">
        <f t="shared" si="2"/>
        <v/>
      </c>
      <c r="F24" s="61"/>
      <c r="G24" s="50" t="str">
        <f t="shared" si="3"/>
        <v/>
      </c>
      <c r="H24" s="30"/>
      <c r="I24" s="62" t="str">
        <f t="shared" si="7"/>
        <v>май 2016</v>
      </c>
      <c r="J24" s="52"/>
      <c r="K24" s="53">
        <v>42491</v>
      </c>
      <c r="L24" s="53">
        <v>42492</v>
      </c>
      <c r="M24" s="53">
        <v>42499</v>
      </c>
      <c r="N24" s="53"/>
      <c r="O24" s="54">
        <f t="shared" si="4"/>
        <v>3</v>
      </c>
      <c r="P24" s="55"/>
      <c r="R24" s="63" t="str">
        <f t="shared" si="9"/>
        <v>Май 2017</v>
      </c>
      <c r="S24" s="57"/>
      <c r="T24" s="58">
        <v>42856</v>
      </c>
      <c r="U24" s="58">
        <v>42857</v>
      </c>
      <c r="V24" s="58">
        <v>42864</v>
      </c>
      <c r="W24" s="58"/>
      <c r="X24" s="54">
        <f t="shared" si="5"/>
        <v>3</v>
      </c>
      <c r="AA24" s="64" t="s">
        <v>42</v>
      </c>
      <c r="AB24" s="57"/>
      <c r="AC24" s="58">
        <v>43221</v>
      </c>
      <c r="AD24" s="58">
        <v>43229</v>
      </c>
      <c r="AE24" s="58">
        <v>43247</v>
      </c>
      <c r="AF24" s="58"/>
      <c r="AG24" s="54">
        <f t="shared" si="6"/>
        <v>3</v>
      </c>
      <c r="AM24" s="65" t="str">
        <f t="shared" si="8"/>
        <v>Май 2016</v>
      </c>
    </row>
    <row r="25" spans="1:39" x14ac:dyDescent="0.25">
      <c r="A25" s="46" t="str">
        <f>IF(B25="","",MAX($A$18:A24)+1)</f>
        <v/>
      </c>
      <c r="B25" s="133" t="str">
        <f t="shared" si="0"/>
        <v/>
      </c>
      <c r="C25" s="134"/>
      <c r="D25" s="47" t="str">
        <f t="shared" si="1"/>
        <v/>
      </c>
      <c r="E25" s="60" t="str">
        <f t="shared" si="2"/>
        <v/>
      </c>
      <c r="F25" s="61"/>
      <c r="G25" s="50" t="str">
        <f t="shared" si="3"/>
        <v/>
      </c>
      <c r="H25" s="30"/>
      <c r="I25" s="62" t="str">
        <f t="shared" si="7"/>
        <v>июнь 2016</v>
      </c>
      <c r="J25" s="52"/>
      <c r="K25" s="66">
        <v>42540</v>
      </c>
      <c r="L25" s="66">
        <v>42549</v>
      </c>
      <c r="M25" s="53"/>
      <c r="N25" s="53"/>
      <c r="O25" s="54">
        <f t="shared" si="4"/>
        <v>2</v>
      </c>
      <c r="P25" s="55"/>
      <c r="R25" s="63" t="str">
        <f t="shared" si="9"/>
        <v>Июнь 2017</v>
      </c>
      <c r="S25" s="57"/>
      <c r="T25" s="58">
        <v>42890</v>
      </c>
      <c r="U25" s="58">
        <v>42914</v>
      </c>
      <c r="V25" s="58"/>
      <c r="W25" s="58"/>
      <c r="X25" s="54">
        <f t="shared" si="5"/>
        <v>2</v>
      </c>
      <c r="AA25" s="64" t="s">
        <v>43</v>
      </c>
      <c r="AB25" s="57"/>
      <c r="AC25" s="58">
        <v>43279</v>
      </c>
      <c r="AD25" s="58"/>
      <c r="AE25" s="58"/>
      <c r="AF25" s="58"/>
      <c r="AG25" s="54">
        <f t="shared" si="6"/>
        <v>1</v>
      </c>
      <c r="AM25" s="65" t="str">
        <f t="shared" si="8"/>
        <v>Июнь 2016</v>
      </c>
    </row>
    <row r="26" spans="1:39" x14ac:dyDescent="0.25">
      <c r="A26" s="46" t="str">
        <f>IF(B26="","",MAX($A$18:A25)+1)</f>
        <v/>
      </c>
      <c r="B26" s="133" t="str">
        <f t="shared" si="0"/>
        <v/>
      </c>
      <c r="C26" s="134"/>
      <c r="D26" s="47" t="str">
        <f t="shared" si="1"/>
        <v/>
      </c>
      <c r="E26" s="60" t="str">
        <f t="shared" si="2"/>
        <v/>
      </c>
      <c r="F26" s="61">
        <v>3204</v>
      </c>
      <c r="G26" s="50" t="str">
        <f t="shared" si="3"/>
        <v/>
      </c>
      <c r="H26" s="30"/>
      <c r="I26" s="62" t="str">
        <f t="shared" si="7"/>
        <v>июль 2016</v>
      </c>
      <c r="J26" s="52"/>
      <c r="K26" s="53"/>
      <c r="L26" s="53"/>
      <c r="M26" s="53"/>
      <c r="N26" s="53"/>
      <c r="O26" s="54">
        <f t="shared" si="4"/>
        <v>0</v>
      </c>
      <c r="P26" s="55"/>
      <c r="R26" s="63" t="str">
        <f t="shared" si="9"/>
        <v>Июль 2017</v>
      </c>
      <c r="S26" s="57"/>
      <c r="T26" s="58"/>
      <c r="U26" s="58"/>
      <c r="V26" s="58"/>
      <c r="W26" s="58"/>
      <c r="X26" s="54">
        <f t="shared" si="5"/>
        <v>0</v>
      </c>
      <c r="AA26" s="64" t="s">
        <v>44</v>
      </c>
      <c r="AB26" s="57"/>
      <c r="AC26" s="58"/>
      <c r="AD26" s="58"/>
      <c r="AE26" s="58"/>
      <c r="AF26" s="58"/>
      <c r="AG26" s="54">
        <f t="shared" si="6"/>
        <v>0</v>
      </c>
      <c r="AM26" s="65" t="str">
        <f t="shared" si="8"/>
        <v>Июль 2016</v>
      </c>
    </row>
    <row r="27" spans="1:39" x14ac:dyDescent="0.25">
      <c r="A27" s="46">
        <f>IF(B27="","",MAX($A$18:A26)+1)</f>
        <v>1</v>
      </c>
      <c r="B27" s="133" t="str">
        <f t="shared" si="0"/>
        <v>Июль 2017</v>
      </c>
      <c r="C27" s="134"/>
      <c r="D27" s="47">
        <f t="shared" si="1"/>
        <v>42931</v>
      </c>
      <c r="E27" s="60">
        <f>IF(D27="","",EOMONTH(D27,0)-(D27-1)-COUNTIFS($K$20:$AF$31,"&gt;="&amp;D27,$K$20:$AF$31,"&lt;="&amp;EOMONTH(D27,0)))</f>
        <v>17</v>
      </c>
      <c r="F27" s="61">
        <v>3204</v>
      </c>
      <c r="G27" s="50">
        <f>IFERROR(ROUND(F27/E27, 2),"")</f>
        <v>188.47</v>
      </c>
      <c r="H27" s="30"/>
      <c r="I27" s="62" t="str">
        <f t="shared" si="7"/>
        <v>август 2016</v>
      </c>
      <c r="J27" s="52"/>
      <c r="K27" s="53">
        <v>42606</v>
      </c>
      <c r="L27" s="53"/>
      <c r="M27" s="53"/>
      <c r="N27" s="53"/>
      <c r="O27" s="54">
        <f t="shared" si="4"/>
        <v>1</v>
      </c>
      <c r="P27" s="55"/>
      <c r="R27" s="63" t="str">
        <f t="shared" si="9"/>
        <v>Август 2017</v>
      </c>
      <c r="S27" s="57"/>
      <c r="T27" s="58">
        <v>42971</v>
      </c>
      <c r="U27" s="58"/>
      <c r="V27" s="58"/>
      <c r="W27" s="58"/>
      <c r="X27" s="54">
        <f t="shared" si="5"/>
        <v>1</v>
      </c>
      <c r="AA27" s="64" t="s">
        <v>45</v>
      </c>
      <c r="AB27" s="57"/>
      <c r="AC27" s="58">
        <v>43336</v>
      </c>
      <c r="AD27" s="58"/>
      <c r="AE27" s="58"/>
      <c r="AF27" s="58"/>
      <c r="AG27" s="54">
        <f t="shared" si="6"/>
        <v>1</v>
      </c>
      <c r="AM27" s="65" t="str">
        <f t="shared" si="8"/>
        <v>Август 2016</v>
      </c>
    </row>
    <row r="28" spans="1:39" x14ac:dyDescent="0.25">
      <c r="A28" s="46">
        <f>IF(B28="","",MAX($A$18:A27)+1)</f>
        <v>2</v>
      </c>
      <c r="B28" s="133" t="str">
        <f t="shared" si="0"/>
        <v>Август 2017</v>
      </c>
      <c r="C28" s="134"/>
      <c r="D28" s="47">
        <f t="shared" si="1"/>
        <v>42948</v>
      </c>
      <c r="E28" s="60">
        <f t="shared" si="2"/>
        <v>30</v>
      </c>
      <c r="F28" s="61">
        <v>2612</v>
      </c>
      <c r="G28" s="50">
        <f t="shared" si="3"/>
        <v>87.07</v>
      </c>
      <c r="H28" s="30"/>
      <c r="I28" s="67" t="str">
        <f t="shared" si="7"/>
        <v>сентябрь 2016</v>
      </c>
      <c r="J28" s="41"/>
      <c r="K28" s="53"/>
      <c r="L28" s="53"/>
      <c r="M28" s="53"/>
      <c r="N28" s="53"/>
      <c r="O28" s="54">
        <f t="shared" si="4"/>
        <v>0</v>
      </c>
      <c r="P28" s="55"/>
      <c r="R28" s="63" t="str">
        <f t="shared" si="9"/>
        <v>Сентябрь 2017</v>
      </c>
      <c r="S28" s="57"/>
      <c r="T28" s="58"/>
      <c r="U28" s="58"/>
      <c r="V28" s="58"/>
      <c r="W28" s="58"/>
      <c r="X28" s="54">
        <f t="shared" si="5"/>
        <v>0</v>
      </c>
      <c r="AA28" s="64" t="s">
        <v>46</v>
      </c>
      <c r="AB28" s="57"/>
      <c r="AC28" s="58"/>
      <c r="AD28" s="58"/>
      <c r="AE28" s="58"/>
      <c r="AF28" s="58"/>
      <c r="AG28" s="54">
        <f t="shared" si="6"/>
        <v>0</v>
      </c>
      <c r="AM28" s="65" t="str">
        <f t="shared" si="8"/>
        <v>Сентябрь 2016</v>
      </c>
    </row>
    <row r="29" spans="1:39" x14ac:dyDescent="0.25">
      <c r="A29" s="46">
        <f>IF(B29="","",MAX($A$18:A28)+1)</f>
        <v>3</v>
      </c>
      <c r="B29" s="133" t="str">
        <f t="shared" si="0"/>
        <v>Сентябрь 2017</v>
      </c>
      <c r="C29" s="134"/>
      <c r="D29" s="47">
        <f t="shared" si="1"/>
        <v>42979</v>
      </c>
      <c r="E29" s="60">
        <f t="shared" si="2"/>
        <v>30</v>
      </c>
      <c r="F29" s="61">
        <v>3219</v>
      </c>
      <c r="G29" s="50">
        <f t="shared" si="3"/>
        <v>107.3</v>
      </c>
      <c r="H29" s="30"/>
      <c r="I29" s="62" t="str">
        <f t="shared" si="7"/>
        <v>октябрь 2016</v>
      </c>
      <c r="J29" s="52"/>
      <c r="K29" s="53">
        <v>42657</v>
      </c>
      <c r="L29" s="53"/>
      <c r="M29" s="53"/>
      <c r="N29" s="53"/>
      <c r="O29" s="54">
        <f t="shared" si="4"/>
        <v>1</v>
      </c>
      <c r="P29" s="55"/>
      <c r="R29" s="63" t="str">
        <f t="shared" si="9"/>
        <v>Октябрь 2017</v>
      </c>
      <c r="S29" s="57"/>
      <c r="T29" s="58">
        <v>43022</v>
      </c>
      <c r="U29" s="58"/>
      <c r="V29" s="58"/>
      <c r="W29" s="58"/>
      <c r="X29" s="54">
        <f t="shared" si="5"/>
        <v>1</v>
      </c>
      <c r="AA29" s="64" t="s">
        <v>47</v>
      </c>
      <c r="AB29" s="57"/>
      <c r="AC29" s="58">
        <v>43387</v>
      </c>
      <c r="AD29" s="58"/>
      <c r="AE29" s="58"/>
      <c r="AF29" s="58"/>
      <c r="AG29" s="54">
        <f t="shared" si="6"/>
        <v>1</v>
      </c>
      <c r="AM29" s="65" t="str">
        <f t="shared" si="8"/>
        <v>Октябрь 2016</v>
      </c>
    </row>
    <row r="30" spans="1:39" x14ac:dyDescent="0.25">
      <c r="A30" s="46">
        <f>IF(B30="","",MAX($A$18:A29)+1)</f>
        <v>4</v>
      </c>
      <c r="B30" s="133" t="str">
        <f t="shared" si="0"/>
        <v>Октябрь 2017</v>
      </c>
      <c r="C30" s="134"/>
      <c r="D30" s="47">
        <f t="shared" si="1"/>
        <v>43009</v>
      </c>
      <c r="E30" s="60">
        <f t="shared" si="2"/>
        <v>30</v>
      </c>
      <c r="F30" s="61">
        <v>3292</v>
      </c>
      <c r="G30" s="50">
        <f t="shared" si="3"/>
        <v>109.73</v>
      </c>
      <c r="H30" s="30"/>
      <c r="I30" s="62" t="str">
        <f t="shared" si="7"/>
        <v>ноябрь 2016</v>
      </c>
      <c r="J30" s="52"/>
      <c r="K30" s="53"/>
      <c r="L30" s="53"/>
      <c r="M30" s="53"/>
      <c r="N30" s="53"/>
      <c r="O30" s="54">
        <f t="shared" si="4"/>
        <v>0</v>
      </c>
      <c r="P30" s="55"/>
      <c r="R30" s="63" t="str">
        <f t="shared" si="9"/>
        <v>Ноябрь 2017</v>
      </c>
      <c r="S30" s="57"/>
      <c r="T30" s="58"/>
      <c r="U30" s="58"/>
      <c r="V30" s="58"/>
      <c r="W30" s="58"/>
      <c r="X30" s="54">
        <f t="shared" si="5"/>
        <v>0</v>
      </c>
      <c r="AA30" s="64" t="s">
        <v>48</v>
      </c>
      <c r="AB30" s="57"/>
      <c r="AC30" s="58"/>
      <c r="AD30" s="58"/>
      <c r="AE30" s="58"/>
      <c r="AF30" s="58"/>
      <c r="AG30" s="54">
        <f t="shared" si="6"/>
        <v>0</v>
      </c>
      <c r="AM30" s="65" t="str">
        <f t="shared" si="8"/>
        <v>Ноябрь 2016</v>
      </c>
    </row>
    <row r="31" spans="1:39" ht="15.75" thickBot="1" x14ac:dyDescent="0.3">
      <c r="A31" s="68">
        <f>IF(B31="","",MAX($A$18:A30)+1)</f>
        <v>5</v>
      </c>
      <c r="B31" s="135" t="str">
        <f t="shared" si="0"/>
        <v>Ноябрь 2017</v>
      </c>
      <c r="C31" s="136"/>
      <c r="D31" s="69">
        <f t="shared" si="1"/>
        <v>43040</v>
      </c>
      <c r="E31" s="70">
        <f t="shared" si="2"/>
        <v>30</v>
      </c>
      <c r="F31" s="71"/>
      <c r="G31" s="72">
        <f t="shared" si="3"/>
        <v>0</v>
      </c>
      <c r="H31" s="39"/>
      <c r="I31" s="73" t="str">
        <f t="shared" si="7"/>
        <v>декабрь 2016</v>
      </c>
      <c r="J31" s="74"/>
      <c r="K31" s="75"/>
      <c r="L31" s="75"/>
      <c r="M31" s="75"/>
      <c r="N31" s="75"/>
      <c r="O31" s="76">
        <f t="shared" si="4"/>
        <v>0</v>
      </c>
      <c r="P31" s="55"/>
      <c r="R31" s="77" t="str">
        <f t="shared" si="9"/>
        <v>Декабрь 2017</v>
      </c>
      <c r="S31" s="78"/>
      <c r="T31" s="79"/>
      <c r="U31" s="79"/>
      <c r="V31" s="79"/>
      <c r="W31" s="79"/>
      <c r="X31" s="76">
        <f t="shared" si="5"/>
        <v>0</v>
      </c>
      <c r="AA31" s="80" t="s">
        <v>49</v>
      </c>
      <c r="AB31" s="78"/>
      <c r="AC31" s="79">
        <v>43459</v>
      </c>
      <c r="AD31" s="79"/>
      <c r="AE31" s="79"/>
      <c r="AF31" s="79"/>
      <c r="AG31" s="76">
        <f t="shared" si="6"/>
        <v>1</v>
      </c>
      <c r="AM31" s="65" t="str">
        <f t="shared" si="8"/>
        <v>Декабрь 2016</v>
      </c>
    </row>
    <row r="32" spans="1:39" ht="15.75" x14ac:dyDescent="0.25">
      <c r="A32" s="81">
        <f>A31</f>
        <v>5</v>
      </c>
      <c r="B32" s="82" t="s">
        <v>50</v>
      </c>
      <c r="C32" s="41"/>
      <c r="D32" s="83" t="s">
        <v>51</v>
      </c>
      <c r="E32" s="81">
        <f>IF(SUM(E20:E31),SUM(E20:E31),"")</f>
        <v>137</v>
      </c>
      <c r="F32" s="83">
        <f>IF(SUM(F20:F31),SUM(F20:F31),"")</f>
        <v>15531</v>
      </c>
      <c r="G32" s="84">
        <f t="shared" si="3"/>
        <v>113.36</v>
      </c>
      <c r="H32" s="85">
        <f>IF(D5&lt;&gt;"",F32/COUNT(G20:G31,""))</f>
        <v>3106.2</v>
      </c>
      <c r="I32" s="86" t="s">
        <v>52</v>
      </c>
      <c r="J32" s="41"/>
      <c r="K32" s="87"/>
      <c r="L32" s="87"/>
      <c r="M32" s="87"/>
      <c r="N32" s="87"/>
      <c r="O32" s="88">
        <f>SUM(O20:O31)</f>
        <v>10</v>
      </c>
      <c r="R32" s="89" t="s">
        <v>52</v>
      </c>
      <c r="S32" s="40"/>
      <c r="T32" s="90"/>
      <c r="U32" s="90"/>
      <c r="V32" s="90"/>
      <c r="W32" s="90"/>
      <c r="X32" s="88">
        <f>SUM(X20:X31)</f>
        <v>11</v>
      </c>
      <c r="AA32" s="89" t="s">
        <v>52</v>
      </c>
      <c r="AB32" s="40"/>
      <c r="AC32" s="90"/>
      <c r="AD32" s="90"/>
      <c r="AE32" s="90"/>
      <c r="AF32" s="90"/>
      <c r="AG32" s="88">
        <f>SUM(AG20:AG31)</f>
        <v>11</v>
      </c>
    </row>
    <row r="34" spans="1:12" x14ac:dyDescent="0.25">
      <c r="B34" s="91" t="s">
        <v>53</v>
      </c>
    </row>
    <row r="35" spans="1:12" x14ac:dyDescent="0.25">
      <c r="A35" s="92" t="s">
        <v>54</v>
      </c>
      <c r="B35" s="92" t="s">
        <v>55</v>
      </c>
      <c r="C35" s="23"/>
      <c r="D35" s="93"/>
      <c r="E35" s="44"/>
      <c r="F35" s="44"/>
    </row>
    <row r="36" spans="1:12" x14ac:dyDescent="0.25">
      <c r="A36" s="94" t="s">
        <v>56</v>
      </c>
      <c r="B36" s="94" t="s">
        <v>57</v>
      </c>
      <c r="C36" s="94" t="s">
        <v>58</v>
      </c>
      <c r="D36" s="95" t="s">
        <v>59</v>
      </c>
      <c r="E36" s="29"/>
      <c r="F36" s="29"/>
    </row>
    <row r="37" spans="1:12" x14ac:dyDescent="0.25">
      <c r="A37" s="94" t="s">
        <v>60</v>
      </c>
      <c r="B37" s="94"/>
      <c r="C37" s="94" t="s">
        <v>61</v>
      </c>
      <c r="D37" s="95" t="s">
        <v>62</v>
      </c>
      <c r="E37" s="29"/>
      <c r="F37" s="29"/>
    </row>
    <row r="38" spans="1:12" x14ac:dyDescent="0.25">
      <c r="A38" s="94"/>
      <c r="B38" s="94"/>
      <c r="C38" s="94" t="s">
        <v>63</v>
      </c>
      <c r="D38" s="95" t="s">
        <v>64</v>
      </c>
      <c r="E38" s="29"/>
      <c r="F38" s="29"/>
    </row>
    <row r="39" spans="1:12" x14ac:dyDescent="0.25">
      <c r="A39" s="94"/>
      <c r="B39" s="94"/>
      <c r="C39" s="94" t="s">
        <v>65</v>
      </c>
      <c r="D39" s="95"/>
      <c r="E39" s="29"/>
      <c r="F39" s="29"/>
    </row>
    <row r="40" spans="1:12" ht="15.75" thickBot="1" x14ac:dyDescent="0.3">
      <c r="A40" s="96"/>
      <c r="B40" s="96"/>
      <c r="C40" s="96"/>
      <c r="D40" s="97"/>
      <c r="E40" s="29"/>
      <c r="F40" s="29"/>
    </row>
    <row r="41" spans="1:12" x14ac:dyDescent="0.25">
      <c r="A41" s="98">
        <f>E15</f>
        <v>43084</v>
      </c>
      <c r="B41" s="99"/>
      <c r="C41" s="99"/>
      <c r="D41" s="100"/>
      <c r="E41" s="29"/>
      <c r="F41" s="101"/>
      <c r="L41" s="102"/>
    </row>
    <row r="42" spans="1:12" ht="15.75" x14ac:dyDescent="0.25">
      <c r="A42" s="103" t="str">
        <f>F15</f>
        <v>по 02.01.18</v>
      </c>
      <c r="B42" s="104">
        <f>--MID(F14,SEARCH(" ",F14)+1,SEARCH("раб",F14)-4)</f>
        <v>11</v>
      </c>
      <c r="C42" s="105">
        <f>G32</f>
        <v>113.36</v>
      </c>
      <c r="D42" s="106">
        <f>IFERROR(ROUND(B42*C42,2),"")</f>
        <v>1246.96</v>
      </c>
      <c r="E42" s="107"/>
      <c r="F42" s="108"/>
    </row>
    <row r="44" spans="1:12" x14ac:dyDescent="0.25">
      <c r="A44" s="1" t="str">
        <f>"Усього нараховано – сума словами:  "&amp;INDEX(усот,MOD(TRUNC(D42/10^8),10)+1)&amp;IF(MOD(TRUNC(D42/10^7),10)=1,INDEX(уцат,MOD(TRUNC(D42/10^6),10)+1),INDEX(удес,MOD(TRUNC(D42/10^7),10)))&amp;IF(MOD(TRUNC(D42/10^7),10)&lt;&gt;1,INDEX(уед,MOD(TRUNC(D42/10^6),10)+1),"")&amp;IF(MOD(TRUNC(D42/10^6),1000),IF(MOD(TRUNC(D42/10^7),10)=1,"мільйонів ",VLOOKUP(MOD(TRUNC(D42/10^6),10),умил,2)),"")&amp;INDEX(усот,MOD(TRUNC(D42/10^5),10)+1)&amp;IF(MOD(TRUNC(D42/10^4),10)=1,INDEX(уцат,MOD(TRUNC(D42/10^3),10)+1),INDEX(удес,MOD(TRUNC(D42/10^4),10)))&amp;IF(MOD(TRUNC(D42/10^4),10)&lt;&gt;1,INDEX(уедж,MOD(TRUNC(D42/1000),10)+1),"")&amp;IF(MOD(TRUNC(D42/1000),1000),IF(MOD(TRUNC(D42/10^4),10)=1,"тисяч ",VLOOKUP(MOD(TRUNC(D42/1000),10),утыс,2)),"")&amp;INDEX(усот,MOD(TRUNC(D42/100),10)+1)&amp;IF(MOD(TRUNC(D42/10),10)=1,INDEX(уцат,MOD(TRUNC(D42),10)+1),INDEX(удес,MOD(TRUNC(D42/10),10)))&amp;IF(TRUNC(D42)=0,"нуль ",IF(MOD(TRUNC(D42/10),10)&lt;&gt;1,INDEX(уедж,MOD(TRUNC(D42),10)+1),""))&amp;IF(MOD(TRUNC(D42/10),10)=1,"гривень",VLOOKUP(MOD(TRUNC(D42),10),грив,2))&amp;TEXT(TRUNC((D42-TRUNC(D42)+0.00001)*100)," 00_ коп.")&amp;" "</f>
        <v xml:space="preserve">Усього нараховано – сума словами:  одна тисяча двісті сорок шість гривень 96 коп. </v>
      </c>
      <c r="E44" s="109"/>
      <c r="F44" s="110"/>
    </row>
    <row r="45" spans="1:12" x14ac:dyDescent="0.25">
      <c r="E45" s="110"/>
      <c r="F45" s="110"/>
    </row>
    <row r="46" spans="1:12" x14ac:dyDescent="0.25">
      <c r="A46" s="1" t="str">
        <f>"Включено до платіжної відомості за "&amp;F1&amp;" "</f>
        <v xml:space="preserve">Включено до платіжної відомості за Декабрь 2017  </v>
      </c>
      <c r="E46" s="111"/>
      <c r="F46" s="12" t="str">
        <f>"Включено до платіжної відомості за "&amp;TEXT(EDATE(F1,0),"[$-422]ММММ ГГГГ")&amp;" "</f>
        <v xml:space="preserve">Включено до платіжної відомості за Грудень 2017 </v>
      </c>
      <c r="G46" s="110"/>
      <c r="H46" s="110"/>
    </row>
    <row r="47" spans="1:12" x14ac:dyDescent="0.25">
      <c r="G47" s="110"/>
      <c r="H47" s="110"/>
    </row>
    <row r="58" spans="1:35" x14ac:dyDescent="0.2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</row>
    <row r="59" spans="1:35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</row>
    <row r="60" spans="1:35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</row>
    <row r="61" spans="1:35" x14ac:dyDescent="0.25">
      <c r="A61" s="44"/>
      <c r="B61" s="44"/>
      <c r="C61" s="44"/>
      <c r="D61" s="44"/>
      <c r="E61" s="113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</row>
    <row r="62" spans="1:35" x14ac:dyDescent="0.2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</row>
    <row r="63" spans="1:35" x14ac:dyDescent="0.2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</row>
    <row r="64" spans="1:35" x14ac:dyDescent="0.25">
      <c r="A64" s="44"/>
      <c r="B64" s="44"/>
      <c r="C64" s="44"/>
      <c r="D64" s="44"/>
      <c r="E64" s="113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</row>
    <row r="65" spans="1:35" x14ac:dyDescent="0.25">
      <c r="A65" s="11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</row>
    <row r="66" spans="1:35" x14ac:dyDescent="0.2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</row>
    <row r="67" spans="1:35" x14ac:dyDescent="0.2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</row>
    <row r="68" spans="1:35" x14ac:dyDescent="0.2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</row>
    <row r="69" spans="1:35" x14ac:dyDescent="0.2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</row>
    <row r="70" spans="1:35" ht="18.75" x14ac:dyDescent="0.3">
      <c r="A70" s="44"/>
      <c r="B70" s="44"/>
      <c r="C70" s="44"/>
      <c r="D70" s="44"/>
      <c r="E70" s="44"/>
      <c r="F70" s="44"/>
      <c r="G70" s="44"/>
      <c r="H70" s="44"/>
      <c r="I70" s="44"/>
      <c r="J70" s="115"/>
      <c r="K70" s="44"/>
      <c r="L70" s="44"/>
      <c r="M70" s="44"/>
      <c r="N70" s="44"/>
      <c r="O70" s="44"/>
      <c r="P70" s="44"/>
      <c r="Q70" s="129"/>
      <c r="R70" s="130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</row>
    <row r="71" spans="1:35" x14ac:dyDescent="0.2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</row>
    <row r="72" spans="1:35" x14ac:dyDescent="0.25">
      <c r="A72" s="44"/>
      <c r="B72" s="44"/>
      <c r="C72" s="44"/>
      <c r="D72" s="112"/>
      <c r="E72" s="44"/>
      <c r="F72" s="44"/>
      <c r="G72" s="44"/>
      <c r="H72" s="114"/>
      <c r="I72" s="44"/>
      <c r="J72" s="44"/>
      <c r="K72" s="112"/>
      <c r="L72" s="44"/>
      <c r="M72" s="44"/>
      <c r="N72" s="44"/>
      <c r="O72" s="44"/>
      <c r="P72" s="114"/>
      <c r="Q72" s="44"/>
      <c r="R72" s="44"/>
      <c r="S72" s="44"/>
      <c r="T72" s="44"/>
      <c r="U72" s="116"/>
      <c r="V72" s="29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</row>
    <row r="73" spans="1:35" x14ac:dyDescent="0.25">
      <c r="A73" s="44"/>
      <c r="B73" s="44"/>
      <c r="C73" s="44"/>
      <c r="D73" s="112"/>
      <c r="E73" s="44"/>
      <c r="F73" s="112"/>
      <c r="G73" s="44"/>
      <c r="H73" s="29"/>
      <c r="I73" s="29"/>
      <c r="J73" s="112"/>
      <c r="K73" s="112"/>
      <c r="L73" s="29"/>
      <c r="M73" s="29"/>
      <c r="N73" s="29"/>
      <c r="O73" s="29"/>
      <c r="P73" s="29"/>
      <c r="Q73" s="29"/>
      <c r="R73" s="29"/>
      <c r="S73" s="29"/>
      <c r="T73" s="44"/>
      <c r="U73" s="116"/>
      <c r="V73" s="44"/>
      <c r="W73" s="29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</row>
    <row r="74" spans="1:35" ht="15.75" x14ac:dyDescent="0.25">
      <c r="A74" s="117"/>
      <c r="B74" s="44"/>
      <c r="C74" s="44"/>
      <c r="D74" s="29"/>
      <c r="E74" s="112"/>
      <c r="F74" s="112"/>
      <c r="G74" s="112"/>
      <c r="H74" s="29"/>
      <c r="I74" s="29"/>
      <c r="J74" s="112"/>
      <c r="K74" s="112"/>
      <c r="L74" s="44"/>
      <c r="M74" s="44"/>
      <c r="N74" s="44"/>
      <c r="O74" s="114"/>
      <c r="P74" s="44"/>
      <c r="Q74" s="118"/>
      <c r="R74" s="114"/>
      <c r="S74" s="44"/>
      <c r="T74" s="44"/>
      <c r="U74" s="29"/>
      <c r="V74" s="29"/>
      <c r="W74" s="112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</row>
    <row r="75" spans="1:35" ht="15.75" x14ac:dyDescent="0.25">
      <c r="A75" s="117"/>
      <c r="B75" s="44"/>
      <c r="C75" s="44"/>
      <c r="D75" s="29"/>
      <c r="E75" s="112"/>
      <c r="F75" s="112"/>
      <c r="G75" s="112"/>
      <c r="H75" s="29"/>
      <c r="I75" s="29"/>
      <c r="J75" s="29"/>
      <c r="K75" s="44"/>
      <c r="L75" s="44"/>
      <c r="M75" s="44"/>
      <c r="N75" s="119"/>
      <c r="O75" s="29"/>
      <c r="P75" s="29"/>
      <c r="Q75" s="112"/>
      <c r="R75" s="29"/>
      <c r="S75" s="29"/>
      <c r="T75" s="112"/>
      <c r="U75" s="29"/>
      <c r="V75" s="29"/>
      <c r="W75" s="29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</row>
    <row r="76" spans="1:35" x14ac:dyDescent="0.25">
      <c r="A76" s="44"/>
      <c r="B76" s="44"/>
      <c r="C76" s="44"/>
      <c r="D76" s="29"/>
      <c r="E76" s="44"/>
      <c r="F76" s="44"/>
      <c r="G76" s="44"/>
      <c r="H76" s="29"/>
      <c r="I76" s="29"/>
      <c r="J76" s="29"/>
      <c r="K76" s="29"/>
      <c r="L76" s="29"/>
      <c r="M76" s="29"/>
      <c r="N76" s="112"/>
      <c r="O76" s="29"/>
      <c r="P76" s="29"/>
      <c r="Q76" s="29"/>
      <c r="R76" s="29"/>
      <c r="S76" s="29"/>
      <c r="T76" s="29"/>
      <c r="U76" s="29"/>
      <c r="V76" s="44"/>
      <c r="W76" s="29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</row>
    <row r="77" spans="1:35" x14ac:dyDescent="0.25">
      <c r="A77" s="44"/>
      <c r="B77" s="44"/>
      <c r="C77" s="44"/>
      <c r="D77" s="29"/>
      <c r="E77" s="44"/>
      <c r="F77" s="44"/>
      <c r="G77" s="44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</row>
    <row r="78" spans="1:35" x14ac:dyDescent="0.25">
      <c r="A78" s="44"/>
      <c r="B78" s="44"/>
      <c r="C78" s="44"/>
      <c r="D78" s="29"/>
      <c r="E78" s="44"/>
      <c r="F78" s="44"/>
      <c r="G78" s="44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</row>
    <row r="79" spans="1:35" x14ac:dyDescent="0.25">
      <c r="A79" s="44"/>
      <c r="B79" s="44"/>
      <c r="C79" s="44"/>
      <c r="D79" s="29"/>
      <c r="E79" s="29"/>
      <c r="F79" s="44"/>
      <c r="G79" s="44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112"/>
      <c r="V79" s="44"/>
      <c r="W79" s="29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</row>
    <row r="80" spans="1:35" x14ac:dyDescent="0.25">
      <c r="A80" s="44"/>
      <c r="B80" s="44"/>
      <c r="C80" s="44"/>
      <c r="D80" s="29"/>
      <c r="E80" s="29"/>
      <c r="F80" s="44"/>
      <c r="G80" s="44"/>
      <c r="H80" s="120"/>
      <c r="I80" s="120"/>
      <c r="J80" s="121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112"/>
      <c r="V80" s="44"/>
      <c r="W80" s="112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</row>
    <row r="81" spans="1:35" x14ac:dyDescent="0.25">
      <c r="A81" s="44"/>
      <c r="B81" s="44"/>
      <c r="C81" s="44"/>
      <c r="D81" s="44"/>
      <c r="E81" s="29"/>
      <c r="F81" s="44"/>
      <c r="G81" s="44"/>
      <c r="H81" s="44"/>
      <c r="I81" s="44"/>
      <c r="J81" s="44"/>
      <c r="K81" s="122"/>
      <c r="L81" s="29"/>
      <c r="M81" s="29"/>
      <c r="N81" s="29"/>
      <c r="O81" s="29"/>
      <c r="P81" s="29"/>
      <c r="Q81" s="29"/>
      <c r="R81" s="29"/>
      <c r="S81" s="29"/>
      <c r="T81" s="29"/>
      <c r="U81" s="44"/>
      <c r="V81" s="29"/>
      <c r="W81" s="29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</row>
    <row r="82" spans="1:35" ht="15.75" x14ac:dyDescent="0.25">
      <c r="A82" s="44"/>
      <c r="B82" s="44"/>
      <c r="C82" s="44"/>
      <c r="D82" s="29"/>
      <c r="E82" s="123"/>
      <c r="F82" s="123"/>
      <c r="G82" s="101"/>
      <c r="H82" s="124"/>
      <c r="I82" s="120"/>
      <c r="J82" s="121"/>
      <c r="K82" s="125"/>
      <c r="L82" s="126"/>
      <c r="M82" s="126"/>
      <c r="N82" s="121"/>
      <c r="O82" s="120"/>
      <c r="P82" s="120"/>
      <c r="Q82" s="121"/>
      <c r="R82" s="120"/>
      <c r="S82" s="120"/>
      <c r="T82" s="121"/>
      <c r="U82" s="120"/>
      <c r="V82" s="120"/>
      <c r="W82" s="120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</row>
    <row r="83" spans="1:35" x14ac:dyDescent="0.2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</row>
    <row r="84" spans="1:35" x14ac:dyDescent="0.25">
      <c r="A84" s="44"/>
      <c r="B84" s="44"/>
      <c r="C84" s="44"/>
      <c r="D84" s="127"/>
      <c r="E84" s="29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</row>
    <row r="85" spans="1:35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</row>
    <row r="86" spans="1:35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</row>
    <row r="87" spans="1:35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</row>
    <row r="88" spans="1:35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</row>
    <row r="89" spans="1:35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</row>
    <row r="90" spans="1:35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</row>
    <row r="91" spans="1:35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</row>
    <row r="92" spans="1:35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</row>
    <row r="93" spans="1:35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</row>
    <row r="94" spans="1:35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</row>
    <row r="95" spans="1:35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</row>
  </sheetData>
  <mergeCells count="1">
    <mergeCell ref="Q70:R70"/>
  </mergeCells>
  <conditionalFormatting sqref="AM20">
    <cfRule type="expression" dxfId="2" priority="3">
      <formula>ISBLANK(AM25)</formula>
    </cfRule>
  </conditionalFormatting>
  <conditionalFormatting sqref="I20">
    <cfRule type="expression" dxfId="1" priority="2">
      <formula>ISBLANK(I25)</formula>
    </cfRule>
  </conditionalFormatting>
  <conditionalFormatting sqref="R20">
    <cfRule type="expression" dxfId="0" priority="1">
      <formula>ISBLANK(R25)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2018-01-23T12:52:38Z</cp:lastPrinted>
  <dcterms:created xsi:type="dcterms:W3CDTF">2018-01-23T12:50:39Z</dcterms:created>
  <dcterms:modified xsi:type="dcterms:W3CDTF">2018-01-23T18:55:03Z</dcterms:modified>
</cp:coreProperties>
</file>