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235" activeTab="1"/>
  </bookViews>
  <sheets>
    <sheet name="Лист1" sheetId="1" r:id="rId1"/>
    <sheet name="Лист 1-1" sheetId="4" r:id="rId2"/>
    <sheet name="Лист2" sheetId="2" r:id="rId3"/>
    <sheet name="Лист3" sheetId="3" r:id="rId4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B23" i="4" l="1"/>
  <c r="B24" i="4"/>
  <c r="B25" i="4" s="1"/>
  <c r="B26" i="4" s="1"/>
  <c r="B27" i="4" s="1"/>
  <c r="B28" i="4" s="1"/>
  <c r="B29" i="4" s="1"/>
  <c r="B30" i="4" s="1"/>
  <c r="B31" i="4" s="1"/>
  <c r="B22" i="4"/>
  <c r="B21" i="4"/>
  <c r="B20" i="4"/>
  <c r="B21" i="1"/>
  <c r="O55" i="4" l="1"/>
  <c r="O54" i="4"/>
  <c r="O53" i="4"/>
  <c r="O52" i="4"/>
  <c r="O51" i="4"/>
  <c r="O50" i="4"/>
  <c r="O49" i="4"/>
  <c r="O48" i="4"/>
  <c r="O47" i="4"/>
  <c r="O46" i="4"/>
  <c r="O45" i="4"/>
  <c r="I45" i="4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O44" i="4"/>
  <c r="O43" i="4"/>
  <c r="O42" i="4"/>
  <c r="O41" i="4"/>
  <c r="O40" i="4"/>
  <c r="O39" i="4"/>
  <c r="O38" i="4"/>
  <c r="O37" i="4"/>
  <c r="O36" i="4"/>
  <c r="O35" i="4"/>
  <c r="O34" i="4"/>
  <c r="O33" i="4"/>
  <c r="I33" i="4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O32" i="4"/>
  <c r="Q70" i="4"/>
  <c r="A41" i="4"/>
  <c r="E32" i="4"/>
  <c r="O31" i="4"/>
  <c r="O30" i="4"/>
  <c r="D30" i="4"/>
  <c r="F30" i="4" s="1"/>
  <c r="O29" i="4"/>
  <c r="D29" i="4"/>
  <c r="F29" i="4" s="1"/>
  <c r="O28" i="4"/>
  <c r="D28" i="4"/>
  <c r="F28" i="4" s="1"/>
  <c r="O27" i="4"/>
  <c r="O26" i="4"/>
  <c r="O25" i="4"/>
  <c r="O24" i="4"/>
  <c r="O23" i="4"/>
  <c r="O22" i="4"/>
  <c r="O21" i="4"/>
  <c r="I21" i="4"/>
  <c r="O20" i="4"/>
  <c r="F14" i="4"/>
  <c r="F15" i="4" s="1"/>
  <c r="A42" i="4" s="1"/>
  <c r="C12" i="4"/>
  <c r="B10" i="4"/>
  <c r="L11" i="4" s="1"/>
  <c r="E9" i="4"/>
  <c r="N1" i="4"/>
  <c r="B22" i="1"/>
  <c r="B23" i="1"/>
  <c r="B24" i="1"/>
  <c r="B25" i="1"/>
  <c r="B26" i="1"/>
  <c r="B27" i="1"/>
  <c r="B28" i="1"/>
  <c r="B29" i="1"/>
  <c r="B30" i="1"/>
  <c r="B20" i="1"/>
  <c r="D28" i="1"/>
  <c r="D29" i="1"/>
  <c r="D30" i="1"/>
  <c r="B10" i="1"/>
  <c r="E9" i="1"/>
  <c r="C12" i="1"/>
  <c r="AF31" i="1"/>
  <c r="AF30" i="1"/>
  <c r="AF29" i="1"/>
  <c r="AF28" i="1"/>
  <c r="AF27" i="1"/>
  <c r="AF26" i="1"/>
  <c r="AF25" i="1"/>
  <c r="AF24" i="1"/>
  <c r="AF23" i="1"/>
  <c r="AF22" i="1"/>
  <c r="AF21" i="1"/>
  <c r="Z21" i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AF20" i="1"/>
  <c r="Q70" i="1"/>
  <c r="A41" i="1"/>
  <c r="E32" i="1"/>
  <c r="X31" i="1"/>
  <c r="O31" i="1"/>
  <c r="X30" i="1"/>
  <c r="O30" i="1"/>
  <c r="X29" i="1"/>
  <c r="O29" i="1"/>
  <c r="X28" i="1"/>
  <c r="O28" i="1"/>
  <c r="X27" i="1"/>
  <c r="O27" i="1"/>
  <c r="X26" i="1"/>
  <c r="O26" i="1"/>
  <c r="X25" i="1"/>
  <c r="O25" i="1"/>
  <c r="X24" i="1"/>
  <c r="O24" i="1"/>
  <c r="X23" i="1"/>
  <c r="O23" i="1"/>
  <c r="X22" i="1"/>
  <c r="O22" i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X21" i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O21" i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X20" i="1"/>
  <c r="O20" i="1"/>
  <c r="O32" i="1" s="1"/>
  <c r="AM19" i="1"/>
  <c r="F14" i="1"/>
  <c r="B42" i="1" s="1"/>
  <c r="L11" i="1"/>
  <c r="N1" i="1"/>
  <c r="O56" i="4" l="1"/>
  <c r="B42" i="4"/>
  <c r="A20" i="4"/>
  <c r="I22" i="4"/>
  <c r="I23" i="4" s="1"/>
  <c r="I24" i="4" s="1"/>
  <c r="I25" i="4" s="1"/>
  <c r="I26" i="4" s="1"/>
  <c r="I27" i="4" s="1"/>
  <c r="I28" i="4" s="1"/>
  <c r="I29" i="4" s="1"/>
  <c r="I30" i="4" s="1"/>
  <c r="I31" i="4" s="1"/>
  <c r="X32" i="1"/>
  <c r="D20" i="1"/>
  <c r="B31" i="1" s="1"/>
  <c r="D31" i="1" s="1"/>
  <c r="F31" i="1" s="1"/>
  <c r="D27" i="1"/>
  <c r="D25" i="1"/>
  <c r="D23" i="1"/>
  <c r="D21" i="1"/>
  <c r="D26" i="1"/>
  <c r="D24" i="1"/>
  <c r="D22" i="1"/>
  <c r="F15" i="1"/>
  <c r="A42" i="1" s="1"/>
  <c r="AF32" i="1"/>
  <c r="F30" i="1"/>
  <c r="A21" i="4" l="1"/>
  <c r="D25" i="4"/>
  <c r="F25" i="4" s="1"/>
  <c r="D20" i="4"/>
  <c r="D24" i="4"/>
  <c r="F24" i="4" s="1"/>
  <c r="D22" i="4"/>
  <c r="F22" i="4" s="1"/>
  <c r="D21" i="4"/>
  <c r="F21" i="4" s="1"/>
  <c r="D27" i="4"/>
  <c r="F27" i="4" s="1"/>
  <c r="D23" i="4"/>
  <c r="F23" i="4" s="1"/>
  <c r="D26" i="4"/>
  <c r="F26" i="4" s="1"/>
  <c r="F29" i="1"/>
  <c r="F20" i="4" l="1"/>
  <c r="A22" i="4"/>
  <c r="A23" i="4" s="1"/>
  <c r="F28" i="1"/>
  <c r="A24" i="4" l="1"/>
  <c r="A25" i="4" s="1"/>
  <c r="D31" i="4"/>
  <c r="F27" i="1"/>
  <c r="F31" i="4" l="1"/>
  <c r="D32" i="4"/>
  <c r="F32" i="4" s="1"/>
  <c r="C42" i="4" s="1"/>
  <c r="D42" i="4" s="1"/>
  <c r="J14" i="4"/>
  <c r="A26" i="4"/>
  <c r="F26" i="1"/>
  <c r="A27" i="4" l="1"/>
  <c r="A28" i="4"/>
  <c r="A29" i="4" s="1"/>
  <c r="F25" i="1"/>
  <c r="A30" i="4" l="1"/>
  <c r="A31" i="4" s="1"/>
  <c r="A32" i="4" s="1"/>
  <c r="F24" i="1"/>
  <c r="F23" i="1" l="1"/>
  <c r="F22" i="1" l="1"/>
  <c r="F21" i="1" l="1"/>
  <c r="J14" i="1" l="1"/>
  <c r="A20" i="1"/>
  <c r="D32" i="1" l="1"/>
  <c r="F32" i="1" s="1"/>
  <c r="C42" i="1" s="1"/>
  <c r="D42" i="1" s="1"/>
  <c r="F20" i="1"/>
  <c r="A21" i="1"/>
  <c r="A22" i="1" s="1"/>
  <c r="A23" i="1" l="1"/>
  <c r="A24" i="1" l="1"/>
  <c r="A25" i="1" l="1"/>
  <c r="A26" i="1" s="1"/>
  <c r="A27" i="1" s="1"/>
  <c r="A28" i="1" s="1"/>
  <c r="A29" i="1" s="1"/>
  <c r="A30" i="1" s="1"/>
  <c r="A31" i="1" s="1"/>
  <c r="A32" i="1" s="1"/>
</calcChain>
</file>

<file path=xl/comments1.xml><?xml version="1.0" encoding="utf-8"?>
<comments xmlns="http://schemas.openxmlformats.org/spreadsheetml/2006/main">
  <authors>
    <author>Admin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4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sharedStrings.xml><?xml version="1.0" encoding="utf-8"?>
<sst xmlns="http://schemas.openxmlformats.org/spreadsheetml/2006/main" count="107" uniqueCount="47">
  <si>
    <t>Расчёт отпускных за</t>
  </si>
  <si>
    <t>Декабрь 2017</t>
  </si>
  <si>
    <t>Номер</t>
  </si>
  <si>
    <t>Расчётный период:</t>
  </si>
  <si>
    <t>месяцев</t>
  </si>
  <si>
    <t>по</t>
  </si>
  <si>
    <t xml:space="preserve">№ за </t>
  </si>
  <si>
    <t>Месяцы</t>
  </si>
  <si>
    <t>Зарплата</t>
  </si>
  <si>
    <t>Таблица для расчёта количества дней отпуска за 2016 год</t>
  </si>
  <si>
    <t>Таблица для расчёта количества дней отпуска за 2017 год</t>
  </si>
  <si>
    <t>пор.</t>
  </si>
  <si>
    <t>Название месяца</t>
  </si>
  <si>
    <t xml:space="preserve">Числа месяца праздничных дней </t>
  </si>
  <si>
    <t xml:space="preserve">Всего </t>
  </si>
  <si>
    <t>зарплата</t>
  </si>
  <si>
    <t>дней</t>
  </si>
  <si>
    <t>Январь 2016</t>
  </si>
  <si>
    <t>Январь 2017</t>
  </si>
  <si>
    <t>Всего</t>
  </si>
  <si>
    <t>Январь 2018</t>
  </si>
  <si>
    <t>Ежегодный отпуск</t>
  </si>
  <si>
    <t>Фамилия работника</t>
  </si>
  <si>
    <t>Иванов Иван Иванович</t>
  </si>
  <si>
    <t>Должность</t>
  </si>
  <si>
    <t>Устроен с:</t>
  </si>
  <si>
    <t>полных месяцев</t>
  </si>
  <si>
    <t>Срок отпуска включительно с:</t>
  </si>
  <si>
    <t>Таблица для расчёта количества дней отпуска за 2018 год</t>
  </si>
  <si>
    <t>Среднедне-</t>
  </si>
  <si>
    <t>вная</t>
  </si>
  <si>
    <t>Подлежит к выплате всего</t>
  </si>
  <si>
    <t>С какого</t>
  </si>
  <si>
    <t>времени</t>
  </si>
  <si>
    <t>по какой</t>
  </si>
  <si>
    <t>За сколь-</t>
  </si>
  <si>
    <t>ко дней</t>
  </si>
  <si>
    <t>Средний</t>
  </si>
  <si>
    <t>заработок</t>
  </si>
  <si>
    <t>дневной</t>
  </si>
  <si>
    <t>в руб. и коп.</t>
  </si>
  <si>
    <t>насчитано</t>
  </si>
  <si>
    <t>рублей</t>
  </si>
  <si>
    <t>Предоставляется</t>
  </si>
  <si>
    <t>Дни: календар-</t>
  </si>
  <si>
    <t>ные минус</t>
  </si>
  <si>
    <t>праздничные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</si>
</sst>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4"/>
      <color indexed="12"/>
      <name val="Tahoma"/>
      <family val="2"/>
      <charset val="204"/>
    </font>
    <font>
      <b/>
      <u/>
      <sz val="14"/>
      <color indexed="10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5"/>
      <color indexed="12"/>
      <name val="Tahoma"/>
      <family val="2"/>
      <charset val="204"/>
    </font>
    <font>
      <b/>
      <u/>
      <sz val="15"/>
      <color indexed="12"/>
      <name val="Tahoma"/>
      <family val="2"/>
      <charset val="204"/>
    </font>
    <font>
      <sz val="10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thin">
        <color rgb="FF0033CC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30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7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49" fontId="1" fillId="0" borderId="0" xfId="0" applyNumberFormat="1" applyFont="1" applyFill="1" applyProtection="1"/>
    <xf numFmtId="0" fontId="1" fillId="0" borderId="11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4" fontId="0" fillId="4" borderId="12" xfId="0" applyNumberForma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/>
    <xf numFmtId="165" fontId="1" fillId="0" borderId="19" xfId="0" applyNumberFormat="1" applyFont="1" applyFill="1" applyBorder="1" applyProtection="1"/>
    <xf numFmtId="1" fontId="1" fillId="0" borderId="19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20" xfId="0" applyFont="1" applyFill="1" applyBorder="1" applyProtection="1"/>
    <xf numFmtId="165" fontId="1" fillId="0" borderId="21" xfId="0" applyNumberFormat="1" applyFont="1" applyFill="1" applyBorder="1" applyProtection="1"/>
    <xf numFmtId="49" fontId="5" fillId="2" borderId="0" xfId="0" applyNumberFormat="1" applyFont="1" applyFill="1" applyAlignment="1" applyProtection="1">
      <alignment horizontal="left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6" fontId="1" fillId="0" borderId="17" xfId="0" applyNumberFormat="1" applyFont="1" applyFill="1" applyBorder="1" applyProtection="1"/>
    <xf numFmtId="166" fontId="1" fillId="0" borderId="0" xfId="0" applyNumberFormat="1" applyFont="1" applyFill="1" applyProtection="1"/>
    <xf numFmtId="165" fontId="6" fillId="0" borderId="19" xfId="0" applyNumberFormat="1" applyFont="1" applyFill="1" applyBorder="1" applyProtection="1"/>
    <xf numFmtId="166" fontId="1" fillId="0" borderId="11" xfId="0" applyNumberFormat="1" applyFont="1" applyFill="1" applyBorder="1" applyProtection="1"/>
    <xf numFmtId="0" fontId="0" fillId="0" borderId="25" xfId="0" applyFill="1" applyBorder="1" applyAlignment="1" applyProtection="1">
      <alignment horizontal="center"/>
    </xf>
    <xf numFmtId="166" fontId="1" fillId="0" borderId="23" xfId="0" applyNumberFormat="1" applyFont="1" applyFill="1" applyBorder="1" applyProtection="1"/>
    <xf numFmtId="0" fontId="1" fillId="0" borderId="24" xfId="0" applyFont="1" applyFill="1" applyBorder="1" applyProtection="1"/>
    <xf numFmtId="165" fontId="1" fillId="0" borderId="22" xfId="0" applyNumberFormat="1" applyFont="1" applyFill="1" applyBorder="1" applyProtection="1"/>
    <xf numFmtId="1" fontId="1" fillId="0" borderId="22" xfId="0" applyNumberFormat="1" applyFont="1" applyFill="1" applyBorder="1" applyAlignment="1" applyProtection="1">
      <alignment horizontal="center"/>
    </xf>
    <xf numFmtId="166" fontId="1" fillId="0" borderId="26" xfId="0" applyNumberFormat="1" applyFont="1" applyFill="1" applyBorder="1" applyProtection="1"/>
    <xf numFmtId="0" fontId="1" fillId="0" borderId="27" xfId="0" applyFont="1" applyFill="1" applyBorder="1" applyProtection="1"/>
    <xf numFmtId="165" fontId="1" fillId="0" borderId="28" xfId="0" applyNumberFormat="1" applyFont="1" applyFill="1" applyBorder="1" applyProtection="1"/>
    <xf numFmtId="3" fontId="7" fillId="0" borderId="14" xfId="0" applyNumberFormat="1" applyFont="1" applyFill="1" applyBorder="1" applyAlignment="1" applyProtection="1">
      <alignment horizontal="center"/>
    </xf>
    <xf numFmtId="164" fontId="8" fillId="0" borderId="11" xfId="0" applyNumberFormat="1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center"/>
    </xf>
    <xf numFmtId="4" fontId="7" fillId="0" borderId="14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" fillId="0" borderId="14" xfId="0" applyFont="1" applyFill="1" applyBorder="1" applyProtection="1"/>
    <xf numFmtId="1" fontId="9" fillId="0" borderId="14" xfId="0" applyNumberFormat="1" applyFont="1" applyFill="1" applyBorder="1" applyAlignment="1" applyProtection="1">
      <alignment horizontal="center"/>
    </xf>
    <xf numFmtId="0" fontId="1" fillId="0" borderId="29" xfId="0" applyFont="1" applyFill="1" applyBorder="1" applyProtection="1"/>
    <xf numFmtId="0" fontId="10" fillId="0" borderId="0" xfId="0" applyFont="1" applyFill="1" applyProtection="1"/>
    <xf numFmtId="0" fontId="1" fillId="0" borderId="30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0" fontId="1" fillId="0" borderId="31" xfId="0" applyFont="1" applyFill="1" applyBorder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14" fontId="1" fillId="0" borderId="29" xfId="0" applyNumberFormat="1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1" xfId="0" applyNumberFormat="1" applyFont="1" applyFill="1" applyBorder="1" applyAlignment="1" applyProtection="1">
      <alignment horizontal="center"/>
    </xf>
    <xf numFmtId="1" fontId="11" fillId="0" borderId="29" xfId="0" applyNumberFormat="1" applyFont="1" applyFill="1" applyBorder="1" applyAlignment="1" applyProtection="1">
      <alignment horizontal="center"/>
    </xf>
    <xf numFmtId="2" fontId="11" fillId="0" borderId="29" xfId="1" applyNumberFormat="1" applyFont="1" applyFill="1" applyBorder="1" applyAlignment="1" applyProtection="1">
      <alignment horizontal="center"/>
    </xf>
    <xf numFmtId="4" fontId="7" fillId="0" borderId="36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" fontId="0" fillId="4" borderId="37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40" xfId="0" applyFont="1" applyFill="1" applyBorder="1" applyProtection="1"/>
    <xf numFmtId="0" fontId="1" fillId="0" borderId="39" xfId="0" applyFont="1" applyFill="1" applyBorder="1" applyProtection="1"/>
    <xf numFmtId="0" fontId="1" fillId="0" borderId="41" xfId="0" applyFont="1" applyFill="1" applyBorder="1" applyProtection="1"/>
    <xf numFmtId="164" fontId="14" fillId="0" borderId="0" xfId="0" applyNumberFormat="1" applyFont="1" applyFill="1" applyAlignment="1" applyProtection="1">
      <alignment horizontal="left" wrapText="1"/>
    </xf>
    <xf numFmtId="164" fontId="14" fillId="0" borderId="0" xfId="0" applyNumberFormat="1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horizontal="left" wrapText="1"/>
    </xf>
    <xf numFmtId="164" fontId="1" fillId="0" borderId="17" xfId="0" applyNumberFormat="1" applyFont="1" applyFill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64" fontId="1" fillId="0" borderId="26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164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</xf>
    <xf numFmtId="164" fontId="1" fillId="0" borderId="43" xfId="0" applyNumberFormat="1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topLeftCell="A10" workbookViewId="0">
      <selection activeCell="B20" sqref="B20:C20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 x14ac:dyDescent="0.3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 x14ac:dyDescent="0.25">
      <c r="F2" s="5"/>
    </row>
    <row r="3" spans="2:14" x14ac:dyDescent="0.25">
      <c r="B3" s="6" t="s">
        <v>21</v>
      </c>
      <c r="D3" s="1" t="s">
        <v>2</v>
      </c>
      <c r="E3" s="7">
        <v>2</v>
      </c>
    </row>
    <row r="5" spans="2:14" x14ac:dyDescent="0.25">
      <c r="B5" s="1" t="s">
        <v>22</v>
      </c>
      <c r="D5" s="8" t="s">
        <v>23</v>
      </c>
    </row>
    <row r="7" spans="2:14" x14ac:dyDescent="0.25">
      <c r="B7" s="1" t="s">
        <v>24</v>
      </c>
      <c r="D7" s="9"/>
    </row>
    <row r="9" spans="2:14" x14ac:dyDescent="0.25">
      <c r="B9" s="1" t="s">
        <v>25</v>
      </c>
      <c r="D9" s="10">
        <v>42828</v>
      </c>
      <c r="E9" s="1" t="str">
        <f>"   Работает "&amp;DATEDIF(D9,F13,"Y")&amp;" лет, "&amp;DATEDIF(D9,F13,"YM")&amp;" месяцев, "&amp;DATEDIF(D9,F13,"MD")&amp;" дней"</f>
        <v xml:space="preserve">   Работает 0 лет, 8 месяцев, 26 дней</v>
      </c>
    </row>
    <row r="10" spans="2:14" x14ac:dyDescent="0.25">
      <c r="B10" s="1">
        <f>DATEDIF(D9,E15,"M")</f>
        <v>8</v>
      </c>
      <c r="C10" s="1" t="s">
        <v>26</v>
      </c>
    </row>
    <row r="11" spans="2:14" x14ac:dyDescent="0.25">
      <c r="J11" s="1" t="s">
        <v>3</v>
      </c>
      <c r="L11" s="1">
        <f>IF(B10&gt;=12,12,B10)</f>
        <v>8</v>
      </c>
      <c r="M11" s="11" t="s">
        <v>4</v>
      </c>
    </row>
    <row r="12" spans="2:14" x14ac:dyDescent="0.25">
      <c r="B12" s="12" t="s">
        <v>43</v>
      </c>
      <c r="C12" s="12" t="str">
        <f>LOWER(B3 &amp; " за период с")</f>
        <v>ежегодный отпуск за период с</v>
      </c>
      <c r="F12" s="13">
        <v>42828</v>
      </c>
    </row>
    <row r="13" spans="2:14" x14ac:dyDescent="0.25">
      <c r="E13" s="1" t="s">
        <v>5</v>
      </c>
      <c r="F13" s="13">
        <v>43098</v>
      </c>
    </row>
    <row r="14" spans="2:14" x14ac:dyDescent="0.25">
      <c r="F14" s="97" t="str">
        <f>"на "&amp;ROUND((F13-F12)/365*24,0)&amp; " рабочих дней"</f>
        <v>на 18 рабочих дней</v>
      </c>
      <c r="J14" s="1" t="e">
        <f>SUM(D20:D31)</f>
        <v>#VALUE!</v>
      </c>
    </row>
    <row r="15" spans="2:14" x14ac:dyDescent="0.25">
      <c r="B15" s="1" t="s">
        <v>27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</row>
    <row r="16" spans="2:14" x14ac:dyDescent="0.25">
      <c r="D16" s="115"/>
    </row>
    <row r="17" spans="1:39" x14ac:dyDescent="0.25">
      <c r="A17" s="17" t="s">
        <v>6</v>
      </c>
      <c r="B17" s="18" t="s">
        <v>7</v>
      </c>
      <c r="C17" s="116"/>
      <c r="D17" s="73" t="s">
        <v>44</v>
      </c>
      <c r="E17" s="20" t="s">
        <v>8</v>
      </c>
      <c r="F17" s="20" t="s">
        <v>29</v>
      </c>
      <c r="I17" s="12" t="s">
        <v>9</v>
      </c>
      <c r="R17" s="12" t="s">
        <v>10</v>
      </c>
      <c r="Z17" s="12" t="s">
        <v>28</v>
      </c>
    </row>
    <row r="18" spans="1:39" x14ac:dyDescent="0.25">
      <c r="A18" s="21" t="s">
        <v>11</v>
      </c>
      <c r="B18" s="22"/>
      <c r="C18" s="117"/>
      <c r="D18" s="76" t="s">
        <v>45</v>
      </c>
      <c r="E18" s="23"/>
      <c r="F18" s="24" t="s">
        <v>30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 x14ac:dyDescent="0.3">
      <c r="A19" s="28"/>
      <c r="B19" s="29"/>
      <c r="C19" s="118"/>
      <c r="D19" s="79" t="s">
        <v>46</v>
      </c>
      <c r="E19" s="30"/>
      <c r="F19" s="31" t="s">
        <v>15</v>
      </c>
      <c r="I19" s="32"/>
      <c r="J19" s="33"/>
      <c r="K19" s="32"/>
      <c r="L19" s="34"/>
      <c r="M19" s="34"/>
      <c r="N19" s="33"/>
      <c r="O19" s="35" t="s">
        <v>16</v>
      </c>
      <c r="R19" s="32"/>
      <c r="S19" s="33"/>
      <c r="T19" s="22"/>
      <c r="U19" s="36"/>
      <c r="V19" s="36"/>
      <c r="W19" s="23"/>
      <c r="X19" s="37" t="s">
        <v>16</v>
      </c>
      <c r="Z19" s="32"/>
      <c r="AA19" s="33"/>
      <c r="AB19" s="22"/>
      <c r="AC19" s="36"/>
      <c r="AD19" s="36"/>
      <c r="AE19" s="23"/>
      <c r="AF19" s="37" t="s">
        <v>16</v>
      </c>
      <c r="AM19" s="38" t="str">
        <f>I20</f>
        <v>Январь 2016</v>
      </c>
    </row>
    <row r="20" spans="1:39" x14ac:dyDescent="0.25">
      <c r="A20" s="39">
        <f>IF(B20="","",MAX($A$18:A19)+1)</f>
        <v>1</v>
      </c>
      <c r="B20" s="126" t="str">
        <f>IF(EDATE(D9,12)&gt;E15,"Месяц - "&amp;TEXT(D9,"ММММ"),"Больше 12 месяцев")</f>
        <v>Месяц - Апрель</v>
      </c>
      <c r="C20" s="127"/>
      <c r="D20" s="40" t="e">
        <f>IF(B20="","",DAY(EOMONTH(B20,0))-VLOOKUP(TEXT(B20,"ММММ ГГГГ"),I:O,7,))</f>
        <v>#VALUE!</v>
      </c>
      <c r="E20" s="41">
        <v>12500</v>
      </c>
      <c r="F20" s="42" t="str">
        <f>IFERROR(ROUND(E20/D20, 2),"")</f>
        <v/>
      </c>
      <c r="I20" s="43" t="s">
        <v>17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18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20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 x14ac:dyDescent="0.25">
      <c r="A21" s="39">
        <f>IF(B21="","",MAX($A$18:A20)+1)</f>
        <v>2</v>
      </c>
      <c r="B21" s="122" t="str">
        <f>IF(EDATE(D10,12)&gt;E16,"Месяц - "&amp;TEXT(D10,"ММММ"),"Больше 12 месяцев")</f>
        <v>Месяц - Январь</v>
      </c>
      <c r="C21" s="123"/>
      <c r="D21" s="40" t="e">
        <f t="shared" ref="D21:D31" si="0">IF(B21="","",DAY(EOMONTH(B21,0))-VLOOKUP(TEXT(B21,"ММММ ГГГГ"),I:O,7,))</f>
        <v>#VALUE!</v>
      </c>
      <c r="E21" s="51">
        <v>3200</v>
      </c>
      <c r="F21" s="42" t="str">
        <f t="shared" ref="F21:F32" si="1">IFERROR(ROUND(E21/D21, 2),"")</f>
        <v/>
      </c>
      <c r="I21" s="52" t="str">
        <f>TEXT(EDATE(I20,1),"[$-F419]ММММ ГГГГ")</f>
        <v>февраль 2016</v>
      </c>
      <c r="J21" s="44"/>
      <c r="K21" s="45"/>
      <c r="L21" s="45"/>
      <c r="M21" s="45"/>
      <c r="N21" s="45"/>
      <c r="O21" s="46">
        <f t="shared" ref="O21:O31" si="2">COUNT(K21:N21)</f>
        <v>0</v>
      </c>
      <c r="P21" s="47"/>
      <c r="R21" s="52" t="str">
        <f>TEXT(EDATE(R20,1),"[$-419]ММММ ГГГГ")</f>
        <v>Февраль 2017</v>
      </c>
      <c r="S21" s="48"/>
      <c r="T21" s="49"/>
      <c r="U21" s="49"/>
      <c r="V21" s="49"/>
      <c r="W21" s="49"/>
      <c r="X21" s="46">
        <f t="shared" ref="X21:X31" si="3">COUNT(T21:W21)</f>
        <v>0</v>
      </c>
      <c r="Z21" s="52" t="str">
        <f>TEXT(EDATE(Z20,1),"[$-419]ММММ ГГГГ")</f>
        <v>Февраль 2018</v>
      </c>
      <c r="AA21" s="48"/>
      <c r="AB21" s="49"/>
      <c r="AC21" s="49"/>
      <c r="AD21" s="49"/>
      <c r="AE21" s="49"/>
      <c r="AF21" s="46">
        <f t="shared" ref="AF21:AF31" si="4">COUNT(AB21:AE21)</f>
        <v>0</v>
      </c>
      <c r="AM21" s="53" t="str">
        <f>TEXT(EDATE(AM20,1),"[$-419]ММММ ГГГГ")</f>
        <v>Февраль 2016</v>
      </c>
    </row>
    <row r="22" spans="1:39" x14ac:dyDescent="0.25">
      <c r="A22" s="39">
        <f>IF(B22="","",MAX($A$18:A21)+1)</f>
        <v>3</v>
      </c>
      <c r="B22" s="122" t="str">
        <f t="shared" ref="B21:B31" si="5">IF(EDATE(D11,12)&gt;E17,"Месяц - "&amp;TEXT(D11,"ММММ"),"Больше 12 месяцев")</f>
        <v>Больше 12 месяцев</v>
      </c>
      <c r="C22" s="123"/>
      <c r="D22" s="40" t="e">
        <f t="shared" si="0"/>
        <v>#VALUE!</v>
      </c>
      <c r="E22" s="51">
        <v>2431.4</v>
      </c>
      <c r="F22" s="42" t="str">
        <f t="shared" si="1"/>
        <v/>
      </c>
      <c r="I22" s="52" t="str">
        <f t="shared" ref="I22:I31" si="6">TEXT(EDATE(I21,1),"[$-F419]ММММ ГГГГ")</f>
        <v>март 2016</v>
      </c>
      <c r="J22" s="44"/>
      <c r="K22" s="45">
        <v>42437</v>
      </c>
      <c r="L22" s="45"/>
      <c r="M22" s="45"/>
      <c r="N22" s="45"/>
      <c r="O22" s="46">
        <f t="shared" si="2"/>
        <v>1</v>
      </c>
      <c r="P22" s="47"/>
      <c r="R22" s="52" t="str">
        <f>TEXT(EDATE(R21,1),"[$-419]ММММ ГГГГ")</f>
        <v>Март 2017</v>
      </c>
      <c r="S22" s="48"/>
      <c r="T22" s="49">
        <v>42802</v>
      </c>
      <c r="U22" s="49"/>
      <c r="V22" s="49"/>
      <c r="W22" s="49"/>
      <c r="X22" s="46">
        <f t="shared" si="3"/>
        <v>1</v>
      </c>
      <c r="Z22" s="52" t="str">
        <f>TEXT(EDATE(Z21,1),"[$-419]ММММ ГГГГ")</f>
        <v>Март 2018</v>
      </c>
      <c r="AA22" s="48"/>
      <c r="AB22" s="49">
        <v>43167</v>
      </c>
      <c r="AC22" s="49"/>
      <c r="AD22" s="49"/>
      <c r="AE22" s="49"/>
      <c r="AF22" s="46">
        <f t="shared" si="4"/>
        <v>1</v>
      </c>
      <c r="AM22" s="53" t="str">
        <f t="shared" ref="AM22:AM31" si="7">TEXT(EDATE(AM21,1),"[$-419]ММММ ГГГГ")</f>
        <v>Март 2016</v>
      </c>
    </row>
    <row r="23" spans="1:39" x14ac:dyDescent="0.25">
      <c r="A23" s="39">
        <f>IF(B23="","",MAX($A$18:A22)+1)</f>
        <v>4</v>
      </c>
      <c r="B23" s="122" t="str">
        <f t="shared" si="5"/>
        <v>Месяц - Январь</v>
      </c>
      <c r="C23" s="123"/>
      <c r="D23" s="40" t="e">
        <f t="shared" si="0"/>
        <v>#VALUE!</v>
      </c>
      <c r="E23" s="51">
        <v>3700</v>
      </c>
      <c r="F23" s="42" t="str">
        <f t="shared" si="1"/>
        <v/>
      </c>
      <c r="I23" s="52" t="str">
        <f t="shared" si="6"/>
        <v>апрель 2016</v>
      </c>
      <c r="J23" s="44"/>
      <c r="K23" s="45"/>
      <c r="L23" s="45"/>
      <c r="M23" s="45"/>
      <c r="N23" s="45"/>
      <c r="O23" s="46">
        <f t="shared" si="2"/>
        <v>0</v>
      </c>
      <c r="P23" s="47"/>
      <c r="R23" s="52" t="str">
        <f t="shared" ref="R23:R31" si="8">TEXT(EDATE(R22,1),"[$-419]ММММ ГГГГ")</f>
        <v>Апрель 2017</v>
      </c>
      <c r="S23" s="48"/>
      <c r="T23" s="49">
        <v>42841</v>
      </c>
      <c r="U23" s="49"/>
      <c r="V23" s="49"/>
      <c r="W23" s="49"/>
      <c r="X23" s="46">
        <f t="shared" si="3"/>
        <v>1</v>
      </c>
      <c r="Z23" s="52" t="str">
        <f t="shared" ref="Z23:Z31" si="9">TEXT(EDATE(Z22,1),"[$-419]ММММ ГГГГ")</f>
        <v>Апрель 2018</v>
      </c>
      <c r="AA23" s="48"/>
      <c r="AB23" s="49">
        <v>43198</v>
      </c>
      <c r="AC23" s="49"/>
      <c r="AD23" s="49"/>
      <c r="AE23" s="49"/>
      <c r="AF23" s="46">
        <f t="shared" si="4"/>
        <v>1</v>
      </c>
      <c r="AM23" s="53" t="str">
        <f t="shared" si="7"/>
        <v>Апрель 2016</v>
      </c>
    </row>
    <row r="24" spans="1:39" x14ac:dyDescent="0.25">
      <c r="A24" s="39">
        <f>IF(B24="","",MAX($A$18:A23)+1)</f>
        <v>5</v>
      </c>
      <c r="B24" s="122" t="str">
        <f t="shared" si="5"/>
        <v>Месяц - Январь</v>
      </c>
      <c r="C24" s="123"/>
      <c r="D24" s="40" t="e">
        <f t="shared" si="0"/>
        <v>#VALUE!</v>
      </c>
      <c r="E24" s="51">
        <v>4890</v>
      </c>
      <c r="F24" s="42" t="str">
        <f t="shared" si="1"/>
        <v/>
      </c>
      <c r="I24" s="52" t="str">
        <f t="shared" si="6"/>
        <v>май 2016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2"/>
        <v>3</v>
      </c>
      <c r="P24" s="47"/>
      <c r="R24" s="52" t="str">
        <f t="shared" si="8"/>
        <v>Май 2017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3"/>
        <v>3</v>
      </c>
      <c r="Z24" s="52" t="str">
        <f t="shared" si="9"/>
        <v>Май 2018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4"/>
        <v>3</v>
      </c>
      <c r="AM24" s="53" t="str">
        <f t="shared" si="7"/>
        <v>Май 2016</v>
      </c>
    </row>
    <row r="25" spans="1:39" x14ac:dyDescent="0.25">
      <c r="A25" s="39">
        <f>IF(B25="","",MAX($A$18:A24)+1)</f>
        <v>6</v>
      </c>
      <c r="B25" s="122" t="str">
        <f t="shared" si="5"/>
        <v>Больше 12 месяцев</v>
      </c>
      <c r="C25" s="123"/>
      <c r="D25" s="40" t="e">
        <f t="shared" si="0"/>
        <v>#VALUE!</v>
      </c>
      <c r="E25" s="51">
        <v>4114</v>
      </c>
      <c r="F25" s="42" t="str">
        <f t="shared" si="1"/>
        <v/>
      </c>
      <c r="I25" s="52" t="str">
        <f t="shared" si="6"/>
        <v>июнь 2016</v>
      </c>
      <c r="J25" s="44"/>
      <c r="K25" s="54">
        <v>42540</v>
      </c>
      <c r="L25" s="54">
        <v>42549</v>
      </c>
      <c r="M25" s="45"/>
      <c r="N25" s="45"/>
      <c r="O25" s="46">
        <f t="shared" si="2"/>
        <v>2</v>
      </c>
      <c r="P25" s="47"/>
      <c r="R25" s="52" t="str">
        <f t="shared" si="8"/>
        <v>Июнь 2017</v>
      </c>
      <c r="S25" s="48"/>
      <c r="T25" s="49">
        <v>42890</v>
      </c>
      <c r="U25" s="49">
        <v>42914</v>
      </c>
      <c r="V25" s="49"/>
      <c r="W25" s="49"/>
      <c r="X25" s="46">
        <f t="shared" si="3"/>
        <v>2</v>
      </c>
      <c r="Z25" s="52" t="str">
        <f t="shared" si="9"/>
        <v>Июнь 2018</v>
      </c>
      <c r="AA25" s="48"/>
      <c r="AB25" s="49">
        <v>43279</v>
      </c>
      <c r="AC25" s="49"/>
      <c r="AD25" s="49"/>
      <c r="AE25" s="49"/>
      <c r="AF25" s="46">
        <f t="shared" si="4"/>
        <v>1</v>
      </c>
      <c r="AM25" s="53" t="str">
        <f t="shared" si="7"/>
        <v>Июнь 2016</v>
      </c>
    </row>
    <row r="26" spans="1:39" x14ac:dyDescent="0.25">
      <c r="A26" s="39">
        <f>IF(B26="","",MAX($A$18:A25)+1)</f>
        <v>7</v>
      </c>
      <c r="B26" s="122" t="str">
        <f t="shared" si="5"/>
        <v>Больше 12 месяцев</v>
      </c>
      <c r="C26" s="123"/>
      <c r="D26" s="40" t="e">
        <f t="shared" si="0"/>
        <v>#VALUE!</v>
      </c>
      <c r="E26" s="51">
        <v>3255</v>
      </c>
      <c r="F26" s="42" t="str">
        <f t="shared" si="1"/>
        <v/>
      </c>
      <c r="I26" s="52" t="str">
        <f t="shared" si="6"/>
        <v>июль 2016</v>
      </c>
      <c r="J26" s="44"/>
      <c r="K26" s="45"/>
      <c r="L26" s="45"/>
      <c r="M26" s="45"/>
      <c r="N26" s="45"/>
      <c r="O26" s="46">
        <f t="shared" si="2"/>
        <v>0</v>
      </c>
      <c r="P26" s="47"/>
      <c r="R26" s="52" t="str">
        <f t="shared" si="8"/>
        <v>Июль 2017</v>
      </c>
      <c r="S26" s="48"/>
      <c r="T26" s="49"/>
      <c r="U26" s="49"/>
      <c r="V26" s="49"/>
      <c r="W26" s="49"/>
      <c r="X26" s="46">
        <f t="shared" si="3"/>
        <v>0</v>
      </c>
      <c r="Z26" s="52" t="str">
        <f t="shared" si="9"/>
        <v>Июль 2018</v>
      </c>
      <c r="AA26" s="48"/>
      <c r="AB26" s="49"/>
      <c r="AC26" s="49"/>
      <c r="AD26" s="49"/>
      <c r="AE26" s="49"/>
      <c r="AF26" s="46">
        <f t="shared" si="4"/>
        <v>0</v>
      </c>
      <c r="AM26" s="53" t="str">
        <f t="shared" si="7"/>
        <v>Июль 2016</v>
      </c>
    </row>
    <row r="27" spans="1:39" x14ac:dyDescent="0.25">
      <c r="A27" s="39">
        <f>IF(B27="","",MAX($A$18:A26)+1)</f>
        <v>8</v>
      </c>
      <c r="B27" s="122" t="str">
        <f t="shared" si="5"/>
        <v>Больше 12 месяцев</v>
      </c>
      <c r="C27" s="123"/>
      <c r="D27" s="40" t="e">
        <f t="shared" si="0"/>
        <v>#VALUE!</v>
      </c>
      <c r="E27" s="51">
        <v>3297.8</v>
      </c>
      <c r="F27" s="42" t="str">
        <f t="shared" si="1"/>
        <v/>
      </c>
      <c r="I27" s="52" t="str">
        <f t="shared" si="6"/>
        <v>август 2016</v>
      </c>
      <c r="J27" s="44"/>
      <c r="K27" s="45">
        <v>42606</v>
      </c>
      <c r="L27" s="45"/>
      <c r="M27" s="45"/>
      <c r="N27" s="45"/>
      <c r="O27" s="46">
        <f t="shared" si="2"/>
        <v>1</v>
      </c>
      <c r="P27" s="47"/>
      <c r="R27" s="52" t="str">
        <f t="shared" si="8"/>
        <v>Август 2017</v>
      </c>
      <c r="S27" s="48"/>
      <c r="T27" s="49">
        <v>42971</v>
      </c>
      <c r="U27" s="49"/>
      <c r="V27" s="49"/>
      <c r="W27" s="49"/>
      <c r="X27" s="46">
        <f t="shared" si="3"/>
        <v>1</v>
      </c>
      <c r="Z27" s="52" t="str">
        <f t="shared" si="9"/>
        <v>Август 2018</v>
      </c>
      <c r="AA27" s="48"/>
      <c r="AB27" s="49">
        <v>43336</v>
      </c>
      <c r="AC27" s="49"/>
      <c r="AD27" s="49"/>
      <c r="AE27" s="49"/>
      <c r="AF27" s="46">
        <f t="shared" si="4"/>
        <v>1</v>
      </c>
      <c r="AM27" s="53" t="str">
        <f t="shared" si="7"/>
        <v>Август 2016</v>
      </c>
    </row>
    <row r="28" spans="1:39" x14ac:dyDescent="0.25">
      <c r="A28" s="39" t="e">
        <f>IF(B28="","",MAX($A$18:A27)+1)</f>
        <v>#VALUE!</v>
      </c>
      <c r="B28" s="122" t="e">
        <f t="shared" si="5"/>
        <v>#VALUE!</v>
      </c>
      <c r="C28" s="123"/>
      <c r="D28" s="40" t="e">
        <f t="shared" si="0"/>
        <v>#VALUE!</v>
      </c>
      <c r="E28" s="51">
        <v>3233</v>
      </c>
      <c r="F28" s="42" t="str">
        <f t="shared" si="1"/>
        <v/>
      </c>
      <c r="I28" s="55" t="str">
        <f t="shared" si="6"/>
        <v>сентябрь 2016</v>
      </c>
      <c r="J28" s="33"/>
      <c r="K28" s="45"/>
      <c r="L28" s="45"/>
      <c r="M28" s="45"/>
      <c r="N28" s="45"/>
      <c r="O28" s="46">
        <f t="shared" si="2"/>
        <v>0</v>
      </c>
      <c r="P28" s="47"/>
      <c r="R28" s="52" t="str">
        <f t="shared" si="8"/>
        <v>Сентябрь 2017</v>
      </c>
      <c r="S28" s="48"/>
      <c r="T28" s="49"/>
      <c r="U28" s="49"/>
      <c r="V28" s="49"/>
      <c r="W28" s="49"/>
      <c r="X28" s="46">
        <f t="shared" si="3"/>
        <v>0</v>
      </c>
      <c r="Z28" s="52" t="str">
        <f t="shared" si="9"/>
        <v>Сентябрь 2018</v>
      </c>
      <c r="AA28" s="48"/>
      <c r="AB28" s="49"/>
      <c r="AC28" s="49"/>
      <c r="AD28" s="49"/>
      <c r="AE28" s="49"/>
      <c r="AF28" s="46">
        <f t="shared" si="4"/>
        <v>0</v>
      </c>
      <c r="AM28" s="53" t="str">
        <f t="shared" si="7"/>
        <v>Сентябрь 2016</v>
      </c>
    </row>
    <row r="29" spans="1:39" x14ac:dyDescent="0.25">
      <c r="A29" s="39" t="e">
        <f>IF(B29="","",MAX($A$18:A28)+1)</f>
        <v>#VALUE!</v>
      </c>
      <c r="B29" s="122" t="e">
        <f t="shared" si="5"/>
        <v>#VALUE!</v>
      </c>
      <c r="C29" s="123"/>
      <c r="D29" s="40" t="e">
        <f t="shared" si="0"/>
        <v>#VALUE!</v>
      </c>
      <c r="E29" s="51">
        <v>3900</v>
      </c>
      <c r="F29" s="42" t="str">
        <f t="shared" si="1"/>
        <v/>
      </c>
      <c r="I29" s="52" t="str">
        <f t="shared" si="6"/>
        <v>октябрь 2016</v>
      </c>
      <c r="J29" s="44"/>
      <c r="K29" s="45">
        <v>42657</v>
      </c>
      <c r="L29" s="45"/>
      <c r="M29" s="45"/>
      <c r="N29" s="45"/>
      <c r="O29" s="46">
        <f t="shared" si="2"/>
        <v>1</v>
      </c>
      <c r="P29" s="47"/>
      <c r="R29" s="52" t="str">
        <f t="shared" si="8"/>
        <v>Октябрь 2017</v>
      </c>
      <c r="S29" s="48"/>
      <c r="T29" s="49">
        <v>43022</v>
      </c>
      <c r="U29" s="49"/>
      <c r="V29" s="49"/>
      <c r="W29" s="49"/>
      <c r="X29" s="46">
        <f t="shared" si="3"/>
        <v>1</v>
      </c>
      <c r="Z29" s="52" t="str">
        <f t="shared" si="9"/>
        <v>Октябрь 2018</v>
      </c>
      <c r="AA29" s="48"/>
      <c r="AB29" s="49">
        <v>43387</v>
      </c>
      <c r="AC29" s="49"/>
      <c r="AD29" s="49"/>
      <c r="AE29" s="49"/>
      <c r="AF29" s="46">
        <f t="shared" si="4"/>
        <v>1</v>
      </c>
      <c r="AM29" s="53" t="str">
        <f t="shared" si="7"/>
        <v>Октябрь 2016</v>
      </c>
    </row>
    <row r="30" spans="1:39" x14ac:dyDescent="0.25">
      <c r="A30" s="39" t="e">
        <f>IF(B30="","",MAX($A$18:A29)+1)</f>
        <v>#VALUE!</v>
      </c>
      <c r="B30" s="122" t="e">
        <f t="shared" si="5"/>
        <v>#VALUE!</v>
      </c>
      <c r="C30" s="123"/>
      <c r="D30" s="40" t="e">
        <f t="shared" si="0"/>
        <v>#VALUE!</v>
      </c>
      <c r="E30" s="51">
        <v>3215</v>
      </c>
      <c r="F30" s="42" t="str">
        <f t="shared" si="1"/>
        <v/>
      </c>
      <c r="I30" s="52" t="str">
        <f t="shared" si="6"/>
        <v>ноябрь 2016</v>
      </c>
      <c r="J30" s="44"/>
      <c r="K30" s="45"/>
      <c r="L30" s="45"/>
      <c r="M30" s="45"/>
      <c r="N30" s="45"/>
      <c r="O30" s="46">
        <f t="shared" si="2"/>
        <v>0</v>
      </c>
      <c r="P30" s="47"/>
      <c r="R30" s="52" t="str">
        <f t="shared" si="8"/>
        <v>Ноябрь 2017</v>
      </c>
      <c r="S30" s="48"/>
      <c r="T30" s="49"/>
      <c r="U30" s="49"/>
      <c r="V30" s="49"/>
      <c r="W30" s="49"/>
      <c r="X30" s="46">
        <f t="shared" si="3"/>
        <v>0</v>
      </c>
      <c r="Z30" s="52" t="str">
        <f t="shared" si="9"/>
        <v>Ноябрь 2018</v>
      </c>
      <c r="AA30" s="48"/>
      <c r="AB30" s="49"/>
      <c r="AC30" s="49"/>
      <c r="AD30" s="49"/>
      <c r="AE30" s="49"/>
      <c r="AF30" s="46">
        <f t="shared" si="4"/>
        <v>0</v>
      </c>
      <c r="AM30" s="53" t="str">
        <f t="shared" si="7"/>
        <v>Ноябрь 2016</v>
      </c>
    </row>
    <row r="31" spans="1:39" ht="15.75" thickBot="1" x14ac:dyDescent="0.3">
      <c r="A31" s="114" t="e">
        <f>IF(B31="","",MAX($A$18:A30)+1)</f>
        <v>#VALUE!</v>
      </c>
      <c r="B31" s="124" t="e">
        <f t="shared" si="5"/>
        <v>#VALUE!</v>
      </c>
      <c r="C31" s="125"/>
      <c r="D31" s="56" t="e">
        <f t="shared" si="0"/>
        <v>#VALUE!</v>
      </c>
      <c r="E31" s="112">
        <v>3300</v>
      </c>
      <c r="F31" s="113" t="str">
        <f t="shared" si="1"/>
        <v/>
      </c>
      <c r="I31" s="57" t="str">
        <f t="shared" si="6"/>
        <v>декабрь 2016</v>
      </c>
      <c r="J31" s="58"/>
      <c r="K31" s="59"/>
      <c r="L31" s="59"/>
      <c r="M31" s="59"/>
      <c r="N31" s="59"/>
      <c r="O31" s="60">
        <f t="shared" si="2"/>
        <v>0</v>
      </c>
      <c r="P31" s="47"/>
      <c r="R31" s="61" t="str">
        <f t="shared" si="8"/>
        <v>Декабрь 2017</v>
      </c>
      <c r="S31" s="62"/>
      <c r="T31" s="63"/>
      <c r="U31" s="63"/>
      <c r="V31" s="63"/>
      <c r="W31" s="63"/>
      <c r="X31" s="60">
        <f t="shared" si="3"/>
        <v>0</v>
      </c>
      <c r="Z31" s="61" t="str">
        <f t="shared" si="9"/>
        <v>Декабрь 2018</v>
      </c>
      <c r="AA31" s="62"/>
      <c r="AB31" s="63">
        <v>43459</v>
      </c>
      <c r="AC31" s="63"/>
      <c r="AD31" s="63"/>
      <c r="AE31" s="63"/>
      <c r="AF31" s="60">
        <f t="shared" si="4"/>
        <v>1</v>
      </c>
      <c r="AM31" s="53" t="str">
        <f t="shared" si="7"/>
        <v>Декабрь 2016</v>
      </c>
    </row>
    <row r="32" spans="1:39" ht="15.75" x14ac:dyDescent="0.25">
      <c r="A32" s="64" t="e">
        <f>A31</f>
        <v>#VALUE!</v>
      </c>
      <c r="B32" s="65" t="s">
        <v>19</v>
      </c>
      <c r="C32" s="33"/>
      <c r="D32" s="64" t="e">
        <f>IF(SUM(D20:D31),SUM(D20:D31),"")</f>
        <v>#VALUE!</v>
      </c>
      <c r="E32" s="66">
        <f>IF(SUM(E20:E31),SUM(E20:E31),"")</f>
        <v>51036.200000000004</v>
      </c>
      <c r="F32" s="67" t="str">
        <f t="shared" si="1"/>
        <v/>
      </c>
      <c r="I32" s="68" t="s">
        <v>19</v>
      </c>
      <c r="J32" s="33"/>
      <c r="K32" s="69"/>
      <c r="L32" s="69"/>
      <c r="M32" s="69"/>
      <c r="N32" s="69"/>
      <c r="O32" s="70">
        <f>SUM(O20:O31)</f>
        <v>10</v>
      </c>
      <c r="R32" s="68" t="s">
        <v>19</v>
      </c>
      <c r="S32" s="34"/>
      <c r="T32" s="71"/>
      <c r="U32" s="71"/>
      <c r="V32" s="71"/>
      <c r="W32" s="71"/>
      <c r="X32" s="70">
        <f>SUM(X20:X31)</f>
        <v>11</v>
      </c>
      <c r="Z32" s="68" t="s">
        <v>19</v>
      </c>
      <c r="AA32" s="34"/>
      <c r="AB32" s="71"/>
      <c r="AC32" s="71"/>
      <c r="AD32" s="71"/>
      <c r="AE32" s="71"/>
      <c r="AF32" s="70">
        <f>SUM(AF20:AF31)</f>
        <v>11</v>
      </c>
    </row>
    <row r="34" spans="1:12" x14ac:dyDescent="0.25">
      <c r="B34" s="72" t="s">
        <v>31</v>
      </c>
    </row>
    <row r="35" spans="1:12" x14ac:dyDescent="0.25">
      <c r="A35" s="73" t="s">
        <v>32</v>
      </c>
      <c r="B35" s="73" t="s">
        <v>35</v>
      </c>
      <c r="C35" s="74"/>
      <c r="D35" s="75"/>
      <c r="E35" s="36"/>
      <c r="F35" s="36"/>
    </row>
    <row r="36" spans="1:12" x14ac:dyDescent="0.25">
      <c r="A36" s="76" t="s">
        <v>33</v>
      </c>
      <c r="B36" s="76" t="s">
        <v>36</v>
      </c>
      <c r="C36" s="76" t="s">
        <v>37</v>
      </c>
      <c r="D36" s="77" t="s">
        <v>19</v>
      </c>
      <c r="E36" s="78"/>
      <c r="F36" s="78"/>
    </row>
    <row r="37" spans="1:12" x14ac:dyDescent="0.25">
      <c r="A37" s="76" t="s">
        <v>34</v>
      </c>
      <c r="B37" s="76"/>
      <c r="C37" s="76" t="s">
        <v>38</v>
      </c>
      <c r="D37" s="77" t="s">
        <v>41</v>
      </c>
      <c r="E37" s="78"/>
      <c r="F37" s="78"/>
    </row>
    <row r="38" spans="1:12" x14ac:dyDescent="0.25">
      <c r="A38" s="76"/>
      <c r="B38" s="76"/>
      <c r="C38" s="76" t="s">
        <v>39</v>
      </c>
      <c r="D38" s="77" t="s">
        <v>42</v>
      </c>
      <c r="E38" s="78"/>
      <c r="F38" s="78"/>
    </row>
    <row r="39" spans="1:12" x14ac:dyDescent="0.25">
      <c r="A39" s="76"/>
      <c r="B39" s="76"/>
      <c r="C39" s="76" t="s">
        <v>40</v>
      </c>
      <c r="D39" s="77"/>
      <c r="E39" s="78"/>
      <c r="F39" s="78"/>
    </row>
    <row r="40" spans="1:12" ht="15.75" thickBot="1" x14ac:dyDescent="0.3">
      <c r="A40" s="79"/>
      <c r="B40" s="79"/>
      <c r="C40" s="79"/>
      <c r="D40" s="80"/>
      <c r="E40" s="78"/>
      <c r="F40" s="78"/>
    </row>
    <row r="41" spans="1:12" x14ac:dyDescent="0.25">
      <c r="A41" s="81">
        <f>E15</f>
        <v>43098</v>
      </c>
      <c r="B41" s="82"/>
      <c r="C41" s="82"/>
      <c r="D41" s="83"/>
      <c r="E41" s="78"/>
      <c r="F41" s="84"/>
      <c r="L41" s="85"/>
    </row>
    <row r="42" spans="1:12" ht="15.75" x14ac:dyDescent="0.25">
      <c r="A42" s="86" t="str">
        <f>F15</f>
        <v>по 24.01.18</v>
      </c>
      <c r="B42" s="87">
        <f>--MID(F14,SEARCH(" ",F14)+1,SEARCH("раб",F14)-4)</f>
        <v>18</v>
      </c>
      <c r="C42" s="88" t="str">
        <f>F32</f>
        <v/>
      </c>
      <c r="D42" s="89" t="str">
        <f>IFERROR(ROUND(B42*C42,2),"")</f>
        <v/>
      </c>
      <c r="E42" s="90"/>
      <c r="F42" s="91"/>
    </row>
    <row r="44" spans="1:12" x14ac:dyDescent="0.25">
      <c r="E44" s="92"/>
      <c r="F44" s="93"/>
    </row>
    <row r="45" spans="1:12" x14ac:dyDescent="0.25">
      <c r="E45" s="93"/>
      <c r="F45" s="93"/>
    </row>
    <row r="46" spans="1:12" x14ac:dyDescent="0.25">
      <c r="E46" s="94"/>
      <c r="F46" s="12"/>
      <c r="G46" s="93"/>
      <c r="H46" s="93"/>
    </row>
    <row r="47" spans="1:12" x14ac:dyDescent="0.25">
      <c r="G47" s="93"/>
      <c r="H47" s="93"/>
    </row>
    <row r="59" spans="1:1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6"/>
      <c r="B61" s="36"/>
      <c r="C61" s="36"/>
      <c r="D61" s="36"/>
      <c r="E61" s="111"/>
      <c r="F61" s="36"/>
      <c r="G61" s="36"/>
      <c r="H61" s="36"/>
      <c r="I61" s="36"/>
      <c r="J61" s="36"/>
    </row>
    <row r="62" spans="1:10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36"/>
      <c r="C64" s="36"/>
      <c r="D64" s="36"/>
      <c r="E64" s="111"/>
      <c r="F64" s="36"/>
      <c r="G64" s="36"/>
      <c r="H64" s="36"/>
      <c r="I64" s="36"/>
      <c r="J64" s="36"/>
    </row>
    <row r="65" spans="1:27" x14ac:dyDescent="0.25">
      <c r="A65" s="98"/>
      <c r="B65" s="36"/>
      <c r="C65" s="36"/>
      <c r="D65" s="36"/>
      <c r="E65" s="36"/>
      <c r="F65" s="36"/>
      <c r="G65" s="36"/>
      <c r="H65" s="36"/>
      <c r="I65" s="36"/>
      <c r="J65" s="36"/>
    </row>
    <row r="66" spans="1:27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 x14ac:dyDescent="0.3">
      <c r="J70" s="95"/>
      <c r="Q70" s="120" t="str">
        <f>F1</f>
        <v>Декабрь 2017</v>
      </c>
      <c r="R70" s="121"/>
    </row>
    <row r="71" spans="1:27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 x14ac:dyDescent="0.25">
      <c r="A72" s="36"/>
      <c r="B72" s="36"/>
      <c r="C72" s="36"/>
      <c r="D72" s="96"/>
      <c r="E72" s="36"/>
      <c r="F72" s="36"/>
      <c r="G72" s="36"/>
      <c r="H72" s="98"/>
      <c r="I72" s="36"/>
      <c r="J72" s="36"/>
      <c r="K72" s="96"/>
      <c r="L72" s="36"/>
      <c r="M72" s="36"/>
      <c r="N72" s="36"/>
      <c r="O72" s="36"/>
      <c r="P72" s="98"/>
      <c r="Q72" s="36"/>
      <c r="R72" s="36"/>
      <c r="S72" s="36"/>
      <c r="T72" s="36"/>
      <c r="U72" s="99"/>
      <c r="V72" s="78"/>
      <c r="W72" s="36"/>
      <c r="X72" s="36"/>
      <c r="Y72" s="36"/>
      <c r="Z72" s="36"/>
      <c r="AA72" s="36"/>
    </row>
    <row r="73" spans="1:27" x14ac:dyDescent="0.25">
      <c r="A73" s="36"/>
      <c r="B73" s="36"/>
      <c r="C73" s="36"/>
      <c r="D73" s="96"/>
      <c r="E73" s="36"/>
      <c r="F73" s="96"/>
      <c r="G73" s="36"/>
      <c r="H73" s="78"/>
      <c r="I73" s="78"/>
      <c r="J73" s="96"/>
      <c r="K73" s="96"/>
      <c r="L73" s="78"/>
      <c r="M73" s="78"/>
      <c r="N73" s="78"/>
      <c r="O73" s="78"/>
      <c r="P73" s="78"/>
      <c r="Q73" s="78"/>
      <c r="R73" s="78"/>
      <c r="S73" s="78"/>
      <c r="T73" s="36"/>
      <c r="U73" s="99"/>
      <c r="V73" s="36"/>
      <c r="W73" s="78"/>
      <c r="X73" s="36"/>
      <c r="Y73" s="36"/>
      <c r="Z73" s="36"/>
      <c r="AA73" s="36"/>
    </row>
    <row r="74" spans="1:27" ht="15.75" x14ac:dyDescent="0.25">
      <c r="A74" s="100"/>
      <c r="B74" s="36"/>
      <c r="C74" s="36"/>
      <c r="D74" s="78"/>
      <c r="E74" s="96"/>
      <c r="F74" s="96"/>
      <c r="G74" s="96"/>
      <c r="H74" s="78"/>
      <c r="I74" s="78"/>
      <c r="J74" s="96"/>
      <c r="K74" s="96"/>
      <c r="L74" s="36"/>
      <c r="M74" s="36"/>
      <c r="N74" s="36"/>
      <c r="O74" s="98"/>
      <c r="P74" s="36"/>
      <c r="Q74" s="101"/>
      <c r="R74" s="98"/>
      <c r="S74" s="36"/>
      <c r="T74" s="36"/>
      <c r="U74" s="78"/>
      <c r="V74" s="78"/>
      <c r="W74" s="96"/>
      <c r="X74" s="36"/>
      <c r="Y74" s="36"/>
      <c r="Z74" s="36"/>
      <c r="AA74" s="36"/>
    </row>
    <row r="75" spans="1:27" ht="15.75" x14ac:dyDescent="0.25">
      <c r="A75" s="100"/>
      <c r="B75" s="36"/>
      <c r="C75" s="36"/>
      <c r="D75" s="78"/>
      <c r="E75" s="96"/>
      <c r="F75" s="96"/>
      <c r="G75" s="96"/>
      <c r="H75" s="78"/>
      <c r="I75" s="78"/>
      <c r="J75" s="78"/>
      <c r="K75" s="36"/>
      <c r="L75" s="36"/>
      <c r="M75" s="36"/>
      <c r="N75" s="102"/>
      <c r="O75" s="78"/>
      <c r="P75" s="78"/>
      <c r="Q75" s="96"/>
      <c r="R75" s="78"/>
      <c r="S75" s="78"/>
      <c r="T75" s="96"/>
      <c r="U75" s="78"/>
      <c r="V75" s="78"/>
      <c r="W75" s="78"/>
      <c r="X75" s="36"/>
      <c r="Y75" s="36"/>
      <c r="Z75" s="36"/>
      <c r="AA75" s="36"/>
    </row>
    <row r="76" spans="1:27" x14ac:dyDescent="0.25">
      <c r="A76" s="36"/>
      <c r="B76" s="36"/>
      <c r="C76" s="36"/>
      <c r="D76" s="78"/>
      <c r="E76" s="36"/>
      <c r="F76" s="36"/>
      <c r="G76" s="36"/>
      <c r="H76" s="78"/>
      <c r="I76" s="78"/>
      <c r="J76" s="78"/>
      <c r="K76" s="78"/>
      <c r="L76" s="78"/>
      <c r="M76" s="78"/>
      <c r="N76" s="96"/>
      <c r="O76" s="78"/>
      <c r="P76" s="78"/>
      <c r="Q76" s="78"/>
      <c r="R76" s="78"/>
      <c r="S76" s="78"/>
      <c r="T76" s="78"/>
      <c r="U76" s="78"/>
      <c r="V76" s="36"/>
      <c r="W76" s="78"/>
      <c r="X76" s="36"/>
      <c r="Y76" s="36"/>
      <c r="Z76" s="36"/>
      <c r="AA76" s="36"/>
    </row>
    <row r="77" spans="1:27" x14ac:dyDescent="0.25">
      <c r="A77" s="36"/>
      <c r="B77" s="36"/>
      <c r="C77" s="36"/>
      <c r="D77" s="78"/>
      <c r="E77" s="36"/>
      <c r="F77" s="36"/>
      <c r="G77" s="36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36"/>
      <c r="Y77" s="36"/>
      <c r="Z77" s="36"/>
      <c r="AA77" s="36"/>
    </row>
    <row r="78" spans="1:27" x14ac:dyDescent="0.25">
      <c r="A78" s="36"/>
      <c r="B78" s="36"/>
      <c r="C78" s="36"/>
      <c r="D78" s="78"/>
      <c r="E78" s="36"/>
      <c r="F78" s="36"/>
      <c r="G78" s="36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36"/>
      <c r="Y78" s="36"/>
      <c r="Z78" s="36"/>
      <c r="AA78" s="36"/>
    </row>
    <row r="79" spans="1:27" x14ac:dyDescent="0.25">
      <c r="A79" s="36"/>
      <c r="B79" s="36"/>
      <c r="C79" s="36"/>
      <c r="D79" s="78"/>
      <c r="E79" s="78"/>
      <c r="F79" s="36"/>
      <c r="G79" s="36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96"/>
      <c r="V79" s="36"/>
      <c r="W79" s="78"/>
      <c r="X79" s="36"/>
      <c r="Y79" s="36"/>
      <c r="Z79" s="36"/>
      <c r="AA79" s="36"/>
    </row>
    <row r="80" spans="1:27" x14ac:dyDescent="0.25">
      <c r="A80" s="36"/>
      <c r="B80" s="36"/>
      <c r="C80" s="36"/>
      <c r="D80" s="78"/>
      <c r="E80" s="78"/>
      <c r="F80" s="36"/>
      <c r="G80" s="36"/>
      <c r="H80" s="103"/>
      <c r="I80" s="103"/>
      <c r="J80" s="104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96"/>
      <c r="V80" s="36"/>
      <c r="W80" s="96"/>
      <c r="X80" s="36"/>
      <c r="Y80" s="36"/>
      <c r="Z80" s="36"/>
      <c r="AA80" s="36"/>
    </row>
    <row r="81" spans="1:27" x14ac:dyDescent="0.25">
      <c r="A81" s="36"/>
      <c r="B81" s="36"/>
      <c r="C81" s="36"/>
      <c r="D81" s="36"/>
      <c r="E81" s="78"/>
      <c r="F81" s="36"/>
      <c r="G81" s="36"/>
      <c r="H81" s="36"/>
      <c r="I81" s="36"/>
      <c r="J81" s="36"/>
      <c r="K81" s="105"/>
      <c r="L81" s="78"/>
      <c r="M81" s="78"/>
      <c r="N81" s="78"/>
      <c r="O81" s="78"/>
      <c r="P81" s="78"/>
      <c r="Q81" s="78"/>
      <c r="R81" s="78"/>
      <c r="S81" s="78"/>
      <c r="T81" s="78"/>
      <c r="U81" s="36"/>
      <c r="V81" s="78"/>
      <c r="W81" s="78"/>
      <c r="X81" s="36"/>
      <c r="Y81" s="36"/>
      <c r="Z81" s="36"/>
      <c r="AA81" s="36"/>
    </row>
    <row r="82" spans="1:27" ht="15.75" x14ac:dyDescent="0.25">
      <c r="A82" s="36"/>
      <c r="B82" s="36"/>
      <c r="C82" s="36"/>
      <c r="D82" s="78"/>
      <c r="E82" s="106"/>
      <c r="F82" s="106"/>
      <c r="G82" s="84"/>
      <c r="H82" s="107"/>
      <c r="I82" s="103"/>
      <c r="J82" s="104"/>
      <c r="K82" s="108"/>
      <c r="L82" s="109"/>
      <c r="M82" s="109"/>
      <c r="N82" s="104"/>
      <c r="O82" s="103"/>
      <c r="P82" s="103"/>
      <c r="Q82" s="104"/>
      <c r="R82" s="103"/>
      <c r="S82" s="103"/>
      <c r="T82" s="104"/>
      <c r="U82" s="103"/>
      <c r="V82" s="103"/>
      <c r="W82" s="103"/>
      <c r="X82" s="36"/>
      <c r="Y82" s="36"/>
      <c r="Z82" s="36"/>
      <c r="AA82" s="36"/>
    </row>
    <row r="83" spans="1:27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 x14ac:dyDescent="0.25">
      <c r="A84" s="36"/>
      <c r="B84" s="36"/>
      <c r="C84" s="36"/>
      <c r="D84" s="110"/>
      <c r="E84" s="78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conditionalFormatting sqref="AM20">
    <cfRule type="expression" dxfId="6" priority="4">
      <formula>ISBLANK(AM25)</formula>
    </cfRule>
  </conditionalFormatting>
  <conditionalFormatting sqref="I20">
    <cfRule type="expression" dxfId="5" priority="3">
      <formula>ISBLANK(I25)</formula>
    </cfRule>
  </conditionalFormatting>
  <conditionalFormatting sqref="R20">
    <cfRule type="expression" dxfId="4" priority="2">
      <formula>ISBLANK(R25)</formula>
    </cfRule>
  </conditionalFormatting>
  <conditionalFormatting sqref="Z20">
    <cfRule type="expression" dxfId="3" priority="1">
      <formula>ISBLANK(Z25)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4"/>
  <sheetViews>
    <sheetView tabSelected="1" workbookViewId="0">
      <selection activeCell="S22" sqref="S22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10" width="9.140625" style="1"/>
    <col min="11" max="11" width="10.5703125" style="1" customWidth="1"/>
    <col min="12" max="16384" width="9.140625" style="1"/>
  </cols>
  <sheetData>
    <row r="1" spans="2:14" ht="18.75" x14ac:dyDescent="0.3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 x14ac:dyDescent="0.25">
      <c r="F2" s="5"/>
    </row>
    <row r="3" spans="2:14" x14ac:dyDescent="0.25">
      <c r="B3" s="6" t="s">
        <v>21</v>
      </c>
      <c r="D3" s="1" t="s">
        <v>2</v>
      </c>
      <c r="E3" s="7">
        <v>2</v>
      </c>
    </row>
    <row r="5" spans="2:14" x14ac:dyDescent="0.25">
      <c r="B5" s="1" t="s">
        <v>22</v>
      </c>
      <c r="D5" s="8" t="s">
        <v>23</v>
      </c>
    </row>
    <row r="7" spans="2:14" x14ac:dyDescent="0.25">
      <c r="B7" s="1" t="s">
        <v>24</v>
      </c>
      <c r="D7" s="9"/>
    </row>
    <row r="9" spans="2:14" x14ac:dyDescent="0.25">
      <c r="B9" s="1" t="s">
        <v>25</v>
      </c>
      <c r="D9" s="10">
        <v>42828</v>
      </c>
      <c r="E9" s="1" t="str">
        <f>"   Работает "&amp;DATEDIF(D9,F13,"Y")&amp;" лет, "&amp;DATEDIF(D9,F13,"YM")&amp;" месяцев, "&amp;DATEDIF(D9,F13,"MD")&amp;" дней"</f>
        <v xml:space="preserve">   Работает 0 лет, 8 месяцев, 26 дней</v>
      </c>
    </row>
    <row r="10" spans="2:14" x14ac:dyDescent="0.25">
      <c r="B10" s="1">
        <f>DATEDIF(D9,E15,"M")</f>
        <v>8</v>
      </c>
      <c r="C10" s="1" t="s">
        <v>26</v>
      </c>
    </row>
    <row r="11" spans="2:14" x14ac:dyDescent="0.25">
      <c r="J11" s="1" t="s">
        <v>3</v>
      </c>
      <c r="L11" s="1">
        <f>IF(B10&gt;=12,12,B10)</f>
        <v>8</v>
      </c>
      <c r="M11" s="11" t="s">
        <v>4</v>
      </c>
    </row>
    <row r="12" spans="2:14" x14ac:dyDescent="0.25">
      <c r="B12" s="12" t="s">
        <v>43</v>
      </c>
      <c r="C12" s="12" t="str">
        <f>LOWER(B3 &amp; " за период с")</f>
        <v>ежегодный отпуск за период с</v>
      </c>
      <c r="F12" s="13">
        <v>42828</v>
      </c>
    </row>
    <row r="13" spans="2:14" x14ac:dyDescent="0.25">
      <c r="E13" s="1" t="s">
        <v>5</v>
      </c>
      <c r="F13" s="13">
        <v>43098</v>
      </c>
    </row>
    <row r="14" spans="2:14" x14ac:dyDescent="0.25">
      <c r="F14" s="97" t="str">
        <f>"на "&amp;ROUND((F13-F12)/365*24,0)&amp; " рабочих дней"</f>
        <v>на 18 рабочих дней</v>
      </c>
      <c r="J14" s="1">
        <f>SUM(D20:D31)</f>
        <v>354</v>
      </c>
    </row>
    <row r="15" spans="2:14" x14ac:dyDescent="0.25">
      <c r="B15" s="1" t="s">
        <v>27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</row>
    <row r="16" spans="2:14" x14ac:dyDescent="0.25">
      <c r="D16" s="115"/>
    </row>
    <row r="17" spans="1:16" x14ac:dyDescent="0.25">
      <c r="A17" s="17" t="s">
        <v>6</v>
      </c>
      <c r="B17" s="18" t="s">
        <v>7</v>
      </c>
      <c r="C17" s="116"/>
      <c r="D17" s="73" t="s">
        <v>44</v>
      </c>
      <c r="E17" s="20" t="s">
        <v>8</v>
      </c>
      <c r="F17" s="20" t="s">
        <v>29</v>
      </c>
      <c r="I17" s="12" t="s">
        <v>9</v>
      </c>
    </row>
    <row r="18" spans="1:16" x14ac:dyDescent="0.25">
      <c r="A18" s="21" t="s">
        <v>11</v>
      </c>
      <c r="B18" s="22"/>
      <c r="C18" s="117"/>
      <c r="D18" s="76" t="s">
        <v>45</v>
      </c>
      <c r="E18" s="23"/>
      <c r="F18" s="24" t="s">
        <v>30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</row>
    <row r="19" spans="1:16" ht="15.75" thickBot="1" x14ac:dyDescent="0.3">
      <c r="A19" s="28"/>
      <c r="B19" s="29"/>
      <c r="C19" s="118"/>
      <c r="D19" s="79" t="s">
        <v>46</v>
      </c>
      <c r="E19" s="30"/>
      <c r="F19" s="31" t="s">
        <v>15</v>
      </c>
      <c r="I19" s="32"/>
      <c r="J19" s="33"/>
      <c r="K19" s="32"/>
      <c r="L19" s="34"/>
      <c r="M19" s="34"/>
      <c r="N19" s="33"/>
      <c r="O19" s="35" t="s">
        <v>16</v>
      </c>
    </row>
    <row r="20" spans="1:16" ht="15.75" thickBot="1" x14ac:dyDescent="0.3">
      <c r="A20" s="39">
        <f>IF(B20="","",MAX($A$18:A19)+1)</f>
        <v>1</v>
      </c>
      <c r="B20" s="126" t="str">
        <f>IF(EDATE(D9,12)&gt;E$15,TEXT(D$9,"ММММ ГГГГ"),"Больше 12 месяцев")</f>
        <v>Апрель 2017</v>
      </c>
      <c r="C20" s="127"/>
      <c r="D20" s="40">
        <f>IF(B20="","",DAY(EOMONTH(B20,0))-VLOOKUP(TEXT(B20,"ММММ ГГГГ"),I:O,7,))</f>
        <v>29</v>
      </c>
      <c r="E20" s="41">
        <v>12500</v>
      </c>
      <c r="F20" s="42">
        <f>IFERROR(ROUND(E20/D20, 2),"")</f>
        <v>431.03</v>
      </c>
      <c r="I20" s="43" t="s">
        <v>17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</row>
    <row r="21" spans="1:16" ht="15.75" thickBot="1" x14ac:dyDescent="0.3">
      <c r="A21" s="39">
        <f>IF(B21="","",MAX($A$18:A20)+1)</f>
        <v>2</v>
      </c>
      <c r="B21" s="128" t="str">
        <f>TEXT(EDATE(B20,1),"[$-F419]ММММ ГГГГ")</f>
        <v>май 2017</v>
      </c>
      <c r="C21" s="129"/>
      <c r="D21" s="40">
        <f t="shared" ref="D21:D31" si="0">IF(B21="","",DAY(EOMONTH(B21,0))-VLOOKUP(TEXT(B21,"ММММ ГГГГ"),I:O,7,))</f>
        <v>28</v>
      </c>
      <c r="E21" s="51">
        <v>3200</v>
      </c>
      <c r="F21" s="42">
        <f t="shared" ref="F21:F32" si="1">IFERROR(ROUND(E21/D21, 2),"")</f>
        <v>114.29</v>
      </c>
      <c r="I21" s="52" t="str">
        <f>TEXT(EDATE(I20,1),"[$-F419]ММММ ГГГГ")</f>
        <v>февраль 2016</v>
      </c>
      <c r="J21" s="44"/>
      <c r="K21" s="45"/>
      <c r="L21" s="45"/>
      <c r="M21" s="45"/>
      <c r="N21" s="45"/>
      <c r="O21" s="46">
        <f t="shared" ref="O21:O31" si="2">COUNT(K21:N21)</f>
        <v>0</v>
      </c>
      <c r="P21" s="47"/>
    </row>
    <row r="22" spans="1:16" ht="15.75" thickBot="1" x14ac:dyDescent="0.3">
      <c r="A22" s="39">
        <f>IF(B22="","",MAX($A$18:A21)+1)</f>
        <v>3</v>
      </c>
      <c r="B22" s="128" t="str">
        <f>TEXT(EDATE(B21,1),"[$-F419]ММММ ГГГГ")</f>
        <v>июнь 2017</v>
      </c>
      <c r="C22" s="129"/>
      <c r="D22" s="40">
        <f t="shared" si="0"/>
        <v>28</v>
      </c>
      <c r="E22" s="51">
        <v>2431.4</v>
      </c>
      <c r="F22" s="42">
        <f t="shared" si="1"/>
        <v>86.84</v>
      </c>
      <c r="I22" s="52" t="str">
        <f t="shared" ref="I22:I31" si="3">TEXT(EDATE(I21,1),"[$-F419]ММММ ГГГГ")</f>
        <v>март 2016</v>
      </c>
      <c r="J22" s="44"/>
      <c r="K22" s="45">
        <v>42437</v>
      </c>
      <c r="L22" s="45"/>
      <c r="M22" s="45"/>
      <c r="N22" s="45"/>
      <c r="O22" s="46">
        <f t="shared" si="2"/>
        <v>1</v>
      </c>
      <c r="P22" s="47"/>
    </row>
    <row r="23" spans="1:16" ht="15.75" thickBot="1" x14ac:dyDescent="0.3">
      <c r="A23" s="39">
        <f>IF(B23="","",MAX($A$18:A22)+1)</f>
        <v>4</v>
      </c>
      <c r="B23" s="128" t="str">
        <f t="shared" ref="B23:B31" si="4">TEXT(EDATE(B22,1),"[$-F419]ММММ ГГГГ")</f>
        <v>июль 2017</v>
      </c>
      <c r="C23" s="129"/>
      <c r="D23" s="40">
        <f t="shared" si="0"/>
        <v>31</v>
      </c>
      <c r="E23" s="51">
        <v>3700</v>
      </c>
      <c r="F23" s="42">
        <f t="shared" si="1"/>
        <v>119.35</v>
      </c>
      <c r="I23" s="52" t="str">
        <f t="shared" si="3"/>
        <v>апрель 2016</v>
      </c>
      <c r="J23" s="44"/>
      <c r="K23" s="45"/>
      <c r="L23" s="45"/>
      <c r="M23" s="45"/>
      <c r="N23" s="45"/>
      <c r="O23" s="46">
        <f t="shared" si="2"/>
        <v>0</v>
      </c>
      <c r="P23" s="47"/>
    </row>
    <row r="24" spans="1:16" ht="15.75" thickBot="1" x14ac:dyDescent="0.3">
      <c r="A24" s="39">
        <f>IF(B24="","",MAX($A$18:A23)+1)</f>
        <v>5</v>
      </c>
      <c r="B24" s="128" t="str">
        <f t="shared" si="4"/>
        <v>август 2017</v>
      </c>
      <c r="C24" s="129"/>
      <c r="D24" s="40">
        <f t="shared" si="0"/>
        <v>30</v>
      </c>
      <c r="E24" s="51">
        <v>4890</v>
      </c>
      <c r="F24" s="42">
        <f t="shared" si="1"/>
        <v>163</v>
      </c>
      <c r="I24" s="52" t="str">
        <f t="shared" si="3"/>
        <v>май 2016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2"/>
        <v>3</v>
      </c>
      <c r="P24" s="47"/>
    </row>
    <row r="25" spans="1:16" ht="15.75" thickBot="1" x14ac:dyDescent="0.3">
      <c r="A25" s="39">
        <f>IF(B25="","",MAX($A$18:A24)+1)</f>
        <v>6</v>
      </c>
      <c r="B25" s="128" t="str">
        <f t="shared" si="4"/>
        <v>сентябрь 2017</v>
      </c>
      <c r="C25" s="129"/>
      <c r="D25" s="40">
        <f t="shared" si="0"/>
        <v>30</v>
      </c>
      <c r="E25" s="51">
        <v>4114</v>
      </c>
      <c r="F25" s="42">
        <f t="shared" si="1"/>
        <v>137.13</v>
      </c>
      <c r="I25" s="52" t="str">
        <f t="shared" si="3"/>
        <v>июнь 2016</v>
      </c>
      <c r="J25" s="44"/>
      <c r="K25" s="54">
        <v>42540</v>
      </c>
      <c r="L25" s="54">
        <v>42549</v>
      </c>
      <c r="M25" s="45"/>
      <c r="N25" s="45"/>
      <c r="O25" s="46">
        <f t="shared" si="2"/>
        <v>2</v>
      </c>
      <c r="P25" s="47"/>
    </row>
    <row r="26" spans="1:16" ht="15.75" thickBot="1" x14ac:dyDescent="0.3">
      <c r="A26" s="39">
        <f>IF(B26="","",MAX($A$18:A25)+1)</f>
        <v>7</v>
      </c>
      <c r="B26" s="128" t="str">
        <f t="shared" si="4"/>
        <v>октябрь 2017</v>
      </c>
      <c r="C26" s="129"/>
      <c r="D26" s="40">
        <f t="shared" si="0"/>
        <v>30</v>
      </c>
      <c r="E26" s="51">
        <v>3255</v>
      </c>
      <c r="F26" s="42">
        <f t="shared" si="1"/>
        <v>108.5</v>
      </c>
      <c r="I26" s="52" t="str">
        <f t="shared" si="3"/>
        <v>июль 2016</v>
      </c>
      <c r="J26" s="44"/>
      <c r="K26" s="45"/>
      <c r="L26" s="45"/>
      <c r="M26" s="45"/>
      <c r="N26" s="45"/>
      <c r="O26" s="46">
        <f t="shared" si="2"/>
        <v>0</v>
      </c>
      <c r="P26" s="47"/>
    </row>
    <row r="27" spans="1:16" ht="15.75" thickBot="1" x14ac:dyDescent="0.3">
      <c r="A27" s="39">
        <f>IF(B27="","",MAX($A$18:A26)+1)</f>
        <v>8</v>
      </c>
      <c r="B27" s="128" t="str">
        <f t="shared" si="4"/>
        <v>ноябрь 2017</v>
      </c>
      <c r="C27" s="129"/>
      <c r="D27" s="40">
        <f t="shared" si="0"/>
        <v>30</v>
      </c>
      <c r="E27" s="51">
        <v>3297.8</v>
      </c>
      <c r="F27" s="42">
        <f t="shared" si="1"/>
        <v>109.93</v>
      </c>
      <c r="I27" s="52" t="str">
        <f t="shared" si="3"/>
        <v>август 2016</v>
      </c>
      <c r="J27" s="44"/>
      <c r="K27" s="45">
        <v>42606</v>
      </c>
      <c r="L27" s="45"/>
      <c r="M27" s="45"/>
      <c r="N27" s="45"/>
      <c r="O27" s="46">
        <f t="shared" si="2"/>
        <v>1</v>
      </c>
      <c r="P27" s="47"/>
    </row>
    <row r="28" spans="1:16" ht="15.75" thickBot="1" x14ac:dyDescent="0.3">
      <c r="A28" s="39">
        <f>IF(B28="","",MAX($A$18:A27)+1)</f>
        <v>9</v>
      </c>
      <c r="B28" s="128" t="str">
        <f t="shared" si="4"/>
        <v>декабрь 2017</v>
      </c>
      <c r="C28" s="129"/>
      <c r="D28" s="40">
        <f t="shared" si="0"/>
        <v>31</v>
      </c>
      <c r="E28" s="51">
        <v>3233</v>
      </c>
      <c r="F28" s="42">
        <f t="shared" si="1"/>
        <v>104.29</v>
      </c>
      <c r="I28" s="55" t="str">
        <f t="shared" si="3"/>
        <v>сентябрь 2016</v>
      </c>
      <c r="J28" s="33"/>
      <c r="K28" s="45"/>
      <c r="L28" s="45"/>
      <c r="M28" s="45"/>
      <c r="N28" s="45"/>
      <c r="O28" s="46">
        <f t="shared" si="2"/>
        <v>0</v>
      </c>
      <c r="P28" s="47"/>
    </row>
    <row r="29" spans="1:16" ht="15.75" thickBot="1" x14ac:dyDescent="0.3">
      <c r="A29" s="39">
        <f>IF(B29="","",MAX($A$18:A28)+1)</f>
        <v>10</v>
      </c>
      <c r="B29" s="128" t="str">
        <f t="shared" si="4"/>
        <v>январь 2018</v>
      </c>
      <c r="C29" s="129"/>
      <c r="D29" s="40">
        <f t="shared" si="0"/>
        <v>29</v>
      </c>
      <c r="E29" s="51">
        <v>3900</v>
      </c>
      <c r="F29" s="42">
        <f t="shared" si="1"/>
        <v>134.47999999999999</v>
      </c>
      <c r="I29" s="52" t="str">
        <f t="shared" si="3"/>
        <v>октябрь 2016</v>
      </c>
      <c r="J29" s="44"/>
      <c r="K29" s="45">
        <v>42657</v>
      </c>
      <c r="L29" s="45"/>
      <c r="M29" s="45"/>
      <c r="N29" s="45"/>
      <c r="O29" s="46">
        <f t="shared" si="2"/>
        <v>1</v>
      </c>
      <c r="P29" s="47"/>
    </row>
    <row r="30" spans="1:16" ht="15.75" thickBot="1" x14ac:dyDescent="0.3">
      <c r="A30" s="39">
        <f>IF(B30="","",MAX($A$18:A29)+1)</f>
        <v>11</v>
      </c>
      <c r="B30" s="128" t="str">
        <f t="shared" si="4"/>
        <v>февраль 2018</v>
      </c>
      <c r="C30" s="129"/>
      <c r="D30" s="40">
        <f t="shared" si="0"/>
        <v>28</v>
      </c>
      <c r="E30" s="51">
        <v>3215</v>
      </c>
      <c r="F30" s="42">
        <f t="shared" si="1"/>
        <v>114.82</v>
      </c>
      <c r="I30" s="52" t="str">
        <f t="shared" si="3"/>
        <v>ноябрь 2016</v>
      </c>
      <c r="J30" s="44"/>
      <c r="K30" s="45"/>
      <c r="L30" s="45"/>
      <c r="M30" s="45"/>
      <c r="N30" s="45"/>
      <c r="O30" s="46">
        <f t="shared" si="2"/>
        <v>0</v>
      </c>
      <c r="P30" s="47"/>
    </row>
    <row r="31" spans="1:16" ht="15.75" thickBot="1" x14ac:dyDescent="0.3">
      <c r="A31" s="114">
        <f>IF(B31="","",MAX($A$18:A30)+1)</f>
        <v>12</v>
      </c>
      <c r="B31" s="128" t="str">
        <f t="shared" si="4"/>
        <v>март 2018</v>
      </c>
      <c r="C31" s="129"/>
      <c r="D31" s="56">
        <f t="shared" si="0"/>
        <v>30</v>
      </c>
      <c r="E31" s="112">
        <v>3300</v>
      </c>
      <c r="F31" s="113">
        <f t="shared" si="1"/>
        <v>110</v>
      </c>
      <c r="I31" s="57" t="str">
        <f t="shared" si="3"/>
        <v>декабрь 2016</v>
      </c>
      <c r="J31" s="58"/>
      <c r="K31" s="59"/>
      <c r="L31" s="59"/>
      <c r="M31" s="59"/>
      <c r="N31" s="59"/>
      <c r="O31" s="60">
        <f t="shared" si="2"/>
        <v>0</v>
      </c>
      <c r="P31" s="47"/>
    </row>
    <row r="32" spans="1:16" ht="15.75" x14ac:dyDescent="0.25">
      <c r="A32" s="64">
        <f>A31</f>
        <v>12</v>
      </c>
      <c r="B32" s="65" t="s">
        <v>19</v>
      </c>
      <c r="C32" s="33"/>
      <c r="D32" s="64">
        <f>IF(SUM(D20:D31),SUM(D20:D31),"")</f>
        <v>354</v>
      </c>
      <c r="E32" s="66">
        <f>IF(SUM(E20:E31),SUM(E20:E31),"")</f>
        <v>51036.200000000004</v>
      </c>
      <c r="F32" s="67">
        <f t="shared" si="1"/>
        <v>144.16999999999999</v>
      </c>
      <c r="I32" s="43" t="s">
        <v>18</v>
      </c>
      <c r="J32" s="48"/>
      <c r="K32" s="49">
        <v>42736</v>
      </c>
      <c r="L32" s="49">
        <v>42742</v>
      </c>
      <c r="M32" s="49"/>
      <c r="N32" s="49"/>
      <c r="O32" s="46">
        <f>COUNT(K32:N32)</f>
        <v>2</v>
      </c>
    </row>
    <row r="33" spans="1:15" x14ac:dyDescent="0.25">
      <c r="I33" s="52" t="str">
        <f>TEXT(EDATE(I32,1),"[$-419]ММММ ГГГГ")</f>
        <v>Февраль 2017</v>
      </c>
      <c r="J33" s="48"/>
      <c r="K33" s="49"/>
      <c r="L33" s="49"/>
      <c r="M33" s="49"/>
      <c r="N33" s="49"/>
      <c r="O33" s="46">
        <f t="shared" ref="O33:O43" si="5">COUNT(K33:N33)</f>
        <v>0</v>
      </c>
    </row>
    <row r="34" spans="1:15" x14ac:dyDescent="0.25">
      <c r="B34" s="72" t="s">
        <v>31</v>
      </c>
      <c r="I34" s="52" t="str">
        <f>TEXT(EDATE(I33,1),"[$-419]ММММ ГГГГ")</f>
        <v>Март 2017</v>
      </c>
      <c r="J34" s="48"/>
      <c r="K34" s="49">
        <v>42802</v>
      </c>
      <c r="L34" s="49"/>
      <c r="M34" s="49"/>
      <c r="N34" s="49"/>
      <c r="O34" s="46">
        <f t="shared" si="5"/>
        <v>1</v>
      </c>
    </row>
    <row r="35" spans="1:15" x14ac:dyDescent="0.25">
      <c r="A35" s="73" t="s">
        <v>32</v>
      </c>
      <c r="B35" s="73" t="s">
        <v>35</v>
      </c>
      <c r="C35" s="74"/>
      <c r="D35" s="75"/>
      <c r="E35" s="36"/>
      <c r="F35" s="36"/>
      <c r="I35" s="52" t="str">
        <f t="shared" ref="I35:I43" si="6">TEXT(EDATE(I34,1),"[$-419]ММММ ГГГГ")</f>
        <v>Апрель 2017</v>
      </c>
      <c r="J35" s="48"/>
      <c r="K35" s="49">
        <v>42841</v>
      </c>
      <c r="L35" s="49"/>
      <c r="M35" s="49"/>
      <c r="N35" s="49"/>
      <c r="O35" s="46">
        <f t="shared" si="5"/>
        <v>1</v>
      </c>
    </row>
    <row r="36" spans="1:15" x14ac:dyDescent="0.25">
      <c r="A36" s="76" t="s">
        <v>33</v>
      </c>
      <c r="B36" s="76" t="s">
        <v>36</v>
      </c>
      <c r="C36" s="76" t="s">
        <v>37</v>
      </c>
      <c r="D36" s="77" t="s">
        <v>19</v>
      </c>
      <c r="E36" s="78"/>
      <c r="F36" s="78"/>
      <c r="I36" s="52" t="str">
        <f t="shared" si="6"/>
        <v>Май 2017</v>
      </c>
      <c r="J36" s="48"/>
      <c r="K36" s="49">
        <v>42856</v>
      </c>
      <c r="L36" s="49">
        <v>42857</v>
      </c>
      <c r="M36" s="49">
        <v>42864</v>
      </c>
      <c r="N36" s="49"/>
      <c r="O36" s="46">
        <f t="shared" si="5"/>
        <v>3</v>
      </c>
    </row>
    <row r="37" spans="1:15" x14ac:dyDescent="0.25">
      <c r="A37" s="76" t="s">
        <v>34</v>
      </c>
      <c r="B37" s="76"/>
      <c r="C37" s="76" t="s">
        <v>38</v>
      </c>
      <c r="D37" s="77" t="s">
        <v>41</v>
      </c>
      <c r="E37" s="78"/>
      <c r="F37" s="78"/>
      <c r="I37" s="52" t="str">
        <f t="shared" si="6"/>
        <v>Июнь 2017</v>
      </c>
      <c r="J37" s="48"/>
      <c r="K37" s="49">
        <v>42890</v>
      </c>
      <c r="L37" s="49">
        <v>42914</v>
      </c>
      <c r="M37" s="49"/>
      <c r="N37" s="49"/>
      <c r="O37" s="46">
        <f t="shared" si="5"/>
        <v>2</v>
      </c>
    </row>
    <row r="38" spans="1:15" x14ac:dyDescent="0.25">
      <c r="A38" s="76"/>
      <c r="B38" s="76"/>
      <c r="C38" s="76" t="s">
        <v>39</v>
      </c>
      <c r="D38" s="77" t="s">
        <v>42</v>
      </c>
      <c r="E38" s="78"/>
      <c r="F38" s="78"/>
      <c r="I38" s="52" t="str">
        <f t="shared" si="6"/>
        <v>Июль 2017</v>
      </c>
      <c r="J38" s="48"/>
      <c r="K38" s="49"/>
      <c r="L38" s="49"/>
      <c r="M38" s="49"/>
      <c r="N38" s="49"/>
      <c r="O38" s="46">
        <f t="shared" si="5"/>
        <v>0</v>
      </c>
    </row>
    <row r="39" spans="1:15" x14ac:dyDescent="0.25">
      <c r="A39" s="76"/>
      <c r="B39" s="76"/>
      <c r="C39" s="76" t="s">
        <v>40</v>
      </c>
      <c r="D39" s="77"/>
      <c r="E39" s="78"/>
      <c r="F39" s="78"/>
      <c r="I39" s="52" t="str">
        <f t="shared" si="6"/>
        <v>Август 2017</v>
      </c>
      <c r="J39" s="48"/>
      <c r="K39" s="49">
        <v>42971</v>
      </c>
      <c r="L39" s="49"/>
      <c r="M39" s="49"/>
      <c r="N39" s="49"/>
      <c r="O39" s="46">
        <f t="shared" si="5"/>
        <v>1</v>
      </c>
    </row>
    <row r="40" spans="1:15" ht="15.75" thickBot="1" x14ac:dyDescent="0.3">
      <c r="A40" s="79"/>
      <c r="B40" s="79"/>
      <c r="C40" s="79"/>
      <c r="D40" s="80"/>
      <c r="E40" s="78"/>
      <c r="F40" s="78"/>
      <c r="I40" s="52" t="str">
        <f t="shared" si="6"/>
        <v>Сентябрь 2017</v>
      </c>
      <c r="J40" s="48"/>
      <c r="K40" s="49"/>
      <c r="L40" s="49"/>
      <c r="M40" s="49"/>
      <c r="N40" s="49"/>
      <c r="O40" s="46">
        <f t="shared" si="5"/>
        <v>0</v>
      </c>
    </row>
    <row r="41" spans="1:15" x14ac:dyDescent="0.25">
      <c r="A41" s="81">
        <f>E15</f>
        <v>43098</v>
      </c>
      <c r="B41" s="82"/>
      <c r="C41" s="82"/>
      <c r="D41" s="83"/>
      <c r="E41" s="78"/>
      <c r="F41" s="84"/>
      <c r="I41" s="52" t="str">
        <f t="shared" si="6"/>
        <v>Октябрь 2017</v>
      </c>
      <c r="J41" s="48"/>
      <c r="K41" s="49">
        <v>43022</v>
      </c>
      <c r="L41" s="49"/>
      <c r="M41" s="49"/>
      <c r="N41" s="49"/>
      <c r="O41" s="46">
        <f t="shared" si="5"/>
        <v>1</v>
      </c>
    </row>
    <row r="42" spans="1:15" ht="15.75" x14ac:dyDescent="0.25">
      <c r="A42" s="86" t="str">
        <f>F15</f>
        <v>по 24.01.18</v>
      </c>
      <c r="B42" s="87">
        <f>--MID(F14,SEARCH(" ",F14)+1,SEARCH("раб",F14)-4)</f>
        <v>18</v>
      </c>
      <c r="C42" s="88">
        <f>F32</f>
        <v>144.16999999999999</v>
      </c>
      <c r="D42" s="89">
        <f>IFERROR(ROUND(B42*C42,2),"")</f>
        <v>2595.06</v>
      </c>
      <c r="E42" s="90"/>
      <c r="F42" s="91"/>
      <c r="I42" s="52" t="str">
        <f t="shared" si="6"/>
        <v>Ноябрь 2017</v>
      </c>
      <c r="J42" s="48"/>
      <c r="K42" s="49"/>
      <c r="L42" s="49"/>
      <c r="M42" s="49"/>
      <c r="N42" s="49"/>
      <c r="O42" s="46">
        <f t="shared" si="5"/>
        <v>0</v>
      </c>
    </row>
    <row r="43" spans="1:15" ht="15.75" thickBot="1" x14ac:dyDescent="0.3">
      <c r="I43" s="61" t="str">
        <f t="shared" si="6"/>
        <v>Декабрь 2017</v>
      </c>
      <c r="J43" s="62"/>
      <c r="K43" s="63"/>
      <c r="L43" s="63"/>
      <c r="M43" s="63"/>
      <c r="N43" s="63"/>
      <c r="O43" s="60">
        <f t="shared" si="5"/>
        <v>0</v>
      </c>
    </row>
    <row r="44" spans="1:15" x14ac:dyDescent="0.25">
      <c r="E44" s="92"/>
      <c r="F44" s="93"/>
      <c r="I44" s="43" t="s">
        <v>20</v>
      </c>
      <c r="J44" s="48"/>
      <c r="K44" s="49">
        <v>43101</v>
      </c>
      <c r="L44" s="49">
        <v>43107</v>
      </c>
      <c r="M44" s="49"/>
      <c r="N44" s="49"/>
      <c r="O44" s="46">
        <f>COUNT(K44:N44)</f>
        <v>2</v>
      </c>
    </row>
    <row r="45" spans="1:15" x14ac:dyDescent="0.25">
      <c r="E45" s="93"/>
      <c r="F45" s="93"/>
      <c r="I45" s="52" t="str">
        <f>TEXT(EDATE(I44,1),"[$-419]ММММ ГГГГ")</f>
        <v>Февраль 2018</v>
      </c>
      <c r="J45" s="48"/>
      <c r="K45" s="49"/>
      <c r="L45" s="49"/>
      <c r="M45" s="49"/>
      <c r="N45" s="49"/>
      <c r="O45" s="46">
        <f t="shared" ref="O45:O55" si="7">COUNT(K45:N45)</f>
        <v>0</v>
      </c>
    </row>
    <row r="46" spans="1:15" x14ac:dyDescent="0.25">
      <c r="E46" s="94"/>
      <c r="F46" s="12"/>
      <c r="G46" s="93"/>
      <c r="H46" s="93"/>
      <c r="I46" s="52" t="str">
        <f>TEXT(EDATE(I45,1),"[$-419]ММММ ГГГГ")</f>
        <v>Март 2018</v>
      </c>
      <c r="J46" s="48"/>
      <c r="K46" s="49">
        <v>43167</v>
      </c>
      <c r="L46" s="49"/>
      <c r="M46" s="49"/>
      <c r="N46" s="49"/>
      <c r="O46" s="46">
        <f t="shared" si="7"/>
        <v>1</v>
      </c>
    </row>
    <row r="47" spans="1:15" x14ac:dyDescent="0.25">
      <c r="G47" s="93"/>
      <c r="H47" s="93"/>
      <c r="I47" s="52" t="str">
        <f t="shared" ref="I47:I55" si="8">TEXT(EDATE(I46,1),"[$-419]ММММ ГГГГ")</f>
        <v>Апрель 2018</v>
      </c>
      <c r="J47" s="48"/>
      <c r="K47" s="49">
        <v>43198</v>
      </c>
      <c r="L47" s="49"/>
      <c r="M47" s="49"/>
      <c r="N47" s="49"/>
      <c r="O47" s="46">
        <f t="shared" si="7"/>
        <v>1</v>
      </c>
    </row>
    <row r="48" spans="1:15" x14ac:dyDescent="0.25">
      <c r="I48" s="52" t="str">
        <f t="shared" si="8"/>
        <v>Май 2018</v>
      </c>
      <c r="J48" s="48"/>
      <c r="K48" s="49">
        <v>43221</v>
      </c>
      <c r="L48" s="49">
        <v>43229</v>
      </c>
      <c r="M48" s="49">
        <v>43247</v>
      </c>
      <c r="N48" s="49"/>
      <c r="O48" s="46">
        <f t="shared" si="7"/>
        <v>3</v>
      </c>
    </row>
    <row r="49" spans="1:15" x14ac:dyDescent="0.25">
      <c r="I49" s="52" t="str">
        <f t="shared" si="8"/>
        <v>Июнь 2018</v>
      </c>
      <c r="J49" s="48"/>
      <c r="K49" s="49">
        <v>43279</v>
      </c>
      <c r="L49" s="49"/>
      <c r="M49" s="49"/>
      <c r="N49" s="49"/>
      <c r="O49" s="46">
        <f t="shared" si="7"/>
        <v>1</v>
      </c>
    </row>
    <row r="50" spans="1:15" x14ac:dyDescent="0.25">
      <c r="I50" s="52" t="str">
        <f t="shared" si="8"/>
        <v>Июль 2018</v>
      </c>
      <c r="J50" s="48"/>
      <c r="K50" s="49"/>
      <c r="L50" s="49"/>
      <c r="M50" s="49"/>
      <c r="N50" s="49"/>
      <c r="O50" s="46">
        <f t="shared" si="7"/>
        <v>0</v>
      </c>
    </row>
    <row r="51" spans="1:15" x14ac:dyDescent="0.25">
      <c r="I51" s="52" t="str">
        <f t="shared" si="8"/>
        <v>Август 2018</v>
      </c>
      <c r="J51" s="48"/>
      <c r="K51" s="49">
        <v>43336</v>
      </c>
      <c r="L51" s="49"/>
      <c r="M51" s="49"/>
      <c r="N51" s="49"/>
      <c r="O51" s="46">
        <f t="shared" si="7"/>
        <v>1</v>
      </c>
    </row>
    <row r="52" spans="1:15" x14ac:dyDescent="0.25">
      <c r="I52" s="52" t="str">
        <f t="shared" si="8"/>
        <v>Сентябрь 2018</v>
      </c>
      <c r="J52" s="48"/>
      <c r="K52" s="49"/>
      <c r="L52" s="49"/>
      <c r="M52" s="49"/>
      <c r="N52" s="49"/>
      <c r="O52" s="46">
        <f t="shared" si="7"/>
        <v>0</v>
      </c>
    </row>
    <row r="53" spans="1:15" x14ac:dyDescent="0.25">
      <c r="I53" s="52" t="str">
        <f t="shared" si="8"/>
        <v>Октябрь 2018</v>
      </c>
      <c r="J53" s="48"/>
      <c r="K53" s="49">
        <v>43387</v>
      </c>
      <c r="L53" s="49"/>
      <c r="M53" s="49"/>
      <c r="N53" s="49"/>
      <c r="O53" s="46">
        <f t="shared" si="7"/>
        <v>1</v>
      </c>
    </row>
    <row r="54" spans="1:15" x14ac:dyDescent="0.25">
      <c r="I54" s="52" t="str">
        <f t="shared" si="8"/>
        <v>Ноябрь 2018</v>
      </c>
      <c r="J54" s="48"/>
      <c r="K54" s="49"/>
      <c r="L54" s="49"/>
      <c r="M54" s="49"/>
      <c r="N54" s="49"/>
      <c r="O54" s="46">
        <f t="shared" si="7"/>
        <v>0</v>
      </c>
    </row>
    <row r="55" spans="1:15" ht="15.75" thickBot="1" x14ac:dyDescent="0.3">
      <c r="I55" s="61" t="str">
        <f t="shared" si="8"/>
        <v>Декабрь 2018</v>
      </c>
      <c r="J55" s="62"/>
      <c r="K55" s="63">
        <v>43459</v>
      </c>
      <c r="L55" s="63"/>
      <c r="M55" s="63"/>
      <c r="N55" s="63"/>
      <c r="O55" s="60">
        <f t="shared" si="7"/>
        <v>1</v>
      </c>
    </row>
    <row r="56" spans="1:15" x14ac:dyDescent="0.25">
      <c r="I56" s="68" t="s">
        <v>19</v>
      </c>
      <c r="J56" s="34"/>
      <c r="K56" s="71"/>
      <c r="L56" s="71"/>
      <c r="M56" s="71"/>
      <c r="N56" s="71"/>
      <c r="O56" s="70">
        <f>SUM(O20:O55)</f>
        <v>32</v>
      </c>
    </row>
    <row r="59" spans="1:15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5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5" x14ac:dyDescent="0.25">
      <c r="A61" s="36"/>
      <c r="B61" s="36"/>
      <c r="C61" s="36"/>
      <c r="D61" s="36"/>
      <c r="E61" s="111"/>
      <c r="F61" s="36"/>
      <c r="G61" s="36"/>
      <c r="H61" s="36"/>
      <c r="I61" s="36"/>
      <c r="J61" s="36"/>
    </row>
    <row r="62" spans="1:1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5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5" x14ac:dyDescent="0.25">
      <c r="A64" s="36"/>
      <c r="B64" s="36"/>
      <c r="C64" s="36"/>
      <c r="D64" s="36"/>
      <c r="E64" s="111"/>
      <c r="F64" s="36"/>
      <c r="G64" s="36"/>
      <c r="H64" s="36"/>
      <c r="I64" s="36"/>
      <c r="J64" s="36"/>
    </row>
    <row r="65" spans="1:17" x14ac:dyDescent="0.25">
      <c r="A65" s="98"/>
      <c r="B65" s="36"/>
      <c r="C65" s="36"/>
      <c r="D65" s="36"/>
      <c r="E65" s="36"/>
      <c r="F65" s="36"/>
      <c r="G65" s="36"/>
      <c r="H65" s="36"/>
      <c r="I65" s="36"/>
      <c r="J65" s="36"/>
    </row>
    <row r="66" spans="1:17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7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7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7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7" ht="18.75" customHeight="1" x14ac:dyDescent="0.3">
      <c r="J70" s="95"/>
      <c r="Q70" s="119" t="str">
        <f>F1</f>
        <v>Декабрь 2017</v>
      </c>
    </row>
    <row r="71" spans="1:17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1:17" x14ac:dyDescent="0.25">
      <c r="A72" s="36"/>
      <c r="B72" s="36"/>
      <c r="C72" s="36"/>
      <c r="D72" s="96"/>
      <c r="E72" s="36"/>
      <c r="F72" s="36"/>
      <c r="G72" s="36"/>
      <c r="H72" s="98"/>
      <c r="I72" s="36"/>
      <c r="J72" s="36"/>
      <c r="K72" s="96"/>
      <c r="L72" s="36"/>
      <c r="M72" s="36"/>
      <c r="N72" s="36"/>
      <c r="O72" s="36"/>
      <c r="P72" s="98"/>
      <c r="Q72" s="36"/>
    </row>
    <row r="73" spans="1:17" x14ac:dyDescent="0.25">
      <c r="A73" s="36"/>
      <c r="B73" s="36"/>
      <c r="C73" s="36"/>
      <c r="D73" s="96"/>
      <c r="E73" s="36"/>
      <c r="F73" s="96"/>
      <c r="G73" s="36"/>
      <c r="H73" s="78"/>
      <c r="I73" s="78"/>
      <c r="J73" s="96"/>
      <c r="K73" s="96"/>
      <c r="L73" s="78"/>
      <c r="M73" s="78"/>
      <c r="N73" s="78"/>
      <c r="O73" s="78"/>
      <c r="P73" s="78"/>
      <c r="Q73" s="78"/>
    </row>
    <row r="74" spans="1:17" ht="15.75" x14ac:dyDescent="0.25">
      <c r="A74" s="100"/>
      <c r="B74" s="36"/>
      <c r="C74" s="36"/>
      <c r="D74" s="78"/>
      <c r="E74" s="96"/>
      <c r="F74" s="96"/>
      <c r="G74" s="96"/>
      <c r="H74" s="78"/>
      <c r="I74" s="78"/>
      <c r="J74" s="96"/>
      <c r="K74" s="96"/>
      <c r="L74" s="36"/>
      <c r="M74" s="36"/>
      <c r="N74" s="36"/>
      <c r="O74" s="98"/>
      <c r="P74" s="36"/>
      <c r="Q74" s="101"/>
    </row>
    <row r="75" spans="1:17" ht="15.75" x14ac:dyDescent="0.25">
      <c r="A75" s="100"/>
      <c r="B75" s="36"/>
      <c r="C75" s="36"/>
      <c r="D75" s="78"/>
      <c r="E75" s="96"/>
      <c r="F75" s="96"/>
      <c r="G75" s="96"/>
      <c r="H75" s="78"/>
      <c r="I75" s="78"/>
      <c r="J75" s="78"/>
      <c r="K75" s="36"/>
      <c r="L75" s="36"/>
      <c r="M75" s="36"/>
      <c r="N75" s="102"/>
      <c r="O75" s="78"/>
      <c r="P75" s="78"/>
      <c r="Q75" s="96"/>
    </row>
    <row r="76" spans="1:17" x14ac:dyDescent="0.25">
      <c r="A76" s="36"/>
      <c r="B76" s="36"/>
      <c r="C76" s="36"/>
      <c r="D76" s="78"/>
      <c r="E76" s="36"/>
      <c r="F76" s="36"/>
      <c r="G76" s="36"/>
      <c r="H76" s="78"/>
      <c r="I76" s="78"/>
      <c r="J76" s="78"/>
      <c r="K76" s="78"/>
      <c r="L76" s="78"/>
      <c r="M76" s="78"/>
      <c r="N76" s="96"/>
      <c r="O76" s="78"/>
      <c r="P76" s="78"/>
      <c r="Q76" s="78"/>
    </row>
    <row r="77" spans="1:17" x14ac:dyDescent="0.25">
      <c r="A77" s="36"/>
      <c r="B77" s="36"/>
      <c r="C77" s="36"/>
      <c r="D77" s="78"/>
      <c r="E77" s="36"/>
      <c r="F77" s="36"/>
      <c r="G77" s="36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 x14ac:dyDescent="0.25">
      <c r="A78" s="36"/>
      <c r="B78" s="36"/>
      <c r="C78" s="36"/>
      <c r="D78" s="78"/>
      <c r="E78" s="36"/>
      <c r="F78" s="36"/>
      <c r="G78" s="36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x14ac:dyDescent="0.25">
      <c r="A79" s="36"/>
      <c r="B79" s="36"/>
      <c r="C79" s="36"/>
      <c r="D79" s="78"/>
      <c r="E79" s="78"/>
      <c r="F79" s="36"/>
      <c r="G79" s="36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x14ac:dyDescent="0.25">
      <c r="A80" s="36"/>
      <c r="B80" s="36"/>
      <c r="C80" s="36"/>
      <c r="D80" s="78"/>
      <c r="E80" s="78"/>
      <c r="F80" s="36"/>
      <c r="G80" s="36"/>
      <c r="H80" s="103"/>
      <c r="I80" s="103"/>
      <c r="J80" s="104"/>
      <c r="K80" s="78"/>
      <c r="L80" s="78"/>
      <c r="M80" s="78"/>
      <c r="N80" s="78"/>
      <c r="O80" s="78"/>
      <c r="P80" s="78"/>
      <c r="Q80" s="78"/>
    </row>
    <row r="81" spans="1:17" x14ac:dyDescent="0.25">
      <c r="A81" s="36"/>
      <c r="B81" s="36"/>
      <c r="C81" s="36"/>
      <c r="D81" s="36"/>
      <c r="E81" s="78"/>
      <c r="F81" s="36"/>
      <c r="G81" s="36"/>
      <c r="H81" s="36"/>
      <c r="I81" s="36"/>
      <c r="J81" s="36"/>
      <c r="K81" s="105"/>
      <c r="L81" s="78"/>
      <c r="M81" s="78"/>
      <c r="N81" s="78"/>
      <c r="O81" s="78"/>
      <c r="P81" s="78"/>
      <c r="Q81" s="78"/>
    </row>
    <row r="82" spans="1:17" ht="15.75" x14ac:dyDescent="0.25">
      <c r="A82" s="36"/>
      <c r="B82" s="36"/>
      <c r="C82" s="36"/>
      <c r="D82" s="78"/>
      <c r="E82" s="106"/>
      <c r="F82" s="106"/>
      <c r="G82" s="84"/>
      <c r="H82" s="107"/>
      <c r="I82" s="103"/>
      <c r="J82" s="104"/>
      <c r="K82" s="108"/>
      <c r="L82" s="109"/>
      <c r="M82" s="109"/>
      <c r="N82" s="104"/>
      <c r="O82" s="103"/>
      <c r="P82" s="103"/>
      <c r="Q82" s="104"/>
    </row>
    <row r="83" spans="1:17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1:17" x14ac:dyDescent="0.25">
      <c r="A84" s="36"/>
      <c r="B84" s="36"/>
      <c r="C84" s="36"/>
      <c r="D84" s="110"/>
      <c r="E84" s="78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</row>
  </sheetData>
  <mergeCells count="12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</mergeCells>
  <conditionalFormatting sqref="I20">
    <cfRule type="expression" dxfId="2" priority="5">
      <formula>ISBLANK(I25)</formula>
    </cfRule>
  </conditionalFormatting>
  <conditionalFormatting sqref="I32">
    <cfRule type="expression" dxfId="1" priority="2">
      <formula>ISBLANK(I37)</formula>
    </cfRule>
  </conditionalFormatting>
  <conditionalFormatting sqref="I44">
    <cfRule type="expression" dxfId="0" priority="1">
      <formula>ISBLANK(I49)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 1-1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Che79</cp:lastModifiedBy>
  <cp:lastPrinted>2018-01-09T12:29:08Z</cp:lastPrinted>
  <dcterms:created xsi:type="dcterms:W3CDTF">2018-01-05T08:32:05Z</dcterms:created>
  <dcterms:modified xsi:type="dcterms:W3CDTF">2018-01-09T12:53:28Z</dcterms:modified>
</cp:coreProperties>
</file>