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4385"/>
  </bookViews>
  <sheets>
    <sheet name="Лист 1" sheetId="1" r:id="rId1"/>
    <sheet name="Лист 2" sheetId="2" r:id="rId2"/>
  </sheets>
  <calcPr calcId="152511" iterate="1" iterateCount="1000"/>
</workbook>
</file>

<file path=xl/calcChain.xml><?xml version="1.0" encoding="utf-8"?>
<calcChain xmlns="http://schemas.openxmlformats.org/spreadsheetml/2006/main">
  <c r="W48" i="1" l="1"/>
  <c r="AB47" i="1"/>
  <c r="X47" i="1"/>
  <c r="W42" i="1"/>
  <c r="AD22" i="1" a="1"/>
  <c r="AE20" i="1"/>
  <c r="Z22" i="1" a="1"/>
  <c r="AB19" i="1"/>
  <c r="V22" i="1" a="1"/>
  <c r="X19" i="1"/>
  <c r="W20" i="1"/>
  <c r="W14" i="1"/>
  <c r="H8" i="1"/>
  <c r="N4" i="1"/>
  <c r="G8" i="1"/>
  <c r="D4" i="2" s="1"/>
  <c r="G8" i="2" s="1"/>
  <c r="F8" i="1"/>
  <c r="C4" i="2" s="1"/>
  <c r="D8" i="2" s="1"/>
  <c r="E8" i="1"/>
  <c r="AC4" i="1"/>
  <c r="D8" i="1"/>
  <c r="Z4" i="1"/>
  <c r="C8" i="1"/>
  <c r="W4" i="1"/>
  <c r="E4" i="2"/>
  <c r="J8" i="2"/>
  <c r="AE48" i="1"/>
  <c r="Z50" i="1" a="1"/>
  <c r="V50" i="1" a="1"/>
  <c r="AD50" i="1" a="1"/>
  <c r="M4" i="1" l="1"/>
  <c r="L4" i="1"/>
  <c r="N3" i="1"/>
  <c r="L5" i="1"/>
  <c r="M5" i="1"/>
  <c r="N5" i="1"/>
  <c r="V5" i="1"/>
  <c r="Y5" i="1"/>
  <c r="AB5" i="1"/>
  <c r="K8" i="1"/>
  <c r="M8" i="1"/>
  <c r="O8" i="1"/>
  <c r="Q8" i="1"/>
  <c r="V8" i="1"/>
  <c r="X8" i="1"/>
  <c r="AA8" i="1"/>
  <c r="V9" i="1"/>
  <c r="X9" i="1"/>
  <c r="AA9" i="1"/>
  <c r="B10" i="1"/>
  <c r="C10" i="1"/>
  <c r="D10" i="1"/>
  <c r="E10" i="1"/>
  <c r="F10" i="1"/>
  <c r="G10" i="1"/>
  <c r="H10" i="1"/>
  <c r="V10" i="1"/>
  <c r="X10" i="1"/>
  <c r="AA10" i="1"/>
  <c r="B12" i="1"/>
  <c r="V13" i="1"/>
  <c r="W13" i="1"/>
  <c r="V14" i="1"/>
  <c r="X14" i="1"/>
  <c r="V15" i="1"/>
  <c r="W15" i="1"/>
  <c r="X15" i="1"/>
  <c r="V17" i="1"/>
  <c r="V19" i="1"/>
  <c r="W19" i="1"/>
  <c r="Z19" i="1"/>
  <c r="AA19" i="1"/>
  <c r="AD19" i="1"/>
  <c r="AE19" i="1"/>
  <c r="AF19" i="1"/>
  <c r="V20" i="1"/>
  <c r="X20" i="1"/>
  <c r="Z20" i="1"/>
  <c r="AA20" i="1"/>
  <c r="AB20" i="1"/>
  <c r="AD20" i="1"/>
  <c r="AF20" i="1"/>
  <c r="V21" i="1"/>
  <c r="W21" i="1"/>
  <c r="X21" i="1"/>
  <c r="Z21" i="1"/>
  <c r="AA21" i="1"/>
  <c r="AB21" i="1"/>
  <c r="AD21" i="1"/>
  <c r="AE21" i="1"/>
  <c r="AF21" i="1"/>
  <c r="V22" i="1"/>
  <c r="Z22" i="1"/>
  <c r="AD22" i="1"/>
  <c r="W25" i="1"/>
  <c r="W26" i="1"/>
  <c r="W27" i="1"/>
  <c r="W32" i="1"/>
  <c r="Z32" i="1"/>
  <c r="AC32" i="1"/>
  <c r="V33" i="1"/>
  <c r="Y33" i="1"/>
  <c r="AB33" i="1"/>
  <c r="V36" i="1"/>
  <c r="X36" i="1"/>
  <c r="AA36" i="1"/>
  <c r="V37" i="1"/>
  <c r="X37" i="1"/>
  <c r="AA37" i="1"/>
  <c r="V38" i="1"/>
  <c r="X38" i="1"/>
  <c r="AA38" i="1"/>
  <c r="V41" i="1"/>
  <c r="W41" i="1"/>
  <c r="V42" i="1"/>
  <c r="X42" i="1"/>
  <c r="V43" i="1"/>
  <c r="W43" i="1"/>
  <c r="X43" i="1"/>
  <c r="V45" i="1"/>
  <c r="V47" i="1"/>
  <c r="W47" i="1"/>
  <c r="Z47" i="1"/>
  <c r="AA47" i="1"/>
  <c r="AD47" i="1"/>
  <c r="AE47" i="1"/>
  <c r="AF47" i="1"/>
  <c r="V48" i="1"/>
  <c r="X48" i="1"/>
  <c r="Z48" i="1"/>
  <c r="AA48" i="1"/>
  <c r="AB48" i="1"/>
  <c r="AD48" i="1"/>
  <c r="AF48" i="1"/>
  <c r="V49" i="1"/>
  <c r="W49" i="1"/>
  <c r="X49" i="1"/>
  <c r="Z49" i="1"/>
  <c r="AA49" i="1"/>
  <c r="AB49" i="1"/>
  <c r="AD49" i="1"/>
  <c r="AE49" i="1"/>
  <c r="AF49" i="1"/>
  <c r="V50" i="1"/>
  <c r="Z50" i="1"/>
  <c r="AD50" i="1"/>
  <c r="W53" i="1"/>
  <c r="W54" i="1"/>
  <c r="W55" i="1"/>
  <c r="G4" i="2"/>
  <c r="H4" i="2"/>
  <c r="I4" i="2"/>
  <c r="C5" i="2"/>
  <c r="D5" i="2"/>
  <c r="E5" i="2"/>
  <c r="G5" i="2"/>
  <c r="H5" i="2"/>
  <c r="I5" i="2"/>
  <c r="C9" i="2"/>
  <c r="F9" i="2"/>
  <c r="I9" i="2"/>
  <c r="D12" i="2"/>
  <c r="G12" i="2"/>
  <c r="J12" i="2"/>
  <c r="C13" i="2"/>
  <c r="F13" i="2"/>
  <c r="I13" i="2"/>
  <c r="C17" i="2"/>
</calcChain>
</file>

<file path=xl/sharedStrings.xml><?xml version="1.0" encoding="utf-8"?>
<sst xmlns="http://schemas.openxmlformats.org/spreadsheetml/2006/main" count="100" uniqueCount="35">
  <si>
    <t>D</t>
  </si>
  <si>
    <t>d</t>
  </si>
  <si>
    <t>L</t>
  </si>
  <si>
    <t>x</t>
  </si>
  <si>
    <t>y</t>
  </si>
  <si>
    <t>z</t>
  </si>
  <si>
    <t>угол</t>
  </si>
  <si>
    <t>Коорлинаты точек витка</t>
  </si>
  <si>
    <t>M1</t>
  </si>
  <si>
    <t>M2</t>
  </si>
  <si>
    <t>M3</t>
  </si>
  <si>
    <t>Матрица</t>
  </si>
  <si>
    <t>х</t>
  </si>
  <si>
    <t>Уравнение плоскости</t>
  </si>
  <si>
    <t>Координаты точек плоскости</t>
  </si>
  <si>
    <t>=0</t>
  </si>
  <si>
    <t>Уравнение плоскости N0, проходящей через центр сечения</t>
  </si>
  <si>
    <t>Проекция точки 1 на плоскость N0</t>
  </si>
  <si>
    <t>Уравнение прямой в пространстве</t>
  </si>
  <si>
    <t>=</t>
  </si>
  <si>
    <t>Система уравнений прямой в пространстве</t>
  </si>
  <si>
    <t>Определитель</t>
  </si>
  <si>
    <t>Матрицы</t>
  </si>
  <si>
    <t>Определители</t>
  </si>
  <si>
    <t>Координаты точки пересечения</t>
  </si>
  <si>
    <t>Проекция точки 3 на плоскость N0</t>
  </si>
  <si>
    <t>Лист 2</t>
  </si>
  <si>
    <t>Уравнение прямой №1 в пространстве</t>
  </si>
  <si>
    <t>Справка</t>
  </si>
  <si>
    <t>точка 1</t>
  </si>
  <si>
    <t>Точка 2</t>
  </si>
  <si>
    <t>Прямая №1</t>
  </si>
  <si>
    <t>Прямая №2</t>
  </si>
  <si>
    <t>Угол</t>
  </si>
  <si>
    <t>Шаг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</si>
</sst>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/>
    <xf numFmtId="0" fontId="0" fillId="2" borderId="5" xfId="0" applyFill="1" applyBorder="1"/>
    <xf numFmtId="0" fontId="0" fillId="2" borderId="8" xfId="0" applyFill="1" applyBorder="1"/>
    <xf numFmtId="0" fontId="0" fillId="0" borderId="0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zoomScaleNormal="100" workbookViewId="0">
      <selection activeCell="C13" sqref="C13"/>
    </sheetView>
  </sheetViews>
  <sheetFormatPr defaultRowHeight="15" x14ac:dyDescent="0.25"/>
  <cols>
    <col min="1" max="1" width="9.140625" style="1"/>
    <col min="9" max="9" width="9.140625" style="1"/>
    <col min="10" max="10" width="13.140625" customWidth="1"/>
    <col min="21" max="21" width="16.140625" customWidth="1"/>
    <col min="22" max="23" width="12.28515625" bestFit="1" customWidth="1"/>
    <col min="26" max="27" width="12.28515625" bestFit="1" customWidth="1"/>
    <col min="30" max="30" width="12.7109375" bestFit="1" customWidth="1"/>
    <col min="32" max="32" width="12.28515625" bestFit="1" customWidth="1"/>
  </cols>
  <sheetData>
    <row r="1" spans="1:35" s="1" customFormat="1" ht="15.75" thickBot="1" x14ac:dyDescent="0.3">
      <c r="A1" s="37" t="s">
        <v>7</v>
      </c>
      <c r="B1" s="38"/>
      <c r="C1" s="38"/>
      <c r="D1" s="38"/>
      <c r="E1" s="38"/>
      <c r="F1" s="38"/>
      <c r="G1" s="38"/>
      <c r="H1" s="39"/>
      <c r="I1" s="44" t="s">
        <v>16</v>
      </c>
      <c r="J1" s="45"/>
      <c r="K1" s="45"/>
      <c r="L1" s="45"/>
      <c r="M1" s="45"/>
      <c r="N1" s="45"/>
      <c r="O1" s="45"/>
      <c r="P1" s="45"/>
      <c r="Q1" s="45"/>
      <c r="R1" s="45"/>
      <c r="S1" s="46"/>
      <c r="T1" s="59" t="s">
        <v>17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  <c r="AH1" s="66" t="s">
        <v>26</v>
      </c>
      <c r="AI1" s="67"/>
    </row>
    <row r="2" spans="1:35" x14ac:dyDescent="0.25">
      <c r="A2" s="5"/>
      <c r="B2" s="5" t="s">
        <v>0</v>
      </c>
      <c r="C2" s="12">
        <v>500</v>
      </c>
      <c r="D2" s="6"/>
      <c r="E2" s="6"/>
      <c r="F2" s="6"/>
      <c r="G2" s="6"/>
      <c r="H2" s="7"/>
      <c r="I2" s="5"/>
      <c r="J2" s="33" t="s">
        <v>14</v>
      </c>
      <c r="K2" s="5"/>
      <c r="L2" s="6" t="s">
        <v>3</v>
      </c>
      <c r="M2" s="6" t="s">
        <v>4</v>
      </c>
      <c r="N2" s="7" t="s">
        <v>5</v>
      </c>
      <c r="O2" s="6"/>
      <c r="P2" s="6"/>
      <c r="Q2" s="6"/>
      <c r="R2" s="6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68"/>
      <c r="AI2" s="64"/>
    </row>
    <row r="3" spans="1:35" ht="15.75" thickBot="1" x14ac:dyDescent="0.3">
      <c r="A3" s="5"/>
      <c r="B3" s="5" t="s">
        <v>1</v>
      </c>
      <c r="C3" s="12">
        <v>219</v>
      </c>
      <c r="D3" s="6"/>
      <c r="E3" s="6"/>
      <c r="F3" s="6"/>
      <c r="G3" s="6"/>
      <c r="H3" s="7"/>
      <c r="I3" s="5"/>
      <c r="J3" s="33"/>
      <c r="K3" s="5" t="s">
        <v>8</v>
      </c>
      <c r="L3" s="6">
        <v>0</v>
      </c>
      <c r="M3" s="6">
        <v>0</v>
      </c>
      <c r="N3" s="7">
        <f ca="1">(E8+E10)/2</f>
        <v>22.382543753373533</v>
      </c>
      <c r="O3" s="6"/>
      <c r="P3" s="6"/>
      <c r="Q3" s="6"/>
      <c r="R3" s="6"/>
      <c r="S3" s="7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68"/>
      <c r="AI3" s="64"/>
    </row>
    <row r="4" spans="1:35" ht="15.75" customHeight="1" thickBot="1" x14ac:dyDescent="0.3">
      <c r="A4" s="5"/>
      <c r="B4" s="8" t="s">
        <v>2</v>
      </c>
      <c r="C4" s="13">
        <v>350</v>
      </c>
      <c r="D4" s="6"/>
      <c r="E4" s="6"/>
      <c r="F4" s="6"/>
      <c r="G4" s="6"/>
      <c r="H4" s="7"/>
      <c r="I4" s="5"/>
      <c r="J4" s="33"/>
      <c r="K4" s="5" t="s">
        <v>9</v>
      </c>
      <c r="L4" s="6">
        <f>F8</f>
        <v>250</v>
      </c>
      <c r="M4" s="6">
        <f>G8</f>
        <v>0</v>
      </c>
      <c r="N4" s="7">
        <f>H8</f>
        <v>0</v>
      </c>
      <c r="O4" s="6"/>
      <c r="P4" s="6"/>
      <c r="Q4" s="6"/>
      <c r="R4" s="6"/>
      <c r="S4" s="7"/>
      <c r="T4" s="5"/>
      <c r="U4" s="40" t="s">
        <v>18</v>
      </c>
      <c r="V4" s="32" t="s">
        <v>3</v>
      </c>
      <c r="W4" s="32">
        <f>-C8</f>
        <v>-109.5</v>
      </c>
      <c r="X4" s="50" t="s">
        <v>19</v>
      </c>
      <c r="Y4" s="32" t="s">
        <v>4</v>
      </c>
      <c r="Z4" s="32">
        <f>-D8</f>
        <v>0</v>
      </c>
      <c r="AA4" s="50" t="s">
        <v>19</v>
      </c>
      <c r="AB4" s="32" t="s">
        <v>5</v>
      </c>
      <c r="AC4" s="29">
        <f>-E8</f>
        <v>0</v>
      </c>
      <c r="AD4" s="6"/>
      <c r="AE4" s="6"/>
      <c r="AF4" s="6"/>
      <c r="AG4" s="7"/>
      <c r="AH4" s="68"/>
      <c r="AI4" s="64"/>
    </row>
    <row r="5" spans="1:35" ht="15.75" thickBot="1" x14ac:dyDescent="0.3">
      <c r="A5" s="5"/>
      <c r="B5" s="6"/>
      <c r="C5" s="6"/>
      <c r="D5" s="6"/>
      <c r="E5" s="6"/>
      <c r="F5" s="6"/>
      <c r="G5" s="6"/>
      <c r="H5" s="7"/>
      <c r="I5" s="5"/>
      <c r="J5" s="34"/>
      <c r="K5" s="8" t="s">
        <v>10</v>
      </c>
      <c r="L5" s="9">
        <f ca="1">F10</f>
        <v>173.52615537688709</v>
      </c>
      <c r="M5" s="9">
        <f ca="1">G10</f>
        <v>179.96853447232502</v>
      </c>
      <c r="N5" s="10">
        <f ca="1">H10</f>
        <v>44.765087506747065</v>
      </c>
      <c r="O5" s="6"/>
      <c r="P5" s="6"/>
      <c r="Q5" s="6"/>
      <c r="R5" s="6"/>
      <c r="S5" s="7"/>
      <c r="T5" s="5"/>
      <c r="U5" s="56"/>
      <c r="V5" s="51">
        <f ca="1">$K$8</f>
        <v>4028.1535970573277</v>
      </c>
      <c r="W5" s="51"/>
      <c r="X5" s="51"/>
      <c r="Y5" s="51">
        <f ca="1">$M$8</f>
        <v>-9479.5927034212509</v>
      </c>
      <c r="Z5" s="51"/>
      <c r="AA5" s="51"/>
      <c r="AB5" s="51">
        <f ca="1">$O$8</f>
        <v>44992.133618081258</v>
      </c>
      <c r="AC5" s="53"/>
      <c r="AD5" s="6"/>
      <c r="AE5" s="6"/>
      <c r="AF5" s="6"/>
      <c r="AG5" s="7"/>
      <c r="AH5" s="68"/>
      <c r="AI5" s="64"/>
    </row>
    <row r="6" spans="1:35" ht="15.75" thickBot="1" x14ac:dyDescent="0.3">
      <c r="A6" s="5"/>
      <c r="B6" s="11"/>
      <c r="C6" s="49">
        <v>1</v>
      </c>
      <c r="D6" s="47"/>
      <c r="E6" s="48"/>
      <c r="F6" s="47">
        <v>2</v>
      </c>
      <c r="G6" s="47"/>
      <c r="H6" s="48"/>
      <c r="I6" s="18"/>
      <c r="J6" s="6"/>
      <c r="K6" s="6"/>
      <c r="L6" s="6"/>
      <c r="M6" s="6"/>
      <c r="N6" s="6"/>
      <c r="O6" s="6"/>
      <c r="P6" s="6"/>
      <c r="Q6" s="6"/>
      <c r="R6" s="6"/>
      <c r="S6" s="7"/>
      <c r="T6" s="5"/>
      <c r="U6" s="41"/>
      <c r="V6" s="52"/>
      <c r="W6" s="52"/>
      <c r="X6" s="52"/>
      <c r="Y6" s="52"/>
      <c r="Z6" s="52"/>
      <c r="AA6" s="52"/>
      <c r="AB6" s="52"/>
      <c r="AC6" s="54"/>
      <c r="AD6" s="6"/>
      <c r="AE6" s="6"/>
      <c r="AF6" s="6"/>
      <c r="AG6" s="7"/>
      <c r="AH6" s="68"/>
      <c r="AI6" s="64"/>
    </row>
    <row r="7" spans="1:35" ht="15.75" thickBot="1" x14ac:dyDescent="0.3">
      <c r="A7" s="5"/>
      <c r="B7" s="2" t="s">
        <v>6</v>
      </c>
      <c r="C7" s="2" t="s">
        <v>3</v>
      </c>
      <c r="D7" s="3" t="s">
        <v>4</v>
      </c>
      <c r="E7" s="4" t="s">
        <v>5</v>
      </c>
      <c r="F7" s="3" t="s">
        <v>3</v>
      </c>
      <c r="G7" s="3" t="s">
        <v>4</v>
      </c>
      <c r="H7" s="4" t="s">
        <v>5</v>
      </c>
      <c r="I7" s="5"/>
      <c r="J7" s="6"/>
      <c r="K7" s="6"/>
      <c r="L7" s="6"/>
      <c r="M7" s="6"/>
      <c r="N7" s="6"/>
      <c r="O7" s="6"/>
      <c r="P7" s="6"/>
      <c r="Q7" s="6"/>
      <c r="R7" s="6"/>
      <c r="S7" s="7"/>
      <c r="T7" s="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68"/>
      <c r="AI7" s="64"/>
    </row>
    <row r="8" spans="1:35" ht="15.75" customHeight="1" thickBot="1" x14ac:dyDescent="0.3">
      <c r="A8" s="5"/>
      <c r="B8" s="5">
        <v>0</v>
      </c>
      <c r="C8" s="5">
        <f>C3/2*COS(RADIANS(B8))</f>
        <v>109.5</v>
      </c>
      <c r="D8" s="6">
        <f>C3/2*SIN(RADIANS(B8))</f>
        <v>0</v>
      </c>
      <c r="E8" s="7">
        <f>C4/(2*PI())*RADIANS(B8)</f>
        <v>0</v>
      </c>
      <c r="F8" s="6">
        <f>C2/2*COS(RADIANS(B8))</f>
        <v>250</v>
      </c>
      <c r="G8" s="6">
        <f>C2/2*SIN(RADIANS(B8))</f>
        <v>0</v>
      </c>
      <c r="H8" s="7">
        <f>C4/(2*PI())*RADIANS(B8)</f>
        <v>0</v>
      </c>
      <c r="I8" s="5"/>
      <c r="J8" s="40" t="s">
        <v>13</v>
      </c>
      <c r="K8" s="42">
        <f ca="1">((M4-M3)*(N5-N3)-(N4-N3)*(M5-M3))</f>
        <v>4028.1535970573277</v>
      </c>
      <c r="L8" s="42" t="s">
        <v>12</v>
      </c>
      <c r="M8" s="42">
        <f ca="1">((N4-N3)*(L5-L3)-(L4-L3)*(N5-N3))</f>
        <v>-9479.5927034212509</v>
      </c>
      <c r="N8" s="42" t="s">
        <v>4</v>
      </c>
      <c r="O8" s="42">
        <f ca="1">((L4-L3)*(M5-M3)-(M4-M3)*(L5-L3))</f>
        <v>44992.133618081258</v>
      </c>
      <c r="P8" s="42" t="s">
        <v>5</v>
      </c>
      <c r="Q8" s="42">
        <f ca="1">-L3*K8-M3*M8-N3*O8</f>
        <v>-1007038.399264332</v>
      </c>
      <c r="R8" s="35" t="s">
        <v>15</v>
      </c>
      <c r="S8" s="7"/>
      <c r="T8" s="5"/>
      <c r="U8" s="40" t="s">
        <v>20</v>
      </c>
      <c r="V8" s="3">
        <f ca="1">Y5</f>
        <v>-9479.5927034212509</v>
      </c>
      <c r="W8" s="3" t="s">
        <v>12</v>
      </c>
      <c r="X8" s="3">
        <f ca="1">-V5</f>
        <v>-4028.1535970573277</v>
      </c>
      <c r="Y8" s="3" t="s">
        <v>4</v>
      </c>
      <c r="Z8" s="3" t="s">
        <v>19</v>
      </c>
      <c r="AA8" s="4">
        <f ca="1">-(Y5*W4)+V5*Z4</f>
        <v>-1038015.401024627</v>
      </c>
      <c r="AB8" s="6"/>
      <c r="AC8" s="6"/>
      <c r="AD8" s="6"/>
      <c r="AE8" s="6"/>
      <c r="AF8" s="6"/>
      <c r="AG8" s="7"/>
      <c r="AH8" s="68"/>
      <c r="AI8" s="64"/>
    </row>
    <row r="9" spans="1:35" ht="15.75" thickBot="1" x14ac:dyDescent="0.3">
      <c r="A9" s="5"/>
      <c r="B9" s="2"/>
      <c r="C9" s="49">
        <v>3</v>
      </c>
      <c r="D9" s="47"/>
      <c r="E9" s="48"/>
      <c r="F9" s="47">
        <v>4</v>
      </c>
      <c r="G9" s="47"/>
      <c r="H9" s="48"/>
      <c r="I9" s="18"/>
      <c r="J9" s="41"/>
      <c r="K9" s="43"/>
      <c r="L9" s="43"/>
      <c r="M9" s="43"/>
      <c r="N9" s="43"/>
      <c r="O9" s="43"/>
      <c r="P9" s="43"/>
      <c r="Q9" s="43"/>
      <c r="R9" s="36"/>
      <c r="S9" s="7"/>
      <c r="T9" s="5"/>
      <c r="U9" s="56"/>
      <c r="V9" s="6">
        <f ca="1">AB5</f>
        <v>44992.133618081258</v>
      </c>
      <c r="W9" s="6" t="s">
        <v>3</v>
      </c>
      <c r="X9" s="6">
        <f ca="1">-V5</f>
        <v>-4028.1535970573277</v>
      </c>
      <c r="Y9" s="6" t="s">
        <v>5</v>
      </c>
      <c r="Z9" s="6" t="s">
        <v>19</v>
      </c>
      <c r="AA9" s="7">
        <f ca="1">-(AB5*W4)+V5*AC4</f>
        <v>4926638.631179898</v>
      </c>
      <c r="AB9" s="6"/>
      <c r="AC9" s="6"/>
      <c r="AD9" s="6"/>
      <c r="AE9" s="6"/>
      <c r="AF9" s="6"/>
      <c r="AG9" s="7"/>
      <c r="AH9" s="68"/>
      <c r="AI9" s="64"/>
    </row>
    <row r="10" spans="1:35" ht="15.75" thickBot="1" x14ac:dyDescent="0.3">
      <c r="A10" s="5"/>
      <c r="B10" s="8">
        <f ca="1">B10+B12</f>
        <v>46.04409000693984</v>
      </c>
      <c r="C10" s="8">
        <f ca="1">C3/2*COS(RADIANS(B10))</f>
        <v>76.004456055076545</v>
      </c>
      <c r="D10" s="9">
        <f ca="1">C3/2*SIN(RADIANS(B10))</f>
        <v>78.826218098878357</v>
      </c>
      <c r="E10" s="10">
        <f ca="1">C4/(2*PI())*RADIANS(B10)</f>
        <v>44.765087506747065</v>
      </c>
      <c r="F10" s="9">
        <f ca="1">C2/2*COS(RADIANS(B10))</f>
        <v>173.52615537688709</v>
      </c>
      <c r="G10" s="9">
        <f ca="1">C2/2*SIN(RADIANS(B10))</f>
        <v>179.96853447232502</v>
      </c>
      <c r="H10" s="10">
        <f ca="1">C4/(2*PI())*RADIANS(B10)</f>
        <v>44.765087506747065</v>
      </c>
      <c r="I10" s="5"/>
      <c r="J10" s="14"/>
      <c r="K10" s="6"/>
      <c r="L10" s="6"/>
      <c r="M10" s="6"/>
      <c r="N10" s="6"/>
      <c r="O10" s="6"/>
      <c r="P10" s="6"/>
      <c r="Q10" s="6"/>
      <c r="R10" s="6"/>
      <c r="S10" s="7"/>
      <c r="T10" s="5"/>
      <c r="U10" s="56"/>
      <c r="V10" s="55">
        <f ca="1">AB5</f>
        <v>44992.133618081258</v>
      </c>
      <c r="W10" s="55" t="s">
        <v>4</v>
      </c>
      <c r="X10" s="55">
        <f ca="1">-Y5</f>
        <v>9479.5927034212509</v>
      </c>
      <c r="Y10" s="55" t="s">
        <v>5</v>
      </c>
      <c r="Z10" s="55" t="s">
        <v>19</v>
      </c>
      <c r="AA10" s="64">
        <f ca="1">-(AB5*Z4)+Y5*AC4</f>
        <v>0</v>
      </c>
      <c r="AB10" s="6"/>
      <c r="AC10" s="6"/>
      <c r="AD10" s="6"/>
      <c r="AE10" s="6"/>
      <c r="AF10" s="6"/>
      <c r="AG10" s="7"/>
      <c r="AH10" s="68"/>
      <c r="AI10" s="64"/>
    </row>
    <row r="11" spans="1:35" ht="15.75" thickBot="1" x14ac:dyDescent="0.3">
      <c r="A11" s="5"/>
      <c r="B11" s="6"/>
      <c r="C11" s="6"/>
      <c r="D11" s="6"/>
      <c r="E11" s="6"/>
      <c r="F11" s="6"/>
      <c r="G11" s="6"/>
      <c r="H11" s="7"/>
      <c r="I11" s="5"/>
      <c r="J11" s="6"/>
      <c r="K11" s="6"/>
      <c r="L11" s="6"/>
      <c r="M11" s="6"/>
      <c r="N11" s="6"/>
      <c r="O11" s="6"/>
      <c r="P11" s="6"/>
      <c r="Q11" s="6"/>
      <c r="R11" s="6"/>
      <c r="S11" s="7"/>
      <c r="T11" s="5"/>
      <c r="U11" s="41"/>
      <c r="V11" s="43"/>
      <c r="W11" s="43"/>
      <c r="X11" s="43"/>
      <c r="Y11" s="43"/>
      <c r="Z11" s="43"/>
      <c r="AA11" s="65"/>
      <c r="AB11" s="6"/>
      <c r="AC11" s="6"/>
      <c r="AD11" s="6"/>
      <c r="AE11" s="6"/>
      <c r="AF11" s="6"/>
      <c r="AG11" s="7"/>
      <c r="AH11" s="68"/>
      <c r="AI11" s="64"/>
    </row>
    <row r="12" spans="1:35" ht="15.75" thickBot="1" x14ac:dyDescent="0.3">
      <c r="A12" s="5" t="s">
        <v>34</v>
      </c>
      <c r="B12" s="6">
        <f ca="1">IF(ISERROR('Лист 2'!C17),1,IF('Лист 2'!C17&lt;&gt;45,SIGN(45-'Лист 2'!C17)*10^(LOG10(ABS('Лист 2'!C17-45))-1),0))</f>
        <v>0</v>
      </c>
      <c r="C12" s="6"/>
      <c r="D12" s="6"/>
      <c r="E12" s="6"/>
      <c r="F12" s="6"/>
      <c r="G12" s="6"/>
      <c r="H12" s="7"/>
      <c r="I12" s="5"/>
      <c r="J12" s="6"/>
      <c r="K12" s="6"/>
      <c r="L12" s="6"/>
      <c r="M12" s="6"/>
      <c r="N12" s="6"/>
      <c r="O12" s="6"/>
      <c r="P12" s="6"/>
      <c r="Q12" s="6"/>
      <c r="R12" s="6"/>
      <c r="S12" s="7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68"/>
      <c r="AI12" s="64"/>
    </row>
    <row r="13" spans="1:35" x14ac:dyDescent="0.25">
      <c r="A13" s="5"/>
      <c r="B13" s="6"/>
      <c r="C13" s="6"/>
      <c r="D13" s="6"/>
      <c r="E13" s="6"/>
      <c r="F13" s="6"/>
      <c r="G13" s="6"/>
      <c r="H13" s="7"/>
      <c r="I13" s="5"/>
      <c r="J13" s="6"/>
      <c r="K13" s="6"/>
      <c r="L13" s="6"/>
      <c r="M13" s="6"/>
      <c r="N13" s="6"/>
      <c r="O13" s="6"/>
      <c r="P13" s="6"/>
      <c r="Q13" s="6"/>
      <c r="R13" s="6"/>
      <c r="S13" s="7"/>
      <c r="T13" s="5"/>
      <c r="U13" s="49" t="s">
        <v>11</v>
      </c>
      <c r="V13" s="3">
        <f ca="1">V8</f>
        <v>-9479.5927034212509</v>
      </c>
      <c r="W13" s="3">
        <f ca="1">X8</f>
        <v>-4028.1535970573277</v>
      </c>
      <c r="X13" s="4">
        <v>0</v>
      </c>
      <c r="Y13" s="6"/>
      <c r="Z13" s="6"/>
      <c r="AA13" s="6"/>
      <c r="AB13" s="6"/>
      <c r="AC13" s="6"/>
      <c r="AD13" s="6"/>
      <c r="AE13" s="6"/>
      <c r="AF13" s="6"/>
      <c r="AG13" s="7"/>
      <c r="AH13" s="68"/>
      <c r="AI13" s="64"/>
    </row>
    <row r="14" spans="1:35" x14ac:dyDescent="0.25">
      <c r="A14" s="5"/>
      <c r="B14" s="6"/>
      <c r="C14" s="6"/>
      <c r="D14" s="6"/>
      <c r="E14" s="6"/>
      <c r="F14" s="6"/>
      <c r="G14" s="6"/>
      <c r="H14" s="7"/>
      <c r="I14" s="5"/>
      <c r="J14" s="6"/>
      <c r="K14" s="6"/>
      <c r="L14" s="6"/>
      <c r="M14" s="6"/>
      <c r="N14" s="6"/>
      <c r="O14" s="6"/>
      <c r="P14" s="6"/>
      <c r="Q14" s="6"/>
      <c r="R14" s="6"/>
      <c r="S14" s="7"/>
      <c r="T14" s="5"/>
      <c r="U14" s="57"/>
      <c r="V14" s="6">
        <f ca="1">V9</f>
        <v>44992.133618081258</v>
      </c>
      <c r="W14" s="6">
        <f>0</f>
        <v>0</v>
      </c>
      <c r="X14" s="7">
        <f ca="1">X9</f>
        <v>-4028.1535970573277</v>
      </c>
      <c r="Y14" s="6"/>
      <c r="Z14" s="6"/>
      <c r="AA14" s="6"/>
      <c r="AB14" s="6"/>
      <c r="AC14" s="6"/>
      <c r="AD14" s="6"/>
      <c r="AE14" s="6"/>
      <c r="AF14" s="6"/>
      <c r="AG14" s="7"/>
      <c r="AH14" s="68"/>
      <c r="AI14" s="64"/>
    </row>
    <row r="15" spans="1:35" ht="15.75" thickBot="1" x14ac:dyDescent="0.3">
      <c r="A15" s="5"/>
      <c r="B15" s="6"/>
      <c r="C15" s="6"/>
      <c r="D15" s="6"/>
      <c r="E15" s="6"/>
      <c r="F15" s="6"/>
      <c r="G15" s="6"/>
      <c r="H15" s="7"/>
      <c r="I15" s="5"/>
      <c r="J15" s="6"/>
      <c r="K15" s="6"/>
      <c r="L15" s="6"/>
      <c r="M15" s="6"/>
      <c r="N15" s="6"/>
      <c r="O15" s="6"/>
      <c r="P15" s="6"/>
      <c r="Q15" s="6"/>
      <c r="R15" s="6"/>
      <c r="S15" s="7"/>
      <c r="T15" s="5"/>
      <c r="U15" s="58"/>
      <c r="V15" s="9">
        <f ca="1">K8</f>
        <v>4028.1535970573277</v>
      </c>
      <c r="W15" s="9">
        <f ca="1">M8</f>
        <v>-9479.5927034212509</v>
      </c>
      <c r="X15" s="10">
        <f ca="1">O8</f>
        <v>44992.133618081258</v>
      </c>
      <c r="Y15" s="6"/>
      <c r="Z15" s="6"/>
      <c r="AA15" s="6"/>
      <c r="AB15" s="6"/>
      <c r="AC15" s="6"/>
      <c r="AD15" s="6"/>
      <c r="AE15" s="6"/>
      <c r="AF15" s="6"/>
      <c r="AG15" s="7"/>
      <c r="AH15" s="68"/>
      <c r="AI15" s="64"/>
    </row>
    <row r="16" spans="1:35" ht="15.75" thickBot="1" x14ac:dyDescent="0.3">
      <c r="A16" s="5"/>
      <c r="B16" s="6"/>
      <c r="C16" s="6"/>
      <c r="D16" s="73"/>
      <c r="E16" s="6"/>
      <c r="F16" s="6"/>
      <c r="G16" s="6"/>
      <c r="H16" s="7"/>
      <c r="I16" s="5"/>
      <c r="J16" s="6"/>
      <c r="K16" s="6"/>
      <c r="L16" s="6"/>
      <c r="M16" s="6"/>
      <c r="N16" s="6"/>
      <c r="O16" s="6"/>
      <c r="P16" s="6"/>
      <c r="Q16" s="6"/>
      <c r="R16" s="6"/>
      <c r="S16" s="7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68"/>
      <c r="AI16" s="64"/>
    </row>
    <row r="17" spans="1:35" ht="15.75" thickBot="1" x14ac:dyDescent="0.3">
      <c r="A17" s="5"/>
      <c r="B17" s="6"/>
      <c r="C17" s="6"/>
      <c r="D17" s="73"/>
      <c r="E17" s="6"/>
      <c r="F17" s="6"/>
      <c r="G17" s="6"/>
      <c r="H17" s="7"/>
      <c r="I17" s="5"/>
      <c r="J17" s="6"/>
      <c r="K17" s="6"/>
      <c r="L17" s="6"/>
      <c r="M17" s="6"/>
      <c r="N17" s="6"/>
      <c r="O17" s="6"/>
      <c r="P17" s="6"/>
      <c r="Q17" s="6"/>
      <c r="R17" s="6"/>
      <c r="S17" s="7"/>
      <c r="T17" s="5"/>
      <c r="U17" s="15" t="s">
        <v>21</v>
      </c>
      <c r="V17" s="17">
        <f ca="1">MDETERM(V13:X15)</f>
        <v>8581501029174.3945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68"/>
      <c r="AI17" s="64"/>
    </row>
    <row r="18" spans="1:35" ht="15.75" thickBot="1" x14ac:dyDescent="0.3">
      <c r="A18" s="5"/>
      <c r="B18" s="6"/>
      <c r="C18" s="6"/>
      <c r="D18" s="73"/>
      <c r="E18" s="6"/>
      <c r="F18" s="6"/>
      <c r="G18" s="6"/>
      <c r="H18" s="7"/>
      <c r="I18" s="5"/>
      <c r="J18" s="6"/>
      <c r="K18" s="6"/>
      <c r="L18" s="6"/>
      <c r="M18" s="6"/>
      <c r="N18" s="6"/>
      <c r="O18" s="6"/>
      <c r="P18" s="6"/>
      <c r="Q18" s="6"/>
      <c r="R18" s="6"/>
      <c r="S18" s="7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68"/>
      <c r="AI18" s="64"/>
    </row>
    <row r="19" spans="1:35" x14ac:dyDescent="0.25">
      <c r="A19" s="5"/>
      <c r="B19" s="6"/>
      <c r="C19" s="73"/>
      <c r="D19" s="73"/>
      <c r="E19" s="6"/>
      <c r="F19" s="6"/>
      <c r="G19" s="6"/>
      <c r="H19" s="7"/>
      <c r="I19" s="5"/>
      <c r="J19" s="6"/>
      <c r="K19" s="6"/>
      <c r="L19" s="6"/>
      <c r="M19" s="6"/>
      <c r="N19" s="6"/>
      <c r="O19" s="6"/>
      <c r="P19" s="6"/>
      <c r="Q19" s="6"/>
      <c r="R19" s="6"/>
      <c r="S19" s="7"/>
      <c r="T19" s="5"/>
      <c r="U19" s="40" t="s">
        <v>22</v>
      </c>
      <c r="V19" s="21">
        <f ca="1">AA8</f>
        <v>-1038015.401024627</v>
      </c>
      <c r="W19" s="19">
        <f t="shared" ref="W19:X21" ca="1" si="0">W13</f>
        <v>-4028.1535970573277</v>
      </c>
      <c r="X19" s="20">
        <f t="shared" si="0"/>
        <v>0</v>
      </c>
      <c r="Y19" s="63"/>
      <c r="Z19" s="21">
        <f ca="1">V13</f>
        <v>-9479.5927034212509</v>
      </c>
      <c r="AA19" s="19">
        <f ca="1">AA8</f>
        <v>-1038015.401024627</v>
      </c>
      <c r="AB19" s="20">
        <f>X13</f>
        <v>0</v>
      </c>
      <c r="AC19" s="63"/>
      <c r="AD19" s="21">
        <f t="shared" ref="AD19:AE21" ca="1" si="1">V13</f>
        <v>-9479.5927034212509</v>
      </c>
      <c r="AE19" s="19">
        <f t="shared" ca="1" si="1"/>
        <v>-4028.1535970573277</v>
      </c>
      <c r="AF19" s="20">
        <f ca="1">AA8</f>
        <v>-1038015.401024627</v>
      </c>
      <c r="AG19" s="7"/>
      <c r="AH19" s="68"/>
      <c r="AI19" s="64"/>
    </row>
    <row r="20" spans="1:35" x14ac:dyDescent="0.25">
      <c r="A20" s="5"/>
      <c r="B20" s="6"/>
      <c r="C20" s="73"/>
      <c r="D20" s="73"/>
      <c r="E20" s="6"/>
      <c r="F20" s="6"/>
      <c r="G20" s="6"/>
      <c r="H20" s="7"/>
      <c r="I20" s="5"/>
      <c r="J20" s="6"/>
      <c r="K20" s="6"/>
      <c r="L20" s="6"/>
      <c r="M20" s="6"/>
      <c r="N20" s="6"/>
      <c r="O20" s="6"/>
      <c r="P20" s="6"/>
      <c r="Q20" s="6"/>
      <c r="R20" s="6"/>
      <c r="S20" s="7"/>
      <c r="T20" s="5"/>
      <c r="U20" s="56"/>
      <c r="V20" s="22">
        <f ca="1">AA9</f>
        <v>4926638.631179898</v>
      </c>
      <c r="W20" s="23">
        <f t="shared" si="0"/>
        <v>0</v>
      </c>
      <c r="X20" s="24">
        <f t="shared" ca="1" si="0"/>
        <v>-4028.1535970573277</v>
      </c>
      <c r="Y20" s="33"/>
      <c r="Z20" s="22">
        <f ca="1">V14</f>
        <v>44992.133618081258</v>
      </c>
      <c r="AA20" s="23">
        <f ca="1">AA9</f>
        <v>4926638.631179898</v>
      </c>
      <c r="AB20" s="24">
        <f ca="1">X14</f>
        <v>-4028.1535970573277</v>
      </c>
      <c r="AC20" s="33"/>
      <c r="AD20" s="22">
        <f t="shared" ca="1" si="1"/>
        <v>44992.133618081258</v>
      </c>
      <c r="AE20" s="23">
        <f t="shared" si="1"/>
        <v>0</v>
      </c>
      <c r="AF20" s="24">
        <f ca="1">AA9</f>
        <v>4926638.631179898</v>
      </c>
      <c r="AG20" s="7"/>
      <c r="AH20" s="68"/>
      <c r="AI20" s="64"/>
    </row>
    <row r="21" spans="1:35" ht="15.75" thickBot="1" x14ac:dyDescent="0.3">
      <c r="A21" s="5"/>
      <c r="B21" s="6"/>
      <c r="C21" s="6"/>
      <c r="D21" s="6"/>
      <c r="E21" s="6"/>
      <c r="F21" s="6"/>
      <c r="G21" s="6"/>
      <c r="H21" s="7"/>
      <c r="I21" s="5"/>
      <c r="J21" s="6"/>
      <c r="K21" s="6"/>
      <c r="L21" s="6"/>
      <c r="M21" s="6"/>
      <c r="N21" s="6"/>
      <c r="O21" s="6"/>
      <c r="P21" s="6"/>
      <c r="Q21" s="6"/>
      <c r="R21" s="6"/>
      <c r="S21" s="7"/>
      <c r="T21" s="5"/>
      <c r="U21" s="41"/>
      <c r="V21" s="25">
        <f ca="1">-Q8</f>
        <v>1007038.399264332</v>
      </c>
      <c r="W21" s="26">
        <f t="shared" ca="1" si="0"/>
        <v>-9479.5927034212509</v>
      </c>
      <c r="X21" s="27">
        <f t="shared" ca="1" si="0"/>
        <v>44992.133618081258</v>
      </c>
      <c r="Y21" s="33"/>
      <c r="Z21" s="25">
        <f ca="1">V15</f>
        <v>4028.1535970573277</v>
      </c>
      <c r="AA21" s="26">
        <f ca="1">-Q8</f>
        <v>1007038.399264332</v>
      </c>
      <c r="AB21" s="27">
        <f ca="1">X15</f>
        <v>44992.133618081258</v>
      </c>
      <c r="AC21" s="33"/>
      <c r="AD21" s="25">
        <f t="shared" ca="1" si="1"/>
        <v>4028.1535970573277</v>
      </c>
      <c r="AE21" s="26">
        <f t="shared" ca="1" si="1"/>
        <v>-9479.5927034212509</v>
      </c>
      <c r="AF21" s="27">
        <f ca="1">-Q8</f>
        <v>1007038.399264332</v>
      </c>
      <c r="AG21" s="7"/>
      <c r="AH21" s="68"/>
      <c r="AI21" s="64"/>
    </row>
    <row r="22" spans="1:35" x14ac:dyDescent="0.25">
      <c r="A22" s="5"/>
      <c r="B22" s="6"/>
      <c r="C22" s="6"/>
      <c r="D22" s="6"/>
      <c r="E22" s="6"/>
      <c r="F22" s="6"/>
      <c r="G22" s="6"/>
      <c r="H22" s="7"/>
      <c r="I22" s="5"/>
      <c r="J22" s="6"/>
      <c r="K22" s="6"/>
      <c r="L22" s="6"/>
      <c r="M22" s="6"/>
      <c r="N22" s="6"/>
      <c r="O22" s="6"/>
      <c r="P22" s="6"/>
      <c r="Q22" s="6"/>
      <c r="R22" s="6"/>
      <c r="S22" s="7"/>
      <c r="T22" s="5"/>
      <c r="U22" s="21"/>
      <c r="V22" s="40">
        <f t="array" ref="V22" ca="1">MDETERM(V19:X21)</f>
        <v>948857570054238.87</v>
      </c>
      <c r="W22" s="50"/>
      <c r="X22" s="62"/>
      <c r="Y22" s="33"/>
      <c r="Z22" s="40">
        <f t="array" ref="Z22" ca="1">MDETERM(Z19:AB21)</f>
        <v>-21611158408673.117</v>
      </c>
      <c r="AA22" s="50"/>
      <c r="AB22" s="62"/>
      <c r="AC22" s="33"/>
      <c r="AD22" s="40">
        <f t="array" ref="AD22" ca="1">MDETERM(AD19:AF21)</f>
        <v>102571086879462.66</v>
      </c>
      <c r="AE22" s="50"/>
      <c r="AF22" s="62"/>
      <c r="AG22" s="7"/>
      <c r="AH22" s="68"/>
      <c r="AI22" s="64"/>
    </row>
    <row r="23" spans="1:35" ht="15.75" thickBot="1" x14ac:dyDescent="0.3">
      <c r="A23" s="5"/>
      <c r="B23" s="6"/>
      <c r="C23" s="6"/>
      <c r="D23" s="6"/>
      <c r="E23" s="6"/>
      <c r="F23" s="6"/>
      <c r="G23" s="6"/>
      <c r="H23" s="7"/>
      <c r="I23" s="5"/>
      <c r="J23" s="6"/>
      <c r="K23" s="6"/>
      <c r="L23" s="6"/>
      <c r="M23" s="6"/>
      <c r="N23" s="6"/>
      <c r="O23" s="6"/>
      <c r="P23" s="6"/>
      <c r="Q23" s="6"/>
      <c r="R23" s="6"/>
      <c r="S23" s="7"/>
      <c r="T23" s="5"/>
      <c r="U23" s="25" t="s">
        <v>23</v>
      </c>
      <c r="V23" s="41"/>
      <c r="W23" s="52"/>
      <c r="X23" s="54"/>
      <c r="Y23" s="34"/>
      <c r="Z23" s="41"/>
      <c r="AA23" s="52"/>
      <c r="AB23" s="54"/>
      <c r="AC23" s="34"/>
      <c r="AD23" s="41"/>
      <c r="AE23" s="52"/>
      <c r="AF23" s="54"/>
      <c r="AG23" s="7"/>
      <c r="AH23" s="68"/>
      <c r="AI23" s="64"/>
    </row>
    <row r="24" spans="1:35" ht="15.75" thickBot="1" x14ac:dyDescent="0.3">
      <c r="A24" s="5"/>
      <c r="B24" s="6"/>
      <c r="C24" s="6"/>
      <c r="D24" s="6"/>
      <c r="E24" s="6"/>
      <c r="F24" s="6"/>
      <c r="G24" s="6"/>
      <c r="H24" s="7"/>
      <c r="I24" s="5"/>
      <c r="J24" s="6"/>
      <c r="K24" s="6"/>
      <c r="L24" s="6"/>
      <c r="M24" s="6"/>
      <c r="N24" s="6"/>
      <c r="O24" s="6"/>
      <c r="P24" s="6"/>
      <c r="Q24" s="6"/>
      <c r="R24" s="6"/>
      <c r="S24" s="7"/>
      <c r="T24" s="5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7"/>
      <c r="AH24" s="68"/>
      <c r="AI24" s="64"/>
    </row>
    <row r="25" spans="1:35" ht="15.75" thickBot="1" x14ac:dyDescent="0.3">
      <c r="A25" s="5"/>
      <c r="B25" s="6"/>
      <c r="C25" s="6"/>
      <c r="D25" s="6"/>
      <c r="E25" s="6"/>
      <c r="F25" s="6"/>
      <c r="G25" s="6"/>
      <c r="H25" s="7"/>
      <c r="I25" s="5"/>
      <c r="J25" s="6"/>
      <c r="K25" s="6"/>
      <c r="L25" s="6"/>
      <c r="M25" s="6"/>
      <c r="N25" s="6"/>
      <c r="O25" s="6"/>
      <c r="P25" s="6"/>
      <c r="Q25" s="6"/>
      <c r="R25" s="6"/>
      <c r="S25" s="7"/>
      <c r="T25" s="5"/>
      <c r="U25" s="63" t="s">
        <v>24</v>
      </c>
      <c r="V25" s="28" t="s">
        <v>3</v>
      </c>
      <c r="W25" s="30">
        <f ca="1">V22/V17</f>
        <v>110.5701166763743</v>
      </c>
      <c r="X25" s="23"/>
      <c r="Y25" s="23"/>
      <c r="Z25" s="23"/>
      <c r="AA25" s="23"/>
      <c r="AB25" s="23"/>
      <c r="AC25" s="23"/>
      <c r="AD25" s="23"/>
      <c r="AE25" s="23"/>
      <c r="AF25" s="23"/>
      <c r="AG25" s="7"/>
      <c r="AH25" s="68"/>
      <c r="AI25" s="64"/>
    </row>
    <row r="26" spans="1:35" ht="15.75" thickBot="1" x14ac:dyDescent="0.3">
      <c r="A26" s="5"/>
      <c r="B26" s="6"/>
      <c r="C26" s="6"/>
      <c r="D26" s="6"/>
      <c r="E26" s="6"/>
      <c r="F26" s="6"/>
      <c r="G26" s="6"/>
      <c r="H26" s="7"/>
      <c r="I26" s="5"/>
      <c r="J26" s="6"/>
      <c r="K26" s="6"/>
      <c r="L26" s="6"/>
      <c r="M26" s="6"/>
      <c r="N26" s="6"/>
      <c r="O26" s="6"/>
      <c r="P26" s="6"/>
      <c r="Q26" s="6"/>
      <c r="R26" s="6"/>
      <c r="S26" s="7"/>
      <c r="T26" s="5"/>
      <c r="U26" s="33"/>
      <c r="V26" s="28" t="s">
        <v>4</v>
      </c>
      <c r="W26" s="30">
        <f ca="1">Z22/V17</f>
        <v>-2.5183424595769437</v>
      </c>
      <c r="X26" s="23"/>
      <c r="Y26" s="23"/>
      <c r="Z26" s="23"/>
      <c r="AA26" s="23"/>
      <c r="AB26" s="23"/>
      <c r="AC26" s="23"/>
      <c r="AD26" s="23"/>
      <c r="AE26" s="23"/>
      <c r="AF26" s="23"/>
      <c r="AG26" s="7"/>
      <c r="AH26" s="68"/>
      <c r="AI26" s="64"/>
    </row>
    <row r="27" spans="1:35" ht="15.75" thickBot="1" x14ac:dyDescent="0.3">
      <c r="A27" s="5"/>
      <c r="B27" s="6"/>
      <c r="C27" s="6"/>
      <c r="D27" s="6"/>
      <c r="E27" s="6"/>
      <c r="F27" s="6"/>
      <c r="G27" s="6"/>
      <c r="H27" s="7"/>
      <c r="I27" s="5"/>
      <c r="J27" s="6"/>
      <c r="K27" s="6"/>
      <c r="L27" s="6"/>
      <c r="M27" s="6"/>
      <c r="N27" s="6"/>
      <c r="O27" s="6"/>
      <c r="P27" s="6"/>
      <c r="Q27" s="6"/>
      <c r="R27" s="6"/>
      <c r="S27" s="7"/>
      <c r="T27" s="5"/>
      <c r="U27" s="34"/>
      <c r="V27" s="25" t="s">
        <v>5</v>
      </c>
      <c r="W27" s="31">
        <f ca="1">AD22/V17</f>
        <v>11.952581084678933</v>
      </c>
      <c r="X27" s="23"/>
      <c r="Y27" s="23"/>
      <c r="Z27" s="23"/>
      <c r="AA27" s="23"/>
      <c r="AB27" s="23"/>
      <c r="AC27" s="23"/>
      <c r="AD27" s="23"/>
      <c r="AE27" s="23"/>
      <c r="AF27" s="23"/>
      <c r="AG27" s="7"/>
      <c r="AH27" s="68"/>
      <c r="AI27" s="64"/>
    </row>
    <row r="28" spans="1:35" ht="15.75" thickBot="1" x14ac:dyDescent="0.3">
      <c r="A28" s="8"/>
      <c r="B28" s="9"/>
      <c r="C28" s="9"/>
      <c r="D28" s="9"/>
      <c r="E28" s="9"/>
      <c r="F28" s="9"/>
      <c r="G28" s="9"/>
      <c r="H28" s="10"/>
      <c r="I28" s="8"/>
      <c r="J28" s="9"/>
      <c r="K28" s="9"/>
      <c r="L28" s="9"/>
      <c r="M28" s="9"/>
      <c r="N28" s="9"/>
      <c r="O28" s="9"/>
      <c r="P28" s="9"/>
      <c r="Q28" s="9"/>
      <c r="R28" s="9"/>
      <c r="S28" s="10"/>
      <c r="T28" s="8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/>
      <c r="AH28" s="68"/>
      <c r="AI28" s="64"/>
    </row>
    <row r="29" spans="1:35" ht="15.75" thickBot="1" x14ac:dyDescent="0.3">
      <c r="B29" s="6"/>
      <c r="C29" s="6"/>
      <c r="D29" s="6"/>
      <c r="E29" s="6"/>
      <c r="F29" s="6"/>
      <c r="G29" s="6"/>
      <c r="H29" s="6"/>
      <c r="I29" s="6"/>
      <c r="J29" s="6"/>
      <c r="T29" s="44" t="s">
        <v>25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6"/>
      <c r="AH29" s="68"/>
      <c r="AI29" s="64"/>
    </row>
    <row r="30" spans="1:35" x14ac:dyDescent="0.25"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68"/>
      <c r="AI30" s="64"/>
    </row>
    <row r="31" spans="1:35" ht="15.75" thickBot="1" x14ac:dyDescent="0.3"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68"/>
      <c r="AI31" s="64"/>
    </row>
    <row r="32" spans="1:35" ht="15.75" thickBot="1" x14ac:dyDescent="0.3">
      <c r="T32" s="5"/>
      <c r="U32" s="40" t="s">
        <v>18</v>
      </c>
      <c r="V32" s="32" t="s">
        <v>3</v>
      </c>
      <c r="W32" s="32">
        <f ca="1">-C10</f>
        <v>-76.004456055076545</v>
      </c>
      <c r="X32" s="50" t="s">
        <v>19</v>
      </c>
      <c r="Y32" s="32" t="s">
        <v>4</v>
      </c>
      <c r="Z32" s="32">
        <f ca="1">-D10</f>
        <v>-78.826218098878357</v>
      </c>
      <c r="AA32" s="50" t="s">
        <v>19</v>
      </c>
      <c r="AB32" s="32" t="s">
        <v>5</v>
      </c>
      <c r="AC32" s="29">
        <f ca="1">-E10</f>
        <v>-44.765087506747065</v>
      </c>
      <c r="AD32" s="6"/>
      <c r="AE32" s="6"/>
      <c r="AF32" s="6"/>
      <c r="AG32" s="7"/>
      <c r="AH32" s="68"/>
      <c r="AI32" s="64"/>
    </row>
    <row r="33" spans="20:35" x14ac:dyDescent="0.25">
      <c r="T33" s="5"/>
      <c r="U33" s="56"/>
      <c r="V33" s="51">
        <f ca="1">$K$8</f>
        <v>4028.1535970573277</v>
      </c>
      <c r="W33" s="51"/>
      <c r="X33" s="51"/>
      <c r="Y33" s="51">
        <f ca="1">$M$8</f>
        <v>-9479.5927034212509</v>
      </c>
      <c r="Z33" s="51"/>
      <c r="AA33" s="51"/>
      <c r="AB33" s="51">
        <f ca="1">$O$8</f>
        <v>44992.133618081258</v>
      </c>
      <c r="AC33" s="53"/>
      <c r="AD33" s="6"/>
      <c r="AE33" s="6"/>
      <c r="AF33" s="6"/>
      <c r="AG33" s="7"/>
      <c r="AH33" s="68"/>
      <c r="AI33" s="64"/>
    </row>
    <row r="34" spans="20:35" ht="15.75" thickBot="1" x14ac:dyDescent="0.3">
      <c r="T34" s="5"/>
      <c r="U34" s="41"/>
      <c r="V34" s="52"/>
      <c r="W34" s="52"/>
      <c r="X34" s="52"/>
      <c r="Y34" s="52"/>
      <c r="Z34" s="52"/>
      <c r="AA34" s="52"/>
      <c r="AB34" s="52"/>
      <c r="AC34" s="54"/>
      <c r="AD34" s="6"/>
      <c r="AE34" s="6"/>
      <c r="AF34" s="6"/>
      <c r="AG34" s="7"/>
      <c r="AH34" s="68"/>
      <c r="AI34" s="64"/>
    </row>
    <row r="35" spans="20:35" ht="15.75" thickBot="1" x14ac:dyDescent="0.3">
      <c r="T35" s="5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68"/>
      <c r="AI35" s="64"/>
    </row>
    <row r="36" spans="20:35" x14ac:dyDescent="0.25">
      <c r="T36" s="5"/>
      <c r="U36" s="40" t="s">
        <v>20</v>
      </c>
      <c r="V36" s="3">
        <f ca="1">Y33</f>
        <v>-9479.5927034212509</v>
      </c>
      <c r="W36" s="3" t="s">
        <v>12</v>
      </c>
      <c r="X36" s="3">
        <f ca="1">-V33</f>
        <v>-4028.1535970573277</v>
      </c>
      <c r="Y36" s="3" t="s">
        <v>4</v>
      </c>
      <c r="Z36" s="3" t="s">
        <v>19</v>
      </c>
      <c r="AA36" s="4">
        <f ca="1">-(Y33*W32)+V33*Z32</f>
        <v>-1038015.401024627</v>
      </c>
      <c r="AB36" s="6"/>
      <c r="AC36" s="6"/>
      <c r="AD36" s="6"/>
      <c r="AE36" s="6"/>
      <c r="AF36" s="6"/>
      <c r="AG36" s="7"/>
      <c r="AH36" s="68"/>
      <c r="AI36" s="64"/>
    </row>
    <row r="37" spans="20:35" x14ac:dyDescent="0.25">
      <c r="T37" s="5"/>
      <c r="U37" s="56"/>
      <c r="V37" s="6">
        <f ca="1">AB33</f>
        <v>44992.133618081258</v>
      </c>
      <c r="W37" s="6" t="s">
        <v>3</v>
      </c>
      <c r="X37" s="6">
        <f ca="1">-V33</f>
        <v>-4028.1535970573277</v>
      </c>
      <c r="Y37" s="6" t="s">
        <v>5</v>
      </c>
      <c r="Z37" s="6" t="s">
        <v>19</v>
      </c>
      <c r="AA37" s="7">
        <f ca="1">-(AB33*W32)+V33*AC32</f>
        <v>3239281.9941366999</v>
      </c>
      <c r="AB37" s="6"/>
      <c r="AC37" s="6"/>
      <c r="AD37" s="6"/>
      <c r="AE37" s="6"/>
      <c r="AF37" s="6"/>
      <c r="AG37" s="7"/>
      <c r="AH37" s="68"/>
      <c r="AI37" s="64"/>
    </row>
    <row r="38" spans="20:35" x14ac:dyDescent="0.25">
      <c r="T38" s="5"/>
      <c r="U38" s="56"/>
      <c r="V38" s="55">
        <f ca="1">AB33</f>
        <v>44992.133618081258</v>
      </c>
      <c r="W38" s="55" t="s">
        <v>4</v>
      </c>
      <c r="X38" s="55">
        <f ca="1">-Y33</f>
        <v>9479.5927034212509</v>
      </c>
      <c r="Y38" s="55" t="s">
        <v>5</v>
      </c>
      <c r="Z38" s="55" t="s">
        <v>19</v>
      </c>
      <c r="AA38" s="64">
        <f ca="1">-(AB33*Z32)+Y33*AC32</f>
        <v>3970914.5342097236</v>
      </c>
      <c r="AB38" s="6"/>
      <c r="AC38" s="6"/>
      <c r="AD38" s="6"/>
      <c r="AE38" s="6"/>
      <c r="AF38" s="6"/>
      <c r="AG38" s="7"/>
      <c r="AH38" s="68"/>
      <c r="AI38" s="64"/>
    </row>
    <row r="39" spans="20:35" ht="15.75" thickBot="1" x14ac:dyDescent="0.3">
      <c r="T39" s="5"/>
      <c r="U39" s="41"/>
      <c r="V39" s="43"/>
      <c r="W39" s="43"/>
      <c r="X39" s="43"/>
      <c r="Y39" s="43"/>
      <c r="Z39" s="43"/>
      <c r="AA39" s="65"/>
      <c r="AB39" s="6"/>
      <c r="AC39" s="6"/>
      <c r="AD39" s="6"/>
      <c r="AE39" s="6"/>
      <c r="AF39" s="6"/>
      <c r="AG39" s="7"/>
      <c r="AH39" s="68"/>
      <c r="AI39" s="64"/>
    </row>
    <row r="40" spans="20:35" ht="15.75" thickBot="1" x14ac:dyDescent="0.3"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68"/>
      <c r="AI40" s="64"/>
    </row>
    <row r="41" spans="20:35" x14ac:dyDescent="0.25">
      <c r="T41" s="5"/>
      <c r="U41" s="49" t="s">
        <v>11</v>
      </c>
      <c r="V41" s="3">
        <f ca="1">V36</f>
        <v>-9479.5927034212509</v>
      </c>
      <c r="W41" s="3">
        <f ca="1">X36</f>
        <v>-4028.1535970573277</v>
      </c>
      <c r="X41" s="4">
        <v>0</v>
      </c>
      <c r="Y41" s="6"/>
      <c r="Z41" s="6"/>
      <c r="AA41" s="6"/>
      <c r="AB41" s="6"/>
      <c r="AC41" s="6"/>
      <c r="AD41" s="6"/>
      <c r="AE41" s="6"/>
      <c r="AF41" s="6"/>
      <c r="AG41" s="7"/>
      <c r="AH41" s="68"/>
      <c r="AI41" s="64"/>
    </row>
    <row r="42" spans="20:35" x14ac:dyDescent="0.25">
      <c r="T42" s="5"/>
      <c r="U42" s="57"/>
      <c r="V42" s="6">
        <f ca="1">V37</f>
        <v>44992.133618081258</v>
      </c>
      <c r="W42" s="6">
        <f>0</f>
        <v>0</v>
      </c>
      <c r="X42" s="7">
        <f ca="1">X37</f>
        <v>-4028.1535970573277</v>
      </c>
      <c r="Y42" s="6"/>
      <c r="Z42" s="6"/>
      <c r="AA42" s="6"/>
      <c r="AB42" s="6"/>
      <c r="AC42" s="6"/>
      <c r="AD42" s="6"/>
      <c r="AE42" s="6"/>
      <c r="AF42" s="6"/>
      <c r="AG42" s="7"/>
      <c r="AH42" s="68"/>
      <c r="AI42" s="64"/>
    </row>
    <row r="43" spans="20:35" ht="15.75" thickBot="1" x14ac:dyDescent="0.3">
      <c r="T43" s="5"/>
      <c r="U43" s="58"/>
      <c r="V43" s="9">
        <f ca="1">K8</f>
        <v>4028.1535970573277</v>
      </c>
      <c r="W43" s="9">
        <f ca="1">M8</f>
        <v>-9479.5927034212509</v>
      </c>
      <c r="X43" s="10">
        <f ca="1">O8</f>
        <v>44992.133618081258</v>
      </c>
      <c r="Y43" s="6"/>
      <c r="Z43" s="6"/>
      <c r="AA43" s="6"/>
      <c r="AB43" s="6"/>
      <c r="AC43" s="6"/>
      <c r="AD43" s="6"/>
      <c r="AE43" s="6"/>
      <c r="AF43" s="6"/>
      <c r="AG43" s="7"/>
      <c r="AH43" s="68"/>
      <c r="AI43" s="64"/>
    </row>
    <row r="44" spans="20:35" ht="15.75" thickBot="1" x14ac:dyDescent="0.3"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68"/>
      <c r="AI44" s="64"/>
    </row>
    <row r="45" spans="20:35" ht="15.75" thickBot="1" x14ac:dyDescent="0.3">
      <c r="T45" s="5"/>
      <c r="U45" s="15" t="s">
        <v>21</v>
      </c>
      <c r="V45" s="17">
        <f ca="1">MDETERM(V41:X43)</f>
        <v>8581501029174.3945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68"/>
      <c r="AI45" s="64"/>
    </row>
    <row r="46" spans="20:35" ht="15.75" thickBot="1" x14ac:dyDescent="0.3"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68"/>
      <c r="AI46" s="64"/>
    </row>
    <row r="47" spans="20:35" x14ac:dyDescent="0.25">
      <c r="T47" s="5"/>
      <c r="U47" s="40" t="s">
        <v>22</v>
      </c>
      <c r="V47" s="21">
        <f ca="1">AA36</f>
        <v>-1038015.401024627</v>
      </c>
      <c r="W47" s="19">
        <f t="shared" ref="W47:X49" ca="1" si="2">W41</f>
        <v>-4028.1535970573277</v>
      </c>
      <c r="X47" s="20">
        <f t="shared" si="2"/>
        <v>0</v>
      </c>
      <c r="Y47" s="63"/>
      <c r="Z47" s="21">
        <f ca="1">V41</f>
        <v>-9479.5927034212509</v>
      </c>
      <c r="AA47" s="19">
        <f ca="1">AA36</f>
        <v>-1038015.401024627</v>
      </c>
      <c r="AB47" s="20">
        <f>X41</f>
        <v>0</v>
      </c>
      <c r="AC47" s="63"/>
      <c r="AD47" s="21">
        <f t="shared" ref="AD47:AE49" ca="1" si="3">V41</f>
        <v>-9479.5927034212509</v>
      </c>
      <c r="AE47" s="19">
        <f t="shared" ca="1" si="3"/>
        <v>-4028.1535970573277</v>
      </c>
      <c r="AF47" s="20">
        <f ca="1">AA36</f>
        <v>-1038015.401024627</v>
      </c>
      <c r="AG47" s="7"/>
      <c r="AH47" s="68"/>
      <c r="AI47" s="64"/>
    </row>
    <row r="48" spans="20:35" x14ac:dyDescent="0.25">
      <c r="T48" s="5"/>
      <c r="U48" s="56"/>
      <c r="V48" s="22">
        <f ca="1">AA37</f>
        <v>3239281.9941366999</v>
      </c>
      <c r="W48" s="23">
        <f t="shared" si="2"/>
        <v>0</v>
      </c>
      <c r="X48" s="24">
        <f t="shared" ca="1" si="2"/>
        <v>-4028.1535970573277</v>
      </c>
      <c r="Y48" s="33"/>
      <c r="Z48" s="22">
        <f ca="1">V42</f>
        <v>44992.133618081258</v>
      </c>
      <c r="AA48" s="23">
        <f ca="1">AA37</f>
        <v>3239281.9941366999</v>
      </c>
      <c r="AB48" s="24">
        <f ca="1">X42</f>
        <v>-4028.1535970573277</v>
      </c>
      <c r="AC48" s="33"/>
      <c r="AD48" s="22">
        <f t="shared" ca="1" si="3"/>
        <v>44992.133618081258</v>
      </c>
      <c r="AE48" s="23">
        <f t="shared" si="3"/>
        <v>0</v>
      </c>
      <c r="AF48" s="24">
        <f ca="1">AA37</f>
        <v>3239281.9941366999</v>
      </c>
      <c r="AG48" s="7"/>
      <c r="AH48" s="68"/>
      <c r="AI48" s="64"/>
    </row>
    <row r="49" spans="20:35" ht="15.75" thickBot="1" x14ac:dyDescent="0.3">
      <c r="T49" s="5"/>
      <c r="U49" s="41"/>
      <c r="V49" s="25">
        <f ca="1">-Q8</f>
        <v>1007038.399264332</v>
      </c>
      <c r="W49" s="26">
        <f t="shared" ca="1" si="2"/>
        <v>-9479.5927034212509</v>
      </c>
      <c r="X49" s="27">
        <f t="shared" ca="1" si="2"/>
        <v>44992.133618081258</v>
      </c>
      <c r="Y49" s="33"/>
      <c r="Z49" s="25">
        <f ca="1">V43</f>
        <v>4028.1535970573277</v>
      </c>
      <c r="AA49" s="26">
        <f ca="1">-Q8</f>
        <v>1007038.399264332</v>
      </c>
      <c r="AB49" s="27">
        <f ca="1">X43</f>
        <v>44992.133618081258</v>
      </c>
      <c r="AC49" s="33"/>
      <c r="AD49" s="25">
        <f t="shared" ca="1" si="3"/>
        <v>4028.1535970573277</v>
      </c>
      <c r="AE49" s="26">
        <f t="shared" ca="1" si="3"/>
        <v>-9479.5927034212509</v>
      </c>
      <c r="AF49" s="27">
        <f ca="1">-Q8</f>
        <v>1007038.399264332</v>
      </c>
      <c r="AG49" s="7"/>
      <c r="AH49" s="68"/>
      <c r="AI49" s="64"/>
    </row>
    <row r="50" spans="20:35" x14ac:dyDescent="0.25">
      <c r="T50" s="5"/>
      <c r="U50" s="21"/>
      <c r="V50" s="40">
        <f t="array" ref="V50" ca="1">MDETERM(V47:X49)</f>
        <v>643049110498836.87</v>
      </c>
      <c r="W50" s="50"/>
      <c r="X50" s="62"/>
      <c r="Y50" s="33"/>
      <c r="Z50" s="40">
        <f t="array" ref="Z50" ca="1">MDETERM(Z47:AB49)</f>
        <v>698058430150123.12</v>
      </c>
      <c r="AA50" s="50"/>
      <c r="AB50" s="62"/>
      <c r="AC50" s="33"/>
      <c r="AD50" s="40">
        <f t="array" ref="AD50" ca="1">MDETERM(AD47:AF49)</f>
        <v>281580557630769.19</v>
      </c>
      <c r="AE50" s="50"/>
      <c r="AF50" s="62"/>
      <c r="AG50" s="7"/>
      <c r="AH50" s="68"/>
      <c r="AI50" s="64"/>
    </row>
    <row r="51" spans="20:35" ht="15.75" thickBot="1" x14ac:dyDescent="0.3">
      <c r="T51" s="5"/>
      <c r="U51" s="25" t="s">
        <v>23</v>
      </c>
      <c r="V51" s="41"/>
      <c r="W51" s="52"/>
      <c r="X51" s="54"/>
      <c r="Y51" s="34"/>
      <c r="Z51" s="41"/>
      <c r="AA51" s="52"/>
      <c r="AB51" s="54"/>
      <c r="AC51" s="34"/>
      <c r="AD51" s="41"/>
      <c r="AE51" s="52"/>
      <c r="AF51" s="54"/>
      <c r="AG51" s="7"/>
      <c r="AH51" s="68"/>
      <c r="AI51" s="64"/>
    </row>
    <row r="52" spans="20:35" ht="15.75" thickBot="1" x14ac:dyDescent="0.3">
      <c r="T52" s="5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7"/>
      <c r="AH52" s="68"/>
      <c r="AI52" s="64"/>
    </row>
    <row r="53" spans="20:35" ht="15.75" thickBot="1" x14ac:dyDescent="0.3">
      <c r="T53" s="5"/>
      <c r="U53" s="63" t="s">
        <v>24</v>
      </c>
      <c r="V53" s="28" t="s">
        <v>3</v>
      </c>
      <c r="W53" s="30">
        <f ca="1">V50/V45</f>
        <v>74.934339378702262</v>
      </c>
      <c r="X53" s="23"/>
      <c r="Y53" s="23"/>
      <c r="Z53" s="23"/>
      <c r="AA53" s="23"/>
      <c r="AB53" s="23"/>
      <c r="AC53" s="23"/>
      <c r="AD53" s="23"/>
      <c r="AE53" s="23"/>
      <c r="AF53" s="23"/>
      <c r="AG53" s="7"/>
      <c r="AH53" s="68"/>
      <c r="AI53" s="64"/>
    </row>
    <row r="54" spans="20:35" ht="15.75" thickBot="1" x14ac:dyDescent="0.3">
      <c r="T54" s="5"/>
      <c r="U54" s="33"/>
      <c r="V54" s="28" t="s">
        <v>4</v>
      </c>
      <c r="W54" s="30">
        <f ca="1">Z50/V45</f>
        <v>81.344560558455314</v>
      </c>
      <c r="X54" s="23"/>
      <c r="Y54" s="23"/>
      <c r="Z54" s="23"/>
      <c r="AA54" s="23"/>
      <c r="AB54" s="23"/>
      <c r="AC54" s="23"/>
      <c r="AD54" s="23"/>
      <c r="AE54" s="23"/>
      <c r="AF54" s="23"/>
      <c r="AG54" s="7"/>
      <c r="AH54" s="68"/>
      <c r="AI54" s="64"/>
    </row>
    <row r="55" spans="20:35" ht="15.75" thickBot="1" x14ac:dyDescent="0.3">
      <c r="T55" s="5"/>
      <c r="U55" s="34"/>
      <c r="V55" s="25" t="s">
        <v>5</v>
      </c>
      <c r="W55" s="31">
        <f ca="1">AD50/V45</f>
        <v>32.812506422068139</v>
      </c>
      <c r="X55" s="23"/>
      <c r="Y55" s="23"/>
      <c r="Z55" s="23"/>
      <c r="AA55" s="23"/>
      <c r="AB55" s="23"/>
      <c r="AC55" s="23"/>
      <c r="AD55" s="23"/>
      <c r="AE55" s="23"/>
      <c r="AF55" s="23"/>
      <c r="AG55" s="7"/>
      <c r="AH55" s="68"/>
      <c r="AI55" s="64"/>
    </row>
    <row r="56" spans="20:35" ht="15.75" thickBot="1" x14ac:dyDescent="0.3">
      <c r="T56" s="8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0"/>
      <c r="AH56" s="69"/>
      <c r="AI56" s="65"/>
    </row>
  </sheetData>
  <mergeCells count="61">
    <mergeCell ref="U36:U39"/>
    <mergeCell ref="V38:V39"/>
    <mergeCell ref="W38:W39"/>
    <mergeCell ref="X38:X39"/>
    <mergeCell ref="Y38:Y39"/>
    <mergeCell ref="Z38:Z39"/>
    <mergeCell ref="AD50:AF51"/>
    <mergeCell ref="U53:U55"/>
    <mergeCell ref="AH1:AI56"/>
    <mergeCell ref="AA38:AA39"/>
    <mergeCell ref="U41:U43"/>
    <mergeCell ref="U47:U49"/>
    <mergeCell ref="Y47:Y51"/>
    <mergeCell ref="AC47:AC51"/>
    <mergeCell ref="V50:X51"/>
    <mergeCell ref="Z50:AB51"/>
    <mergeCell ref="Z22:AB23"/>
    <mergeCell ref="AD22:AF23"/>
    <mergeCell ref="V22:X23"/>
    <mergeCell ref="Y19:Y23"/>
    <mergeCell ref="AC19:AC23"/>
    <mergeCell ref="U25:U27"/>
    <mergeCell ref="T29:AG29"/>
    <mergeCell ref="U32:U34"/>
    <mergeCell ref="X32:X34"/>
    <mergeCell ref="AA32:AA34"/>
    <mergeCell ref="V33:W34"/>
    <mergeCell ref="Y33:Z34"/>
    <mergeCell ref="AB33:AC34"/>
    <mergeCell ref="U13:U15"/>
    <mergeCell ref="U19:U21"/>
    <mergeCell ref="U8:U11"/>
    <mergeCell ref="V10:V11"/>
    <mergeCell ref="W10:W11"/>
    <mergeCell ref="T1:AG1"/>
    <mergeCell ref="Z10:Z11"/>
    <mergeCell ref="AA10:AA11"/>
    <mergeCell ref="X10:X11"/>
    <mergeCell ref="Y10:Y11"/>
    <mergeCell ref="U4:U6"/>
    <mergeCell ref="V5:W6"/>
    <mergeCell ref="Y5:Z6"/>
    <mergeCell ref="X4:X6"/>
    <mergeCell ref="C9:E9"/>
    <mergeCell ref="F9:H9"/>
    <mergeCell ref="AA4:AA6"/>
    <mergeCell ref="AB5:AC6"/>
    <mergeCell ref="N8:N9"/>
    <mergeCell ref="O8:O9"/>
    <mergeCell ref="P8:P9"/>
    <mergeCell ref="Q8:Q9"/>
    <mergeCell ref="J2:J5"/>
    <mergeCell ref="R8:R9"/>
    <mergeCell ref="A1:H1"/>
    <mergeCell ref="J8:J9"/>
    <mergeCell ref="K8:K9"/>
    <mergeCell ref="L8:L9"/>
    <mergeCell ref="M8:M9"/>
    <mergeCell ref="I1:S1"/>
    <mergeCell ref="F6:H6"/>
    <mergeCell ref="C6:E6"/>
  </mergeCells>
  <pageMargins left="0.7" right="0.7" top="0.75" bottom="0.75" header="0.3" footer="0.3"/>
  <pageSetup paperSize="20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17" sqref="C17"/>
    </sheetView>
  </sheetViews>
  <sheetFormatPr defaultRowHeight="15" x14ac:dyDescent="0.25"/>
  <cols>
    <col min="2" max="2" width="13" customWidth="1"/>
    <col min="3" max="3" width="9.140625" customWidth="1"/>
    <col min="4" max="4" width="12.28515625" bestFit="1" customWidth="1"/>
    <col min="7" max="7" width="12.28515625" bestFit="1" customWidth="1"/>
    <col min="10" max="10" width="12.28515625" bestFit="1" customWidth="1"/>
  </cols>
  <sheetData>
    <row r="1" spans="1:11" s="1" customFormat="1" ht="15.75" thickBot="1" x14ac:dyDescent="0.3"/>
    <row r="2" spans="1:11" s="1" customFormat="1" ht="15.75" thickBot="1" x14ac:dyDescent="0.3">
      <c r="B2" s="2"/>
      <c r="C2" s="37" t="s">
        <v>29</v>
      </c>
      <c r="D2" s="38"/>
      <c r="E2" s="39"/>
      <c r="F2" s="70"/>
      <c r="G2" s="37" t="s">
        <v>30</v>
      </c>
      <c r="H2" s="38"/>
      <c r="I2" s="39"/>
    </row>
    <row r="3" spans="1:11" s="1" customFormat="1" ht="15.75" thickBot="1" x14ac:dyDescent="0.3">
      <c r="B3" s="5"/>
      <c r="C3" s="15" t="s">
        <v>3</v>
      </c>
      <c r="D3" s="16" t="s">
        <v>4</v>
      </c>
      <c r="E3" s="17" t="s">
        <v>5</v>
      </c>
      <c r="F3" s="71"/>
      <c r="G3" s="15" t="s">
        <v>3</v>
      </c>
      <c r="H3" s="16" t="s">
        <v>4</v>
      </c>
      <c r="I3" s="17" t="s">
        <v>5</v>
      </c>
    </row>
    <row r="4" spans="1:11" s="1" customFormat="1" x14ac:dyDescent="0.25">
      <c r="B4" s="5" t="s">
        <v>31</v>
      </c>
      <c r="C4" s="5">
        <f>'Лист 1'!F8</f>
        <v>250</v>
      </c>
      <c r="D4" s="6">
        <f>'Лист 1'!G8</f>
        <v>0</v>
      </c>
      <c r="E4" s="7">
        <f>'Лист 1'!H8</f>
        <v>0</v>
      </c>
      <c r="F4" s="71"/>
      <c r="G4" s="5">
        <f ca="1">'Лист 1'!W25</f>
        <v>110.5701166763743</v>
      </c>
      <c r="H4" s="6">
        <f ca="1">'Лист 1'!W26</f>
        <v>-2.5183424595769437</v>
      </c>
      <c r="I4" s="7">
        <f ca="1">'Лист 1'!W27</f>
        <v>11.952581084678933</v>
      </c>
    </row>
    <row r="5" spans="1:11" s="1" customFormat="1" ht="15.75" thickBot="1" x14ac:dyDescent="0.3">
      <c r="B5" s="8" t="s">
        <v>32</v>
      </c>
      <c r="C5" s="8">
        <f ca="1">'Лист 1'!F10</f>
        <v>173.52615537688709</v>
      </c>
      <c r="D5" s="9">
        <f ca="1">'Лист 1'!G10</f>
        <v>179.96853447232502</v>
      </c>
      <c r="E5" s="10">
        <f ca="1">'Лист 1'!H10</f>
        <v>44.765087506747065</v>
      </c>
      <c r="F5" s="72"/>
      <c r="G5" s="8">
        <f ca="1">'Лист 1'!W53</f>
        <v>74.934339378702262</v>
      </c>
      <c r="H5" s="9">
        <f ca="1">'Лист 1'!W54</f>
        <v>81.344560558455314</v>
      </c>
      <c r="I5" s="10">
        <f ca="1">'Лист 1'!W55</f>
        <v>32.812506422068139</v>
      </c>
    </row>
    <row r="6" spans="1:11" ht="15.75" thickBot="1" x14ac:dyDescent="0.3"/>
    <row r="7" spans="1:11" ht="15.75" thickBot="1" x14ac:dyDescent="0.3">
      <c r="A7" s="2"/>
      <c r="B7" s="38" t="s">
        <v>28</v>
      </c>
      <c r="C7" s="38"/>
      <c r="D7" s="38"/>
      <c r="E7" s="38"/>
      <c r="F7" s="38"/>
      <c r="G7" s="38"/>
      <c r="H7" s="38"/>
      <c r="I7" s="38"/>
      <c r="J7" s="38"/>
      <c r="K7" s="4"/>
    </row>
    <row r="8" spans="1:11" ht="15.75" thickBot="1" x14ac:dyDescent="0.3">
      <c r="A8" s="5"/>
      <c r="B8" s="40" t="s">
        <v>27</v>
      </c>
      <c r="C8" s="32" t="s">
        <v>3</v>
      </c>
      <c r="D8" s="32">
        <f>-C4</f>
        <v>-250</v>
      </c>
      <c r="E8" s="50" t="s">
        <v>19</v>
      </c>
      <c r="F8" s="32" t="s">
        <v>4</v>
      </c>
      <c r="G8" s="32">
        <f>-D4</f>
        <v>0</v>
      </c>
      <c r="H8" s="50" t="s">
        <v>19</v>
      </c>
      <c r="I8" s="32" t="s">
        <v>5</v>
      </c>
      <c r="J8" s="29">
        <f>-E4</f>
        <v>0</v>
      </c>
      <c r="K8" s="7"/>
    </row>
    <row r="9" spans="1:11" x14ac:dyDescent="0.25">
      <c r="A9" s="5"/>
      <c r="B9" s="56"/>
      <c r="C9" s="51">
        <f ca="1">G4-C4</f>
        <v>-139.42988332362569</v>
      </c>
      <c r="D9" s="51"/>
      <c r="E9" s="51"/>
      <c r="F9" s="51">
        <f ca="1">H4-D4</f>
        <v>-2.5183424595769437</v>
      </c>
      <c r="G9" s="51"/>
      <c r="H9" s="51"/>
      <c r="I9" s="51">
        <f ca="1">I4-E4</f>
        <v>11.952581084678933</v>
      </c>
      <c r="J9" s="53"/>
      <c r="K9" s="7"/>
    </row>
    <row r="10" spans="1:11" ht="15.75" thickBot="1" x14ac:dyDescent="0.3">
      <c r="A10" s="5"/>
      <c r="B10" s="41"/>
      <c r="C10" s="52"/>
      <c r="D10" s="52"/>
      <c r="E10" s="52"/>
      <c r="F10" s="52"/>
      <c r="G10" s="52"/>
      <c r="H10" s="52"/>
      <c r="I10" s="52"/>
      <c r="J10" s="54"/>
      <c r="K10" s="7"/>
    </row>
    <row r="11" spans="1:11" ht="15.75" thickBot="1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ht="15.75" thickBot="1" x14ac:dyDescent="0.3">
      <c r="A12" s="5"/>
      <c r="B12" s="40" t="s">
        <v>18</v>
      </c>
      <c r="C12" s="32" t="s">
        <v>3</v>
      </c>
      <c r="D12" s="32">
        <f ca="1">-C5</f>
        <v>-173.52615537688709</v>
      </c>
      <c r="E12" s="50" t="s">
        <v>19</v>
      </c>
      <c r="F12" s="32" t="s">
        <v>4</v>
      </c>
      <c r="G12" s="32">
        <f ca="1">-D5</f>
        <v>-179.96853447232502</v>
      </c>
      <c r="H12" s="50" t="s">
        <v>19</v>
      </c>
      <c r="I12" s="32" t="s">
        <v>5</v>
      </c>
      <c r="J12" s="29">
        <f ca="1">-E5</f>
        <v>-44.765087506747065</v>
      </c>
      <c r="K12" s="7"/>
    </row>
    <row r="13" spans="1:11" x14ac:dyDescent="0.25">
      <c r="A13" s="5"/>
      <c r="B13" s="56"/>
      <c r="C13" s="51">
        <f ca="1">G5-C5</f>
        <v>-98.591815998184828</v>
      </c>
      <c r="D13" s="51"/>
      <c r="E13" s="51"/>
      <c r="F13" s="51">
        <f ca="1">H5-D5</f>
        <v>-98.623973913869705</v>
      </c>
      <c r="G13" s="51"/>
      <c r="H13" s="51"/>
      <c r="I13" s="51">
        <f ca="1">I5-E5</f>
        <v>-11.952581084678926</v>
      </c>
      <c r="J13" s="53"/>
      <c r="K13" s="7"/>
    </row>
    <row r="14" spans="1:11" ht="15.75" thickBot="1" x14ac:dyDescent="0.3">
      <c r="A14" s="5"/>
      <c r="B14" s="41"/>
      <c r="C14" s="52"/>
      <c r="D14" s="52"/>
      <c r="E14" s="52"/>
      <c r="F14" s="52"/>
      <c r="G14" s="52"/>
      <c r="H14" s="52"/>
      <c r="I14" s="52"/>
      <c r="J14" s="54"/>
      <c r="K14" s="7"/>
    </row>
    <row r="15" spans="1:11" ht="15.75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7" spans="2:3" x14ac:dyDescent="0.25">
      <c r="B17" t="s">
        <v>33</v>
      </c>
      <c r="C17">
        <f ca="1">DEGREES(ACOS((ABS(C9*C13+F9*F13+I9*I13)/(SQRT(C9^2+F9^2+I9^2)*SQRT(C13^2+F13^2+I13^2)))))</f>
        <v>45.000000000000021</v>
      </c>
    </row>
  </sheetData>
  <mergeCells count="16">
    <mergeCell ref="B8:B10"/>
    <mergeCell ref="E8:E10"/>
    <mergeCell ref="H8:H10"/>
    <mergeCell ref="C9:D10"/>
    <mergeCell ref="F9:G10"/>
    <mergeCell ref="I9:J10"/>
    <mergeCell ref="B7:J7"/>
    <mergeCell ref="C2:E2"/>
    <mergeCell ref="G2:I2"/>
    <mergeCell ref="F2:F5"/>
    <mergeCell ref="B12:B14"/>
    <mergeCell ref="E12:E14"/>
    <mergeCell ref="H12:H14"/>
    <mergeCell ref="C13:D14"/>
    <mergeCell ref="F13:G14"/>
    <mergeCell ref="I13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Смоленков Дмитрий Вячеславович</dc:creator>
  <cp:lastModifiedBy>Blizniuk Mikhail</cp:lastModifiedBy>
  <dcterms:created xsi:type="dcterms:W3CDTF">2018-01-15T11:34:26Z</dcterms:created>
  <dcterms:modified xsi:type="dcterms:W3CDTF">2018-01-16T13:42:22Z</dcterms:modified>
</cp:coreProperties>
</file>