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shegolev.a\Desktop\"/>
    </mc:Choice>
  </mc:AlternateContent>
  <bookViews>
    <workbookView xWindow="0" yWindow="0" windowWidth="20490" windowHeight="7800"/>
  </bookViews>
  <sheets>
    <sheet name="Лист1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O39" i="1"/>
  <c r="N39" i="1"/>
  <c r="M39" i="1"/>
  <c r="T38" i="1"/>
  <c r="S38" i="1"/>
  <c r="Q38" i="1"/>
  <c r="R38" i="1" s="1"/>
  <c r="I38" i="1"/>
  <c r="F38" i="1"/>
  <c r="E38" i="1"/>
  <c r="D38" i="1"/>
  <c r="C38" i="1"/>
  <c r="H38" i="1" s="1"/>
  <c r="S37" i="1"/>
  <c r="R37" i="1"/>
  <c r="Q37" i="1"/>
  <c r="J37" i="1"/>
  <c r="K37" i="1" s="1"/>
  <c r="L37" i="1" s="1"/>
  <c r="G37" i="1"/>
  <c r="F37" i="1"/>
  <c r="E37" i="1"/>
  <c r="T36" i="1"/>
  <c r="S36" i="1"/>
  <c r="R36" i="1"/>
  <c r="Q36" i="1"/>
  <c r="J36" i="1"/>
  <c r="K36" i="1" s="1"/>
  <c r="L36" i="1" s="1"/>
  <c r="I36" i="1"/>
  <c r="H36" i="1"/>
  <c r="F36" i="1"/>
  <c r="E36" i="1"/>
  <c r="G36" i="1" s="1"/>
  <c r="D36" i="1"/>
  <c r="C36" i="1"/>
  <c r="T35" i="1"/>
  <c r="S35" i="1"/>
  <c r="R35" i="1"/>
  <c r="Q35" i="1"/>
  <c r="I35" i="1"/>
  <c r="H35" i="1"/>
  <c r="J35" i="1" s="1"/>
  <c r="K35" i="1" s="1"/>
  <c r="L35" i="1" s="1"/>
  <c r="F35" i="1"/>
  <c r="E35" i="1"/>
  <c r="G35" i="1" s="1"/>
  <c r="D35" i="1"/>
  <c r="C35" i="1"/>
  <c r="T34" i="1"/>
  <c r="S34" i="1"/>
  <c r="R34" i="1"/>
  <c r="Q34" i="1"/>
  <c r="J34" i="1"/>
  <c r="K34" i="1" s="1"/>
  <c r="L34" i="1" s="1"/>
  <c r="I34" i="1"/>
  <c r="H34" i="1"/>
  <c r="F34" i="1"/>
  <c r="E34" i="1"/>
  <c r="G34" i="1" s="1"/>
  <c r="D34" i="1"/>
  <c r="C34" i="1"/>
  <c r="T33" i="1"/>
  <c r="S33" i="1"/>
  <c r="R33" i="1"/>
  <c r="Q33" i="1"/>
  <c r="I33" i="1"/>
  <c r="H33" i="1"/>
  <c r="J33" i="1" s="1"/>
  <c r="K33" i="1" s="1"/>
  <c r="L33" i="1" s="1"/>
  <c r="F33" i="1"/>
  <c r="E33" i="1"/>
  <c r="G33" i="1" s="1"/>
  <c r="D33" i="1"/>
  <c r="C33" i="1"/>
  <c r="T32" i="1"/>
  <c r="S32" i="1"/>
  <c r="R32" i="1"/>
  <c r="Q32" i="1"/>
  <c r="I32" i="1"/>
  <c r="F32" i="1"/>
  <c r="E32" i="1"/>
  <c r="G32" i="1" s="1"/>
  <c r="D32" i="1"/>
  <c r="C32" i="1"/>
  <c r="H32" i="1" s="1"/>
  <c r="J32" i="1" s="1"/>
  <c r="K32" i="1" s="1"/>
  <c r="L32" i="1" s="1"/>
  <c r="T31" i="1"/>
  <c r="S31" i="1"/>
  <c r="R31" i="1"/>
  <c r="Q31" i="1"/>
  <c r="J31" i="1"/>
  <c r="I31" i="1"/>
  <c r="G31" i="1"/>
  <c r="F31" i="1"/>
  <c r="E31" i="1"/>
  <c r="K31" i="1" s="1"/>
  <c r="L31" i="1" s="1"/>
  <c r="D31" i="1"/>
  <c r="C31" i="1"/>
  <c r="T30" i="1"/>
  <c r="S30" i="1"/>
  <c r="Q30" i="1"/>
  <c r="R30" i="1" s="1"/>
  <c r="J30" i="1"/>
  <c r="K30" i="1" s="1"/>
  <c r="L30" i="1" s="1"/>
  <c r="I30" i="1"/>
  <c r="F30" i="1"/>
  <c r="E30" i="1"/>
  <c r="G30" i="1" s="1"/>
  <c r="D30" i="1"/>
  <c r="C30" i="1"/>
  <c r="T29" i="1"/>
  <c r="S29" i="1"/>
  <c r="R29" i="1"/>
  <c r="Q29" i="1"/>
  <c r="J29" i="1"/>
  <c r="K29" i="1" s="1"/>
  <c r="L29" i="1" s="1"/>
  <c r="I29" i="1"/>
  <c r="F29" i="1"/>
  <c r="E29" i="1"/>
  <c r="G29" i="1" s="1"/>
  <c r="D29" i="1"/>
  <c r="C29" i="1"/>
  <c r="T28" i="1"/>
  <c r="S28" i="1"/>
  <c r="R28" i="1"/>
  <c r="Q28" i="1"/>
  <c r="K28" i="1"/>
  <c r="L28" i="1" s="1"/>
  <c r="J28" i="1"/>
  <c r="I28" i="1"/>
  <c r="F28" i="1"/>
  <c r="E28" i="1"/>
  <c r="G28" i="1" s="1"/>
  <c r="D28" i="1"/>
  <c r="C28" i="1"/>
  <c r="T27" i="1"/>
  <c r="S27" i="1"/>
  <c r="R27" i="1"/>
  <c r="Q27" i="1"/>
  <c r="J27" i="1"/>
  <c r="K27" i="1" s="1"/>
  <c r="L27" i="1" s="1"/>
  <c r="I27" i="1"/>
  <c r="G27" i="1"/>
  <c r="F27" i="1"/>
  <c r="E27" i="1"/>
  <c r="D27" i="1"/>
  <c r="C27" i="1"/>
  <c r="T26" i="1"/>
  <c r="S26" i="1"/>
  <c r="Q26" i="1"/>
  <c r="R26" i="1" s="1"/>
  <c r="J26" i="1"/>
  <c r="K26" i="1" s="1"/>
  <c r="L26" i="1" s="1"/>
  <c r="I26" i="1"/>
  <c r="F26" i="1"/>
  <c r="E26" i="1"/>
  <c r="G26" i="1" s="1"/>
  <c r="D26" i="1"/>
  <c r="C26" i="1"/>
  <c r="T25" i="1"/>
  <c r="S25" i="1"/>
  <c r="R25" i="1"/>
  <c r="Q25" i="1"/>
  <c r="J25" i="1"/>
  <c r="K25" i="1" s="1"/>
  <c r="L25" i="1" s="1"/>
  <c r="I25" i="1"/>
  <c r="F25" i="1"/>
  <c r="E25" i="1"/>
  <c r="G25" i="1" s="1"/>
  <c r="D25" i="1"/>
  <c r="C25" i="1"/>
  <c r="T24" i="1"/>
  <c r="S24" i="1"/>
  <c r="R24" i="1"/>
  <c r="Q24" i="1"/>
  <c r="K24" i="1"/>
  <c r="L24" i="1" s="1"/>
  <c r="J24" i="1"/>
  <c r="I24" i="1"/>
  <c r="F24" i="1"/>
  <c r="E24" i="1"/>
  <c r="G24" i="1" s="1"/>
  <c r="D24" i="1"/>
  <c r="C24" i="1"/>
  <c r="T23" i="1"/>
  <c r="S23" i="1"/>
  <c r="R23" i="1"/>
  <c r="Q23" i="1"/>
  <c r="I23" i="1"/>
  <c r="H23" i="1"/>
  <c r="J23" i="1" s="1"/>
  <c r="K23" i="1" s="1"/>
  <c r="L23" i="1" s="1"/>
  <c r="F23" i="1"/>
  <c r="E23" i="1"/>
  <c r="G23" i="1" s="1"/>
  <c r="D23" i="1"/>
  <c r="C23" i="1"/>
  <c r="T22" i="1"/>
  <c r="S22" i="1"/>
  <c r="R22" i="1"/>
  <c r="Q22" i="1"/>
  <c r="I22" i="1"/>
  <c r="F22" i="1"/>
  <c r="E22" i="1"/>
  <c r="D22" i="1"/>
  <c r="C22" i="1"/>
  <c r="H22" i="1" s="1"/>
  <c r="T21" i="1"/>
  <c r="S21" i="1"/>
  <c r="Q21" i="1"/>
  <c r="R21" i="1" s="1"/>
  <c r="I21" i="1"/>
  <c r="H21" i="1"/>
  <c r="J21" i="1" s="1"/>
  <c r="K21" i="1" s="1"/>
  <c r="L21" i="1" s="1"/>
  <c r="F21" i="1"/>
  <c r="E21" i="1"/>
  <c r="G21" i="1" s="1"/>
  <c r="D21" i="1"/>
  <c r="C21" i="1"/>
  <c r="T20" i="1"/>
  <c r="S20" i="1"/>
  <c r="R20" i="1"/>
  <c r="Q20" i="1"/>
  <c r="I20" i="1"/>
  <c r="F20" i="1"/>
  <c r="E20" i="1"/>
  <c r="G20" i="1" s="1"/>
  <c r="D20" i="1"/>
  <c r="C20" i="1"/>
  <c r="H20" i="1" s="1"/>
  <c r="J20" i="1" s="1"/>
  <c r="K20" i="1" s="1"/>
  <c r="L20" i="1" s="1"/>
  <c r="T19" i="1"/>
  <c r="S19" i="1"/>
  <c r="Q19" i="1"/>
  <c r="R19" i="1" s="1"/>
  <c r="I19" i="1"/>
  <c r="H19" i="1"/>
  <c r="J19" i="1" s="1"/>
  <c r="K19" i="1" s="1"/>
  <c r="L19" i="1" s="1"/>
  <c r="F19" i="1"/>
  <c r="E19" i="1"/>
  <c r="G19" i="1" s="1"/>
  <c r="D19" i="1"/>
  <c r="C19" i="1"/>
  <c r="T18" i="1"/>
  <c r="S18" i="1"/>
  <c r="R18" i="1"/>
  <c r="Q18" i="1"/>
  <c r="I18" i="1"/>
  <c r="F18" i="1"/>
  <c r="E18" i="1"/>
  <c r="D18" i="1"/>
  <c r="C18" i="1"/>
  <c r="H18" i="1" s="1"/>
  <c r="J18" i="1" s="1"/>
  <c r="K18" i="1" s="1"/>
  <c r="L18" i="1" s="1"/>
  <c r="T17" i="1"/>
  <c r="S17" i="1"/>
  <c r="Q17" i="1"/>
  <c r="R17" i="1" s="1"/>
  <c r="I17" i="1"/>
  <c r="H17" i="1"/>
  <c r="J17" i="1" s="1"/>
  <c r="K17" i="1" s="1"/>
  <c r="L17" i="1" s="1"/>
  <c r="F17" i="1"/>
  <c r="E17" i="1"/>
  <c r="G17" i="1" s="1"/>
  <c r="D17" i="1"/>
  <c r="C17" i="1"/>
  <c r="T16" i="1"/>
  <c r="S16" i="1"/>
  <c r="R16" i="1"/>
  <c r="Q16" i="1"/>
  <c r="I16" i="1"/>
  <c r="F16" i="1"/>
  <c r="E16" i="1"/>
  <c r="G16" i="1" s="1"/>
  <c r="D16" i="1"/>
  <c r="C16" i="1"/>
  <c r="H16" i="1" s="1"/>
  <c r="J16" i="1" s="1"/>
  <c r="K16" i="1" s="1"/>
  <c r="L16" i="1" s="1"/>
  <c r="T15" i="1"/>
  <c r="S15" i="1"/>
  <c r="Q15" i="1"/>
  <c r="R15" i="1" s="1"/>
  <c r="I15" i="1"/>
  <c r="H15" i="1"/>
  <c r="J15" i="1" s="1"/>
  <c r="K15" i="1" s="1"/>
  <c r="L15" i="1" s="1"/>
  <c r="F15" i="1"/>
  <c r="E15" i="1"/>
  <c r="G15" i="1" s="1"/>
  <c r="D15" i="1"/>
  <c r="C15" i="1"/>
  <c r="T14" i="1"/>
  <c r="S14" i="1"/>
  <c r="R14" i="1"/>
  <c r="Q14" i="1"/>
  <c r="I14" i="1"/>
  <c r="F14" i="1"/>
  <c r="E14" i="1"/>
  <c r="D14" i="1"/>
  <c r="C14" i="1"/>
  <c r="H14" i="1" s="1"/>
  <c r="J14" i="1" s="1"/>
  <c r="K14" i="1" s="1"/>
  <c r="L14" i="1" s="1"/>
  <c r="T13" i="1"/>
  <c r="S13" i="1"/>
  <c r="Q13" i="1"/>
  <c r="R13" i="1" s="1"/>
  <c r="I13" i="1"/>
  <c r="H13" i="1"/>
  <c r="J13" i="1" s="1"/>
  <c r="K13" i="1" s="1"/>
  <c r="L13" i="1" s="1"/>
  <c r="F13" i="1"/>
  <c r="E13" i="1"/>
  <c r="G13" i="1" s="1"/>
  <c r="D13" i="1"/>
  <c r="C13" i="1"/>
  <c r="T12" i="1"/>
  <c r="S12" i="1"/>
  <c r="R12" i="1"/>
  <c r="Q12" i="1"/>
  <c r="I12" i="1"/>
  <c r="F12" i="1"/>
  <c r="E12" i="1"/>
  <c r="G12" i="1" s="1"/>
  <c r="D12" i="1"/>
  <c r="C12" i="1"/>
  <c r="H12" i="1" s="1"/>
  <c r="J12" i="1" s="1"/>
  <c r="K12" i="1" s="1"/>
  <c r="L12" i="1" s="1"/>
  <c r="T11" i="1"/>
  <c r="S11" i="1"/>
  <c r="Q11" i="1"/>
  <c r="R11" i="1" s="1"/>
  <c r="I11" i="1"/>
  <c r="H11" i="1"/>
  <c r="J11" i="1" s="1"/>
  <c r="K11" i="1" s="1"/>
  <c r="L11" i="1" s="1"/>
  <c r="F11" i="1"/>
  <c r="E11" i="1"/>
  <c r="G11" i="1" s="1"/>
  <c r="D11" i="1"/>
  <c r="C11" i="1"/>
  <c r="T10" i="1"/>
  <c r="S10" i="1"/>
  <c r="R10" i="1"/>
  <c r="Q10" i="1"/>
  <c r="I10" i="1"/>
  <c r="F10" i="1"/>
  <c r="E10" i="1"/>
  <c r="D10" i="1"/>
  <c r="C10" i="1"/>
  <c r="H10" i="1" s="1"/>
  <c r="J10" i="1" s="1"/>
  <c r="K10" i="1" s="1"/>
  <c r="L10" i="1" s="1"/>
  <c r="T9" i="1"/>
  <c r="S9" i="1"/>
  <c r="Q9" i="1"/>
  <c r="R9" i="1" s="1"/>
  <c r="I9" i="1"/>
  <c r="H9" i="1"/>
  <c r="G9" i="1" s="1"/>
  <c r="F9" i="1"/>
  <c r="E9" i="1"/>
  <c r="D9" i="1"/>
  <c r="C9" i="1"/>
  <c r="T8" i="1"/>
  <c r="S8" i="1"/>
  <c r="R8" i="1"/>
  <c r="Q8" i="1"/>
  <c r="I8" i="1"/>
  <c r="F8" i="1"/>
  <c r="E8" i="1"/>
  <c r="G8" i="1" s="1"/>
  <c r="D8" i="1"/>
  <c r="C8" i="1"/>
  <c r="H8" i="1" s="1"/>
  <c r="J8" i="1" s="1"/>
  <c r="K8" i="1" s="1"/>
  <c r="L8" i="1" s="1"/>
  <c r="T7" i="1"/>
  <c r="S7" i="1"/>
  <c r="Q7" i="1"/>
  <c r="R7" i="1" s="1"/>
  <c r="I7" i="1"/>
  <c r="H7" i="1"/>
  <c r="G7" i="1" s="1"/>
  <c r="F7" i="1"/>
  <c r="E7" i="1"/>
  <c r="D7" i="1"/>
  <c r="C7" i="1"/>
  <c r="T6" i="1"/>
  <c r="S6" i="1"/>
  <c r="R6" i="1"/>
  <c r="Q6" i="1"/>
  <c r="Q39" i="1" s="1"/>
  <c r="I6" i="1"/>
  <c r="I39" i="1" s="1"/>
  <c r="F6" i="1"/>
  <c r="E6" i="1"/>
  <c r="D6" i="1"/>
  <c r="C6" i="1"/>
  <c r="H6" i="1" s="1"/>
  <c r="J6" i="1" s="1"/>
  <c r="K6" i="1" s="1"/>
  <c r="L6" i="1" s="1"/>
  <c r="T5" i="1"/>
  <c r="T39" i="1" s="1"/>
  <c r="S5" i="1"/>
  <c r="S39" i="1" s="1"/>
  <c r="Q5" i="1"/>
  <c r="R5" i="1" s="1"/>
  <c r="I5" i="1"/>
  <c r="H5" i="1"/>
  <c r="H39" i="1" s="1"/>
  <c r="F5" i="1"/>
  <c r="F39" i="1" s="1"/>
  <c r="E5" i="1"/>
  <c r="D5" i="1"/>
  <c r="D39" i="1" s="1"/>
  <c r="C5" i="1"/>
  <c r="C39" i="1" s="1"/>
  <c r="J38" i="1" l="1"/>
  <c r="K38" i="1" s="1"/>
  <c r="L38" i="1" s="1"/>
  <c r="G38" i="1"/>
  <c r="J22" i="1"/>
  <c r="K22" i="1" s="1"/>
  <c r="L22" i="1" s="1"/>
  <c r="G22" i="1"/>
  <c r="R39" i="1"/>
  <c r="G6" i="1"/>
  <c r="G10" i="1"/>
  <c r="G14" i="1"/>
  <c r="G18" i="1"/>
  <c r="E39" i="1"/>
  <c r="J5" i="1"/>
  <c r="J7" i="1"/>
  <c r="K7" i="1" s="1"/>
  <c r="L7" i="1" s="1"/>
  <c r="J9" i="1"/>
  <c r="K9" i="1" s="1"/>
  <c r="L9" i="1" s="1"/>
  <c r="G5" i="1"/>
  <c r="K5" i="1" l="1"/>
  <c r="J39" i="1"/>
  <c r="G39" i="1"/>
  <c r="K39" i="1" l="1"/>
  <c r="L5" i="1"/>
  <c r="L39" i="1" s="1"/>
</calcChain>
</file>

<file path=xl/sharedStrings.xml><?xml version="1.0" encoding="utf-8"?>
<sst xmlns="http://schemas.openxmlformats.org/spreadsheetml/2006/main" count="91" uniqueCount="84">
  <si>
    <t>Номенклатура, Базовая единица измерения</t>
  </si>
  <si>
    <t>продажи</t>
  </si>
  <si>
    <t>Остатки</t>
  </si>
  <si>
    <t>Сред.продажи в день (фев-апр).2015г.</t>
  </si>
  <si>
    <t>кол-во дней</t>
  </si>
  <si>
    <t>Потребность на 2 месяца</t>
  </si>
  <si>
    <t>Потребность в поставке</t>
  </si>
  <si>
    <t>Потребность округл</t>
  </si>
  <si>
    <t>Заказ по потребности</t>
  </si>
  <si>
    <t>Количество</t>
  </si>
  <si>
    <t>Сумма продажи в KZT</t>
  </si>
  <si>
    <t>Кол-во</t>
  </si>
  <si>
    <t xml:space="preserve">Сумма </t>
  </si>
  <si>
    <t>Дни</t>
  </si>
  <si>
    <t>Кол-во (Шт.)</t>
  </si>
  <si>
    <t>Цена (руб)</t>
  </si>
  <si>
    <t>вес (кг)</t>
  </si>
  <si>
    <t>Кол-во (Палет.)</t>
  </si>
  <si>
    <t>Сумма (Руб.)</t>
  </si>
  <si>
    <t>Вес заказ (кг.)</t>
  </si>
  <si>
    <t>AS14</t>
  </si>
  <si>
    <t>AS14 Крупа гречневая ядрица быстроразваривающаяся ЭКСТРА 12х800гр</t>
  </si>
  <si>
    <t>AS30</t>
  </si>
  <si>
    <t>AS30 Крупа гречневая ядрица быстроразваривающаяся ЭКСТРА 9х400гр (в/п 5х80)</t>
  </si>
  <si>
    <t>AS16</t>
  </si>
  <si>
    <t>AS16 Крупа манная "М" 12х700гр</t>
  </si>
  <si>
    <t>AS13</t>
  </si>
  <si>
    <t>AS13 Горох колотый 1 сорт 12х800гр</t>
  </si>
  <si>
    <t>AS20</t>
  </si>
  <si>
    <t>AS20 Пшено шл. в/с 12х800гр</t>
  </si>
  <si>
    <t>AS26</t>
  </si>
  <si>
    <t>AS26 Крупа ячневая №2 12х600гр</t>
  </si>
  <si>
    <t>AS7</t>
  </si>
  <si>
    <t>AS7  Хлопья овсяные 12х400гр</t>
  </si>
  <si>
    <t>AS12</t>
  </si>
  <si>
    <t>AS12  Хлопья овсяные Геркулес 12х400гр</t>
  </si>
  <si>
    <t>AS18</t>
  </si>
  <si>
    <t>AS18 Крупа перловая №1 12х800гр</t>
  </si>
  <si>
    <t>AS15</t>
  </si>
  <si>
    <t>AS15 Крупа кукурузная №4 12х700гр</t>
  </si>
  <si>
    <t>AS6</t>
  </si>
  <si>
    <t>AS6  Хлопья гречневые 12х400гр</t>
  </si>
  <si>
    <t>AS61</t>
  </si>
  <si>
    <t>AS61 Хлопья кукурузные 12*400 гр</t>
  </si>
  <si>
    <t>AS19</t>
  </si>
  <si>
    <t>AS19 Крупа пшеничная полтавская №4 12х600гр</t>
  </si>
  <si>
    <t>AS25</t>
  </si>
  <si>
    <t>AS25 Чечевица 12х800гр</t>
  </si>
  <si>
    <t>AS17</t>
  </si>
  <si>
    <t>AS17 Крупа овсяная в/с 12х700гр</t>
  </si>
  <si>
    <t>AS52</t>
  </si>
  <si>
    <t>AS52  Хлопья рисовые 12*400 гр</t>
  </si>
  <si>
    <t>AS59</t>
  </si>
  <si>
    <t>AS59  Хлопья пшеничные 12*400 гр</t>
  </si>
  <si>
    <t>AS11</t>
  </si>
  <si>
    <t>AS11  Хлопья 9 злака 12х400гр</t>
  </si>
  <si>
    <t>AS90</t>
  </si>
  <si>
    <t>AS90 Полба пропаренная №1 700 гр</t>
  </si>
  <si>
    <t>AS24</t>
  </si>
  <si>
    <t>AS24 Рис круглозерный шлифованный 1 сорт 12х800гр</t>
  </si>
  <si>
    <t>AS67</t>
  </si>
  <si>
    <t>AS67 Рис длиннозерный, шлифованный 1сорт 9*400 гр ( в пакетах для варки)</t>
  </si>
  <si>
    <t>AS33</t>
  </si>
  <si>
    <t xml:space="preserve">AS33 Чечевица 9х400гр (в/п 5х80) </t>
  </si>
  <si>
    <t>AS58</t>
  </si>
  <si>
    <t>AS58  Хлопья 9 злаков 9*400 гр ALTALIA</t>
  </si>
  <si>
    <t>AS22</t>
  </si>
  <si>
    <t>AS22 Рис длиннозерный обработанный паром 12х800гр</t>
  </si>
  <si>
    <t>AS10</t>
  </si>
  <si>
    <t>AS10  Хлопья 5 злака 12х400гр</t>
  </si>
  <si>
    <t>AS26 Крупа ячневая №2  9*400 гр ( в пакетах для варки)</t>
  </si>
  <si>
    <t>AS21</t>
  </si>
  <si>
    <t>AS21 Рис длиннозерный, шлифованный 1сорт 12х800гр</t>
  </si>
  <si>
    <t>AS79</t>
  </si>
  <si>
    <t>AS79 Крупа Чечевица 20х300гр ALTALIA</t>
  </si>
  <si>
    <t>AS9</t>
  </si>
  <si>
    <t>AS9  Хлопья 4 злака 12х400гр</t>
  </si>
  <si>
    <t>AS8</t>
  </si>
  <si>
    <t>AS8  Хлопья пшенные 12х400гр</t>
  </si>
  <si>
    <t>Гречневая быстроразв 1 сорт 14*3 кг</t>
  </si>
  <si>
    <t>Рис длиннозерный 1 сорт 14 * 3 кг</t>
  </si>
  <si>
    <t>Рис краснодарский 1 сорт 14 * 3 кг</t>
  </si>
  <si>
    <t>Горох колотый 1 сорт 14-3 кг</t>
  </si>
  <si>
    <t>Итоговые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</si>
</sst>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_ ;[Red]\-#,##0\ "/>
    <numFmt numFmtId="165" formatCode="#,##0.00;[Red]\-#,##0.00"/>
    <numFmt numFmtId="166" formatCode="0_ ;\-0\ "/>
    <numFmt numFmtId="168" formatCode="_-* #,##0\ _₸_-;\-* #,##0\ _₸_-;_-* &quot;-&quot;??\ _₸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7"/>
      <color rgb="FF000000"/>
      <name val="Arial"/>
      <family val="2"/>
      <charset val="204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charset val="204"/>
    </font>
    <font>
      <sz val="8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7E4B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 style="thin">
        <color rgb="FF75923C"/>
      </top>
      <bottom/>
      <diagonal/>
    </border>
    <border>
      <left style="thin">
        <color rgb="FF75923C"/>
      </left>
      <right style="thin">
        <color rgb="FF75923C"/>
      </right>
      <top style="thin">
        <color rgb="FF75923C"/>
      </top>
      <bottom style="thin">
        <color rgb="FF75923C"/>
      </bottom>
      <diagonal/>
    </border>
    <border>
      <left style="thin">
        <color rgb="FF75923C"/>
      </left>
      <right style="thin">
        <color rgb="FF75923C"/>
      </right>
      <top style="thin">
        <color rgb="FF75923C"/>
      </top>
      <bottom/>
      <diagonal/>
    </border>
    <border>
      <left style="thin">
        <color rgb="FF75923C"/>
      </left>
      <right style="thin">
        <color rgb="FF75923C"/>
      </right>
      <top/>
      <bottom style="thin">
        <color rgb="FF75923C"/>
      </bottom>
      <diagonal/>
    </border>
    <border>
      <left/>
      <right/>
      <top/>
      <bottom style="thin">
        <color rgb="FF92D050"/>
      </bottom>
      <diagonal/>
    </border>
    <border>
      <left style="thin">
        <color rgb="FF75923C"/>
      </left>
      <right style="thin">
        <color rgb="FF75923C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left" vertical="top" wrapText="1"/>
    </xf>
    <xf numFmtId="0" fontId="8" fillId="4" borderId="7" xfId="0" applyNumberFormat="1" applyFont="1" applyFill="1" applyBorder="1" applyAlignment="1">
      <alignment horizontal="left" vertical="top" wrapText="1"/>
    </xf>
    <xf numFmtId="1" fontId="9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/>
    </xf>
    <xf numFmtId="166" fontId="11" fillId="0" borderId="7" xfId="0" applyNumberFormat="1" applyFont="1" applyFill="1" applyBorder="1" applyAlignment="1">
      <alignment horizontal="center" vertical="center"/>
    </xf>
    <xf numFmtId="1" fontId="11" fillId="5" borderId="7" xfId="0" applyNumberFormat="1" applyFont="1" applyFill="1" applyBorder="1" applyAlignment="1">
      <alignment horizontal="center" vertical="center"/>
    </xf>
    <xf numFmtId="2" fontId="11" fillId="5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168" fontId="11" fillId="0" borderId="7" xfId="1" applyNumberFormat="1" applyFont="1" applyFill="1" applyBorder="1" applyAlignment="1">
      <alignment horizontal="center" vertical="center"/>
    </xf>
    <xf numFmtId="0" fontId="8" fillId="7" borderId="7" xfId="0" applyNumberFormat="1" applyFont="1" applyFill="1" applyBorder="1" applyAlignment="1">
      <alignment horizontal="left" vertical="top" wrapText="1"/>
    </xf>
    <xf numFmtId="0" fontId="8" fillId="8" borderId="7" xfId="0" applyNumberFormat="1" applyFont="1" applyFill="1" applyBorder="1" applyAlignment="1">
      <alignment horizontal="left" vertical="top" wrapText="1"/>
    </xf>
    <xf numFmtId="0" fontId="8" fillId="7" borderId="0" xfId="0" applyNumberFormat="1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72;&#1075;&#1088;&#1091;&#1079;&#1082;&#1080;\&#1047;&#1072;&#1082;&#1072;&#1079;%20&#1040;&#1083;&#1090;&#1072;&#1081;&#1089;&#1082;&#1072;&#1103;%20&#1057;&#1082;&#1072;&#1079;&#1082;&#1072;%2019.01.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akup\Downloads\&#1074;&#1077;&#1076;%20&#1072;&#1083;&#1090;&#1072;&#1081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 "/>
      <sheetName val="Продажи"/>
      <sheetName val="19.01"/>
    </sheetNames>
    <sheetDataSet>
      <sheetData sheetId="0">
        <row r="3">
          <cell r="A3" t="str">
            <v>AS18 Крупа перловая №1 12х800гр</v>
          </cell>
          <cell r="B3">
            <v>1100</v>
          </cell>
          <cell r="C3">
            <v>177100</v>
          </cell>
        </row>
        <row r="4">
          <cell r="A4" t="str">
            <v>AS19 Крупа пшеничная полтавская №4 12х600гр</v>
          </cell>
          <cell r="B4">
            <v>1318</v>
          </cell>
          <cell r="C4">
            <v>274144</v>
          </cell>
        </row>
        <row r="5">
          <cell r="A5" t="str">
            <v>AS14 Крупа гречневая ядрица быстроразваривающаяся ЭКСТРА 12х800гр</v>
          </cell>
          <cell r="B5">
            <v>10353</v>
          </cell>
          <cell r="C5">
            <v>3426843</v>
          </cell>
        </row>
        <row r="6">
          <cell r="A6" t="str">
            <v>AS26 Крупа ячневая №2 12х600гр</v>
          </cell>
          <cell r="B6">
            <v>198</v>
          </cell>
          <cell r="C6">
            <v>24552</v>
          </cell>
        </row>
        <row r="7">
          <cell r="A7" t="str">
            <v>AS17 Крупа овсяная в/с 12х700гр</v>
          </cell>
          <cell r="B7">
            <v>1222</v>
          </cell>
          <cell r="C7">
            <v>196742</v>
          </cell>
        </row>
        <row r="8">
          <cell r="A8" t="str">
            <v>AS25 Чечевица 12х800гр</v>
          </cell>
          <cell r="B8">
            <v>95</v>
          </cell>
          <cell r="C8">
            <v>53295</v>
          </cell>
        </row>
        <row r="9">
          <cell r="A9" t="str">
            <v>AS13 Горох колотый 1 сорт 12х800гр</v>
          </cell>
          <cell r="B9">
            <v>61</v>
          </cell>
          <cell r="C9">
            <v>12200</v>
          </cell>
        </row>
        <row r="10">
          <cell r="A10" t="str">
            <v>AS16 Крупа манная "М" 12х700гр</v>
          </cell>
          <cell r="B10">
            <v>2837</v>
          </cell>
          <cell r="C10">
            <v>439735</v>
          </cell>
        </row>
        <row r="11">
          <cell r="A11" t="str">
            <v>AS15 Крупа кукурузная №4 12х700гр</v>
          </cell>
          <cell r="B11">
            <v>2020</v>
          </cell>
          <cell r="C11">
            <v>422180</v>
          </cell>
        </row>
        <row r="12">
          <cell r="A12" t="str">
            <v>Хлопья ALTALIA</v>
          </cell>
          <cell r="B12">
            <v>5132</v>
          </cell>
          <cell r="C12">
            <v>1334625</v>
          </cell>
        </row>
        <row r="13">
          <cell r="A13" t="str">
            <v>AS7  Хлопья овсяные 12х400гр</v>
          </cell>
          <cell r="B13">
            <v>1</v>
          </cell>
          <cell r="C13">
            <v>173</v>
          </cell>
        </row>
        <row r="14">
          <cell r="A14" t="str">
            <v>AS10  Хлопья 5 злака 12х400гр</v>
          </cell>
          <cell r="B14">
            <v>493</v>
          </cell>
          <cell r="C14">
            <v>124236</v>
          </cell>
        </row>
        <row r="15">
          <cell r="A15" t="str">
            <v>AS12  Хлопья овсяные Геркулес 12х400гр</v>
          </cell>
          <cell r="B15">
            <v>757</v>
          </cell>
          <cell r="C15">
            <v>106737</v>
          </cell>
        </row>
        <row r="16">
          <cell r="A16" t="str">
            <v>AS52  Хлопья рисовые 12*400 гр</v>
          </cell>
          <cell r="B16">
            <v>992</v>
          </cell>
          <cell r="C16">
            <v>308512</v>
          </cell>
        </row>
        <row r="17">
          <cell r="A17" t="str">
            <v>AS61 Хлопья кукурузные 12*400 гр</v>
          </cell>
          <cell r="B17">
            <v>1420</v>
          </cell>
          <cell r="C17">
            <v>291100</v>
          </cell>
        </row>
        <row r="18">
          <cell r="A18" t="str">
            <v>AS6  Хлопья гречневые 12х400гр</v>
          </cell>
          <cell r="B18">
            <v>1469</v>
          </cell>
          <cell r="C18">
            <v>503867</v>
          </cell>
        </row>
        <row r="19">
          <cell r="A19" t="str">
            <v>Крупы в пакетах для варки</v>
          </cell>
          <cell r="B19">
            <v>1419</v>
          </cell>
          <cell r="C19">
            <v>432126</v>
          </cell>
        </row>
        <row r="20">
          <cell r="A20" t="str">
            <v xml:space="preserve">AS33 Чечевица 9х400гр (в/п 5х80) </v>
          </cell>
          <cell r="B20">
            <v>598</v>
          </cell>
          <cell r="C20">
            <v>230828</v>
          </cell>
        </row>
        <row r="21">
          <cell r="A21" t="str">
            <v>AS54  Полба в пакетах 9*400 гр ( в пакетах для варки)</v>
          </cell>
          <cell r="B21">
            <v>3</v>
          </cell>
          <cell r="C21">
            <v>888</v>
          </cell>
        </row>
        <row r="22">
          <cell r="A22" t="str">
            <v>AS30 Крупа гречневая ядрица быстроразваривающаяся ЭКСТРА 9х400гр (в/п 5х80)</v>
          </cell>
          <cell r="B22">
            <v>818</v>
          </cell>
          <cell r="C22">
            <v>200410</v>
          </cell>
        </row>
      </sheetData>
      <sheetData sheetId="1">
        <row r="11">
          <cell r="B11" t="str">
            <v>AS10  Хлопья 5 злака 12х400гр</v>
          </cell>
          <cell r="C11">
            <v>918</v>
          </cell>
          <cell r="D11">
            <v>231336</v>
          </cell>
        </row>
        <row r="12">
          <cell r="B12" t="str">
            <v>AS11  Хлопья 9 злака 12х400гр</v>
          </cell>
          <cell r="C12">
            <v>71</v>
          </cell>
          <cell r="D12">
            <v>18886</v>
          </cell>
        </row>
        <row r="13">
          <cell r="B13" t="str">
            <v>AS12  Хлопья овсяные Геркулес 12х400гр</v>
          </cell>
          <cell r="C13">
            <v>1284</v>
          </cell>
          <cell r="D13">
            <v>181044</v>
          </cell>
        </row>
        <row r="14">
          <cell r="B14" t="str">
            <v>AS13 Горох колотый 1 сорт 12х800гр</v>
          </cell>
          <cell r="C14">
            <v>2190</v>
          </cell>
          <cell r="D14">
            <v>438000</v>
          </cell>
        </row>
        <row r="15">
          <cell r="B15" t="str">
            <v>AS14 Крупа гречневая ядрица быстроразваривающаяся ЭКСТРА 12х800гр</v>
          </cell>
          <cell r="C15">
            <v>5384</v>
          </cell>
          <cell r="D15">
            <v>1782104</v>
          </cell>
        </row>
        <row r="16">
          <cell r="B16" t="str">
            <v>AS15 Крупа кукурузная №4 12х700гр</v>
          </cell>
          <cell r="C16">
            <v>1230</v>
          </cell>
          <cell r="D16">
            <v>257070</v>
          </cell>
        </row>
        <row r="17">
          <cell r="B17" t="str">
            <v>AS16 Крупа манная "М" 12х700гр</v>
          </cell>
          <cell r="C17">
            <v>2311</v>
          </cell>
          <cell r="D17">
            <v>358205</v>
          </cell>
        </row>
        <row r="18">
          <cell r="B18" t="str">
            <v>AS17 Крупа овсяная в/с 12х700гр</v>
          </cell>
          <cell r="C18">
            <v>407</v>
          </cell>
          <cell r="D18">
            <v>65527</v>
          </cell>
        </row>
        <row r="19">
          <cell r="B19" t="str">
            <v>AS18 Крупа перловая №1 12х800гр</v>
          </cell>
          <cell r="C19">
            <v>1240</v>
          </cell>
          <cell r="D19">
            <v>199640</v>
          </cell>
        </row>
        <row r="20">
          <cell r="B20" t="str">
            <v>AS19 Крупа пшеничная полтавская №4 12х600гр</v>
          </cell>
          <cell r="C20">
            <v>498</v>
          </cell>
          <cell r="D20">
            <v>103584</v>
          </cell>
        </row>
        <row r="21">
          <cell r="B21" t="str">
            <v>AS20 Пшено шл. в/с 12х800гр</v>
          </cell>
          <cell r="C21">
            <v>1795</v>
          </cell>
          <cell r="D21">
            <v>294380</v>
          </cell>
        </row>
        <row r="22">
          <cell r="B22" t="str">
            <v>AS21 Рис длиннозерный, шлифованный 1сорт 12х800гр</v>
          </cell>
          <cell r="C22">
            <v>2</v>
          </cell>
          <cell r="D22">
            <v>756</v>
          </cell>
        </row>
        <row r="23">
          <cell r="B23" t="str">
            <v>AS24 Рис круглозерный шлифованный 1 сорт 12х800гр</v>
          </cell>
        </row>
        <row r="24">
          <cell r="B24" t="str">
            <v>AS25 Чечевица 12х800гр</v>
          </cell>
          <cell r="C24">
            <v>467</v>
          </cell>
          <cell r="D24">
            <v>261987</v>
          </cell>
        </row>
        <row r="25">
          <cell r="B25" t="str">
            <v>AS26 Крупа ячневая №2 12х600гр</v>
          </cell>
          <cell r="C25">
            <v>1628</v>
          </cell>
          <cell r="D25">
            <v>201872</v>
          </cell>
        </row>
        <row r="26">
          <cell r="B26" t="str">
            <v>AS30 Крупа гречневая ядрица быстроразваривающаяся ЭКСТРА 9х400гр (в/п 5х80)</v>
          </cell>
          <cell r="C26">
            <v>2530</v>
          </cell>
          <cell r="D26">
            <v>619850</v>
          </cell>
        </row>
        <row r="27">
          <cell r="B27" t="str">
            <v xml:space="preserve">AS33 Чечевица 9х400гр (в/п 5х80) </v>
          </cell>
          <cell r="C27">
            <v>11</v>
          </cell>
          <cell r="D27">
            <v>4246</v>
          </cell>
        </row>
        <row r="28">
          <cell r="B28" t="str">
            <v>AS52  Хлопья рисовые 12*400 гр</v>
          </cell>
          <cell r="C28">
            <v>406</v>
          </cell>
          <cell r="D28">
            <v>126266</v>
          </cell>
        </row>
        <row r="29">
          <cell r="B29" t="str">
            <v>AS54  Полба в пакетах 9*400 гр ( в пакетах для варки)</v>
          </cell>
          <cell r="C29">
            <v>1</v>
          </cell>
          <cell r="D29">
            <v>296</v>
          </cell>
        </row>
        <row r="30">
          <cell r="B30" t="str">
            <v>AS59  Хлопья пшеничные 12*400 гр</v>
          </cell>
          <cell r="C30">
            <v>105</v>
          </cell>
          <cell r="D30">
            <v>15435</v>
          </cell>
        </row>
        <row r="31">
          <cell r="B31" t="str">
            <v>AS6  Хлопья гречневые 12х400гр</v>
          </cell>
          <cell r="C31">
            <v>668</v>
          </cell>
          <cell r="D31">
            <v>229124</v>
          </cell>
        </row>
        <row r="32">
          <cell r="B32" t="str">
            <v>AS61 Хлопья кукурузные 12*400 гр</v>
          </cell>
          <cell r="C32">
            <v>612</v>
          </cell>
          <cell r="D32">
            <v>125460</v>
          </cell>
        </row>
        <row r="33">
          <cell r="B33" t="str">
            <v>AS7  Хлопья овсяные 12х400гр</v>
          </cell>
          <cell r="C33">
            <v>1436</v>
          </cell>
          <cell r="D33">
            <v>248428</v>
          </cell>
        </row>
        <row r="34">
          <cell r="B34" t="str">
            <v>AS90 Полба пропаренная №1 700 гр</v>
          </cell>
          <cell r="C34">
            <v>3</v>
          </cell>
          <cell r="D34">
            <v>1329</v>
          </cell>
        </row>
        <row r="35">
          <cell r="C35">
            <v>25197</v>
          </cell>
          <cell r="D35">
            <v>5764825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3">
          <cell r="C13" t="str">
            <v>AS10  Хлопья 5 злака 12х400гр</v>
          </cell>
          <cell r="D13">
            <v>1325</v>
          </cell>
          <cell r="E13">
            <v>1318</v>
          </cell>
          <cell r="F13">
            <v>1240</v>
          </cell>
          <cell r="G13">
            <v>1216</v>
          </cell>
          <cell r="H13">
            <v>1117</v>
          </cell>
          <cell r="I13">
            <v>1115</v>
          </cell>
          <cell r="J13">
            <v>1112</v>
          </cell>
          <cell r="K13">
            <v>944</v>
          </cell>
          <cell r="L13">
            <v>925</v>
          </cell>
          <cell r="M13">
            <v>877</v>
          </cell>
          <cell r="N13">
            <v>864</v>
          </cell>
          <cell r="O13">
            <v>864</v>
          </cell>
          <cell r="P13">
            <v>864</v>
          </cell>
          <cell r="Q13">
            <v>864</v>
          </cell>
          <cell r="R13">
            <v>828</v>
          </cell>
          <cell r="S13">
            <v>780</v>
          </cell>
          <cell r="T13">
            <v>777</v>
          </cell>
          <cell r="U13">
            <v>760</v>
          </cell>
          <cell r="V13">
            <v>741</v>
          </cell>
          <cell r="W13">
            <v>713</v>
          </cell>
          <cell r="X13">
            <v>658</v>
          </cell>
          <cell r="Y13">
            <v>634</v>
          </cell>
          <cell r="Z13">
            <v>586</v>
          </cell>
          <cell r="AA13">
            <v>544</v>
          </cell>
          <cell r="AB13">
            <v>519</v>
          </cell>
          <cell r="AC13">
            <v>514</v>
          </cell>
          <cell r="AD13">
            <v>26</v>
          </cell>
        </row>
        <row r="14">
          <cell r="C14" t="str">
            <v>AS11  Хлопья 9 злака 12х400гр</v>
          </cell>
          <cell r="D14">
            <v>71</v>
          </cell>
          <cell r="E14">
            <v>41</v>
          </cell>
          <cell r="F14">
            <v>31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4</v>
          </cell>
          <cell r="AD14">
            <v>8</v>
          </cell>
        </row>
        <row r="15">
          <cell r="C15" t="str">
            <v>AS12  Хлопья овсяные Геркулес 12х400гр</v>
          </cell>
          <cell r="D15">
            <v>2104</v>
          </cell>
          <cell r="E15">
            <v>2040</v>
          </cell>
          <cell r="F15">
            <v>1975</v>
          </cell>
          <cell r="G15">
            <v>1936</v>
          </cell>
          <cell r="H15">
            <v>1907</v>
          </cell>
          <cell r="I15">
            <v>1876</v>
          </cell>
          <cell r="J15">
            <v>1798</v>
          </cell>
          <cell r="K15">
            <v>1440</v>
          </cell>
          <cell r="L15">
            <v>1436</v>
          </cell>
          <cell r="M15">
            <v>1413</v>
          </cell>
          <cell r="N15">
            <v>1397</v>
          </cell>
          <cell r="O15">
            <v>1397</v>
          </cell>
          <cell r="P15">
            <v>1397</v>
          </cell>
          <cell r="Q15">
            <v>1395</v>
          </cell>
          <cell r="R15">
            <v>1350</v>
          </cell>
          <cell r="S15">
            <v>1316</v>
          </cell>
          <cell r="T15">
            <v>1310</v>
          </cell>
          <cell r="U15">
            <v>1277</v>
          </cell>
          <cell r="V15">
            <v>1226</v>
          </cell>
          <cell r="W15">
            <v>1138</v>
          </cell>
          <cell r="X15">
            <v>1053</v>
          </cell>
          <cell r="Y15">
            <v>1035</v>
          </cell>
          <cell r="Z15">
            <v>1035</v>
          </cell>
          <cell r="AA15">
            <v>956</v>
          </cell>
          <cell r="AB15">
            <v>934</v>
          </cell>
          <cell r="AC15">
            <v>866</v>
          </cell>
          <cell r="AD15">
            <v>26</v>
          </cell>
        </row>
        <row r="16">
          <cell r="C16" t="str">
            <v>AS13 Горох колотый 1 сорт 12х800гр</v>
          </cell>
          <cell r="D16">
            <v>2612</v>
          </cell>
          <cell r="E16">
            <v>2539</v>
          </cell>
          <cell r="F16">
            <v>2403</v>
          </cell>
          <cell r="G16">
            <v>2337</v>
          </cell>
          <cell r="H16">
            <v>2181</v>
          </cell>
          <cell r="I16">
            <v>2162</v>
          </cell>
          <cell r="J16">
            <v>2003</v>
          </cell>
          <cell r="K16">
            <v>1587</v>
          </cell>
          <cell r="L16">
            <v>1482</v>
          </cell>
          <cell r="M16">
            <v>1392</v>
          </cell>
          <cell r="N16">
            <v>1342</v>
          </cell>
          <cell r="O16">
            <v>1341</v>
          </cell>
          <cell r="P16">
            <v>1341</v>
          </cell>
          <cell r="Q16">
            <v>1334</v>
          </cell>
          <cell r="R16">
            <v>1315</v>
          </cell>
          <cell r="S16">
            <v>1276</v>
          </cell>
          <cell r="T16">
            <v>1263</v>
          </cell>
          <cell r="U16">
            <v>1219</v>
          </cell>
          <cell r="V16">
            <v>1151</v>
          </cell>
          <cell r="W16">
            <v>1011</v>
          </cell>
          <cell r="X16">
            <v>829</v>
          </cell>
          <cell r="Y16">
            <v>778</v>
          </cell>
          <cell r="Z16">
            <v>770</v>
          </cell>
          <cell r="AA16">
            <v>645</v>
          </cell>
          <cell r="AB16">
            <v>596</v>
          </cell>
          <cell r="AC16">
            <v>500</v>
          </cell>
          <cell r="AD16">
            <v>26</v>
          </cell>
        </row>
        <row r="17">
          <cell r="C17" t="str">
            <v>AS14 Крупа гречневая ядрица быстроразваривающаяся ЭКСТРА 12х800гр</v>
          </cell>
          <cell r="D17">
            <v>16578</v>
          </cell>
          <cell r="E17">
            <v>16486</v>
          </cell>
          <cell r="F17">
            <v>16400</v>
          </cell>
          <cell r="G17">
            <v>16050</v>
          </cell>
          <cell r="H17">
            <v>15970</v>
          </cell>
          <cell r="I17">
            <v>15938</v>
          </cell>
          <cell r="J17">
            <v>15550</v>
          </cell>
          <cell r="K17">
            <v>14983</v>
          </cell>
          <cell r="L17">
            <v>14923</v>
          </cell>
          <cell r="M17">
            <v>14703</v>
          </cell>
          <cell r="N17">
            <v>14462</v>
          </cell>
          <cell r="O17">
            <v>14461</v>
          </cell>
          <cell r="P17">
            <v>14461</v>
          </cell>
          <cell r="Q17">
            <v>14445</v>
          </cell>
          <cell r="R17">
            <v>14216</v>
          </cell>
          <cell r="S17">
            <v>14130</v>
          </cell>
          <cell r="T17">
            <v>13518</v>
          </cell>
          <cell r="U17">
            <v>13467</v>
          </cell>
          <cell r="V17">
            <v>13056</v>
          </cell>
          <cell r="W17">
            <v>12770</v>
          </cell>
          <cell r="X17">
            <v>12297</v>
          </cell>
          <cell r="Y17">
            <v>12208</v>
          </cell>
          <cell r="Z17">
            <v>11931</v>
          </cell>
          <cell r="AA17">
            <v>11725</v>
          </cell>
          <cell r="AB17">
            <v>11282</v>
          </cell>
          <cell r="AC17">
            <v>10911</v>
          </cell>
          <cell r="AD17">
            <v>26</v>
          </cell>
        </row>
        <row r="18">
          <cell r="C18" t="str">
            <v>AS15 Крупа кукурузная №4 12х700гр</v>
          </cell>
          <cell r="D18">
            <v>3215</v>
          </cell>
          <cell r="E18">
            <v>3161</v>
          </cell>
          <cell r="F18">
            <v>3062</v>
          </cell>
          <cell r="G18">
            <v>2988</v>
          </cell>
          <cell r="H18">
            <v>2906</v>
          </cell>
          <cell r="I18">
            <v>2900</v>
          </cell>
          <cell r="J18">
            <v>2849</v>
          </cell>
          <cell r="K18">
            <v>2811</v>
          </cell>
          <cell r="L18">
            <v>2768</v>
          </cell>
          <cell r="M18">
            <v>2694</v>
          </cell>
          <cell r="N18">
            <v>2643</v>
          </cell>
          <cell r="O18">
            <v>2643</v>
          </cell>
          <cell r="P18">
            <v>2643</v>
          </cell>
          <cell r="Q18">
            <v>2640</v>
          </cell>
          <cell r="R18">
            <v>2623</v>
          </cell>
          <cell r="S18">
            <v>2562</v>
          </cell>
          <cell r="T18">
            <v>2550</v>
          </cell>
          <cell r="U18">
            <v>2536</v>
          </cell>
          <cell r="V18">
            <v>2476</v>
          </cell>
          <cell r="W18">
            <v>2434</v>
          </cell>
          <cell r="X18">
            <v>2310</v>
          </cell>
          <cell r="Y18">
            <v>2280</v>
          </cell>
          <cell r="Z18">
            <v>2232</v>
          </cell>
          <cell r="AA18">
            <v>2168</v>
          </cell>
          <cell r="AB18">
            <v>2125</v>
          </cell>
          <cell r="AC18">
            <v>2056</v>
          </cell>
          <cell r="AD18">
            <v>26</v>
          </cell>
        </row>
        <row r="19">
          <cell r="C19" t="str">
            <v>AS16 Крупа манная "М" 12х700гр</v>
          </cell>
          <cell r="D19">
            <v>6771</v>
          </cell>
          <cell r="E19">
            <v>6589</v>
          </cell>
          <cell r="F19">
            <v>5984</v>
          </cell>
          <cell r="G19">
            <v>5839</v>
          </cell>
          <cell r="H19">
            <v>5763</v>
          </cell>
          <cell r="I19">
            <v>5742</v>
          </cell>
          <cell r="J19">
            <v>4631</v>
          </cell>
          <cell r="K19">
            <v>4541</v>
          </cell>
          <cell r="L19">
            <v>4435</v>
          </cell>
          <cell r="M19">
            <v>4360</v>
          </cell>
          <cell r="N19">
            <v>4200</v>
          </cell>
          <cell r="O19">
            <v>4199</v>
          </cell>
          <cell r="P19">
            <v>4199</v>
          </cell>
          <cell r="Q19">
            <v>4184</v>
          </cell>
          <cell r="R19">
            <v>4150</v>
          </cell>
          <cell r="S19">
            <v>4068</v>
          </cell>
          <cell r="T19">
            <v>3942</v>
          </cell>
          <cell r="U19">
            <v>3841</v>
          </cell>
          <cell r="V19">
            <v>3765</v>
          </cell>
          <cell r="W19">
            <v>3701</v>
          </cell>
          <cell r="X19">
            <v>3522</v>
          </cell>
          <cell r="Y19">
            <v>3436</v>
          </cell>
          <cell r="Z19">
            <v>3398</v>
          </cell>
          <cell r="AA19">
            <v>3249</v>
          </cell>
          <cell r="AB19">
            <v>3173</v>
          </cell>
          <cell r="AC19">
            <v>3043</v>
          </cell>
          <cell r="AD19">
            <v>26</v>
          </cell>
        </row>
        <row r="20">
          <cell r="C20" t="str">
            <v>AS17 Крупа овсяная в/с 12х700гр</v>
          </cell>
          <cell r="D20">
            <v>1628</v>
          </cell>
          <cell r="E20">
            <v>1620</v>
          </cell>
          <cell r="F20">
            <v>1558</v>
          </cell>
          <cell r="G20">
            <v>1503</v>
          </cell>
          <cell r="H20">
            <v>1496</v>
          </cell>
          <cell r="I20">
            <v>1490</v>
          </cell>
          <cell r="J20">
            <v>1487</v>
          </cell>
          <cell r="K20">
            <v>1473</v>
          </cell>
          <cell r="L20">
            <v>1473</v>
          </cell>
          <cell r="M20">
            <v>1422</v>
          </cell>
          <cell r="N20">
            <v>1412</v>
          </cell>
          <cell r="O20">
            <v>1412</v>
          </cell>
          <cell r="P20">
            <v>1412</v>
          </cell>
          <cell r="Q20">
            <v>1412</v>
          </cell>
          <cell r="R20">
            <v>1409</v>
          </cell>
          <cell r="S20">
            <v>1385</v>
          </cell>
          <cell r="T20">
            <v>1377</v>
          </cell>
          <cell r="U20">
            <v>1351</v>
          </cell>
          <cell r="V20">
            <v>1332</v>
          </cell>
          <cell r="W20">
            <v>1304</v>
          </cell>
          <cell r="X20">
            <v>1302</v>
          </cell>
          <cell r="Y20">
            <v>1296</v>
          </cell>
          <cell r="Z20">
            <v>1296</v>
          </cell>
          <cell r="AA20">
            <v>1287</v>
          </cell>
          <cell r="AB20">
            <v>1275</v>
          </cell>
          <cell r="AC20">
            <v>1256</v>
          </cell>
          <cell r="AD20">
            <v>26</v>
          </cell>
        </row>
        <row r="21">
          <cell r="C21" t="str">
            <v>AS18 Крупа перловая №1 12х800гр</v>
          </cell>
          <cell r="D21">
            <v>2437</v>
          </cell>
          <cell r="E21">
            <v>2385</v>
          </cell>
          <cell r="F21">
            <v>2348</v>
          </cell>
          <cell r="G21">
            <v>2330</v>
          </cell>
          <cell r="H21">
            <v>2208</v>
          </cell>
          <cell r="I21">
            <v>2192</v>
          </cell>
          <cell r="J21">
            <v>2142</v>
          </cell>
          <cell r="K21">
            <v>2054</v>
          </cell>
          <cell r="L21">
            <v>1978</v>
          </cell>
          <cell r="M21">
            <v>1894</v>
          </cell>
          <cell r="N21">
            <v>1838</v>
          </cell>
          <cell r="O21">
            <v>1837</v>
          </cell>
          <cell r="P21">
            <v>1837</v>
          </cell>
          <cell r="Q21">
            <v>1829</v>
          </cell>
          <cell r="R21">
            <v>1816</v>
          </cell>
          <cell r="S21">
            <v>1746</v>
          </cell>
          <cell r="T21">
            <v>1734</v>
          </cell>
          <cell r="U21">
            <v>1695</v>
          </cell>
          <cell r="V21">
            <v>1602</v>
          </cell>
          <cell r="W21">
            <v>1558</v>
          </cell>
          <cell r="X21">
            <v>1517</v>
          </cell>
          <cell r="Y21">
            <v>1464</v>
          </cell>
          <cell r="Z21">
            <v>1408</v>
          </cell>
          <cell r="AA21">
            <v>1291</v>
          </cell>
          <cell r="AB21">
            <v>1265</v>
          </cell>
          <cell r="AC21">
            <v>1201</v>
          </cell>
          <cell r="AD21">
            <v>26</v>
          </cell>
        </row>
        <row r="22">
          <cell r="C22" t="str">
            <v>AS19 Крупа пшеничная полтавская №4 12х600гр</v>
          </cell>
          <cell r="D22">
            <v>1858</v>
          </cell>
          <cell r="E22">
            <v>1820</v>
          </cell>
          <cell r="F22">
            <v>1795</v>
          </cell>
          <cell r="G22">
            <v>1740</v>
          </cell>
          <cell r="H22">
            <v>1718</v>
          </cell>
          <cell r="I22">
            <v>1712</v>
          </cell>
          <cell r="J22">
            <v>1700</v>
          </cell>
          <cell r="K22">
            <v>1682</v>
          </cell>
          <cell r="L22">
            <v>1628</v>
          </cell>
          <cell r="M22">
            <v>1589</v>
          </cell>
          <cell r="N22">
            <v>1557</v>
          </cell>
          <cell r="O22">
            <v>1557</v>
          </cell>
          <cell r="P22">
            <v>1557</v>
          </cell>
          <cell r="Q22">
            <v>1557</v>
          </cell>
          <cell r="R22">
            <v>1551</v>
          </cell>
          <cell r="S22">
            <v>1536</v>
          </cell>
          <cell r="T22">
            <v>1523</v>
          </cell>
          <cell r="U22">
            <v>1503</v>
          </cell>
          <cell r="V22">
            <v>1489</v>
          </cell>
          <cell r="W22">
            <v>1471</v>
          </cell>
          <cell r="X22">
            <v>1449</v>
          </cell>
          <cell r="Y22">
            <v>1438</v>
          </cell>
          <cell r="Z22">
            <v>1438</v>
          </cell>
          <cell r="AA22">
            <v>1393</v>
          </cell>
          <cell r="AB22">
            <v>1373</v>
          </cell>
          <cell r="AC22">
            <v>1346</v>
          </cell>
          <cell r="AD22">
            <v>26</v>
          </cell>
        </row>
        <row r="23">
          <cell r="C23" t="str">
            <v>AS20 Пшено шл. в/с 12х800гр</v>
          </cell>
          <cell r="D23">
            <v>1757</v>
          </cell>
          <cell r="E23">
            <v>1648</v>
          </cell>
          <cell r="F23">
            <v>1548</v>
          </cell>
          <cell r="G23">
            <v>1409</v>
          </cell>
          <cell r="H23">
            <v>1266</v>
          </cell>
          <cell r="I23">
            <v>1242</v>
          </cell>
          <cell r="J23">
            <v>1232</v>
          </cell>
          <cell r="K23">
            <v>862</v>
          </cell>
          <cell r="L23">
            <v>802</v>
          </cell>
          <cell r="M23">
            <v>789</v>
          </cell>
          <cell r="N23">
            <v>757</v>
          </cell>
          <cell r="O23">
            <v>757</v>
          </cell>
          <cell r="P23">
            <v>757</v>
          </cell>
          <cell r="Q23">
            <v>757</v>
          </cell>
          <cell r="R23">
            <v>742</v>
          </cell>
          <cell r="S23">
            <v>634</v>
          </cell>
          <cell r="T23">
            <v>634</v>
          </cell>
          <cell r="U23">
            <v>571</v>
          </cell>
          <cell r="V23">
            <v>528</v>
          </cell>
          <cell r="W23">
            <v>434</v>
          </cell>
          <cell r="X23">
            <v>354</v>
          </cell>
          <cell r="Y23">
            <v>303</v>
          </cell>
          <cell r="Z23">
            <v>303</v>
          </cell>
          <cell r="AA23">
            <v>158</v>
          </cell>
          <cell r="AB23">
            <v>97</v>
          </cell>
          <cell r="AC23">
            <v>3</v>
          </cell>
          <cell r="AD23">
            <v>26</v>
          </cell>
        </row>
        <row r="24">
          <cell r="C24" t="str">
            <v>AS21 Рис длиннозерный, шлифованный 1сорт 12х800гр</v>
          </cell>
          <cell r="K24">
            <v>-2</v>
          </cell>
          <cell r="L24">
            <v>-2</v>
          </cell>
          <cell r="M24">
            <v>-2</v>
          </cell>
          <cell r="N24">
            <v>-2</v>
          </cell>
          <cell r="O24">
            <v>-2</v>
          </cell>
          <cell r="P24">
            <v>-2</v>
          </cell>
          <cell r="Q24">
            <v>-2</v>
          </cell>
          <cell r="R24">
            <v>-2</v>
          </cell>
          <cell r="S24">
            <v>-2</v>
          </cell>
          <cell r="AD24">
            <v>0</v>
          </cell>
        </row>
        <row r="25">
          <cell r="C25" t="str">
            <v>AS25 Чечевица 12х800гр</v>
          </cell>
          <cell r="D25">
            <v>536</v>
          </cell>
          <cell r="E25">
            <v>496</v>
          </cell>
          <cell r="F25">
            <v>481</v>
          </cell>
          <cell r="G25">
            <v>454</v>
          </cell>
          <cell r="H25">
            <v>448</v>
          </cell>
          <cell r="I25">
            <v>442</v>
          </cell>
          <cell r="J25">
            <v>439</v>
          </cell>
          <cell r="K25">
            <v>287</v>
          </cell>
          <cell r="L25">
            <v>263</v>
          </cell>
          <cell r="M25">
            <v>236</v>
          </cell>
          <cell r="N25">
            <v>222</v>
          </cell>
          <cell r="O25">
            <v>222</v>
          </cell>
          <cell r="P25">
            <v>222</v>
          </cell>
          <cell r="Q25">
            <v>222</v>
          </cell>
          <cell r="R25">
            <v>215</v>
          </cell>
          <cell r="S25">
            <v>191</v>
          </cell>
          <cell r="T25">
            <v>191</v>
          </cell>
          <cell r="U25">
            <v>191</v>
          </cell>
          <cell r="V25">
            <v>185</v>
          </cell>
          <cell r="W25">
            <v>160</v>
          </cell>
          <cell r="X25">
            <v>143</v>
          </cell>
          <cell r="Y25">
            <v>129</v>
          </cell>
          <cell r="Z25">
            <v>129</v>
          </cell>
          <cell r="AA25">
            <v>121</v>
          </cell>
          <cell r="AB25">
            <v>103</v>
          </cell>
          <cell r="AC25">
            <v>101</v>
          </cell>
          <cell r="AD25">
            <v>26</v>
          </cell>
        </row>
        <row r="26">
          <cell r="C26" t="str">
            <v>AS26 Крупа ячневая №2 12х600гр</v>
          </cell>
          <cell r="D26">
            <v>1777</v>
          </cell>
          <cell r="E26">
            <v>1700</v>
          </cell>
          <cell r="F26">
            <v>1581</v>
          </cell>
          <cell r="G26">
            <v>1523</v>
          </cell>
          <cell r="H26">
            <v>1401</v>
          </cell>
          <cell r="I26">
            <v>1392</v>
          </cell>
          <cell r="J26">
            <v>1316</v>
          </cell>
          <cell r="K26">
            <v>1227</v>
          </cell>
          <cell r="L26">
            <v>1161</v>
          </cell>
          <cell r="M26">
            <v>1070</v>
          </cell>
          <cell r="N26">
            <v>984</v>
          </cell>
          <cell r="O26">
            <v>983</v>
          </cell>
          <cell r="P26">
            <v>983</v>
          </cell>
          <cell r="Q26">
            <v>982</v>
          </cell>
          <cell r="R26">
            <v>972</v>
          </cell>
          <cell r="S26">
            <v>890</v>
          </cell>
          <cell r="T26">
            <v>866</v>
          </cell>
          <cell r="U26">
            <v>810</v>
          </cell>
          <cell r="V26">
            <v>761</v>
          </cell>
          <cell r="W26">
            <v>705</v>
          </cell>
          <cell r="X26">
            <v>583</v>
          </cell>
          <cell r="Y26">
            <v>501</v>
          </cell>
          <cell r="Z26">
            <v>478</v>
          </cell>
          <cell r="AA26">
            <v>381</v>
          </cell>
          <cell r="AB26">
            <v>321</v>
          </cell>
          <cell r="AC26">
            <v>233</v>
          </cell>
          <cell r="AD26">
            <v>26</v>
          </cell>
        </row>
        <row r="27">
          <cell r="C27" t="str">
            <v>AS30 Крупа гречневая ядрица быстроразваривающаяся ЭКСТРА 9х400гр (в/п 5х80)</v>
          </cell>
          <cell r="D27">
            <v>3365</v>
          </cell>
          <cell r="E27">
            <v>3356</v>
          </cell>
          <cell r="F27">
            <v>3338</v>
          </cell>
          <cell r="G27">
            <v>3328</v>
          </cell>
          <cell r="H27">
            <v>2838</v>
          </cell>
          <cell r="I27">
            <v>2424</v>
          </cell>
          <cell r="J27">
            <v>2424</v>
          </cell>
          <cell r="K27">
            <v>2391</v>
          </cell>
          <cell r="L27">
            <v>2373</v>
          </cell>
          <cell r="M27">
            <v>2325</v>
          </cell>
          <cell r="N27">
            <v>2324</v>
          </cell>
          <cell r="O27">
            <v>2324</v>
          </cell>
          <cell r="P27">
            <v>2324</v>
          </cell>
          <cell r="Q27">
            <v>2322</v>
          </cell>
          <cell r="R27">
            <v>2320</v>
          </cell>
          <cell r="S27">
            <v>2319</v>
          </cell>
          <cell r="T27">
            <v>2316</v>
          </cell>
          <cell r="U27">
            <v>2308</v>
          </cell>
          <cell r="V27">
            <v>1926</v>
          </cell>
          <cell r="W27">
            <v>1898</v>
          </cell>
          <cell r="X27">
            <v>1497</v>
          </cell>
          <cell r="Y27">
            <v>1487</v>
          </cell>
          <cell r="Z27">
            <v>1487</v>
          </cell>
          <cell r="AA27">
            <v>1365</v>
          </cell>
          <cell r="AB27">
            <v>1231</v>
          </cell>
          <cell r="AC27">
            <v>831</v>
          </cell>
          <cell r="AD27">
            <v>26</v>
          </cell>
        </row>
        <row r="28">
          <cell r="C28" t="str">
            <v xml:space="preserve">AS33 Чечевица 9х400гр (в/п 5х80) </v>
          </cell>
          <cell r="D28">
            <v>1809</v>
          </cell>
          <cell r="E28">
            <v>1807</v>
          </cell>
          <cell r="F28">
            <v>1807</v>
          </cell>
          <cell r="G28">
            <v>1807</v>
          </cell>
          <cell r="H28">
            <v>1807</v>
          </cell>
          <cell r="I28">
            <v>1804</v>
          </cell>
          <cell r="J28">
            <v>1804</v>
          </cell>
          <cell r="K28">
            <v>1804</v>
          </cell>
          <cell r="L28">
            <v>1804</v>
          </cell>
          <cell r="M28">
            <v>1804</v>
          </cell>
          <cell r="N28">
            <v>1804</v>
          </cell>
          <cell r="O28">
            <v>1804</v>
          </cell>
          <cell r="P28">
            <v>1104</v>
          </cell>
          <cell r="Q28">
            <v>1103</v>
          </cell>
          <cell r="R28">
            <v>1103</v>
          </cell>
          <cell r="S28">
            <v>1103</v>
          </cell>
          <cell r="T28">
            <v>1103</v>
          </cell>
          <cell r="U28">
            <v>1103</v>
          </cell>
          <cell r="V28">
            <v>1103</v>
          </cell>
          <cell r="W28">
            <v>1101</v>
          </cell>
          <cell r="X28">
            <v>1103</v>
          </cell>
          <cell r="Y28">
            <v>1103</v>
          </cell>
          <cell r="Z28">
            <v>1103</v>
          </cell>
          <cell r="AA28">
            <v>603</v>
          </cell>
          <cell r="AB28">
            <v>598</v>
          </cell>
          <cell r="AC28">
            <v>598</v>
          </cell>
          <cell r="AD28">
            <v>26</v>
          </cell>
        </row>
        <row r="29">
          <cell r="C29" t="str">
            <v>AS52  Хлопья рисовые 12*400 гр</v>
          </cell>
          <cell r="D29">
            <v>1354</v>
          </cell>
          <cell r="E29">
            <v>1354</v>
          </cell>
          <cell r="F29">
            <v>1348</v>
          </cell>
          <cell r="G29">
            <v>1322</v>
          </cell>
          <cell r="H29">
            <v>1318</v>
          </cell>
          <cell r="I29">
            <v>1294</v>
          </cell>
          <cell r="J29">
            <v>1294</v>
          </cell>
          <cell r="K29">
            <v>1114</v>
          </cell>
          <cell r="L29">
            <v>1102</v>
          </cell>
          <cell r="M29">
            <v>1102</v>
          </cell>
          <cell r="N29">
            <v>1097</v>
          </cell>
          <cell r="O29">
            <v>1097</v>
          </cell>
          <cell r="P29">
            <v>1097</v>
          </cell>
          <cell r="Q29">
            <v>1097</v>
          </cell>
          <cell r="R29">
            <v>1092</v>
          </cell>
          <cell r="S29">
            <v>1092</v>
          </cell>
          <cell r="T29">
            <v>1132</v>
          </cell>
          <cell r="U29">
            <v>1110</v>
          </cell>
          <cell r="V29">
            <v>1101</v>
          </cell>
          <cell r="W29">
            <v>1027</v>
          </cell>
          <cell r="X29">
            <v>1010</v>
          </cell>
          <cell r="Y29">
            <v>1008</v>
          </cell>
          <cell r="Z29">
            <v>1013</v>
          </cell>
          <cell r="AA29">
            <v>1009</v>
          </cell>
          <cell r="AB29">
            <v>997</v>
          </cell>
          <cell r="AC29">
            <v>995</v>
          </cell>
          <cell r="AD29">
            <v>26</v>
          </cell>
        </row>
        <row r="30">
          <cell r="C30" t="str">
            <v>AS54  Полба в пакетах 9*400 гр ( в пакетах для варки)</v>
          </cell>
          <cell r="D30">
            <v>4</v>
          </cell>
          <cell r="E30">
            <v>4</v>
          </cell>
          <cell r="F30">
            <v>4</v>
          </cell>
          <cell r="G30">
            <v>4</v>
          </cell>
          <cell r="H30">
            <v>4</v>
          </cell>
          <cell r="I30">
            <v>4</v>
          </cell>
          <cell r="J30">
            <v>4</v>
          </cell>
          <cell r="K30">
            <v>4</v>
          </cell>
          <cell r="L30">
            <v>4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4</v>
          </cell>
          <cell r="R30">
            <v>4</v>
          </cell>
          <cell r="S30">
            <v>3</v>
          </cell>
          <cell r="T30">
            <v>3</v>
          </cell>
          <cell r="U30">
            <v>3</v>
          </cell>
          <cell r="V30">
            <v>3</v>
          </cell>
          <cell r="W30">
            <v>3</v>
          </cell>
          <cell r="X30">
            <v>3</v>
          </cell>
          <cell r="Y30">
            <v>3</v>
          </cell>
          <cell r="Z30">
            <v>3</v>
          </cell>
          <cell r="AA30">
            <v>3</v>
          </cell>
          <cell r="AB30">
            <v>3</v>
          </cell>
          <cell r="AC30">
            <v>3</v>
          </cell>
          <cell r="AD30">
            <v>26</v>
          </cell>
        </row>
        <row r="31">
          <cell r="C31" t="str">
            <v>AS59  Хлопья пшеничные 12*400 гр</v>
          </cell>
          <cell r="D31">
            <v>87</v>
          </cell>
          <cell r="E31">
            <v>87</v>
          </cell>
          <cell r="F31">
            <v>87</v>
          </cell>
          <cell r="G31">
            <v>60</v>
          </cell>
          <cell r="H31">
            <v>12</v>
          </cell>
          <cell r="I31">
            <v>12</v>
          </cell>
          <cell r="J31">
            <v>6</v>
          </cell>
          <cell r="L31">
            <v>-6</v>
          </cell>
          <cell r="M31">
            <v>-6</v>
          </cell>
          <cell r="N31">
            <v>-6</v>
          </cell>
          <cell r="O31">
            <v>-6</v>
          </cell>
          <cell r="P31">
            <v>-6</v>
          </cell>
          <cell r="Q31">
            <v>-6</v>
          </cell>
          <cell r="R31">
            <v>-6</v>
          </cell>
          <cell r="S31">
            <v>-6</v>
          </cell>
          <cell r="AD31">
            <v>7</v>
          </cell>
        </row>
        <row r="32">
          <cell r="C32" t="str">
            <v>AS6  Хлопья гречневые 12х400гр</v>
          </cell>
          <cell r="D32">
            <v>2083</v>
          </cell>
          <cell r="E32">
            <v>2083</v>
          </cell>
          <cell r="F32">
            <v>2023</v>
          </cell>
          <cell r="G32">
            <v>1999</v>
          </cell>
          <cell r="H32">
            <v>1949</v>
          </cell>
          <cell r="I32">
            <v>1949</v>
          </cell>
          <cell r="J32">
            <v>1949</v>
          </cell>
          <cell r="K32">
            <v>1756</v>
          </cell>
          <cell r="L32">
            <v>1750</v>
          </cell>
          <cell r="M32">
            <v>1702</v>
          </cell>
          <cell r="N32">
            <v>1682</v>
          </cell>
          <cell r="O32">
            <v>1682</v>
          </cell>
          <cell r="P32">
            <v>1682</v>
          </cell>
          <cell r="Q32">
            <v>1682</v>
          </cell>
          <cell r="R32">
            <v>1677</v>
          </cell>
          <cell r="S32">
            <v>1675</v>
          </cell>
          <cell r="T32">
            <v>1672</v>
          </cell>
          <cell r="U32">
            <v>1659</v>
          </cell>
          <cell r="V32">
            <v>1626</v>
          </cell>
          <cell r="W32">
            <v>1600</v>
          </cell>
          <cell r="X32">
            <v>1538</v>
          </cell>
          <cell r="Y32">
            <v>1526</v>
          </cell>
          <cell r="Z32">
            <v>1525</v>
          </cell>
          <cell r="AA32">
            <v>1515</v>
          </cell>
          <cell r="AB32">
            <v>1489</v>
          </cell>
          <cell r="AC32">
            <v>1486</v>
          </cell>
          <cell r="AD32">
            <v>26</v>
          </cell>
        </row>
        <row r="33">
          <cell r="C33" t="str">
            <v>AS61 Хлопья кукурузные 12*400 гр</v>
          </cell>
          <cell r="D33">
            <v>1966</v>
          </cell>
          <cell r="E33">
            <v>1966</v>
          </cell>
          <cell r="F33">
            <v>1936</v>
          </cell>
          <cell r="G33">
            <v>1906</v>
          </cell>
          <cell r="H33">
            <v>1856</v>
          </cell>
          <cell r="I33">
            <v>1856</v>
          </cell>
          <cell r="J33">
            <v>1808</v>
          </cell>
          <cell r="K33">
            <v>1646</v>
          </cell>
          <cell r="L33">
            <v>1643</v>
          </cell>
          <cell r="M33">
            <v>1631</v>
          </cell>
          <cell r="N33">
            <v>1622</v>
          </cell>
          <cell r="O33">
            <v>1622</v>
          </cell>
          <cell r="P33">
            <v>1622</v>
          </cell>
          <cell r="Q33">
            <v>1622</v>
          </cell>
          <cell r="R33">
            <v>1618</v>
          </cell>
          <cell r="S33">
            <v>1618</v>
          </cell>
          <cell r="T33">
            <v>1615</v>
          </cell>
          <cell r="U33">
            <v>1611</v>
          </cell>
          <cell r="V33">
            <v>1584</v>
          </cell>
          <cell r="W33">
            <v>1512</v>
          </cell>
          <cell r="X33">
            <v>1456</v>
          </cell>
          <cell r="Y33">
            <v>1444</v>
          </cell>
          <cell r="Z33">
            <v>1444</v>
          </cell>
          <cell r="AA33">
            <v>1430</v>
          </cell>
          <cell r="AB33">
            <v>1430</v>
          </cell>
          <cell r="AC33">
            <v>1425</v>
          </cell>
          <cell r="AD33">
            <v>26</v>
          </cell>
        </row>
        <row r="34">
          <cell r="C34" t="str">
            <v>AS7  Хлопья овсяные 12х400гр</v>
          </cell>
          <cell r="D34">
            <v>1411</v>
          </cell>
          <cell r="E34">
            <v>1355</v>
          </cell>
          <cell r="F34">
            <v>1339</v>
          </cell>
          <cell r="G34">
            <v>1339</v>
          </cell>
          <cell r="H34">
            <v>1284</v>
          </cell>
          <cell r="I34">
            <v>1284</v>
          </cell>
          <cell r="J34">
            <v>802</v>
          </cell>
          <cell r="K34">
            <v>635</v>
          </cell>
          <cell r="L34">
            <v>609</v>
          </cell>
          <cell r="M34">
            <v>582</v>
          </cell>
          <cell r="N34">
            <v>499</v>
          </cell>
          <cell r="O34">
            <v>259</v>
          </cell>
          <cell r="P34">
            <v>259</v>
          </cell>
          <cell r="Q34">
            <v>259</v>
          </cell>
          <cell r="R34">
            <v>253</v>
          </cell>
          <cell r="S34">
            <v>225</v>
          </cell>
          <cell r="T34">
            <v>225</v>
          </cell>
          <cell r="U34">
            <v>193</v>
          </cell>
          <cell r="V34">
            <v>179</v>
          </cell>
          <cell r="W34">
            <v>128</v>
          </cell>
          <cell r="X34">
            <v>63</v>
          </cell>
          <cell r="Y34">
            <v>54</v>
          </cell>
          <cell r="Z34">
            <v>1</v>
          </cell>
          <cell r="AA34">
            <v>1</v>
          </cell>
          <cell r="AB34">
            <v>1</v>
          </cell>
          <cell r="AC34">
            <v>1</v>
          </cell>
          <cell r="AD34">
            <v>26</v>
          </cell>
        </row>
        <row r="35">
          <cell r="C35" t="str">
            <v>AS79 Крупа Чечевица 20х300гр ALTALIA</v>
          </cell>
          <cell r="D35">
            <v>105</v>
          </cell>
          <cell r="E35">
            <v>105</v>
          </cell>
          <cell r="F35">
            <v>105</v>
          </cell>
          <cell r="G35">
            <v>105</v>
          </cell>
          <cell r="H35">
            <v>105</v>
          </cell>
          <cell r="I35">
            <v>105</v>
          </cell>
          <cell r="J35">
            <v>105</v>
          </cell>
          <cell r="K35">
            <v>105</v>
          </cell>
          <cell r="L35">
            <v>105</v>
          </cell>
          <cell r="M35">
            <v>105</v>
          </cell>
          <cell r="N35">
            <v>105</v>
          </cell>
          <cell r="O35">
            <v>105</v>
          </cell>
          <cell r="P35">
            <v>105</v>
          </cell>
          <cell r="Q35">
            <v>105</v>
          </cell>
          <cell r="R35">
            <v>105</v>
          </cell>
          <cell r="S35">
            <v>105</v>
          </cell>
          <cell r="T35">
            <v>105</v>
          </cell>
          <cell r="U35">
            <v>105</v>
          </cell>
          <cell r="V35">
            <v>105</v>
          </cell>
          <cell r="W35">
            <v>105</v>
          </cell>
          <cell r="X35">
            <v>105</v>
          </cell>
          <cell r="Y35">
            <v>105</v>
          </cell>
          <cell r="AD35">
            <v>22</v>
          </cell>
        </row>
        <row r="36">
          <cell r="C36" t="str">
            <v>AS90 Полба пропаренная №1 700 гр</v>
          </cell>
          <cell r="D36">
            <v>3</v>
          </cell>
          <cell r="E36">
            <v>3</v>
          </cell>
          <cell r="F36">
            <v>3</v>
          </cell>
          <cell r="G36">
            <v>3</v>
          </cell>
          <cell r="H36">
            <v>3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2</v>
          </cell>
          <cell r="N36">
            <v>2</v>
          </cell>
          <cell r="O36">
            <v>2</v>
          </cell>
          <cell r="P36">
            <v>2</v>
          </cell>
          <cell r="Q36">
            <v>2</v>
          </cell>
          <cell r="R36">
            <v>2</v>
          </cell>
          <cell r="S36">
            <v>2</v>
          </cell>
          <cell r="T36">
            <v>2</v>
          </cell>
          <cell r="U36">
            <v>2</v>
          </cell>
          <cell r="V36">
            <v>2</v>
          </cell>
          <cell r="W36">
            <v>2</v>
          </cell>
          <cell r="X36">
            <v>2</v>
          </cell>
          <cell r="Y36">
            <v>2</v>
          </cell>
          <cell r="Z36">
            <v>2</v>
          </cell>
          <cell r="AA36">
            <v>2</v>
          </cell>
          <cell r="AD36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workbookViewId="0">
      <selection activeCell="F39" sqref="F39"/>
    </sheetView>
  </sheetViews>
  <sheetFormatPr defaultRowHeight="15" x14ac:dyDescent="0.25"/>
  <sheetData>
    <row r="1" spans="1:20" x14ac:dyDescent="0.25">
      <c r="A1" s="1" t="s">
        <v>0</v>
      </c>
      <c r="B1" s="1"/>
      <c r="C1" s="2" t="s">
        <v>1</v>
      </c>
      <c r="D1" s="2"/>
      <c r="E1" s="3" t="s">
        <v>2</v>
      </c>
      <c r="F1" s="3"/>
      <c r="G1" s="3"/>
      <c r="H1" s="4" t="s">
        <v>3</v>
      </c>
      <c r="I1" s="5" t="s">
        <v>4</v>
      </c>
      <c r="J1" s="6" t="s">
        <v>5</v>
      </c>
      <c r="K1" s="6" t="s">
        <v>6</v>
      </c>
      <c r="L1" s="6" t="s">
        <v>7</v>
      </c>
      <c r="M1" s="6" t="s">
        <v>8</v>
      </c>
      <c r="N1" s="6"/>
      <c r="O1" s="6"/>
      <c r="P1" s="6"/>
      <c r="Q1" s="6"/>
      <c r="R1" s="6"/>
      <c r="S1" s="6"/>
      <c r="T1" s="6"/>
    </row>
    <row r="2" spans="1:20" x14ac:dyDescent="0.25">
      <c r="A2" s="7"/>
      <c r="B2" s="7"/>
      <c r="C2" s="8"/>
      <c r="D2" s="8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33.75" x14ac:dyDescent="0.25">
      <c r="A3" s="7"/>
      <c r="B3" s="7"/>
      <c r="C3" s="10" t="s">
        <v>9</v>
      </c>
      <c r="D3" s="10" t="s">
        <v>10</v>
      </c>
      <c r="E3" s="11" t="s">
        <v>11</v>
      </c>
      <c r="F3" s="11" t="s">
        <v>12</v>
      </c>
      <c r="G3" s="11" t="s">
        <v>13</v>
      </c>
      <c r="H3" s="12" t="s">
        <v>9</v>
      </c>
      <c r="I3" s="12"/>
      <c r="J3" s="13" t="s">
        <v>9</v>
      </c>
      <c r="K3" s="13" t="s">
        <v>9</v>
      </c>
      <c r="L3" s="14" t="s">
        <v>9</v>
      </c>
      <c r="M3" s="13" t="s">
        <v>14</v>
      </c>
      <c r="N3" s="13" t="s">
        <v>15</v>
      </c>
      <c r="O3" s="13" t="s">
        <v>14</v>
      </c>
      <c r="P3" s="13" t="s">
        <v>16</v>
      </c>
      <c r="Q3" s="13" t="s">
        <v>14</v>
      </c>
      <c r="R3" s="13" t="s">
        <v>17</v>
      </c>
      <c r="S3" s="13" t="s">
        <v>18</v>
      </c>
      <c r="T3" s="13" t="s">
        <v>19</v>
      </c>
    </row>
    <row r="4" spans="1:20" x14ac:dyDescent="0.25">
      <c r="A4" s="15"/>
      <c r="B4" s="15"/>
      <c r="C4" s="16"/>
      <c r="D4" s="16"/>
      <c r="E4" s="17"/>
      <c r="F4" s="17"/>
      <c r="G4" s="17"/>
      <c r="H4" s="18"/>
      <c r="I4" s="18"/>
      <c r="J4" s="19"/>
      <c r="K4" s="19"/>
      <c r="L4" s="20"/>
      <c r="M4" s="19"/>
      <c r="N4" s="19"/>
      <c r="O4" s="19"/>
      <c r="P4" s="19"/>
      <c r="Q4" s="19"/>
      <c r="R4" s="19"/>
      <c r="S4" s="19"/>
      <c r="T4" s="19"/>
    </row>
    <row r="5" spans="1:20" ht="108" x14ac:dyDescent="0.25">
      <c r="A5" s="21" t="s">
        <v>20</v>
      </c>
      <c r="B5" s="22" t="s">
        <v>21</v>
      </c>
      <c r="C5" s="23">
        <f>IFERROR(VLOOKUP(B5,[1]Продажи!$B$11:$D$40,2,FALSE),0)</f>
        <v>5384</v>
      </c>
      <c r="D5" s="23">
        <f>IFERROR(VLOOKUP(B5,[1]Продажи!$B$11:$D$40,3,FALSE),0)</f>
        <v>1782104</v>
      </c>
      <c r="E5" s="24">
        <f>IFERROR(VLOOKUP(B5,'[1]Остатки '!$A$3:$C$30,2,FALSE),0)</f>
        <v>10353</v>
      </c>
      <c r="F5" s="24">
        <f>IFERROR(VLOOKUP(B5,'[1]Остатки '!$A$3:$C$30,3,FALSE),0)</f>
        <v>3426843</v>
      </c>
      <c r="G5" s="25">
        <f t="shared" ref="G5:G38" si="0">E5/H5</f>
        <v>49.995913818722144</v>
      </c>
      <c r="H5" s="26">
        <f t="shared" ref="H5:H23" si="1">C5/I5</f>
        <v>207.07692307692307</v>
      </c>
      <c r="I5" s="26">
        <f>IFERROR(VLOOKUP(B5,[2]TDSheet!C$13:AD$36,28,FALSE),0)</f>
        <v>26</v>
      </c>
      <c r="J5" s="27">
        <f>H5*45</f>
        <v>9318.4615384615372</v>
      </c>
      <c r="K5" s="28">
        <f t="shared" ref="K5:K38" si="2">J5-(E5)</f>
        <v>-1034.5384615384628</v>
      </c>
      <c r="L5" s="28">
        <f t="shared" ref="L5:L38" si="3">(ROUNDDOWN(K5/O5,0))*O5</f>
        <v>-1032</v>
      </c>
      <c r="M5" s="29">
        <v>0</v>
      </c>
      <c r="N5" s="30">
        <v>34.08</v>
      </c>
      <c r="O5" s="31">
        <v>12</v>
      </c>
      <c r="P5" s="31">
        <v>0.8</v>
      </c>
      <c r="Q5" s="32">
        <f t="shared" ref="Q5:Q38" si="4">M5/O5</f>
        <v>0</v>
      </c>
      <c r="R5" s="33">
        <f t="shared" ref="R5:R34" si="5">Q5/72</f>
        <v>0</v>
      </c>
      <c r="S5" s="34">
        <f t="shared" ref="S5:S38" si="6">M5*N5</f>
        <v>0</v>
      </c>
      <c r="T5" s="31">
        <f t="shared" ref="T5:T32" si="7">M5*P5</f>
        <v>0</v>
      </c>
    </row>
    <row r="6" spans="1:20" ht="120" x14ac:dyDescent="0.25">
      <c r="A6" s="35" t="s">
        <v>22</v>
      </c>
      <c r="B6" s="22" t="s">
        <v>23</v>
      </c>
      <c r="C6" s="23">
        <f>IFERROR(VLOOKUP(B6,[1]Продажи!$B$11:$D$40,2,FALSE),0)</f>
        <v>2530</v>
      </c>
      <c r="D6" s="23">
        <f>IFERROR(VLOOKUP(B6,[1]Продажи!$B$11:$D$40,3,FALSE),0)</f>
        <v>619850</v>
      </c>
      <c r="E6" s="24">
        <f>IFERROR(VLOOKUP(B6,'[1]Остатки '!$A$3:$C$30,2,FALSE),0)</f>
        <v>818</v>
      </c>
      <c r="F6" s="24">
        <f>IFERROR(VLOOKUP(B6,'[1]Остатки '!$A$3:$C$30,3,FALSE),0)</f>
        <v>200410</v>
      </c>
      <c r="G6" s="25">
        <f t="shared" si="0"/>
        <v>8.4063241106719371</v>
      </c>
      <c r="H6" s="26">
        <f t="shared" si="1"/>
        <v>97.307692307692307</v>
      </c>
      <c r="I6" s="26">
        <f>IFERROR(VLOOKUP(B6,[2]TDSheet!C$13:AD$36,28,FALSE),0)</f>
        <v>26</v>
      </c>
      <c r="J6" s="27">
        <f t="shared" ref="J6:J14" si="8">H6*45</f>
        <v>4378.8461538461534</v>
      </c>
      <c r="K6" s="28">
        <f t="shared" si="2"/>
        <v>3560.8461538461534</v>
      </c>
      <c r="L6" s="28">
        <f t="shared" si="3"/>
        <v>3555</v>
      </c>
      <c r="M6" s="29">
        <v>3555</v>
      </c>
      <c r="N6" s="30">
        <v>25.68</v>
      </c>
      <c r="O6" s="31">
        <v>9</v>
      </c>
      <c r="P6" s="31">
        <v>0.4</v>
      </c>
      <c r="Q6" s="32">
        <f t="shared" si="4"/>
        <v>395</v>
      </c>
      <c r="R6" s="33">
        <f t="shared" si="5"/>
        <v>5.4861111111111107</v>
      </c>
      <c r="S6" s="34">
        <f t="shared" si="6"/>
        <v>91292.4</v>
      </c>
      <c r="T6" s="31">
        <f t="shared" si="7"/>
        <v>1422</v>
      </c>
    </row>
    <row r="7" spans="1:20" ht="60" x14ac:dyDescent="0.25">
      <c r="A7" s="21" t="s">
        <v>24</v>
      </c>
      <c r="B7" s="22" t="s">
        <v>25</v>
      </c>
      <c r="C7" s="23">
        <f>IFERROR(VLOOKUP(B7,[1]Продажи!$B$11:$D$40,2,FALSE),0)</f>
        <v>2311</v>
      </c>
      <c r="D7" s="23">
        <f>IFERROR(VLOOKUP(B7,[1]Продажи!$B$11:$D$40,3,FALSE),0)</f>
        <v>358205</v>
      </c>
      <c r="E7" s="24">
        <f>IFERROR(VLOOKUP(B7,'[1]Остатки '!$A$3:$C$30,2,FALSE),0)</f>
        <v>2837</v>
      </c>
      <c r="F7" s="24">
        <f>IFERROR(VLOOKUP(B7,'[1]Остатки '!$A$3:$C$30,3,FALSE),0)</f>
        <v>439735</v>
      </c>
      <c r="G7" s="25">
        <f t="shared" si="0"/>
        <v>31.917784508870618</v>
      </c>
      <c r="H7" s="26">
        <f t="shared" si="1"/>
        <v>88.884615384615387</v>
      </c>
      <c r="I7" s="26">
        <f>IFERROR(VLOOKUP(B7,[2]TDSheet!C$13:AD$36,28,FALSE),0)</f>
        <v>26</v>
      </c>
      <c r="J7" s="27">
        <f t="shared" si="8"/>
        <v>3999.8076923076924</v>
      </c>
      <c r="K7" s="28">
        <f t="shared" si="2"/>
        <v>1162.8076923076924</v>
      </c>
      <c r="L7" s="28">
        <f t="shared" si="3"/>
        <v>1152</v>
      </c>
      <c r="M7" s="29">
        <v>1152</v>
      </c>
      <c r="N7" s="30">
        <v>18.84</v>
      </c>
      <c r="O7" s="31">
        <v>12</v>
      </c>
      <c r="P7" s="31">
        <v>0.7</v>
      </c>
      <c r="Q7" s="32">
        <f t="shared" si="4"/>
        <v>96</v>
      </c>
      <c r="R7" s="33">
        <f t="shared" si="5"/>
        <v>1.3333333333333333</v>
      </c>
      <c r="S7" s="34">
        <f t="shared" si="6"/>
        <v>21703.68</v>
      </c>
      <c r="T7" s="31">
        <f t="shared" si="7"/>
        <v>806.4</v>
      </c>
    </row>
    <row r="8" spans="1:20" ht="60" x14ac:dyDescent="0.25">
      <c r="A8" s="21" t="s">
        <v>26</v>
      </c>
      <c r="B8" s="22" t="s">
        <v>27</v>
      </c>
      <c r="C8" s="23">
        <f>IFERROR(VLOOKUP(B8,[1]Продажи!$B$11:$D$40,2,FALSE),0)</f>
        <v>2190</v>
      </c>
      <c r="D8" s="23">
        <f>IFERROR(VLOOKUP(B8,[1]Продажи!$B$11:$D$40,3,FALSE),0)</f>
        <v>438000</v>
      </c>
      <c r="E8" s="24">
        <f>IFERROR(VLOOKUP(B8,'[1]Остатки '!$A$3:$C$30,2,FALSE),0)</f>
        <v>61</v>
      </c>
      <c r="F8" s="24">
        <f>IFERROR(VLOOKUP(B8,'[1]Остатки '!$A$3:$C$30,3,FALSE),0)</f>
        <v>12200</v>
      </c>
      <c r="G8" s="25">
        <f t="shared" si="0"/>
        <v>0.72420091324200919</v>
      </c>
      <c r="H8" s="26">
        <f t="shared" si="1"/>
        <v>84.230769230769226</v>
      </c>
      <c r="I8" s="26">
        <f>IFERROR(VLOOKUP(B8,[2]TDSheet!C$13:AD$36,28,FALSE),0)</f>
        <v>26</v>
      </c>
      <c r="J8" s="27">
        <f t="shared" si="8"/>
        <v>3790.3846153846152</v>
      </c>
      <c r="K8" s="28">
        <f t="shared" si="2"/>
        <v>3729.3846153846152</v>
      </c>
      <c r="L8" s="28">
        <f t="shared" si="3"/>
        <v>3720</v>
      </c>
      <c r="M8" s="29">
        <v>3720</v>
      </c>
      <c r="N8" s="30">
        <v>24.99</v>
      </c>
      <c r="O8" s="31">
        <v>12</v>
      </c>
      <c r="P8" s="31">
        <v>0.8</v>
      </c>
      <c r="Q8" s="32">
        <f t="shared" si="4"/>
        <v>310</v>
      </c>
      <c r="R8" s="33">
        <f t="shared" si="5"/>
        <v>4.3055555555555554</v>
      </c>
      <c r="S8" s="34">
        <f t="shared" si="6"/>
        <v>92962.799999999988</v>
      </c>
      <c r="T8" s="31">
        <f t="shared" si="7"/>
        <v>2976</v>
      </c>
    </row>
    <row r="9" spans="1:20" ht="48" x14ac:dyDescent="0.25">
      <c r="A9" s="35" t="s">
        <v>28</v>
      </c>
      <c r="B9" s="22" t="s">
        <v>29</v>
      </c>
      <c r="C9" s="23">
        <f>IFERROR(VLOOKUP(B9,[1]Продажи!$B$11:$D$40,2,FALSE),0)</f>
        <v>1795</v>
      </c>
      <c r="D9" s="23">
        <f>IFERROR(VLOOKUP(B9,[1]Продажи!$B$11:$D$40,3,FALSE),0)</f>
        <v>294380</v>
      </c>
      <c r="E9" s="24">
        <f>IFERROR(VLOOKUP(B9,'[1]Остатки '!$A$3:$C$30,2,FALSE),0)</f>
        <v>0</v>
      </c>
      <c r="F9" s="24">
        <f>IFERROR(VLOOKUP(B9,'[1]Остатки '!$A$3:$C$30,3,FALSE),0)</f>
        <v>0</v>
      </c>
      <c r="G9" s="25">
        <f t="shared" si="0"/>
        <v>0</v>
      </c>
      <c r="H9" s="26">
        <f t="shared" si="1"/>
        <v>69.038461538461533</v>
      </c>
      <c r="I9" s="26">
        <f>IFERROR(VLOOKUP(B9,[2]TDSheet!C$13:AD$36,28,FALSE),0)</f>
        <v>26</v>
      </c>
      <c r="J9" s="27">
        <f t="shared" si="8"/>
        <v>3106.7307692307691</v>
      </c>
      <c r="K9" s="28">
        <f t="shared" si="2"/>
        <v>3106.7307692307691</v>
      </c>
      <c r="L9" s="28">
        <f t="shared" si="3"/>
        <v>3096</v>
      </c>
      <c r="M9" s="29">
        <v>3096</v>
      </c>
      <c r="N9" s="30">
        <v>20.02</v>
      </c>
      <c r="O9" s="31">
        <v>12</v>
      </c>
      <c r="P9" s="31">
        <v>0.8</v>
      </c>
      <c r="Q9" s="32">
        <f t="shared" si="4"/>
        <v>258</v>
      </c>
      <c r="R9" s="33">
        <f t="shared" si="5"/>
        <v>3.5833333333333335</v>
      </c>
      <c r="S9" s="34">
        <f t="shared" si="6"/>
        <v>61981.919999999998</v>
      </c>
      <c r="T9" s="31">
        <f t="shared" si="7"/>
        <v>2476.8000000000002</v>
      </c>
    </row>
    <row r="10" spans="1:20" ht="60" x14ac:dyDescent="0.25">
      <c r="A10" s="35" t="s">
        <v>30</v>
      </c>
      <c r="B10" s="22" t="s">
        <v>31</v>
      </c>
      <c r="C10" s="23">
        <f>IFERROR(VLOOKUP(B10,[1]Продажи!$B$11:$D$40,2,FALSE),0)</f>
        <v>1628</v>
      </c>
      <c r="D10" s="23">
        <f>IFERROR(VLOOKUP(B10,[1]Продажи!$B$11:$D$40,3,FALSE),0)</f>
        <v>201872</v>
      </c>
      <c r="E10" s="24">
        <f>IFERROR(VLOOKUP(B10,'[1]Остатки '!$A$3:$C$30,2,FALSE),0)</f>
        <v>198</v>
      </c>
      <c r="F10" s="24">
        <f>IFERROR(VLOOKUP(B10,'[1]Остатки '!$A$3:$C$30,3,FALSE),0)</f>
        <v>24552</v>
      </c>
      <c r="G10" s="25">
        <f t="shared" si="0"/>
        <v>3.1621621621621623</v>
      </c>
      <c r="H10" s="26">
        <f t="shared" si="1"/>
        <v>62.615384615384613</v>
      </c>
      <c r="I10" s="26">
        <f>IFERROR(VLOOKUP(B10,[2]TDSheet!C$13:AD$36,28,FALSE),0)</f>
        <v>26</v>
      </c>
      <c r="J10" s="27">
        <f t="shared" si="8"/>
        <v>2817.6923076923076</v>
      </c>
      <c r="K10" s="28">
        <f t="shared" si="2"/>
        <v>2619.6923076923076</v>
      </c>
      <c r="L10" s="28">
        <f t="shared" si="3"/>
        <v>2616</v>
      </c>
      <c r="M10" s="29">
        <v>2616</v>
      </c>
      <c r="N10" s="30">
        <v>15.46</v>
      </c>
      <c r="O10" s="31">
        <v>12</v>
      </c>
      <c r="P10" s="31">
        <v>0.6</v>
      </c>
      <c r="Q10" s="32">
        <f t="shared" si="4"/>
        <v>218</v>
      </c>
      <c r="R10" s="33">
        <f t="shared" si="5"/>
        <v>3.0277777777777777</v>
      </c>
      <c r="S10" s="34">
        <f t="shared" si="6"/>
        <v>40443.360000000001</v>
      </c>
      <c r="T10" s="31">
        <f t="shared" si="7"/>
        <v>1569.6</v>
      </c>
    </row>
    <row r="11" spans="1:20" ht="48" x14ac:dyDescent="0.25">
      <c r="A11" s="35" t="s">
        <v>32</v>
      </c>
      <c r="B11" s="22" t="s">
        <v>33</v>
      </c>
      <c r="C11" s="23">
        <f>IFERROR(VLOOKUP(B11,[1]Продажи!$B$11:$D$40,2,FALSE),0)</f>
        <v>1436</v>
      </c>
      <c r="D11" s="23">
        <f>IFERROR(VLOOKUP(B11,[1]Продажи!$B$11:$D$40,3,FALSE),0)</f>
        <v>248428</v>
      </c>
      <c r="E11" s="24">
        <f>IFERROR(VLOOKUP(B11,'[1]Остатки '!$A$3:$C$30,2,FALSE),0)</f>
        <v>1</v>
      </c>
      <c r="F11" s="24">
        <f>IFERROR(VLOOKUP(B11,'[1]Остатки '!$A$3:$C$30,3,FALSE),0)</f>
        <v>173</v>
      </c>
      <c r="G11" s="25">
        <f t="shared" si="0"/>
        <v>1.8105849582172703E-2</v>
      </c>
      <c r="H11" s="26">
        <f t="shared" si="1"/>
        <v>55.230769230769234</v>
      </c>
      <c r="I11" s="26">
        <f>IFERROR(VLOOKUP(B11,[2]TDSheet!C$13:AD$36,28,FALSE),0)</f>
        <v>26</v>
      </c>
      <c r="J11" s="27">
        <f t="shared" si="8"/>
        <v>2485.3846153846157</v>
      </c>
      <c r="K11" s="28">
        <f t="shared" si="2"/>
        <v>2484.3846153846157</v>
      </c>
      <c r="L11" s="28">
        <f t="shared" si="3"/>
        <v>2484</v>
      </c>
      <c r="M11" s="29">
        <v>2484</v>
      </c>
      <c r="N11" s="30">
        <v>19.55</v>
      </c>
      <c r="O11" s="31">
        <v>9</v>
      </c>
      <c r="P11" s="31">
        <v>0.4</v>
      </c>
      <c r="Q11" s="32">
        <f t="shared" si="4"/>
        <v>276</v>
      </c>
      <c r="R11" s="33">
        <f t="shared" si="5"/>
        <v>3.8333333333333335</v>
      </c>
      <c r="S11" s="34">
        <f t="shared" si="6"/>
        <v>48562.200000000004</v>
      </c>
      <c r="T11" s="31">
        <f t="shared" si="7"/>
        <v>993.6</v>
      </c>
    </row>
    <row r="12" spans="1:20" ht="60" x14ac:dyDescent="0.25">
      <c r="A12" s="21" t="s">
        <v>34</v>
      </c>
      <c r="B12" s="22" t="s">
        <v>35</v>
      </c>
      <c r="C12" s="23">
        <f>IFERROR(VLOOKUP(B12,[1]Продажи!$B$11:$D$40,2,FALSE),0)</f>
        <v>1284</v>
      </c>
      <c r="D12" s="23">
        <f>IFERROR(VLOOKUP(B12,[1]Продажи!$B$11:$D$40,3,FALSE),0)</f>
        <v>181044</v>
      </c>
      <c r="E12" s="24">
        <f>IFERROR(VLOOKUP(B12,'[1]Остатки '!$A$3:$C$30,2,FALSE),0)</f>
        <v>757</v>
      </c>
      <c r="F12" s="24">
        <f>IFERROR(VLOOKUP(B12,'[1]Остатки '!$A$3:$C$30,3,FALSE),0)</f>
        <v>106737</v>
      </c>
      <c r="G12" s="25">
        <f t="shared" si="0"/>
        <v>15.328660436137071</v>
      </c>
      <c r="H12" s="26">
        <f t="shared" si="1"/>
        <v>49.384615384615387</v>
      </c>
      <c r="I12" s="26">
        <f>IFERROR(VLOOKUP(B12,[2]TDSheet!C$13:AD$36,28,FALSE),0)</f>
        <v>26</v>
      </c>
      <c r="J12" s="27">
        <f t="shared" si="8"/>
        <v>2222.3076923076924</v>
      </c>
      <c r="K12" s="28">
        <f t="shared" si="2"/>
        <v>1465.3076923076924</v>
      </c>
      <c r="L12" s="28">
        <f t="shared" si="3"/>
        <v>1464</v>
      </c>
      <c r="M12" s="29">
        <v>1464</v>
      </c>
      <c r="N12" s="30">
        <v>15.94</v>
      </c>
      <c r="O12" s="31">
        <v>12</v>
      </c>
      <c r="P12" s="31">
        <v>0.4</v>
      </c>
      <c r="Q12" s="32">
        <f t="shared" si="4"/>
        <v>122</v>
      </c>
      <c r="R12" s="33">
        <f t="shared" si="5"/>
        <v>1.6944444444444444</v>
      </c>
      <c r="S12" s="34">
        <f t="shared" si="6"/>
        <v>23336.16</v>
      </c>
      <c r="T12" s="31">
        <f t="shared" si="7"/>
        <v>585.6</v>
      </c>
    </row>
    <row r="13" spans="1:20" ht="60" x14ac:dyDescent="0.25">
      <c r="A13" s="21" t="s">
        <v>36</v>
      </c>
      <c r="B13" s="22" t="s">
        <v>37</v>
      </c>
      <c r="C13" s="23">
        <f>IFERROR(VLOOKUP(B13,[1]Продажи!$B$11:$D$40,2,FALSE),0)</f>
        <v>1240</v>
      </c>
      <c r="D13" s="23">
        <f>IFERROR(VLOOKUP(B13,[1]Продажи!$B$11:$D$40,3,FALSE),0)</f>
        <v>199640</v>
      </c>
      <c r="E13" s="24">
        <f>IFERROR(VLOOKUP(B13,'[1]Остатки '!$A$3:$C$30,2,FALSE),0)</f>
        <v>1100</v>
      </c>
      <c r="F13" s="24">
        <f>IFERROR(VLOOKUP(B13,'[1]Остатки '!$A$3:$C$30,3,FALSE),0)</f>
        <v>177100</v>
      </c>
      <c r="G13" s="25">
        <f t="shared" si="0"/>
        <v>23.064516129032256</v>
      </c>
      <c r="H13" s="26">
        <f t="shared" si="1"/>
        <v>47.692307692307693</v>
      </c>
      <c r="I13" s="26">
        <f>IFERROR(VLOOKUP(B13,[2]TDSheet!C$13:AD$36,28,FALSE),0)</f>
        <v>26</v>
      </c>
      <c r="J13" s="27">
        <f t="shared" si="8"/>
        <v>2146.1538461538462</v>
      </c>
      <c r="K13" s="28">
        <f t="shared" si="2"/>
        <v>1046.1538461538462</v>
      </c>
      <c r="L13" s="28">
        <f t="shared" si="3"/>
        <v>1044</v>
      </c>
      <c r="M13" s="29">
        <v>1044</v>
      </c>
      <c r="N13" s="30">
        <v>20.02</v>
      </c>
      <c r="O13" s="31">
        <v>12</v>
      </c>
      <c r="P13" s="31">
        <v>0.8</v>
      </c>
      <c r="Q13" s="32">
        <f t="shared" si="4"/>
        <v>87</v>
      </c>
      <c r="R13" s="33">
        <f t="shared" si="5"/>
        <v>1.2083333333333333</v>
      </c>
      <c r="S13" s="34">
        <f t="shared" si="6"/>
        <v>20900.88</v>
      </c>
      <c r="T13" s="31">
        <f t="shared" si="7"/>
        <v>835.2</v>
      </c>
    </row>
    <row r="14" spans="1:20" ht="60" x14ac:dyDescent="0.25">
      <c r="A14" s="21" t="s">
        <v>38</v>
      </c>
      <c r="B14" s="22" t="s">
        <v>39</v>
      </c>
      <c r="C14" s="23">
        <f>IFERROR(VLOOKUP(B14,[1]Продажи!$B$11:$D$40,2,FALSE),0)</f>
        <v>1230</v>
      </c>
      <c r="D14" s="23">
        <f>IFERROR(VLOOKUP(B14,[1]Продажи!$B$11:$D$40,3,FALSE),0)</f>
        <v>257070</v>
      </c>
      <c r="E14" s="24">
        <f>IFERROR(VLOOKUP(B14,'[1]Остатки '!$A$3:$C$30,2,FALSE),0)</f>
        <v>2020</v>
      </c>
      <c r="F14" s="24">
        <f>IFERROR(VLOOKUP(B14,'[1]Остатки '!$A$3:$C$30,3,FALSE),0)</f>
        <v>422180</v>
      </c>
      <c r="G14" s="25">
        <f t="shared" si="0"/>
        <v>42.699186991869922</v>
      </c>
      <c r="H14" s="26">
        <f t="shared" si="1"/>
        <v>47.307692307692307</v>
      </c>
      <c r="I14" s="26">
        <f>IFERROR(VLOOKUP(B14,[2]TDSheet!C$13:AD$36,28,FALSE),0)</f>
        <v>26</v>
      </c>
      <c r="J14" s="27">
        <f t="shared" si="8"/>
        <v>2128.8461538461538</v>
      </c>
      <c r="K14" s="28">
        <f t="shared" si="2"/>
        <v>108.84615384615381</v>
      </c>
      <c r="L14" s="28">
        <f t="shared" si="3"/>
        <v>108</v>
      </c>
      <c r="M14" s="29">
        <v>108</v>
      </c>
      <c r="N14" s="30">
        <v>26.52</v>
      </c>
      <c r="O14" s="31">
        <v>12</v>
      </c>
      <c r="P14" s="31">
        <v>0.7</v>
      </c>
      <c r="Q14" s="32">
        <f t="shared" si="4"/>
        <v>9</v>
      </c>
      <c r="R14" s="33">
        <f t="shared" si="5"/>
        <v>0.125</v>
      </c>
      <c r="S14" s="34">
        <f t="shared" si="6"/>
        <v>2864.16</v>
      </c>
      <c r="T14" s="31">
        <f t="shared" si="7"/>
        <v>75.599999999999994</v>
      </c>
    </row>
    <row r="15" spans="1:20" ht="60" x14ac:dyDescent="0.25">
      <c r="A15" s="35" t="s">
        <v>40</v>
      </c>
      <c r="B15" s="35" t="s">
        <v>41</v>
      </c>
      <c r="C15" s="23">
        <f>IFERROR(VLOOKUP(B15,[1]Продажи!$B$11:$D$40,2,FALSE),0)</f>
        <v>668</v>
      </c>
      <c r="D15" s="23">
        <f>IFERROR(VLOOKUP(B15,[1]Продажи!$B$11:$D$40,3,FALSE),0)</f>
        <v>229124</v>
      </c>
      <c r="E15" s="24">
        <f>IFERROR(VLOOKUP(B15,'[1]Остатки '!$A$3:$C$30,2,FALSE),0)</f>
        <v>1469</v>
      </c>
      <c r="F15" s="24">
        <f>IFERROR(VLOOKUP(B15,'[1]Остатки '!$A$3:$C$30,3,FALSE),0)</f>
        <v>503867</v>
      </c>
      <c r="G15" s="25">
        <f t="shared" si="0"/>
        <v>57.176646706586823</v>
      </c>
      <c r="H15" s="26">
        <f t="shared" si="1"/>
        <v>25.692307692307693</v>
      </c>
      <c r="I15" s="26">
        <f>IFERROR(VLOOKUP(B15,[2]TDSheet!C$13:AD$36,28,FALSE),0)</f>
        <v>26</v>
      </c>
      <c r="J15" s="27">
        <f>H15*30</f>
        <v>770.76923076923083</v>
      </c>
      <c r="K15" s="28">
        <f t="shared" si="2"/>
        <v>-698.23076923076917</v>
      </c>
      <c r="L15" s="28">
        <f t="shared" si="3"/>
        <v>-696</v>
      </c>
      <c r="M15" s="29">
        <v>0</v>
      </c>
      <c r="N15" s="30">
        <v>38.630000000000003</v>
      </c>
      <c r="O15" s="31">
        <v>12</v>
      </c>
      <c r="P15" s="31">
        <v>0.4</v>
      </c>
      <c r="Q15" s="32">
        <f t="shared" si="4"/>
        <v>0</v>
      </c>
      <c r="R15" s="33">
        <f t="shared" si="5"/>
        <v>0</v>
      </c>
      <c r="S15" s="34">
        <f t="shared" si="6"/>
        <v>0</v>
      </c>
      <c r="T15" s="31">
        <f t="shared" si="7"/>
        <v>0</v>
      </c>
    </row>
    <row r="16" spans="1:20" ht="60" x14ac:dyDescent="0.25">
      <c r="A16" s="35" t="s">
        <v>42</v>
      </c>
      <c r="B16" s="35" t="s">
        <v>43</v>
      </c>
      <c r="C16" s="23">
        <f>IFERROR(VLOOKUP(B16,[1]Продажи!$B$11:$D$40,2,FALSE),0)</f>
        <v>612</v>
      </c>
      <c r="D16" s="23">
        <f>IFERROR(VLOOKUP(B16,[1]Продажи!$B$11:$D$40,3,FALSE),0)</f>
        <v>125460</v>
      </c>
      <c r="E16" s="24">
        <f>IFERROR(VLOOKUP(B16,'[1]Остатки '!$A$3:$C$30,2,FALSE),0)</f>
        <v>1420</v>
      </c>
      <c r="F16" s="24">
        <f>IFERROR(VLOOKUP(B16,'[1]Остатки '!$A$3:$C$30,3,FALSE),0)</f>
        <v>291100</v>
      </c>
      <c r="G16" s="25">
        <f t="shared" si="0"/>
        <v>60.326797385620914</v>
      </c>
      <c r="H16" s="26">
        <f t="shared" si="1"/>
        <v>23.53846153846154</v>
      </c>
      <c r="I16" s="26">
        <f>IFERROR(VLOOKUP(B16,[2]TDSheet!C$13:AD$36,28,FALSE),0)</f>
        <v>26</v>
      </c>
      <c r="J16" s="27">
        <f t="shared" ref="J16:J38" si="9">H16*30</f>
        <v>706.15384615384619</v>
      </c>
      <c r="K16" s="28">
        <f t="shared" si="2"/>
        <v>-713.84615384615381</v>
      </c>
      <c r="L16" s="28">
        <f t="shared" si="3"/>
        <v>-708</v>
      </c>
      <c r="M16" s="29">
        <v>0</v>
      </c>
      <c r="N16" s="30">
        <v>23.15</v>
      </c>
      <c r="O16" s="31">
        <v>12</v>
      </c>
      <c r="P16" s="31">
        <v>0.4</v>
      </c>
      <c r="Q16" s="32">
        <f t="shared" si="4"/>
        <v>0</v>
      </c>
      <c r="R16" s="33">
        <f t="shared" si="5"/>
        <v>0</v>
      </c>
      <c r="S16" s="34">
        <f t="shared" si="6"/>
        <v>0</v>
      </c>
      <c r="T16" s="31">
        <f t="shared" si="7"/>
        <v>0</v>
      </c>
    </row>
    <row r="17" spans="1:20" ht="84" x14ac:dyDescent="0.25">
      <c r="A17" s="35" t="s">
        <v>44</v>
      </c>
      <c r="B17" s="35" t="s">
        <v>45</v>
      </c>
      <c r="C17" s="23">
        <f>IFERROR(VLOOKUP(B17,[1]Продажи!$B$11:$D$40,2,FALSE),0)</f>
        <v>498</v>
      </c>
      <c r="D17" s="23">
        <f>IFERROR(VLOOKUP(B17,[1]Продажи!$B$11:$D$40,3,FALSE),0)</f>
        <v>103584</v>
      </c>
      <c r="E17" s="24">
        <f>IFERROR(VLOOKUP(B17,'[1]Остатки '!$A$3:$C$30,2,FALSE),0)</f>
        <v>1318</v>
      </c>
      <c r="F17" s="24">
        <f>IFERROR(VLOOKUP(B17,'[1]Остатки '!$A$3:$C$30,3,FALSE),0)</f>
        <v>274144</v>
      </c>
      <c r="G17" s="25">
        <f t="shared" si="0"/>
        <v>68.811244979919678</v>
      </c>
      <c r="H17" s="26">
        <f t="shared" si="1"/>
        <v>19.153846153846153</v>
      </c>
      <c r="I17" s="26">
        <f>IFERROR(VLOOKUP(B17,[2]TDSheet!C$13:AD$36,28,FALSE),0)</f>
        <v>26</v>
      </c>
      <c r="J17" s="27">
        <f t="shared" si="9"/>
        <v>574.61538461538464</v>
      </c>
      <c r="K17" s="28">
        <f t="shared" si="2"/>
        <v>-743.38461538461536</v>
      </c>
      <c r="L17" s="28">
        <f t="shared" si="3"/>
        <v>-732</v>
      </c>
      <c r="M17" s="29">
        <v>0</v>
      </c>
      <c r="N17" s="30">
        <v>25.96</v>
      </c>
      <c r="O17" s="31">
        <v>12</v>
      </c>
      <c r="P17" s="31">
        <v>0.6</v>
      </c>
      <c r="Q17" s="32">
        <f t="shared" si="4"/>
        <v>0</v>
      </c>
      <c r="R17" s="33">
        <f t="shared" si="5"/>
        <v>0</v>
      </c>
      <c r="S17" s="34">
        <f t="shared" si="6"/>
        <v>0</v>
      </c>
      <c r="T17" s="31">
        <f t="shared" si="7"/>
        <v>0</v>
      </c>
    </row>
    <row r="18" spans="1:20" ht="36" x14ac:dyDescent="0.25">
      <c r="A18" s="35" t="s">
        <v>46</v>
      </c>
      <c r="B18" s="35" t="s">
        <v>47</v>
      </c>
      <c r="C18" s="23">
        <f>IFERROR(VLOOKUP(B18,[1]Продажи!$B$11:$D$40,2,FALSE),0)</f>
        <v>467</v>
      </c>
      <c r="D18" s="23">
        <f>IFERROR(VLOOKUP(B18,[1]Продажи!$B$11:$D$40,3,FALSE),0)</f>
        <v>261987</v>
      </c>
      <c r="E18" s="24">
        <f>IFERROR(VLOOKUP(B18,'[1]Остатки '!$A$3:$C$30,2,FALSE),0)</f>
        <v>95</v>
      </c>
      <c r="F18" s="24">
        <f>IFERROR(VLOOKUP(B18,'[1]Остатки '!$A$3:$C$30,3,FALSE),0)</f>
        <v>53295</v>
      </c>
      <c r="G18" s="25">
        <f t="shared" si="0"/>
        <v>5.2890792291220565</v>
      </c>
      <c r="H18" s="26">
        <f t="shared" si="1"/>
        <v>17.96153846153846</v>
      </c>
      <c r="I18" s="26">
        <f>IFERROR(VLOOKUP(B18,[2]TDSheet!C$13:AD$36,28,FALSE),0)</f>
        <v>26</v>
      </c>
      <c r="J18" s="27">
        <f t="shared" si="9"/>
        <v>538.84615384615381</v>
      </c>
      <c r="K18" s="28">
        <f t="shared" si="2"/>
        <v>443.84615384615381</v>
      </c>
      <c r="L18" s="28">
        <f t="shared" si="3"/>
        <v>432</v>
      </c>
      <c r="M18" s="29">
        <v>432</v>
      </c>
      <c r="N18" s="30">
        <v>69.92</v>
      </c>
      <c r="O18" s="31">
        <v>12</v>
      </c>
      <c r="P18" s="31">
        <v>0.8</v>
      </c>
      <c r="Q18" s="32">
        <f t="shared" si="4"/>
        <v>36</v>
      </c>
      <c r="R18" s="33">
        <f t="shared" si="5"/>
        <v>0.5</v>
      </c>
      <c r="S18" s="34">
        <f t="shared" si="6"/>
        <v>30205.440000000002</v>
      </c>
      <c r="T18" s="31">
        <f t="shared" si="7"/>
        <v>345.6</v>
      </c>
    </row>
    <row r="19" spans="1:20" ht="60" x14ac:dyDescent="0.25">
      <c r="A19" s="21" t="s">
        <v>48</v>
      </c>
      <c r="B19" s="35" t="s">
        <v>49</v>
      </c>
      <c r="C19" s="23">
        <f>IFERROR(VLOOKUP(B19,[1]Продажи!$B$11:$D$40,2,FALSE),0)</f>
        <v>407</v>
      </c>
      <c r="D19" s="23">
        <f>IFERROR(VLOOKUP(B19,[1]Продажи!$B$11:$D$40,3,FALSE),0)</f>
        <v>65527</v>
      </c>
      <c r="E19" s="24">
        <f>IFERROR(VLOOKUP(B19,'[1]Остатки '!$A$3:$C$30,2,FALSE),0)</f>
        <v>1222</v>
      </c>
      <c r="F19" s="24">
        <f>IFERROR(VLOOKUP(B19,'[1]Остатки '!$A$3:$C$30,3,FALSE),0)</f>
        <v>196742</v>
      </c>
      <c r="G19" s="25">
        <f t="shared" si="0"/>
        <v>78.063882063882062</v>
      </c>
      <c r="H19" s="26">
        <f t="shared" si="1"/>
        <v>15.653846153846153</v>
      </c>
      <c r="I19" s="26">
        <f>IFERROR(VLOOKUP(B19,[2]TDSheet!C$13:AD$36,28,FALSE),0)</f>
        <v>26</v>
      </c>
      <c r="J19" s="27">
        <f t="shared" si="9"/>
        <v>469.61538461538458</v>
      </c>
      <c r="K19" s="28">
        <f t="shared" si="2"/>
        <v>-752.38461538461547</v>
      </c>
      <c r="L19" s="28">
        <f t="shared" si="3"/>
        <v>-744</v>
      </c>
      <c r="M19" s="29">
        <v>0</v>
      </c>
      <c r="N19" s="30">
        <v>20.05</v>
      </c>
      <c r="O19" s="31">
        <v>12</v>
      </c>
      <c r="P19" s="31">
        <v>0.7</v>
      </c>
      <c r="Q19" s="32">
        <f t="shared" si="4"/>
        <v>0</v>
      </c>
      <c r="R19" s="33">
        <f t="shared" si="5"/>
        <v>0</v>
      </c>
      <c r="S19" s="34">
        <f t="shared" si="6"/>
        <v>0</v>
      </c>
      <c r="T19" s="31">
        <f t="shared" si="7"/>
        <v>0</v>
      </c>
    </row>
    <row r="20" spans="1:20" ht="48" x14ac:dyDescent="0.25">
      <c r="A20" s="35" t="s">
        <v>50</v>
      </c>
      <c r="B20" s="35" t="s">
        <v>51</v>
      </c>
      <c r="C20" s="23">
        <f>IFERROR(VLOOKUP(B20,[1]Продажи!$B$11:$D$40,2,FALSE),0)</f>
        <v>406</v>
      </c>
      <c r="D20" s="23">
        <f>IFERROR(VLOOKUP(B20,[1]Продажи!$B$11:$D$40,3,FALSE),0)</f>
        <v>126266</v>
      </c>
      <c r="E20" s="24">
        <f>IFERROR(VLOOKUP(B20,'[1]Остатки '!$A$3:$C$30,2,FALSE),0)</f>
        <v>992</v>
      </c>
      <c r="F20" s="24">
        <f>IFERROR(VLOOKUP(B20,'[1]Остатки '!$A$3:$C$30,3,FALSE),0)</f>
        <v>308512</v>
      </c>
      <c r="G20" s="25">
        <f t="shared" si="0"/>
        <v>63.527093596059117</v>
      </c>
      <c r="H20" s="26">
        <f t="shared" si="1"/>
        <v>15.615384615384615</v>
      </c>
      <c r="I20" s="26">
        <f>IFERROR(VLOOKUP(B20,[2]TDSheet!C$13:AD$36,28,FALSE),0)</f>
        <v>26</v>
      </c>
      <c r="J20" s="27">
        <f t="shared" si="9"/>
        <v>468.46153846153845</v>
      </c>
      <c r="K20" s="28">
        <f t="shared" si="2"/>
        <v>-523.53846153846155</v>
      </c>
      <c r="L20" s="28">
        <f t="shared" si="3"/>
        <v>-516</v>
      </c>
      <c r="M20" s="29">
        <v>0</v>
      </c>
      <c r="N20" s="30">
        <v>35.090000000000003</v>
      </c>
      <c r="O20" s="31">
        <v>12</v>
      </c>
      <c r="P20" s="31">
        <v>0.4</v>
      </c>
      <c r="Q20" s="32">
        <f t="shared" si="4"/>
        <v>0</v>
      </c>
      <c r="R20" s="33">
        <f t="shared" si="5"/>
        <v>0</v>
      </c>
      <c r="S20" s="34">
        <f t="shared" si="6"/>
        <v>0</v>
      </c>
      <c r="T20" s="31">
        <f t="shared" si="7"/>
        <v>0</v>
      </c>
    </row>
    <row r="21" spans="1:20" ht="60" x14ac:dyDescent="0.25">
      <c r="A21" s="35" t="s">
        <v>52</v>
      </c>
      <c r="B21" s="35" t="s">
        <v>53</v>
      </c>
      <c r="C21" s="23">
        <f>IFERROR(VLOOKUP(B21,[1]Продажи!$B$11:$D$40,2,FALSE),0)</f>
        <v>105</v>
      </c>
      <c r="D21" s="23">
        <f>IFERROR(VLOOKUP(B21,[1]Продажи!$B$11:$D$40,3,FALSE),0)</f>
        <v>15435</v>
      </c>
      <c r="E21" s="24">
        <f>IFERROR(VLOOKUP(B21,'[1]Остатки '!$A$3:$C$30,2,FALSE),0)</f>
        <v>0</v>
      </c>
      <c r="F21" s="24">
        <f>IFERROR(VLOOKUP(B21,'[1]Остатки '!$A$3:$C$30,3,FALSE),0)</f>
        <v>0</v>
      </c>
      <c r="G21" s="25">
        <f t="shared" si="0"/>
        <v>0</v>
      </c>
      <c r="H21" s="26">
        <f t="shared" si="1"/>
        <v>15</v>
      </c>
      <c r="I21" s="26">
        <f>IFERROR(VLOOKUP(B21,[2]TDSheet!C$13:AD$36,28,FALSE),0)</f>
        <v>7</v>
      </c>
      <c r="J21" s="27">
        <f t="shared" si="9"/>
        <v>450</v>
      </c>
      <c r="K21" s="28">
        <f t="shared" si="2"/>
        <v>450</v>
      </c>
      <c r="L21" s="28">
        <f t="shared" si="3"/>
        <v>450</v>
      </c>
      <c r="M21" s="29">
        <v>450</v>
      </c>
      <c r="N21" s="30">
        <v>16.54</v>
      </c>
      <c r="O21" s="31">
        <v>9</v>
      </c>
      <c r="P21" s="31">
        <v>0.4</v>
      </c>
      <c r="Q21" s="32">
        <f t="shared" si="4"/>
        <v>50</v>
      </c>
      <c r="R21" s="33">
        <f t="shared" si="5"/>
        <v>0.69444444444444442</v>
      </c>
      <c r="S21" s="34">
        <f t="shared" si="6"/>
        <v>7443</v>
      </c>
      <c r="T21" s="31">
        <f t="shared" si="7"/>
        <v>180</v>
      </c>
    </row>
    <row r="22" spans="1:20" ht="48" x14ac:dyDescent="0.25">
      <c r="A22" s="21" t="s">
        <v>54</v>
      </c>
      <c r="B22" s="35" t="s">
        <v>55</v>
      </c>
      <c r="C22" s="23">
        <f>IFERROR(VLOOKUP(B22,[1]Продажи!$B$11:$D$40,2,FALSE),0)</f>
        <v>71</v>
      </c>
      <c r="D22" s="23">
        <f>IFERROR(VLOOKUP(B22,[1]Продажи!$B$11:$D$40,3,FALSE),0)</f>
        <v>18886</v>
      </c>
      <c r="E22" s="24">
        <f>IFERROR(VLOOKUP(B22,'[1]Остатки '!$A$3:$C$30,2,FALSE),0)</f>
        <v>0</v>
      </c>
      <c r="F22" s="24">
        <f>IFERROR(VLOOKUP(B22,'[1]Остатки '!$A$3:$C$30,3,FALSE),0)</f>
        <v>0</v>
      </c>
      <c r="G22" s="25">
        <f t="shared" si="0"/>
        <v>0</v>
      </c>
      <c r="H22" s="26">
        <f t="shared" si="1"/>
        <v>8.875</v>
      </c>
      <c r="I22" s="26">
        <f>IFERROR(VLOOKUP(B22,[2]TDSheet!C$13:AD$36,28,FALSE),0)</f>
        <v>8</v>
      </c>
      <c r="J22" s="27">
        <f t="shared" si="9"/>
        <v>266.25</v>
      </c>
      <c r="K22" s="28">
        <f t="shared" si="2"/>
        <v>266.25</v>
      </c>
      <c r="L22" s="28">
        <f t="shared" si="3"/>
        <v>264</v>
      </c>
      <c r="M22" s="29">
        <v>264</v>
      </c>
      <c r="N22" s="30">
        <v>29.98</v>
      </c>
      <c r="O22" s="31">
        <v>12</v>
      </c>
      <c r="P22" s="31">
        <v>0.4</v>
      </c>
      <c r="Q22" s="32">
        <f t="shared" si="4"/>
        <v>22</v>
      </c>
      <c r="R22" s="33">
        <f t="shared" si="5"/>
        <v>0.30555555555555558</v>
      </c>
      <c r="S22" s="34">
        <f t="shared" si="6"/>
        <v>7914.72</v>
      </c>
      <c r="T22" s="31">
        <f t="shared" si="7"/>
        <v>105.60000000000001</v>
      </c>
    </row>
    <row r="23" spans="1:20" ht="60" x14ac:dyDescent="0.25">
      <c r="A23" s="35" t="s">
        <v>56</v>
      </c>
      <c r="B23" s="35" t="s">
        <v>57</v>
      </c>
      <c r="C23" s="23">
        <f>IFERROR(VLOOKUP(B23,[1]Продажи!$B$11:$D$40,2,FALSE),0)</f>
        <v>3</v>
      </c>
      <c r="D23" s="23">
        <f>IFERROR(VLOOKUP(B23,[1]Продажи!$B$11:$D$40,3,FALSE),0)</f>
        <v>1329</v>
      </c>
      <c r="E23" s="24">
        <f>IFERROR(VLOOKUP(B23,'[1]Остатки '!$A$3:$C$30,2,FALSE),0)</f>
        <v>0</v>
      </c>
      <c r="F23" s="24">
        <f>IFERROR(VLOOKUP(B23,'[1]Остатки '!$A$3:$C$30,3,FALSE),0)</f>
        <v>0</v>
      </c>
      <c r="G23" s="25">
        <f t="shared" si="0"/>
        <v>0</v>
      </c>
      <c r="H23" s="26">
        <f t="shared" si="1"/>
        <v>0.125</v>
      </c>
      <c r="I23" s="26">
        <f>IFERROR(VLOOKUP(B23,[2]TDSheet!C$13:AD$36,28,FALSE),0)</f>
        <v>24</v>
      </c>
      <c r="J23" s="27">
        <f t="shared" si="9"/>
        <v>3.75</v>
      </c>
      <c r="K23" s="28">
        <f t="shared" si="2"/>
        <v>3.75</v>
      </c>
      <c r="L23" s="28">
        <f t="shared" si="3"/>
        <v>0</v>
      </c>
      <c r="M23" s="29">
        <v>450</v>
      </c>
      <c r="N23" s="30">
        <v>55.22</v>
      </c>
      <c r="O23" s="31">
        <v>12</v>
      </c>
      <c r="P23" s="31">
        <v>0.7</v>
      </c>
      <c r="Q23" s="32">
        <f t="shared" si="4"/>
        <v>37.5</v>
      </c>
      <c r="R23" s="33">
        <f t="shared" si="5"/>
        <v>0.52083333333333337</v>
      </c>
      <c r="S23" s="34">
        <f t="shared" si="6"/>
        <v>24849</v>
      </c>
      <c r="T23" s="31">
        <f t="shared" si="7"/>
        <v>315</v>
      </c>
    </row>
    <row r="24" spans="1:20" ht="84" x14ac:dyDescent="0.25">
      <c r="A24" s="36" t="s">
        <v>58</v>
      </c>
      <c r="B24" s="35" t="s">
        <v>59</v>
      </c>
      <c r="C24" s="23">
        <f>IFERROR(VLOOKUP(B24,[1]Продажи!$B$11:$D$40,2,FALSE),0)</f>
        <v>0</v>
      </c>
      <c r="D24" s="23">
        <f>IFERROR(VLOOKUP(B24,[1]Продажи!$B$11:$D$40,3,FALSE),0)</f>
        <v>0</v>
      </c>
      <c r="E24" s="24">
        <f>IFERROR(VLOOKUP(B24,'[1]Остатки '!$A$3:$C$30,2,FALSE),0)</f>
        <v>0</v>
      </c>
      <c r="F24" s="24">
        <f>IFERROR(VLOOKUP(B24,'[1]Остатки '!$A$3:$C$30,3,FALSE),0)</f>
        <v>0</v>
      </c>
      <c r="G24" s="25" t="str">
        <f>IFERROR(E24/H24,"0")</f>
        <v>0</v>
      </c>
      <c r="H24" s="26">
        <v>0</v>
      </c>
      <c r="I24" s="26">
        <f>IFERROR(VLOOKUP(B24,[2]TDSheet!C$13:AD$36,28,FALSE),0)</f>
        <v>0</v>
      </c>
      <c r="J24" s="27">
        <f t="shared" si="9"/>
        <v>0</v>
      </c>
      <c r="K24" s="28">
        <f t="shared" si="2"/>
        <v>0</v>
      </c>
      <c r="L24" s="28">
        <f t="shared" si="3"/>
        <v>0</v>
      </c>
      <c r="M24" s="29">
        <v>2400</v>
      </c>
      <c r="N24" s="30">
        <v>42.2</v>
      </c>
      <c r="O24" s="31">
        <v>12</v>
      </c>
      <c r="P24" s="31">
        <v>0.8</v>
      </c>
      <c r="Q24" s="32">
        <f t="shared" si="4"/>
        <v>200</v>
      </c>
      <c r="R24" s="33">
        <f t="shared" si="5"/>
        <v>2.7777777777777777</v>
      </c>
      <c r="S24" s="34">
        <f t="shared" si="6"/>
        <v>101280</v>
      </c>
      <c r="T24" s="31">
        <f t="shared" si="7"/>
        <v>1920</v>
      </c>
    </row>
    <row r="25" spans="1:20" ht="120" x14ac:dyDescent="0.25">
      <c r="A25" s="35" t="s">
        <v>60</v>
      </c>
      <c r="B25" s="35" t="s">
        <v>61</v>
      </c>
      <c r="C25" s="23">
        <f>IFERROR(VLOOKUP(B25,[1]Продажи!$B$11:$D$40,2,FALSE),0)</f>
        <v>0</v>
      </c>
      <c r="D25" s="23">
        <f>IFERROR(VLOOKUP(B25,[1]Продажи!$B$11:$D$40,3,FALSE),0)</f>
        <v>0</v>
      </c>
      <c r="E25" s="24">
        <f>IFERROR(VLOOKUP(B25,'[1]Остатки '!$A$3:$C$30,2,FALSE),0)</f>
        <v>0</v>
      </c>
      <c r="F25" s="24">
        <f>IFERROR(VLOOKUP(B25,'[1]Остатки '!$A$3:$C$30,3,FALSE),0)</f>
        <v>0</v>
      </c>
      <c r="G25" s="25" t="e">
        <f t="shared" si="0"/>
        <v>#DIV/0!</v>
      </c>
      <c r="H25" s="26">
        <v>0</v>
      </c>
      <c r="I25" s="26">
        <f>IFERROR(VLOOKUP(B25,[2]TDSheet!C$13:AD$36,28,FALSE),0)</f>
        <v>0</v>
      </c>
      <c r="J25" s="27">
        <f t="shared" si="9"/>
        <v>0</v>
      </c>
      <c r="K25" s="28">
        <f t="shared" si="2"/>
        <v>0</v>
      </c>
      <c r="L25" s="28">
        <f t="shared" si="3"/>
        <v>0</v>
      </c>
      <c r="M25" s="29">
        <v>120</v>
      </c>
      <c r="N25" s="30">
        <v>33.04</v>
      </c>
      <c r="O25" s="31">
        <v>9</v>
      </c>
      <c r="P25" s="31">
        <v>0.4</v>
      </c>
      <c r="Q25" s="32">
        <f t="shared" si="4"/>
        <v>13.333333333333334</v>
      </c>
      <c r="R25" s="33">
        <f t="shared" si="5"/>
        <v>0.1851851851851852</v>
      </c>
      <c r="S25" s="34">
        <f t="shared" si="6"/>
        <v>3964.7999999999997</v>
      </c>
      <c r="T25" s="31">
        <f t="shared" si="7"/>
        <v>48</v>
      </c>
    </row>
    <row r="26" spans="1:20" ht="48" x14ac:dyDescent="0.25">
      <c r="A26" s="35" t="s">
        <v>62</v>
      </c>
      <c r="B26" s="35" t="s">
        <v>63</v>
      </c>
      <c r="C26" s="23">
        <f>IFERROR(VLOOKUP(B26,[1]Продажи!$B$11:$D$40,2,FALSE),0)</f>
        <v>11</v>
      </c>
      <c r="D26" s="23">
        <f>IFERROR(VLOOKUP(B26,[1]Продажи!$B$11:$D$40,3,FALSE),0)</f>
        <v>4246</v>
      </c>
      <c r="E26" s="24">
        <f>IFERROR(VLOOKUP(B26,'[1]Остатки '!$A$3:$C$30,2,FALSE),0)</f>
        <v>598</v>
      </c>
      <c r="F26" s="24">
        <f>IFERROR(VLOOKUP(B26,'[1]Остатки '!$A$3:$C$30,3,FALSE),0)</f>
        <v>230828</v>
      </c>
      <c r="G26" s="25" t="e">
        <f t="shared" si="0"/>
        <v>#DIV/0!</v>
      </c>
      <c r="H26" s="26">
        <v>0</v>
      </c>
      <c r="I26" s="26">
        <f>IFERROR(VLOOKUP(B26,[2]TDSheet!C$13:AD$36,28,FALSE),0)</f>
        <v>26</v>
      </c>
      <c r="J26" s="27">
        <f t="shared" si="9"/>
        <v>0</v>
      </c>
      <c r="K26" s="28">
        <f t="shared" si="2"/>
        <v>-598</v>
      </c>
      <c r="L26" s="28">
        <f t="shared" si="3"/>
        <v>-594</v>
      </c>
      <c r="M26" s="29">
        <v>0</v>
      </c>
      <c r="N26" s="30">
        <v>45.12</v>
      </c>
      <c r="O26" s="31">
        <v>9</v>
      </c>
      <c r="P26" s="31">
        <v>0.4</v>
      </c>
      <c r="Q26" s="32">
        <f t="shared" si="4"/>
        <v>0</v>
      </c>
      <c r="R26" s="33">
        <f t="shared" si="5"/>
        <v>0</v>
      </c>
      <c r="S26" s="34">
        <f t="shared" si="6"/>
        <v>0</v>
      </c>
      <c r="T26" s="31">
        <f t="shared" si="7"/>
        <v>0</v>
      </c>
    </row>
    <row r="27" spans="1:20" ht="60" x14ac:dyDescent="0.25">
      <c r="A27" s="35" t="s">
        <v>64</v>
      </c>
      <c r="B27" s="35" t="s">
        <v>65</v>
      </c>
      <c r="C27" s="23">
        <f>IFERROR(VLOOKUP(B27,[1]Продажи!$B$11:$D$40,2,FALSE),0)</f>
        <v>0</v>
      </c>
      <c r="D27" s="23">
        <f>IFERROR(VLOOKUP(B27,[1]Продажи!$B$11:$D$40,3,FALSE),0)</f>
        <v>0</v>
      </c>
      <c r="E27" s="24">
        <f>IFERROR(VLOOKUP(B27,'[1]Остатки '!$A$3:$C$30,2,FALSE),0)</f>
        <v>0</v>
      </c>
      <c r="F27" s="24">
        <f>IFERROR(VLOOKUP(B27,'[1]Остатки '!$A$3:$C$30,3,FALSE),0)</f>
        <v>0</v>
      </c>
      <c r="G27" s="25" t="e">
        <f t="shared" si="0"/>
        <v>#DIV/0!</v>
      </c>
      <c r="H27" s="26">
        <v>0</v>
      </c>
      <c r="I27" s="26">
        <f>IFERROR(VLOOKUP(B27,[2]TDSheet!C$13:AD$36,28,FALSE),0)</f>
        <v>0</v>
      </c>
      <c r="J27" s="27">
        <f t="shared" si="9"/>
        <v>0</v>
      </c>
      <c r="K27" s="28">
        <f t="shared" si="2"/>
        <v>0</v>
      </c>
      <c r="L27" s="28">
        <f t="shared" si="3"/>
        <v>0</v>
      </c>
      <c r="M27" s="29">
        <v>0</v>
      </c>
      <c r="N27" s="30">
        <v>44.77</v>
      </c>
      <c r="O27" s="31">
        <v>9</v>
      </c>
      <c r="P27" s="31">
        <v>0.4</v>
      </c>
      <c r="Q27" s="32">
        <f t="shared" si="4"/>
        <v>0</v>
      </c>
      <c r="R27" s="33">
        <f t="shared" si="5"/>
        <v>0</v>
      </c>
      <c r="S27" s="34">
        <f t="shared" si="6"/>
        <v>0</v>
      </c>
      <c r="T27" s="31">
        <f t="shared" si="7"/>
        <v>0</v>
      </c>
    </row>
    <row r="28" spans="1:20" ht="84" x14ac:dyDescent="0.25">
      <c r="A28" s="35" t="s">
        <v>66</v>
      </c>
      <c r="B28" s="35" t="s">
        <v>67</v>
      </c>
      <c r="C28" s="23">
        <f>IFERROR(VLOOKUP(B28,[1]Продажи!$B$11:$D$40,2,FALSE),0)</f>
        <v>0</v>
      </c>
      <c r="D28" s="23">
        <f>IFERROR(VLOOKUP(B28,[1]Продажи!$B$11:$D$40,3,FALSE),0)</f>
        <v>0</v>
      </c>
      <c r="E28" s="24">
        <f>IFERROR(VLOOKUP(B28,'[1]Остатки '!$A$3:$C$30,2,FALSE),0)</f>
        <v>0</v>
      </c>
      <c r="F28" s="24">
        <f>IFERROR(VLOOKUP(B28,'[1]Остатки '!$A$3:$C$30,3,FALSE),0)</f>
        <v>0</v>
      </c>
      <c r="G28" s="25" t="e">
        <f t="shared" si="0"/>
        <v>#DIV/0!</v>
      </c>
      <c r="H28" s="26">
        <v>0</v>
      </c>
      <c r="I28" s="26">
        <f>IFERROR(VLOOKUP(B28,[2]TDSheet!C$13:AD$36,28,FALSE),0)</f>
        <v>0</v>
      </c>
      <c r="J28" s="27">
        <f t="shared" si="9"/>
        <v>0</v>
      </c>
      <c r="K28" s="28">
        <f t="shared" si="2"/>
        <v>0</v>
      </c>
      <c r="L28" s="28">
        <f t="shared" si="3"/>
        <v>0</v>
      </c>
      <c r="M28" s="29">
        <v>2400</v>
      </c>
      <c r="N28" s="30">
        <v>51.52</v>
      </c>
      <c r="O28" s="31">
        <v>12</v>
      </c>
      <c r="P28" s="31">
        <v>0.8</v>
      </c>
      <c r="Q28" s="32">
        <f t="shared" si="4"/>
        <v>200</v>
      </c>
      <c r="R28" s="33">
        <f t="shared" si="5"/>
        <v>2.7777777777777777</v>
      </c>
      <c r="S28" s="34">
        <f t="shared" si="6"/>
        <v>123648.00000000001</v>
      </c>
      <c r="T28" s="31">
        <f t="shared" si="7"/>
        <v>1920</v>
      </c>
    </row>
    <row r="29" spans="1:20" ht="48" x14ac:dyDescent="0.25">
      <c r="A29" s="21" t="s">
        <v>68</v>
      </c>
      <c r="B29" s="35" t="s">
        <v>69</v>
      </c>
      <c r="C29" s="23">
        <f>IFERROR(VLOOKUP(B29,[1]Продажи!$B$11:$D$40,2,FALSE),0)</f>
        <v>918</v>
      </c>
      <c r="D29" s="23">
        <f>IFERROR(VLOOKUP(B29,[1]Продажи!$B$11:$D$40,3,FALSE),0)</f>
        <v>231336</v>
      </c>
      <c r="E29" s="24">
        <f>IFERROR(VLOOKUP(B29,'[1]Остатки '!$A$3:$C$30,2,FALSE),0)</f>
        <v>493</v>
      </c>
      <c r="F29" s="24">
        <f>IFERROR(VLOOKUP(B29,'[1]Остатки '!$A$3:$C$30,3,FALSE),0)</f>
        <v>124236</v>
      </c>
      <c r="G29" s="25" t="e">
        <f t="shared" si="0"/>
        <v>#DIV/0!</v>
      </c>
      <c r="H29" s="26">
        <v>0</v>
      </c>
      <c r="I29" s="26">
        <f>IFERROR(VLOOKUP(B29,[2]TDSheet!C$13:AD$36,28,FALSE),0)</f>
        <v>26</v>
      </c>
      <c r="J29" s="27">
        <f t="shared" si="9"/>
        <v>0</v>
      </c>
      <c r="K29" s="28">
        <f t="shared" si="2"/>
        <v>-493</v>
      </c>
      <c r="L29" s="28">
        <f t="shared" si="3"/>
        <v>-492</v>
      </c>
      <c r="M29" s="29">
        <v>0</v>
      </c>
      <c r="N29" s="30">
        <v>28.347000000000001</v>
      </c>
      <c r="O29" s="31">
        <v>12</v>
      </c>
      <c r="P29" s="31">
        <v>0.4</v>
      </c>
      <c r="Q29" s="32">
        <f t="shared" si="4"/>
        <v>0</v>
      </c>
      <c r="R29" s="33">
        <f t="shared" si="5"/>
        <v>0</v>
      </c>
      <c r="S29" s="34">
        <f t="shared" si="6"/>
        <v>0</v>
      </c>
      <c r="T29" s="31">
        <f t="shared" si="7"/>
        <v>0</v>
      </c>
    </row>
    <row r="30" spans="1:20" ht="96" x14ac:dyDescent="0.25">
      <c r="A30" s="35" t="s">
        <v>30</v>
      </c>
      <c r="B30" s="35" t="s">
        <v>70</v>
      </c>
      <c r="C30" s="23">
        <f>IFERROR(VLOOKUP(B30,[1]Продажи!$B$11:$D$40,2,FALSE),0)</f>
        <v>0</v>
      </c>
      <c r="D30" s="23">
        <f>IFERROR(VLOOKUP(B30,[1]Продажи!$B$11:$D$40,3,FALSE),0)</f>
        <v>0</v>
      </c>
      <c r="E30" s="24">
        <f>IFERROR(VLOOKUP(B30,'[1]Остатки '!$A$3:$C$30,2,FALSE),0)</f>
        <v>0</v>
      </c>
      <c r="F30" s="24">
        <f>IFERROR(VLOOKUP(B30,'[1]Остатки '!$A$3:$C$30,3,FALSE),0)</f>
        <v>0</v>
      </c>
      <c r="G30" s="25" t="e">
        <f t="shared" si="0"/>
        <v>#DIV/0!</v>
      </c>
      <c r="H30" s="26">
        <v>0</v>
      </c>
      <c r="I30" s="26">
        <f>IFERROR(VLOOKUP(B30,[2]TDSheet!C$13:AD$36,28,FALSE),0)</f>
        <v>0</v>
      </c>
      <c r="J30" s="27">
        <f t="shared" si="9"/>
        <v>0</v>
      </c>
      <c r="K30" s="28">
        <f t="shared" si="2"/>
        <v>0</v>
      </c>
      <c r="L30" s="28">
        <f t="shared" si="3"/>
        <v>0</v>
      </c>
      <c r="M30" s="29">
        <v>120</v>
      </c>
      <c r="N30" s="30">
        <v>15.46</v>
      </c>
      <c r="O30" s="31">
        <v>9</v>
      </c>
      <c r="P30" s="31">
        <v>0.4</v>
      </c>
      <c r="Q30" s="32">
        <f t="shared" si="4"/>
        <v>13.333333333333334</v>
      </c>
      <c r="R30" s="33">
        <f t="shared" si="5"/>
        <v>0.1851851851851852</v>
      </c>
      <c r="S30" s="34">
        <f t="shared" si="6"/>
        <v>1855.2</v>
      </c>
      <c r="T30" s="31">
        <f t="shared" si="7"/>
        <v>48</v>
      </c>
    </row>
    <row r="31" spans="1:20" ht="84" x14ac:dyDescent="0.25">
      <c r="A31" s="35" t="s">
        <v>71</v>
      </c>
      <c r="B31" s="35" t="s">
        <v>72</v>
      </c>
      <c r="C31" s="23">
        <f>IFERROR(VLOOKUP(B31,[1]Продажи!$B$11:$D$40,2,FALSE),0)</f>
        <v>2</v>
      </c>
      <c r="D31" s="23">
        <f>IFERROR(VLOOKUP(B31,[1]Продажи!$B$11:$D$40,3,FALSE),0)</f>
        <v>756</v>
      </c>
      <c r="E31" s="24">
        <f>IFERROR(VLOOKUP(B31,'[1]Остатки '!$A$3:$C$30,2,FALSE),0)</f>
        <v>0</v>
      </c>
      <c r="F31" s="24">
        <f>IFERROR(VLOOKUP(B31,'[1]Остатки '!$A$3:$C$30,3,FALSE),0)</f>
        <v>0</v>
      </c>
      <c r="G31" s="25" t="e">
        <f t="shared" si="0"/>
        <v>#DIV/0!</v>
      </c>
      <c r="H31" s="26">
        <v>0</v>
      </c>
      <c r="I31" s="26">
        <f>IFERROR(VLOOKUP(B31,[2]TDSheet!C$13:AD$36,28,FALSE),0)</f>
        <v>0</v>
      </c>
      <c r="J31" s="27">
        <f t="shared" si="9"/>
        <v>0</v>
      </c>
      <c r="K31" s="28">
        <f t="shared" si="2"/>
        <v>0</v>
      </c>
      <c r="L31" s="28">
        <f t="shared" si="3"/>
        <v>0</v>
      </c>
      <c r="M31" s="29">
        <v>2400</v>
      </c>
      <c r="N31" s="30">
        <v>47.94</v>
      </c>
      <c r="O31" s="31">
        <v>12</v>
      </c>
      <c r="P31" s="31">
        <v>0.8</v>
      </c>
      <c r="Q31" s="32">
        <f t="shared" si="4"/>
        <v>200</v>
      </c>
      <c r="R31" s="33">
        <f t="shared" si="5"/>
        <v>2.7777777777777777</v>
      </c>
      <c r="S31" s="34">
        <f t="shared" si="6"/>
        <v>115056</v>
      </c>
      <c r="T31" s="31">
        <f t="shared" si="7"/>
        <v>1920</v>
      </c>
    </row>
    <row r="32" spans="1:20" ht="60" x14ac:dyDescent="0.25">
      <c r="A32" s="35" t="s">
        <v>73</v>
      </c>
      <c r="B32" s="35" t="s">
        <v>74</v>
      </c>
      <c r="C32" s="23">
        <f>IFERROR(VLOOKUP(B32,[1]Продажи!$B$11:$D$40,2,FALSE),0)</f>
        <v>0</v>
      </c>
      <c r="D32" s="23">
        <f>IFERROR(VLOOKUP(B32,[1]Продажи!$B$11:$D$40,3,FALSE),0)</f>
        <v>0</v>
      </c>
      <c r="E32" s="24">
        <f>IFERROR(VLOOKUP(B32,'[1]Остатки '!$A$3:$C$30,2,FALSE),0)</f>
        <v>0</v>
      </c>
      <c r="F32" s="24">
        <f>IFERROR(VLOOKUP(B32,'[1]Остатки '!$A$3:$C$30,3,FALSE),0)</f>
        <v>0</v>
      </c>
      <c r="G32" s="25" t="e">
        <f t="shared" si="0"/>
        <v>#DIV/0!</v>
      </c>
      <c r="H32" s="26">
        <f>C32/I32</f>
        <v>0</v>
      </c>
      <c r="I32" s="26">
        <f>IFERROR(VLOOKUP(B32,[2]TDSheet!C$13:AD$36,28,FALSE),0)</f>
        <v>22</v>
      </c>
      <c r="J32" s="27">
        <f t="shared" si="9"/>
        <v>0</v>
      </c>
      <c r="K32" s="28">
        <f t="shared" si="2"/>
        <v>0</v>
      </c>
      <c r="L32" s="28">
        <f t="shared" si="3"/>
        <v>0</v>
      </c>
      <c r="M32" s="29">
        <v>0</v>
      </c>
      <c r="N32" s="30">
        <v>0</v>
      </c>
      <c r="O32" s="31">
        <v>20</v>
      </c>
      <c r="P32" s="31">
        <v>0.3</v>
      </c>
      <c r="Q32" s="32">
        <f t="shared" si="4"/>
        <v>0</v>
      </c>
      <c r="R32" s="33">
        <f t="shared" si="5"/>
        <v>0</v>
      </c>
      <c r="S32" s="34">
        <f t="shared" si="6"/>
        <v>0</v>
      </c>
      <c r="T32" s="31">
        <f t="shared" si="7"/>
        <v>0</v>
      </c>
    </row>
    <row r="33" spans="1:20" ht="48" x14ac:dyDescent="0.25">
      <c r="A33" s="35" t="s">
        <v>75</v>
      </c>
      <c r="B33" s="35" t="s">
        <v>76</v>
      </c>
      <c r="C33" s="23">
        <f>IFERROR(VLOOKUP(B33,[1]Продажи!$B$11:$D$40,2,FALSE),0)</f>
        <v>0</v>
      </c>
      <c r="D33" s="23">
        <f>IFERROR(VLOOKUP(B33,[1]Продажи!$B$11:$D$40,3,FALSE),0)</f>
        <v>0</v>
      </c>
      <c r="E33" s="24">
        <f>IFERROR(VLOOKUP(B33,'[1]Остатки '!$A$3:$C$30,2,FALSE),0)</f>
        <v>0</v>
      </c>
      <c r="F33" s="24">
        <f>IFERROR(VLOOKUP(B33,'[1]Остатки '!$A$3:$C$30,3,FALSE),0)</f>
        <v>0</v>
      </c>
      <c r="G33" s="25" t="e">
        <f t="shared" si="0"/>
        <v>#DIV/0!</v>
      </c>
      <c r="H33" s="26" t="e">
        <f>C33/I33</f>
        <v>#DIV/0!</v>
      </c>
      <c r="I33" s="26">
        <f>IFERROR(VLOOKUP(B33,[2]TDSheet!C$13:AD$36,28,FALSE),0)</f>
        <v>0</v>
      </c>
      <c r="J33" s="27" t="e">
        <f t="shared" si="9"/>
        <v>#DIV/0!</v>
      </c>
      <c r="K33" s="28" t="e">
        <f t="shared" si="2"/>
        <v>#DIV/0!</v>
      </c>
      <c r="L33" s="28" t="e">
        <f t="shared" si="3"/>
        <v>#DIV/0!</v>
      </c>
      <c r="M33" s="29">
        <v>0</v>
      </c>
      <c r="N33" s="30">
        <v>29.1</v>
      </c>
      <c r="O33" s="31">
        <v>9</v>
      </c>
      <c r="P33" s="31">
        <v>0.4</v>
      </c>
      <c r="Q33" s="32">
        <f t="shared" si="4"/>
        <v>0</v>
      </c>
      <c r="R33" s="33">
        <f t="shared" si="5"/>
        <v>0</v>
      </c>
      <c r="S33" s="34">
        <f t="shared" si="6"/>
        <v>0</v>
      </c>
      <c r="T33" s="31">
        <f>M33*P33</f>
        <v>0</v>
      </c>
    </row>
    <row r="34" spans="1:20" ht="48" x14ac:dyDescent="0.25">
      <c r="A34" s="35" t="s">
        <v>77</v>
      </c>
      <c r="B34" s="35" t="s">
        <v>78</v>
      </c>
      <c r="C34" s="23">
        <f>IFERROR(VLOOKUP(B34,[1]Продажи!$B$11:$D$40,2,FALSE),0)</f>
        <v>0</v>
      </c>
      <c r="D34" s="23">
        <f>IFERROR(VLOOKUP(B34,[1]Продажи!$B$11:$D$40,3,FALSE),0)</f>
        <v>0</v>
      </c>
      <c r="E34" s="24">
        <f>IFERROR(VLOOKUP(B34,'[1]Остатки '!$A$3:$C$30,2,FALSE),0)</f>
        <v>0</v>
      </c>
      <c r="F34" s="24">
        <f>IFERROR(VLOOKUP(B34,'[1]Остатки '!$A$3:$C$30,3,FALSE),0)</f>
        <v>0</v>
      </c>
      <c r="G34" s="25" t="e">
        <f t="shared" si="0"/>
        <v>#DIV/0!</v>
      </c>
      <c r="H34" s="26" t="e">
        <f>C34/I34</f>
        <v>#DIV/0!</v>
      </c>
      <c r="I34" s="26">
        <f>IFERROR(VLOOKUP(B34,[2]TDSheet!C$13:AD$36,28,FALSE),0)</f>
        <v>0</v>
      </c>
      <c r="J34" s="27" t="e">
        <f t="shared" si="9"/>
        <v>#DIV/0!</v>
      </c>
      <c r="K34" s="28" t="e">
        <f t="shared" si="2"/>
        <v>#DIV/0!</v>
      </c>
      <c r="L34" s="28" t="e">
        <f t="shared" si="3"/>
        <v>#DIV/0!</v>
      </c>
      <c r="M34" s="29">
        <v>0</v>
      </c>
      <c r="N34" s="30">
        <v>19.91</v>
      </c>
      <c r="O34" s="31">
        <v>12</v>
      </c>
      <c r="P34" s="31">
        <v>0.4</v>
      </c>
      <c r="Q34" s="32">
        <f t="shared" si="4"/>
        <v>0</v>
      </c>
      <c r="R34" s="33">
        <f t="shared" si="5"/>
        <v>0</v>
      </c>
      <c r="S34" s="34">
        <f t="shared" si="6"/>
        <v>0</v>
      </c>
      <c r="T34" s="31">
        <f>M34*P34</f>
        <v>0</v>
      </c>
    </row>
    <row r="35" spans="1:20" ht="60" x14ac:dyDescent="0.25">
      <c r="A35" s="37"/>
      <c r="B35" s="35" t="s">
        <v>79</v>
      </c>
      <c r="C35" s="23">
        <f>IFERROR(VLOOKUP(B35,[1]Продажи!$B$11:$D$40,2,FALSE),0)</f>
        <v>0</v>
      </c>
      <c r="D35" s="23">
        <f>IFERROR(VLOOKUP(B35,[1]Продажи!$B$11:$D$40,3,FALSE),0)</f>
        <v>0</v>
      </c>
      <c r="E35" s="24">
        <f>IFERROR(VLOOKUP(B35,'[1]Остатки '!$A$3:$C$30,2,FALSE),0)</f>
        <v>0</v>
      </c>
      <c r="F35" s="24">
        <f>IFERROR(VLOOKUP(B35,'[1]Остатки '!$A$3:$C$30,3,FALSE),0)</f>
        <v>0</v>
      </c>
      <c r="G35" s="25" t="e">
        <f t="shared" si="0"/>
        <v>#DIV/0!</v>
      </c>
      <c r="H35" s="26" t="e">
        <f t="shared" ref="H35:H38" si="10">C35/I35</f>
        <v>#DIV/0!</v>
      </c>
      <c r="I35" s="26">
        <f>IFERROR(VLOOKUP(B35,[2]TDSheet!C$13:AD$36,28,FALSE),0)</f>
        <v>0</v>
      </c>
      <c r="J35" s="27" t="e">
        <f t="shared" si="9"/>
        <v>#DIV/0!</v>
      </c>
      <c r="K35" s="28" t="e">
        <f t="shared" si="2"/>
        <v>#DIV/0!</v>
      </c>
      <c r="L35" s="28" t="e">
        <f t="shared" si="3"/>
        <v>#DIV/0!</v>
      </c>
      <c r="M35" s="29">
        <v>14</v>
      </c>
      <c r="N35" s="30">
        <v>91.62</v>
      </c>
      <c r="O35" s="31">
        <v>14</v>
      </c>
      <c r="P35" s="31">
        <v>3</v>
      </c>
      <c r="Q35" s="32">
        <f t="shared" si="4"/>
        <v>1</v>
      </c>
      <c r="R35" s="33">
        <f>Q35/21</f>
        <v>4.7619047619047616E-2</v>
      </c>
      <c r="S35" s="34">
        <f t="shared" si="6"/>
        <v>1282.68</v>
      </c>
      <c r="T35" s="31">
        <f t="shared" ref="T35:T38" si="11">M35*P35</f>
        <v>42</v>
      </c>
    </row>
    <row r="36" spans="1:20" ht="60" x14ac:dyDescent="0.25">
      <c r="A36" s="37"/>
      <c r="B36" s="35" t="s">
        <v>80</v>
      </c>
      <c r="C36" s="23">
        <f>IFERROR(VLOOKUP(B36,[1]Продажи!$B$11:$D$40,2,FALSE),0)</f>
        <v>0</v>
      </c>
      <c r="D36" s="23">
        <f>IFERROR(VLOOKUP(B36,[1]Продажи!$B$11:$D$40,3,FALSE),0)</f>
        <v>0</v>
      </c>
      <c r="E36" s="24">
        <f>IFERROR(VLOOKUP(B36,'[1]Остатки '!$A$3:$C$30,2,FALSE),0)</f>
        <v>0</v>
      </c>
      <c r="F36" s="24">
        <f>IFERROR(VLOOKUP(B36,'[1]Остатки '!$A$3:$C$30,3,FALSE),0)</f>
        <v>0</v>
      </c>
      <c r="G36" s="25" t="e">
        <f t="shared" si="0"/>
        <v>#DIV/0!</v>
      </c>
      <c r="H36" s="26" t="e">
        <f t="shared" si="10"/>
        <v>#DIV/0!</v>
      </c>
      <c r="I36" s="26">
        <f>IFERROR(VLOOKUP(B36,[2]TDSheet!C$13:AD$36,28,FALSE),0)</f>
        <v>0</v>
      </c>
      <c r="J36" s="27" t="e">
        <f t="shared" si="9"/>
        <v>#DIV/0!</v>
      </c>
      <c r="K36" s="28" t="e">
        <f t="shared" si="2"/>
        <v>#DIV/0!</v>
      </c>
      <c r="L36" s="28" t="e">
        <f t="shared" si="3"/>
        <v>#DIV/0!</v>
      </c>
      <c r="M36" s="29">
        <v>14</v>
      </c>
      <c r="N36" s="30">
        <v>167.68</v>
      </c>
      <c r="O36" s="31">
        <v>14</v>
      </c>
      <c r="P36" s="31">
        <v>3</v>
      </c>
      <c r="Q36" s="32">
        <f t="shared" si="4"/>
        <v>1</v>
      </c>
      <c r="R36" s="33">
        <f t="shared" ref="R36:R38" si="12">Q36/21</f>
        <v>4.7619047619047616E-2</v>
      </c>
      <c r="S36" s="34">
        <f t="shared" si="6"/>
        <v>2347.52</v>
      </c>
      <c r="T36" s="31">
        <f t="shared" si="11"/>
        <v>42</v>
      </c>
    </row>
    <row r="37" spans="1:20" ht="60" x14ac:dyDescent="0.25">
      <c r="A37" s="37"/>
      <c r="B37" s="35" t="s">
        <v>81</v>
      </c>
      <c r="C37" s="23"/>
      <c r="D37" s="23"/>
      <c r="E37" s="24">
        <f>IFERROR(VLOOKUP(B37,'[1]Остатки '!$A$3:$C$30,2,FALSE),0)</f>
        <v>0</v>
      </c>
      <c r="F37" s="24">
        <f>IFERROR(VLOOKUP(B37,'[1]Остатки '!$A$3:$C$30,3,FALSE),0)</f>
        <v>0</v>
      </c>
      <c r="G37" s="25" t="e">
        <f t="shared" si="0"/>
        <v>#DIV/0!</v>
      </c>
      <c r="H37" s="26"/>
      <c r="I37" s="26"/>
      <c r="J37" s="27">
        <f t="shared" si="9"/>
        <v>0</v>
      </c>
      <c r="K37" s="28">
        <f t="shared" si="2"/>
        <v>0</v>
      </c>
      <c r="L37" s="28">
        <f t="shared" si="3"/>
        <v>0</v>
      </c>
      <c r="M37" s="29">
        <v>14</v>
      </c>
      <c r="N37" s="30">
        <v>159.35</v>
      </c>
      <c r="O37" s="31">
        <v>14</v>
      </c>
      <c r="P37" s="31">
        <v>3</v>
      </c>
      <c r="Q37" s="32">
        <f t="shared" si="4"/>
        <v>1</v>
      </c>
      <c r="R37" s="33">
        <f t="shared" si="12"/>
        <v>4.7619047619047616E-2</v>
      </c>
      <c r="S37" s="34">
        <f t="shared" si="6"/>
        <v>2230.9</v>
      </c>
      <c r="T37" s="31"/>
    </row>
    <row r="38" spans="1:20" ht="48" x14ac:dyDescent="0.25">
      <c r="A38" s="37"/>
      <c r="B38" s="35" t="s">
        <v>82</v>
      </c>
      <c r="C38" s="23">
        <f>IFERROR(VLOOKUP(B38,[1]Продажи!$B$11:$D$40,2,FALSE),0)</f>
        <v>0</v>
      </c>
      <c r="D38" s="23">
        <f>IFERROR(VLOOKUP(B38,[1]Продажи!$B$11:$D$40,3,FALSE),0)</f>
        <v>0</v>
      </c>
      <c r="E38" s="24">
        <f>IFERROR(VLOOKUP(B38,'[1]Остатки '!$A$3:$C$30,2,FALSE),0)</f>
        <v>0</v>
      </c>
      <c r="F38" s="24">
        <f>IFERROR(VLOOKUP(B38,'[1]Остатки '!$A$3:$C$30,3,FALSE),0)</f>
        <v>0</v>
      </c>
      <c r="G38" s="25" t="e">
        <f t="shared" si="0"/>
        <v>#DIV/0!</v>
      </c>
      <c r="H38" s="26" t="e">
        <f t="shared" si="10"/>
        <v>#DIV/0!</v>
      </c>
      <c r="I38" s="26">
        <f>IFERROR(VLOOKUP(B38,[2]TDSheet!C$13:AD$36,28,FALSE),0)</f>
        <v>0</v>
      </c>
      <c r="J38" s="27" t="e">
        <f t="shared" si="9"/>
        <v>#DIV/0!</v>
      </c>
      <c r="K38" s="28" t="e">
        <f t="shared" si="2"/>
        <v>#DIV/0!</v>
      </c>
      <c r="L38" s="28" t="e">
        <f t="shared" si="3"/>
        <v>#DIV/0!</v>
      </c>
      <c r="M38" s="29">
        <v>14</v>
      </c>
      <c r="N38" s="30">
        <v>85.13</v>
      </c>
      <c r="O38" s="31">
        <v>14</v>
      </c>
      <c r="P38" s="31">
        <v>3</v>
      </c>
      <c r="Q38" s="32">
        <f t="shared" si="4"/>
        <v>1</v>
      </c>
      <c r="R38" s="33">
        <f t="shared" si="12"/>
        <v>4.7619047619047616E-2</v>
      </c>
      <c r="S38" s="34">
        <f t="shared" si="6"/>
        <v>1191.82</v>
      </c>
      <c r="T38" s="31">
        <f t="shared" si="11"/>
        <v>42</v>
      </c>
    </row>
    <row r="39" spans="1:20" x14ac:dyDescent="0.25">
      <c r="A39" s="38"/>
      <c r="B39" s="38" t="s">
        <v>83</v>
      </c>
      <c r="C39" s="39">
        <f>SUM(C5:C38)</f>
        <v>25196</v>
      </c>
      <c r="D39" s="39">
        <f t="shared" ref="D39:F39" si="13">SUM(D5:D38)</f>
        <v>5764529</v>
      </c>
      <c r="E39" s="39">
        <f t="shared" si="13"/>
        <v>25752</v>
      </c>
      <c r="F39" s="39">
        <f t="shared" si="13"/>
        <v>6792654</v>
      </c>
      <c r="G39" s="39" t="e">
        <f>SUM(G5:G38)</f>
        <v>#DIV/0!</v>
      </c>
      <c r="H39" s="39" t="e">
        <f t="shared" ref="H39:T39" si="14">SUM(H5:H38)</f>
        <v>#DIV/0!</v>
      </c>
      <c r="I39" s="39">
        <f t="shared" si="14"/>
        <v>529</v>
      </c>
      <c r="J39" s="39" t="e">
        <f t="shared" si="14"/>
        <v>#DIV/0!</v>
      </c>
      <c r="K39" s="39" t="e">
        <f t="shared" si="14"/>
        <v>#DIV/0!</v>
      </c>
      <c r="L39" s="39" t="e">
        <f t="shared" si="14"/>
        <v>#DIV/0!</v>
      </c>
      <c r="M39" s="39">
        <f t="shared" si="14"/>
        <v>28331</v>
      </c>
      <c r="N39" s="39">
        <f t="shared" si="14"/>
        <v>1396.8269999999998</v>
      </c>
      <c r="O39" s="39">
        <f t="shared" si="14"/>
        <v>400</v>
      </c>
      <c r="P39" s="39">
        <f t="shared" si="14"/>
        <v>28.700000000000003</v>
      </c>
      <c r="Q39" s="39">
        <f t="shared" si="14"/>
        <v>2547.166666666667</v>
      </c>
      <c r="R39" s="39">
        <f t="shared" si="14"/>
        <v>35.512235449735456</v>
      </c>
      <c r="S39" s="39">
        <f t="shared" si="14"/>
        <v>827316.64</v>
      </c>
      <c r="T39" s="39">
        <f t="shared" si="14"/>
        <v>18669</v>
      </c>
    </row>
  </sheetData>
  <mergeCells count="11">
    <mergeCell ref="K1:K2"/>
    <mergeCell ref="L1:L2"/>
    <mergeCell ref="M1:T2"/>
    <mergeCell ref="C2:D2"/>
    <mergeCell ref="L3:L4"/>
    <mergeCell ref="A1:B4"/>
    <mergeCell ref="C1:D1"/>
    <mergeCell ref="E1:G2"/>
    <mergeCell ref="H1:H2"/>
    <mergeCell ref="I1:I2"/>
    <mergeCell ref="J1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Щёголев</dc:creator>
  <cp:lastModifiedBy>Александр Щёголев</cp:lastModifiedBy>
  <dcterms:created xsi:type="dcterms:W3CDTF">2018-01-22T05:04:42Z</dcterms:created>
  <dcterms:modified xsi:type="dcterms:W3CDTF">2018-01-22T05:05:14Z</dcterms:modified>
</cp:coreProperties>
</file>