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y\Documents\ДОКУМЕНТЫ С МОЕГО КОМПА\ТИПОГРАФИЯ!! БЕЛОРЕЧЕНСК\"/>
    </mc:Choice>
  </mc:AlternateContent>
  <bookViews>
    <workbookView xWindow="0" yWindow="0" windowWidth="20490" windowHeight="7755" tabRatio="888" firstSheet="1" activeTab="5"/>
  </bookViews>
  <sheets>
    <sheet name="номенклатура" sheetId="2" state="hidden" r:id="rId1"/>
    <sheet name="свод по материалам" sheetId="63" r:id="rId2"/>
    <sheet name="расчет накладных затрат" sheetId="3" state="hidden" r:id="rId3"/>
    <sheet name="вкладыш" sheetId="1" r:id="rId4"/>
    <sheet name="Атва №2" sheetId="5" r:id="rId5"/>
    <sheet name="Финляндия" sheetId="6" r:id="rId6"/>
  </sheets>
  <calcPr calcId="152511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2" i="5"/>
  <c r="C136" i="1"/>
  <c r="C136" i="5"/>
  <c r="C136" i="6"/>
  <c r="C136" i="63"/>
  <c r="B136" i="1"/>
  <c r="B136" i="5"/>
  <c r="B136" i="6"/>
  <c r="B136" i="63"/>
  <c r="C97" i="1"/>
  <c r="C97" i="5"/>
  <c r="C97" i="6"/>
  <c r="C97" i="63"/>
  <c r="B97" i="1"/>
  <c r="B97" i="5"/>
  <c r="B97" i="6"/>
  <c r="B97" i="63"/>
  <c r="H54" i="6"/>
  <c r="H54" i="5"/>
  <c r="H55" i="1"/>
  <c r="C108" i="6"/>
  <c r="C108" i="5"/>
  <c r="C109" i="1"/>
  <c r="C90" i="6"/>
  <c r="C72" i="6"/>
  <c r="F72" i="6"/>
  <c r="E72" i="6"/>
  <c r="C71" i="6"/>
  <c r="F71" i="6"/>
  <c r="E71" i="6"/>
  <c r="C70" i="6"/>
  <c r="F70" i="6"/>
  <c r="E70" i="6"/>
  <c r="C69" i="6"/>
  <c r="F69" i="6"/>
  <c r="E69" i="6"/>
  <c r="C68" i="6"/>
  <c r="F68" i="6"/>
  <c r="E68" i="6"/>
  <c r="C67" i="6"/>
  <c r="F67" i="6"/>
  <c r="E67" i="6"/>
  <c r="C66" i="6"/>
  <c r="F66" i="6"/>
  <c r="E66" i="6"/>
  <c r="C65" i="6"/>
  <c r="F65" i="6"/>
  <c r="E65" i="6"/>
  <c r="C64" i="6"/>
  <c r="F64" i="6"/>
  <c r="E64" i="6"/>
  <c r="C63" i="6"/>
  <c r="F63" i="6"/>
  <c r="E63" i="6"/>
  <c r="C62" i="6"/>
  <c r="F62" i="6"/>
  <c r="E62" i="6"/>
  <c r="C61" i="6"/>
  <c r="F61" i="6"/>
  <c r="E61" i="6"/>
  <c r="C60" i="6"/>
  <c r="F60" i="6"/>
  <c r="H55" i="6"/>
  <c r="K42" i="6"/>
  <c r="L42" i="6"/>
  <c r="H42" i="6"/>
  <c r="G42" i="6"/>
  <c r="D37" i="6"/>
  <c r="K37" i="6"/>
  <c r="L37" i="6"/>
  <c r="M37" i="6"/>
  <c r="D35" i="6"/>
  <c r="K35" i="6"/>
  <c r="L35" i="6"/>
  <c r="M35" i="6"/>
  <c r="D33" i="6"/>
  <c r="H33" i="6"/>
  <c r="G33" i="6"/>
  <c r="D25" i="6"/>
  <c r="K25" i="6"/>
  <c r="L25" i="6"/>
  <c r="M25" i="6"/>
  <c r="D23" i="6"/>
  <c r="K23" i="6"/>
  <c r="L23" i="6"/>
  <c r="M23" i="6"/>
  <c r="D20" i="6"/>
  <c r="K20" i="6"/>
  <c r="L20" i="6"/>
  <c r="M20" i="6"/>
  <c r="D18" i="6"/>
  <c r="K18" i="6"/>
  <c r="L18" i="6"/>
  <c r="M18" i="6"/>
  <c r="D16" i="6"/>
  <c r="K16" i="6"/>
  <c r="L16" i="6"/>
  <c r="K42" i="5"/>
  <c r="L42" i="5"/>
  <c r="M42" i="5"/>
  <c r="K33" i="5"/>
  <c r="L33" i="5"/>
  <c r="M33" i="5"/>
  <c r="H42" i="5"/>
  <c r="G42" i="5"/>
  <c r="D37" i="5"/>
  <c r="K37" i="5"/>
  <c r="L37" i="5"/>
  <c r="M37" i="5"/>
  <c r="D35" i="5"/>
  <c r="K35" i="5"/>
  <c r="L35" i="5"/>
  <c r="M35" i="5"/>
  <c r="H33" i="5"/>
  <c r="G33" i="5"/>
  <c r="D33" i="5"/>
  <c r="D25" i="5"/>
  <c r="D23" i="5"/>
  <c r="H35" i="5"/>
  <c r="G35" i="5"/>
  <c r="F26" i="3"/>
  <c r="H37" i="5"/>
  <c r="G37" i="5"/>
  <c r="H35" i="6"/>
  <c r="G35" i="6"/>
  <c r="H20" i="6"/>
  <c r="G20" i="6"/>
  <c r="M16" i="6"/>
  <c r="F73" i="6"/>
  <c r="E60" i="6"/>
  <c r="E73" i="6"/>
  <c r="E74" i="6"/>
  <c r="M42" i="6"/>
  <c r="K33" i="6"/>
  <c r="L33" i="6"/>
  <c r="M33" i="6"/>
  <c r="H23" i="6"/>
  <c r="G23" i="6"/>
  <c r="H37" i="6"/>
  <c r="H18" i="6"/>
  <c r="G18" i="6"/>
  <c r="H16" i="6"/>
  <c r="H25" i="6"/>
  <c r="G25" i="6"/>
  <c r="C90" i="5"/>
  <c r="C72" i="5"/>
  <c r="F72" i="5"/>
  <c r="E72" i="5"/>
  <c r="F71" i="5"/>
  <c r="E71" i="5"/>
  <c r="C71" i="5"/>
  <c r="C70" i="5"/>
  <c r="F70" i="5"/>
  <c r="E70" i="5"/>
  <c r="C69" i="5"/>
  <c r="F69" i="5"/>
  <c r="E69" i="5"/>
  <c r="C68" i="5"/>
  <c r="F68" i="5"/>
  <c r="E68" i="5"/>
  <c r="C67" i="5"/>
  <c r="F67" i="5"/>
  <c r="E67" i="5"/>
  <c r="C66" i="5"/>
  <c r="F66" i="5"/>
  <c r="E66" i="5"/>
  <c r="C65" i="5"/>
  <c r="F65" i="5"/>
  <c r="E65" i="5"/>
  <c r="C64" i="5"/>
  <c r="F64" i="5"/>
  <c r="E64" i="5"/>
  <c r="C63" i="5"/>
  <c r="F63" i="5"/>
  <c r="E63" i="5"/>
  <c r="C62" i="5"/>
  <c r="F62" i="5"/>
  <c r="E62" i="5"/>
  <c r="C61" i="5"/>
  <c r="F61" i="5"/>
  <c r="E61" i="5"/>
  <c r="C60" i="5"/>
  <c r="F60" i="5"/>
  <c r="E60" i="5"/>
  <c r="H55" i="5"/>
  <c r="K25" i="5"/>
  <c r="L25" i="5"/>
  <c r="K23" i="5"/>
  <c r="L23" i="5"/>
  <c r="M23" i="5"/>
  <c r="D20" i="5"/>
  <c r="K20" i="5"/>
  <c r="L20" i="5"/>
  <c r="M20" i="5"/>
  <c r="D18" i="5"/>
  <c r="H18" i="5"/>
  <c r="G18" i="5"/>
  <c r="D16" i="5"/>
  <c r="K16" i="5"/>
  <c r="L16" i="5"/>
  <c r="D23" i="1"/>
  <c r="J38" i="3"/>
  <c r="H38" i="3"/>
  <c r="D38" i="3"/>
  <c r="H36" i="3"/>
  <c r="J37" i="3"/>
  <c r="I37" i="3"/>
  <c r="I36" i="3"/>
  <c r="I35" i="3"/>
  <c r="I34" i="3"/>
  <c r="I33" i="3"/>
  <c r="I32" i="3"/>
  <c r="J32" i="3"/>
  <c r="G37" i="3"/>
  <c r="G36" i="3"/>
  <c r="G35" i="3"/>
  <c r="G34" i="3"/>
  <c r="G33" i="3"/>
  <c r="G32" i="3"/>
  <c r="H32" i="3"/>
  <c r="E33" i="3"/>
  <c r="E34" i="3"/>
  <c r="E35" i="3"/>
  <c r="E36" i="3"/>
  <c r="E37" i="3"/>
  <c r="E32" i="3"/>
  <c r="J36" i="3"/>
  <c r="J35" i="3"/>
  <c r="J34" i="3"/>
  <c r="H37" i="3"/>
  <c r="H34" i="3"/>
  <c r="H33" i="3"/>
  <c r="D32" i="3"/>
  <c r="I27" i="3"/>
  <c r="I28" i="3"/>
  <c r="J28" i="3"/>
  <c r="J27" i="3"/>
  <c r="I26" i="3"/>
  <c r="G27" i="3"/>
  <c r="G28" i="3"/>
  <c r="H28" i="3"/>
  <c r="H27" i="3"/>
  <c r="G26" i="3"/>
  <c r="E26" i="3"/>
  <c r="E27" i="3"/>
  <c r="E28" i="3"/>
  <c r="D27" i="3"/>
  <c r="A37" i="3"/>
  <c r="A36" i="3"/>
  <c r="A35" i="3"/>
  <c r="A34" i="3"/>
  <c r="B33" i="3"/>
  <c r="A33" i="3"/>
  <c r="A32" i="3"/>
  <c r="K15" i="3"/>
  <c r="K16" i="3"/>
  <c r="F15" i="3"/>
  <c r="D15" i="3"/>
  <c r="G11" i="3"/>
  <c r="E11" i="3"/>
  <c r="I9" i="3"/>
  <c r="G9" i="3"/>
  <c r="G8" i="3"/>
  <c r="B9" i="3"/>
  <c r="B32" i="3"/>
  <c r="I8" i="3"/>
  <c r="B8" i="3"/>
  <c r="B35" i="3"/>
  <c r="I6" i="3"/>
  <c r="G6" i="3"/>
  <c r="E6" i="3"/>
  <c r="B6" i="3"/>
  <c r="B2" i="3"/>
  <c r="B3" i="3"/>
  <c r="I2" i="3"/>
  <c r="E2" i="3"/>
  <c r="L54" i="6"/>
  <c r="M54" i="6"/>
  <c r="M56" i="6"/>
  <c r="G16" i="6"/>
  <c r="G54" i="6"/>
  <c r="G37" i="6"/>
  <c r="F74" i="6"/>
  <c r="H25" i="5"/>
  <c r="G25" i="5"/>
  <c r="K18" i="5"/>
  <c r="L18" i="5"/>
  <c r="M18" i="5"/>
  <c r="H16" i="5"/>
  <c r="G16" i="5"/>
  <c r="E73" i="5"/>
  <c r="E74" i="5"/>
  <c r="M16" i="5"/>
  <c r="M25" i="5"/>
  <c r="H23" i="5"/>
  <c r="G23" i="5"/>
  <c r="H20" i="5"/>
  <c r="G20" i="5"/>
  <c r="F73" i="5"/>
  <c r="J33" i="3"/>
  <c r="H35" i="3"/>
  <c r="G15" i="3"/>
  <c r="B15" i="3"/>
  <c r="C2" i="3"/>
  <c r="B17" i="3"/>
  <c r="B26" i="3"/>
  <c r="B36" i="3"/>
  <c r="G2" i="3"/>
  <c r="I17" i="3"/>
  <c r="B18" i="3"/>
  <c r="B27" i="3"/>
  <c r="B34" i="3"/>
  <c r="C8" i="3"/>
  <c r="F8" i="3"/>
  <c r="E10" i="3"/>
  <c r="I15" i="3"/>
  <c r="B37" i="3"/>
  <c r="L54" i="5"/>
  <c r="M54" i="5"/>
  <c r="L56" i="6"/>
  <c r="G56" i="6"/>
  <c r="C77" i="6"/>
  <c r="H56" i="6"/>
  <c r="D78" i="6"/>
  <c r="D96" i="6"/>
  <c r="D97" i="6"/>
  <c r="L56" i="5"/>
  <c r="M56" i="5"/>
  <c r="F74" i="5"/>
  <c r="D2" i="3"/>
  <c r="F2" i="3"/>
  <c r="D8" i="3"/>
  <c r="E8" i="3"/>
  <c r="I18" i="3"/>
  <c r="J8" i="3"/>
  <c r="J2" i="3"/>
  <c r="G17" i="3"/>
  <c r="B28" i="3"/>
  <c r="D28" i="3"/>
  <c r="D36" i="3"/>
  <c r="D102" i="6"/>
  <c r="D106" i="6"/>
  <c r="D107" i="6"/>
  <c r="D105" i="6"/>
  <c r="D83" i="6"/>
  <c r="C83" i="6"/>
  <c r="D104" i="6"/>
  <c r="D82" i="6"/>
  <c r="C82" i="6"/>
  <c r="D103" i="6"/>
  <c r="D81" i="6"/>
  <c r="C81" i="6"/>
  <c r="D98" i="6"/>
  <c r="G54" i="5"/>
  <c r="G56" i="5"/>
  <c r="C77" i="5"/>
  <c r="H56" i="5"/>
  <c r="D78" i="5"/>
  <c r="F12" i="3"/>
  <c r="F9" i="3"/>
  <c r="F14" i="3"/>
  <c r="F11" i="3"/>
  <c r="E15" i="3"/>
  <c r="E17" i="3"/>
  <c r="E18" i="3"/>
  <c r="J12" i="3"/>
  <c r="J10" i="3"/>
  <c r="J11" i="3"/>
  <c r="J14" i="3"/>
  <c r="J9" i="3"/>
  <c r="J13" i="3"/>
  <c r="D34" i="3"/>
  <c r="F10" i="3"/>
  <c r="G18" i="3"/>
  <c r="H8" i="3"/>
  <c r="H2" i="3"/>
  <c r="D35" i="3"/>
  <c r="D33" i="3"/>
  <c r="D11" i="3"/>
  <c r="D9" i="3"/>
  <c r="D10" i="3"/>
  <c r="D14" i="3"/>
  <c r="D37" i="3"/>
  <c r="F6" i="3"/>
  <c r="F5" i="3"/>
  <c r="F3" i="3"/>
  <c r="F4" i="3"/>
  <c r="J3" i="3"/>
  <c r="J5" i="3"/>
  <c r="J4" i="3"/>
  <c r="J6" i="3"/>
  <c r="D4" i="3"/>
  <c r="D3" i="3"/>
  <c r="D5" i="3"/>
  <c r="D6" i="3"/>
  <c r="D84" i="6"/>
  <c r="C84" i="6"/>
  <c r="D80" i="6"/>
  <c r="D108" i="6"/>
  <c r="D96" i="5"/>
  <c r="D97" i="5"/>
  <c r="H12" i="3"/>
  <c r="H11" i="3"/>
  <c r="H9" i="3"/>
  <c r="H10" i="3"/>
  <c r="H14" i="3"/>
  <c r="H13" i="3"/>
  <c r="H6" i="3"/>
  <c r="H5" i="3"/>
  <c r="H4" i="3"/>
  <c r="H3" i="3"/>
  <c r="C80" i="6"/>
  <c r="D86" i="6"/>
  <c r="D98" i="5"/>
  <c r="D102" i="5"/>
  <c r="D80" i="5"/>
  <c r="D103" i="5"/>
  <c r="D81" i="5"/>
  <c r="C81" i="5"/>
  <c r="D105" i="5"/>
  <c r="D83" i="5"/>
  <c r="C83" i="5"/>
  <c r="D104" i="5"/>
  <c r="D82" i="5"/>
  <c r="C82" i="5"/>
  <c r="D107" i="5"/>
  <c r="D106" i="5"/>
  <c r="H23" i="1"/>
  <c r="C85" i="6"/>
  <c r="D87" i="6"/>
  <c r="D108" i="5"/>
  <c r="D84" i="5"/>
  <c r="C84" i="5"/>
  <c r="D86" i="5"/>
  <c r="C80" i="5"/>
  <c r="C91" i="1"/>
  <c r="C88" i="6"/>
  <c r="D88" i="6"/>
  <c r="C91" i="6"/>
  <c r="C87" i="6"/>
  <c r="C85" i="5"/>
  <c r="D87" i="5"/>
  <c r="H56" i="1"/>
  <c r="C73" i="1"/>
  <c r="F73" i="1"/>
  <c r="E73" i="1"/>
  <c r="C70" i="1"/>
  <c r="F70" i="1"/>
  <c r="E70" i="1"/>
  <c r="C67" i="1"/>
  <c r="F67" i="1"/>
  <c r="E67" i="1"/>
  <c r="C62" i="1"/>
  <c r="F62" i="1"/>
  <c r="E62" i="1"/>
  <c r="C63" i="1"/>
  <c r="F63" i="1"/>
  <c r="E63" i="1"/>
  <c r="C64" i="1"/>
  <c r="F64" i="1"/>
  <c r="E64" i="1"/>
  <c r="C65" i="1"/>
  <c r="F65" i="1"/>
  <c r="E65" i="1"/>
  <c r="C66" i="1"/>
  <c r="F66" i="1"/>
  <c r="E66" i="1"/>
  <c r="C68" i="1"/>
  <c r="F68" i="1"/>
  <c r="E68" i="1"/>
  <c r="C69" i="1"/>
  <c r="F69" i="1"/>
  <c r="E69" i="1"/>
  <c r="C71" i="1"/>
  <c r="F71" i="1"/>
  <c r="E71" i="1"/>
  <c r="C72" i="1"/>
  <c r="F72" i="1"/>
  <c r="E72" i="1"/>
  <c r="C61" i="1"/>
  <c r="F61" i="1"/>
  <c r="E61" i="1"/>
  <c r="D25" i="1"/>
  <c r="D20" i="1"/>
  <c r="D18" i="1"/>
  <c r="D16" i="1"/>
  <c r="K16" i="1"/>
  <c r="L16" i="1"/>
  <c r="C88" i="5"/>
  <c r="D88" i="5"/>
  <c r="C91" i="5"/>
  <c r="C87" i="5"/>
  <c r="H16" i="1"/>
  <c r="H25" i="1"/>
  <c r="K25" i="1"/>
  <c r="L25" i="1"/>
  <c r="M25" i="1"/>
  <c r="H20" i="1"/>
  <c r="G20" i="1"/>
  <c r="K20" i="1"/>
  <c r="L20" i="1"/>
  <c r="M20" i="1"/>
  <c r="M16" i="1"/>
  <c r="G23" i="1"/>
  <c r="K23" i="1"/>
  <c r="L23" i="1"/>
  <c r="H18" i="1"/>
  <c r="G18" i="1"/>
  <c r="K18" i="1"/>
  <c r="L18" i="1"/>
  <c r="M18" i="1"/>
  <c r="E74" i="1"/>
  <c r="F74" i="1"/>
  <c r="G25" i="1"/>
  <c r="G55" i="1"/>
  <c r="G16" i="1"/>
  <c r="M23" i="1"/>
  <c r="L55" i="1"/>
  <c r="M55" i="1"/>
  <c r="G57" i="1"/>
  <c r="C78" i="1"/>
  <c r="E75" i="1"/>
  <c r="F75" i="1"/>
  <c r="M57" i="1"/>
  <c r="H57" i="1"/>
  <c r="D79" i="1"/>
  <c r="D97" i="1"/>
  <c r="D98" i="1"/>
  <c r="L57" i="1"/>
  <c r="D104" i="1"/>
  <c r="D82" i="1"/>
  <c r="C82" i="1"/>
  <c r="D105" i="1"/>
  <c r="D83" i="1"/>
  <c r="C83" i="1"/>
  <c r="D106" i="1"/>
  <c r="D84" i="1"/>
  <c r="C84" i="1"/>
  <c r="D107" i="1"/>
  <c r="D99" i="1"/>
  <c r="D108" i="1"/>
  <c r="D103" i="1"/>
  <c r="F28" i="3"/>
  <c r="F27" i="3"/>
  <c r="F38" i="3"/>
  <c r="D85" i="1"/>
  <c r="C85" i="1"/>
  <c r="D109" i="1"/>
  <c r="D81" i="1"/>
  <c r="F33" i="3"/>
  <c r="F34" i="3"/>
  <c r="F36" i="3"/>
  <c r="F32" i="3"/>
  <c r="F37" i="3"/>
  <c r="F35" i="3"/>
  <c r="D87" i="1"/>
  <c r="C81" i="1"/>
  <c r="C86" i="1"/>
  <c r="D88" i="1"/>
  <c r="C88" i="1"/>
  <c r="C89" i="1"/>
  <c r="D89" i="1"/>
  <c r="C92" i="1"/>
</calcChain>
</file>

<file path=xl/comments1.xml><?xml version="1.0" encoding="utf-8"?>
<comments xmlns="http://schemas.openxmlformats.org/spreadsheetml/2006/main">
  <authors>
    <author>Andrey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прямых затрат в общей себестоимости продукции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вводится сумма прямых затрат на тираж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прямых затрат в общей себестоимости продукции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вводится сумма прямых затрат на тираж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прямых затрат в общей себестоимости продукции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вводится сумма прямых затрат на тираж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прямых затрат в общей себестоимости продукции
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вводится сумма прямых затрат на тираж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наладных затра в общей стоимости продукции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наладных затра в общей стоимости продукции
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наладных затра в общей стоимости продукции
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наладных затра в общей стоимости продукции
</t>
        </r>
      </text>
    </comment>
  </commentList>
</comments>
</file>

<file path=xl/comments2.xml><?xml version="1.0" encoding="utf-8"?>
<comments xmlns="http://schemas.openxmlformats.org/spreadsheetml/2006/main">
  <authors>
    <author>Andrey</author>
  </authors>
  <commentList>
    <comment ref="C97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прямых затрат в общей себестоимости продукции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вводится сумма прямых затрат на тираж
</t>
        </r>
      </text>
    </comment>
    <comment ref="C98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наладных затра в общей стоимости продукции
</t>
        </r>
      </text>
    </comment>
  </commentList>
</comments>
</file>

<file path=xl/comments3.xml><?xml version="1.0" encoding="utf-8"?>
<comments xmlns="http://schemas.openxmlformats.org/spreadsheetml/2006/main">
  <authors>
    <author>Andrey</author>
  </authors>
  <commentList>
    <comment ref="C9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прямых затрат в общей себестоимости продукции
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вводится сумма прямых затрат на тираж
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наладных затра в общей стоимости продукции
</t>
        </r>
      </text>
    </comment>
  </commentList>
</comments>
</file>

<file path=xl/comments4.xml><?xml version="1.0" encoding="utf-8"?>
<comments xmlns="http://schemas.openxmlformats.org/spreadsheetml/2006/main">
  <authors>
    <author>Andrey</author>
  </authors>
  <commentList>
    <comment ref="C9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прямых затрат в общей себестоимости продукции
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вводится сумма прямых затрат на тираж
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  <charset val="204"/>
          </rPr>
          <t>Andrey:</t>
        </r>
        <r>
          <rPr>
            <sz val="9"/>
            <color indexed="81"/>
            <rFont val="Tahoma"/>
            <family val="2"/>
            <charset val="204"/>
          </rPr>
          <t xml:space="preserve">
уд вес наладных затра в общей стоимости продукции
</t>
        </r>
      </text>
    </comment>
  </commentList>
</comments>
</file>

<file path=xl/sharedStrings.xml><?xml version="1.0" encoding="utf-8"?>
<sst xmlns="http://schemas.openxmlformats.org/spreadsheetml/2006/main" count="696" uniqueCount="275">
  <si>
    <t>вид операции</t>
  </si>
  <si>
    <t>Бумага офсетн.ф.840 пл.120 (90001)</t>
  </si>
  <si>
    <t>Бумага+картон, 135гр бурые 1050мм (10004)</t>
  </si>
  <si>
    <t>Бумага+картон, 135гр бурые 1200мм (110005)</t>
  </si>
  <si>
    <t>Бумага+картон, 135гр бурые 1250мм (10005)</t>
  </si>
  <si>
    <t>Бумага+картон, 135гр бурые 1400мм (10003)</t>
  </si>
  <si>
    <t>Бумага+картон, 135гр бурые 700мм (100010)</t>
  </si>
  <si>
    <t>Бумага+картон, 135гр бурые 720мм (901)</t>
  </si>
  <si>
    <t>Бумага+картон, 135гр бурые 850мм (10001)</t>
  </si>
  <si>
    <t>Картон  мелованный WLC Master Star 280г (110048)</t>
  </si>
  <si>
    <t>Картон  Н 0,25 ф.72 (990)</t>
  </si>
  <si>
    <t>Картон  роль Нева 350 700(110018)</t>
  </si>
  <si>
    <t>Картон  роль Нева 390 700(10018)</t>
  </si>
  <si>
    <t>Картон "Ладога" 220гр 600мм (10013)</t>
  </si>
  <si>
    <t>Картон "Ладога" 300гр 700мм (10014)</t>
  </si>
  <si>
    <t>Картон "Ладога" 320гр 600мм (110016)</t>
  </si>
  <si>
    <t>Картон "Ладога" 320гр 720мм (11848)</t>
  </si>
  <si>
    <t>Картон "Ладога" 420гр 450*840 (10028)</t>
  </si>
  <si>
    <t>Картон "Ладога" 420гр 500мм (10066)</t>
  </si>
  <si>
    <t>Картон "Ладога" 420гр 690*600 (10027)</t>
  </si>
  <si>
    <t>Картон "Ладога" 420гр 700мм (10067)</t>
  </si>
  <si>
    <t>Картон Excellent мел.карт 275гр 70*100 (10052)</t>
  </si>
  <si>
    <t>Картон Multikolor Spezial 230 ф.525*890 (110047)</t>
  </si>
  <si>
    <t>Картон Multikolor Spezial 230 ф.620 (110049)</t>
  </si>
  <si>
    <t>Картон Multikolor Spezial 280 ф.620 (110055)</t>
  </si>
  <si>
    <t>Картон Multikolor Spezial 320 ф.700 (10849)</t>
  </si>
  <si>
    <t>Картон SINAR KRAFT HB 380 лист 450*840 (555)</t>
  </si>
  <si>
    <t>Картон SINAR KRAFT HB 380 лист 550*1045 (777)</t>
  </si>
  <si>
    <t>Картон UMKA 230гр 600/1000/150мм (110042)</t>
  </si>
  <si>
    <t>Картон UMKA 230гр 700/1000/150мм ( 111018 )</t>
  </si>
  <si>
    <t>Картон Г/К 715х765 бурый</t>
  </si>
  <si>
    <t>Картон Г/К 765х715 бурый</t>
  </si>
  <si>
    <t>Картон лист "Ладога" 220 840 d1000 (110020)</t>
  </si>
  <si>
    <t>Картон лист "Ладога" 420гр 700*660 ( 10029)</t>
  </si>
  <si>
    <t>Картон лист "Ладога" 420гр 840 мм ( 10019)</t>
  </si>
  <si>
    <t>Картон лист Нева 450 580*840 (10037)</t>
  </si>
  <si>
    <t>Картон лист Нева 450 620*960 (10036)</t>
  </si>
  <si>
    <t>Картон лист Нева 450гр  роль 620 (110022)</t>
  </si>
  <si>
    <t>Картон мелованный  MasterKarton Plus 295г 720*1040 ( 888)</t>
  </si>
  <si>
    <t>Картон мелованный SVETOCOAT пл.175г/м2 ф.70см (111018)</t>
  </si>
  <si>
    <t>Картон мелованный SVETOCOAT пл.175г/м2 ф.72см (10948)</t>
  </si>
  <si>
    <t>Картон МО  230 гр ф.720( 10948)</t>
  </si>
  <si>
    <t>Картон Нева  235гр ф.700( 111018)</t>
  </si>
  <si>
    <t>Картон Нева 450гр  картон 840мм (10022)</t>
  </si>
  <si>
    <t>Картон умка,300 62*94(2004)</t>
  </si>
  <si>
    <t>Картон-лайнер Master Liner 180г 1050/1100/150мм (110043)</t>
  </si>
  <si>
    <t>Картон-лайнер Master Liner 180г 600/1000/150мм (110042)</t>
  </si>
  <si>
    <t>Картон-лайнер Master Liner 180г 620/1100/150мм (110038)</t>
  </si>
  <si>
    <t>КТ Белый,  135 гр картон 850мм(11008)</t>
  </si>
  <si>
    <t>КТ Белый,  135/140 гр картон 1200мм(10951)</t>
  </si>
  <si>
    <t>КТ Белый,  135/140 гр картон 1250мм(10008)</t>
  </si>
  <si>
    <t>КТ Белый, 140 гр картон 1050мм(10006)</t>
  </si>
  <si>
    <t>КТ Белый, 140 гр картон 1400мм(10007)</t>
  </si>
  <si>
    <t>Нева 240 гр картон 510*920(10900)</t>
  </si>
  <si>
    <t>Нева 280 гр картон 700*1000(10047)</t>
  </si>
  <si>
    <t>Нева 320 гр картон 700*1000(110052)</t>
  </si>
  <si>
    <t>Нева 420 гр картон 700*800(10038)</t>
  </si>
  <si>
    <t>Нева 450 гр картон 1050мм (222)</t>
  </si>
  <si>
    <t>Нева 450 гр картон 450*840(10034)</t>
  </si>
  <si>
    <t>Нева 450 гр картон 525*990(110037)</t>
  </si>
  <si>
    <t>Нева 450 гр картон 540*720(10033)</t>
  </si>
  <si>
    <t>Нева 450 гр картон 550*1050(10032)</t>
  </si>
  <si>
    <t>Нева 450 гр картон 620*770(10031)</t>
  </si>
  <si>
    <t>Нева 450 гр картон 620*960(10036)</t>
  </si>
  <si>
    <t>Нева 450 гр картон 790*740(10035)</t>
  </si>
  <si>
    <t>Нева роль 240 600(110042)</t>
  </si>
  <si>
    <t>Нева роль 240 620(110038)</t>
  </si>
  <si>
    <t>Нева роль 240 700 (111018)</t>
  </si>
  <si>
    <t>Нева роль 420, 390-600(10024)</t>
  </si>
  <si>
    <t>НМ 190 ф62 Сураж (110017)</t>
  </si>
  <si>
    <t>НМ 190 ф70 Сураж (110019)</t>
  </si>
  <si>
    <t>НМ 190 ф84 Сураж (110020)</t>
  </si>
  <si>
    <t>НМ 360 ф70 Сураж (110021)</t>
  </si>
  <si>
    <t>Офсет 100гр 840мм ( 10009)</t>
  </si>
  <si>
    <t>Подпергамент П 2с 45 ф.84(11011)</t>
  </si>
  <si>
    <t>Светогорск цел 210 гр.лайнер 600*840(10050)</t>
  </si>
  <si>
    <t>Светогорск цел 210 гр.лайнер 700*820(10051)</t>
  </si>
  <si>
    <t>номенклатура на 01.01.2018</t>
  </si>
  <si>
    <t>тираж</t>
  </si>
  <si>
    <t>кол-во листов</t>
  </si>
  <si>
    <t>Микрогофрокартон (изготовление)</t>
  </si>
  <si>
    <t>Картон (плоский слой)</t>
  </si>
  <si>
    <t>Картон (флютинг)</t>
  </si>
  <si>
    <t>Клей гофро</t>
  </si>
  <si>
    <t>Биг.каналы 0,5мм*1,5мм</t>
  </si>
  <si>
    <t>Вертикальный присос для Роланд 30,5 мм</t>
  </si>
  <si>
    <t>Вертикальный присос для Роланд 41 мм</t>
  </si>
  <si>
    <t>Ветошь</t>
  </si>
  <si>
    <t>Глянцевый лак</t>
  </si>
  <si>
    <t>Губки вискозные</t>
  </si>
  <si>
    <t>Гуммирующие покрытие для СТП</t>
  </si>
  <si>
    <t>Дисперсия ДЭ 30/5</t>
  </si>
  <si>
    <t>Добавка в увлажнение IPS, 210л</t>
  </si>
  <si>
    <t>Клей EUKALIN 6290</t>
  </si>
  <si>
    <t>Клей EUKALIN 6325</t>
  </si>
  <si>
    <t>Клей д/гофроагрегата</t>
  </si>
  <si>
    <t>Концентрат увлажнения Гидрофаст 316</t>
  </si>
  <si>
    <t>Краска офсетная INNOVATION Cyan</t>
  </si>
  <si>
    <t>Краска офсетная Magenta</t>
  </si>
  <si>
    <t>Краска офсетная Panton 280</t>
  </si>
  <si>
    <t>Краска офсетная Panton Black</t>
  </si>
  <si>
    <t>Краска офсетная Panton процесс blue</t>
  </si>
  <si>
    <t>Краска офсетная Universon-E Yellow</t>
  </si>
  <si>
    <t>Краска офсетная XETRON Black</t>
  </si>
  <si>
    <t>Краска пантон PURLE</t>
  </si>
  <si>
    <t>Краска пантон блю 072</t>
  </si>
  <si>
    <t>Краска пантон бронза</t>
  </si>
  <si>
    <t>Краска пантон зеленый</t>
  </si>
  <si>
    <t>Краска пантон золото</t>
  </si>
  <si>
    <t>Краска пантон красный ВАРМ</t>
  </si>
  <si>
    <t>Краска пантон красный Рубин</t>
  </si>
  <si>
    <t>Краска пантон прозр.</t>
  </si>
  <si>
    <t>Краска пантон РАДОМИН</t>
  </si>
  <si>
    <t>Краска пантон рефлекс блю</t>
  </si>
  <si>
    <t>Краска пантон смесевой 1345с</t>
  </si>
  <si>
    <t>Краска пантон смесевой 153</t>
  </si>
  <si>
    <t>Краска пантон смесевой 156</t>
  </si>
  <si>
    <t>Краска пантон смесевой 4655с</t>
  </si>
  <si>
    <t>Краска пантон смесевой 4695</t>
  </si>
  <si>
    <t>Краска пантон фиолет</t>
  </si>
  <si>
    <t>Лак глянцевый AguaGloss</t>
  </si>
  <si>
    <t>Лак жиростойкий</t>
  </si>
  <si>
    <t>Лак масл.глянец.</t>
  </si>
  <si>
    <t>Лак матовый</t>
  </si>
  <si>
    <t>Лак праймер 1680</t>
  </si>
  <si>
    <t>Лак УФ 3890</t>
  </si>
  <si>
    <t>Лента клейкая</t>
  </si>
  <si>
    <t>Лента приправочная бумажная 6,5*0,05</t>
  </si>
  <si>
    <t>Лента приправочная металлическая</t>
  </si>
  <si>
    <t>Марзан красный</t>
  </si>
  <si>
    <t>Нож ракельный</t>
  </si>
  <si>
    <t>Отсекатель листа плоский для Роланд</t>
  </si>
  <si>
    <t>Офсетная резина 1060х910х1,96мм</t>
  </si>
  <si>
    <t>Очиститель голубой</t>
  </si>
  <si>
    <t>Очиститель розовый</t>
  </si>
  <si>
    <t>Паста д/снижения липкости</t>
  </si>
  <si>
    <t>Перчатки резинов.</t>
  </si>
  <si>
    <t>Пластины д/СТП 1040*805</t>
  </si>
  <si>
    <t>Пластины д/СТП 510*400</t>
  </si>
  <si>
    <t xml:space="preserve">Пленка ПВХ </t>
  </si>
  <si>
    <t>Плоский присос для Роланд 41мм</t>
  </si>
  <si>
    <t>Поддекельное полотно</t>
  </si>
  <si>
    <t>Поддекельное полотно д/лакировки</t>
  </si>
  <si>
    <t>Противоотмарыв.порошок</t>
  </si>
  <si>
    <t>Проявитель пластин PL 10D</t>
  </si>
  <si>
    <t>Проявитель пластин PL 10R</t>
  </si>
  <si>
    <t>Резина офсетная</t>
  </si>
  <si>
    <t>Ручная смывка для резин и валиков</t>
  </si>
  <si>
    <t>Скоба мет.</t>
  </si>
  <si>
    <t>Скобы для стягивания стрейптнг- ленты</t>
  </si>
  <si>
    <t>Скотч</t>
  </si>
  <si>
    <t>Спиртовая добавка IPS</t>
  </si>
  <si>
    <t>Средство для смывки валиков лаковой секции</t>
  </si>
  <si>
    <t>Стрейпинг лента</t>
  </si>
  <si>
    <t>Стрейч</t>
  </si>
  <si>
    <t>Уплотнение для лака на водной основе</t>
  </si>
  <si>
    <t>Щетка белая для VSP85</t>
  </si>
  <si>
    <t>расходные материалы</t>
  </si>
  <si>
    <t>Печатная часть</t>
  </si>
  <si>
    <t>Картон (Лайнер)</t>
  </si>
  <si>
    <t>Клей кашировальный 2</t>
  </si>
  <si>
    <t>Клей ФСЛ</t>
  </si>
  <si>
    <t>Лак ВД</t>
  </si>
  <si>
    <t>Лак УФ</t>
  </si>
  <si>
    <t>Краска</t>
  </si>
  <si>
    <t>Пленка Ламин /м</t>
  </si>
  <si>
    <t>Пленка Окошко/мм</t>
  </si>
  <si>
    <t>Прокладка для тортов</t>
  </si>
  <si>
    <t>Концентрат увлажнения</t>
  </si>
  <si>
    <t>Размотка</t>
  </si>
  <si>
    <t>Печать</t>
  </si>
  <si>
    <t>УФ</t>
  </si>
  <si>
    <t>ВД</t>
  </si>
  <si>
    <t>Высечка</t>
  </si>
  <si>
    <t>Склейка</t>
  </si>
  <si>
    <t>Каширование</t>
  </si>
  <si>
    <t>Разрубка</t>
  </si>
  <si>
    <t>упаковка</t>
  </si>
  <si>
    <t>Ламинирование</t>
  </si>
  <si>
    <t>Окновклейка</t>
  </si>
  <si>
    <t>Фальцовка</t>
  </si>
  <si>
    <t>ИТОГО прямых затрат на изделие</t>
  </si>
  <si>
    <t>ФОТ АУП</t>
  </si>
  <si>
    <t xml:space="preserve">ЕСН </t>
  </si>
  <si>
    <t>аренда помещений</t>
  </si>
  <si>
    <t>коммунальные расходы</t>
  </si>
  <si>
    <t xml:space="preserve">Прочие расходы </t>
  </si>
  <si>
    <t>ИТОГО накладных затрат на изделие</t>
  </si>
  <si>
    <t>Бумага мешочная</t>
  </si>
  <si>
    <t>факт цена по требованию</t>
  </si>
  <si>
    <t>кол-во, кг</t>
  </si>
  <si>
    <t>норма расхода (кг/м2)</t>
  </si>
  <si>
    <t>стоимость изделия, руб</t>
  </si>
  <si>
    <t>Стоимость тиража, руб</t>
  </si>
  <si>
    <t>цена (план)</t>
  </si>
  <si>
    <t>площадь гофрирования,м2</t>
  </si>
  <si>
    <t>Коэфициент гофрирования,</t>
  </si>
  <si>
    <t>размер листа (площадь лайнера),м2</t>
  </si>
  <si>
    <t>Не предусмотрено</t>
  </si>
  <si>
    <t>Клей ПВА</t>
  </si>
  <si>
    <t>ИТОГО материалы</t>
  </si>
  <si>
    <t>расценка за операцию, руб</t>
  </si>
  <si>
    <t>справочно, наличие операций (0/1)</t>
  </si>
  <si>
    <t>количество резов картона,шт</t>
  </si>
  <si>
    <t>ФОТ прямого производственного персонала, виды работ</t>
  </si>
  <si>
    <t>кол-во резов</t>
  </si>
  <si>
    <t>ИТОГО ФОТ</t>
  </si>
  <si>
    <t>сумма на тираж,руб</t>
  </si>
  <si>
    <t>сумма на изделие, руб</t>
  </si>
  <si>
    <t>кол-во операций на тираж,шт</t>
  </si>
  <si>
    <t>Изготовление штанцевой формы</t>
  </si>
  <si>
    <t>ИТОГО прямых затрат на тираж</t>
  </si>
  <si>
    <t>зарплата АУП</t>
  </si>
  <si>
    <t>есн</t>
  </si>
  <si>
    <t>аренда</t>
  </si>
  <si>
    <t>коммуналка</t>
  </si>
  <si>
    <t>амортизация</t>
  </si>
  <si>
    <t>командировочные, хознужды</t>
  </si>
  <si>
    <t>ИТОГО накладных затрат на тираж</t>
  </si>
  <si>
    <t>цена реализации по договору, руб/изд</t>
  </si>
  <si>
    <t>цена реализации тиража, руб</t>
  </si>
  <si>
    <t>стоимость тиража факт</t>
  </si>
  <si>
    <t>стоимоть изделия, факт,руб</t>
  </si>
  <si>
    <t>Спиртовая добавка IPSт ( при наличии краски)</t>
  </si>
  <si>
    <t>Пластины (при наличии краски)</t>
  </si>
  <si>
    <t>Итого себестоимость изделия (план)</t>
  </si>
  <si>
    <t>Итого себестоимость изделия факт</t>
  </si>
  <si>
    <t xml:space="preserve">Калькуляция себестоимости изделия </t>
  </si>
  <si>
    <t>Вкладыш</t>
  </si>
  <si>
    <t>сентябрь</t>
  </si>
  <si>
    <t>уд вес% в общем V затрат (группы)</t>
  </si>
  <si>
    <t>расчет себестоимости за месяц</t>
  </si>
  <si>
    <t>октябрь (затраты 20 счет)</t>
  </si>
  <si>
    <t>октябрь (себестоимость</t>
  </si>
  <si>
    <t>ноябрь (затраты 20 счет)</t>
  </si>
  <si>
    <t>ноябрь (себестоимость</t>
  </si>
  <si>
    <t>декабрь (затраты 20 счет)</t>
  </si>
  <si>
    <t>декабрь (себестоимость</t>
  </si>
  <si>
    <t>ГП</t>
  </si>
  <si>
    <t>прямые расходы</t>
  </si>
  <si>
    <t>картон</t>
  </si>
  <si>
    <t>расходн материалы</t>
  </si>
  <si>
    <t>зарплата рабочих</t>
  </si>
  <si>
    <t>ЕСН</t>
  </si>
  <si>
    <t>косвенные расходы</t>
  </si>
  <si>
    <t>ИТОГО Затрат за месяц</t>
  </si>
  <si>
    <t>выручка сентябрь</t>
  </si>
  <si>
    <t>себестоимость сентябрь</t>
  </si>
  <si>
    <t>прямые затраты на тираж</t>
  </si>
  <si>
    <t>накладные затраты на тираж</t>
  </si>
  <si>
    <t>итого затраты на тираж</t>
  </si>
  <si>
    <t>уд вес прямых</t>
  </si>
  <si>
    <t>уд вес накладных</t>
  </si>
  <si>
    <t>расчет накладных затрат по заказно</t>
  </si>
  <si>
    <t>сентябрь 2017</t>
  </si>
  <si>
    <t>октябрь 2017</t>
  </si>
  <si>
    <t>ноябрь 2017</t>
  </si>
  <si>
    <t>декабрь 2017</t>
  </si>
  <si>
    <t>уд вес в накл каждой статьи в общем обьеме накл затрат</t>
  </si>
  <si>
    <t>сумма на тираж постатейно</t>
  </si>
  <si>
    <t xml:space="preserve">расшифровка накладных затрат </t>
  </si>
  <si>
    <t>Накладные расходы (расчет на листе накладные затраты)</t>
  </si>
  <si>
    <t>прибыль (+), убыток (-)</t>
  </si>
  <si>
    <t>прочие расходные материалы (5% от объема осн материалов)</t>
  </si>
  <si>
    <t>затраты на 1 изд, руб</t>
  </si>
  <si>
    <t>затраты на тираж, руб</t>
  </si>
  <si>
    <t>АТВА №2</t>
  </si>
  <si>
    <t>данные от технологов</t>
  </si>
  <si>
    <t>Финляндия (салют Беслан)</t>
  </si>
  <si>
    <t>Справочно:</t>
  </si>
  <si>
    <t>ИТОГО накладные расходы на данный тираж</t>
  </si>
  <si>
    <t>кол-во план</t>
  </si>
  <si>
    <t>кол-во факт (списание)</t>
  </si>
  <si>
    <t>сюда надо собрать данные по идентичным материалам с листов</t>
  </si>
  <si>
    <t>материлаы по факту могут менятья, проблема в том,чтобы они попадали в свод в свою номенклатуру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</si>
</sst>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8"/>
      <color indexed="8"/>
      <name val="Arial"/>
      <family val="2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4" fontId="0" fillId="0" borderId="0" xfId="0" applyNumberForma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4" borderId="0" xfId="0" applyNumberFormat="1" applyFill="1" applyAlignment="1">
      <alignment wrapText="1"/>
    </xf>
    <xf numFmtId="4" fontId="3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1" fillId="0" borderId="3" xfId="0" applyNumberFormat="1" applyFont="1" applyBorder="1" applyAlignment="1">
      <alignment wrapText="1"/>
    </xf>
    <xf numFmtId="4" fontId="0" fillId="0" borderId="3" xfId="0" applyNumberFormat="1" applyBorder="1" applyAlignment="1">
      <alignment wrapText="1"/>
    </xf>
    <xf numFmtId="4" fontId="4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4" fontId="1" fillId="4" borderId="3" xfId="0" applyNumberFormat="1" applyFont="1" applyFill="1" applyBorder="1" applyAlignment="1">
      <alignment wrapText="1"/>
    </xf>
    <xf numFmtId="4" fontId="0" fillId="4" borderId="6" xfId="0" applyNumberFormat="1" applyFill="1" applyBorder="1" applyAlignment="1">
      <alignment wrapText="1"/>
    </xf>
    <xf numFmtId="4" fontId="0" fillId="4" borderId="8" xfId="0" applyNumberFormat="1" applyFill="1" applyBorder="1" applyAlignment="1">
      <alignment wrapText="1"/>
    </xf>
    <xf numFmtId="4" fontId="0" fillId="4" borderId="10" xfId="0" applyNumberFormat="1" applyFill="1" applyBorder="1" applyAlignment="1">
      <alignment wrapText="1"/>
    </xf>
    <xf numFmtId="10" fontId="0" fillId="0" borderId="3" xfId="0" applyNumberFormat="1" applyBorder="1" applyAlignment="1">
      <alignment wrapText="1"/>
    </xf>
    <xf numFmtId="4" fontId="0" fillId="4" borderId="12" xfId="0" applyNumberFormat="1" applyFill="1" applyBorder="1" applyAlignment="1">
      <alignment wrapText="1"/>
    </xf>
    <xf numFmtId="164" fontId="0" fillId="0" borderId="0" xfId="0" applyNumberFormat="1" applyAlignment="1">
      <alignment wrapText="1"/>
    </xf>
    <xf numFmtId="164" fontId="1" fillId="0" borderId="3" xfId="0" applyNumberFormat="1" applyFont="1" applyBorder="1" applyAlignment="1">
      <alignment wrapText="1"/>
    </xf>
    <xf numFmtId="164" fontId="0" fillId="0" borderId="3" xfId="0" applyNumberFormat="1" applyBorder="1" applyAlignment="1">
      <alignment wrapText="1"/>
    </xf>
    <xf numFmtId="165" fontId="0" fillId="0" borderId="0" xfId="0" applyNumberFormat="1" applyAlignment="1">
      <alignment wrapText="1"/>
    </xf>
    <xf numFmtId="165" fontId="1" fillId="0" borderId="3" xfId="0" applyNumberFormat="1" applyFont="1" applyBorder="1" applyAlignment="1">
      <alignment wrapText="1"/>
    </xf>
    <xf numFmtId="165" fontId="0" fillId="0" borderId="3" xfId="0" applyNumberForma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0" fontId="6" fillId="3" borderId="0" xfId="0" applyFont="1" applyFill="1"/>
    <xf numFmtId="0" fontId="4" fillId="0" borderId="0" xfId="0" applyFont="1"/>
    <xf numFmtId="0" fontId="7" fillId="2" borderId="1" xfId="0" applyNumberFormat="1" applyFont="1" applyFill="1" applyBorder="1" applyAlignment="1">
      <alignment horizontal="left" vertical="top"/>
    </xf>
    <xf numFmtId="0" fontId="7" fillId="3" borderId="0" xfId="0" applyNumberFormat="1" applyFont="1" applyFill="1" applyBorder="1" applyAlignment="1">
      <alignment horizontal="left" vertical="top"/>
    </xf>
    <xf numFmtId="0" fontId="7" fillId="2" borderId="2" xfId="1" applyNumberFormat="1" applyFont="1" applyFill="1" applyBorder="1" applyAlignment="1">
      <alignment horizontal="left" vertical="top"/>
    </xf>
    <xf numFmtId="4" fontId="1" fillId="4" borderId="13" xfId="0" applyNumberFormat="1" applyFont="1" applyFill="1" applyBorder="1" applyAlignment="1">
      <alignment wrapText="1"/>
    </xf>
    <xf numFmtId="4" fontId="0" fillId="0" borderId="13" xfId="0" applyNumberFormat="1" applyBorder="1" applyAlignment="1">
      <alignment wrapText="1"/>
    </xf>
    <xf numFmtId="4" fontId="8" fillId="0" borderId="14" xfId="0" applyNumberFormat="1" applyFont="1" applyBorder="1" applyAlignment="1">
      <alignment wrapText="1"/>
    </xf>
    <xf numFmtId="4" fontId="8" fillId="0" borderId="15" xfId="0" applyNumberFormat="1" applyFont="1" applyBorder="1" applyAlignment="1">
      <alignment wrapText="1"/>
    </xf>
    <xf numFmtId="4" fontId="8" fillId="0" borderId="16" xfId="0" applyNumberFormat="1" applyFont="1" applyBorder="1" applyAlignment="1">
      <alignment wrapText="1"/>
    </xf>
    <xf numFmtId="4" fontId="8" fillId="0" borderId="4" xfId="0" applyNumberFormat="1" applyFont="1" applyBorder="1" applyAlignment="1">
      <alignment wrapText="1"/>
    </xf>
    <xf numFmtId="164" fontId="0" fillId="0" borderId="13" xfId="0" applyNumberFormat="1" applyBorder="1" applyAlignment="1">
      <alignment wrapText="1"/>
    </xf>
    <xf numFmtId="4" fontId="9" fillId="0" borderId="4" xfId="0" applyNumberFormat="1" applyFont="1" applyBorder="1" applyAlignment="1">
      <alignment wrapText="1"/>
    </xf>
    <xf numFmtId="3" fontId="0" fillId="0" borderId="3" xfId="0" applyNumberForma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4" fontId="8" fillId="0" borderId="18" xfId="0" applyNumberFormat="1" applyFont="1" applyBorder="1" applyAlignment="1">
      <alignment wrapText="1"/>
    </xf>
    <xf numFmtId="4" fontId="0" fillId="0" borderId="19" xfId="0" applyNumberFormat="1" applyBorder="1" applyAlignment="1">
      <alignment wrapText="1"/>
    </xf>
    <xf numFmtId="165" fontId="3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165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165" fontId="1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4" fontId="3" fillId="0" borderId="7" xfId="0" applyNumberFormat="1" applyFont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1" fillId="0" borderId="7" xfId="0" applyNumberFormat="1" applyFont="1" applyBorder="1" applyAlignment="1">
      <alignment wrapText="1"/>
    </xf>
    <xf numFmtId="4" fontId="1" fillId="0" borderId="8" xfId="0" applyNumberFormat="1" applyFont="1" applyBorder="1" applyAlignment="1">
      <alignment wrapText="1"/>
    </xf>
    <xf numFmtId="4" fontId="1" fillId="0" borderId="9" xfId="0" applyNumberFormat="1" applyFont="1" applyBorder="1" applyAlignment="1">
      <alignment wrapText="1"/>
    </xf>
    <xf numFmtId="4" fontId="1" fillId="0" borderId="10" xfId="0" applyNumberFormat="1" applyFont="1" applyBorder="1" applyAlignment="1">
      <alignment wrapText="1"/>
    </xf>
    <xf numFmtId="4" fontId="1" fillId="4" borderId="21" xfId="0" applyNumberFormat="1" applyFont="1" applyFill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10" fontId="1" fillId="0" borderId="3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4" fontId="0" fillId="4" borderId="19" xfId="0" applyNumberFormat="1" applyFill="1" applyBorder="1" applyAlignment="1">
      <alignment wrapText="1"/>
    </xf>
    <xf numFmtId="4" fontId="0" fillId="0" borderId="22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22" xfId="0" applyNumberFormat="1" applyFont="1" applyBorder="1" applyAlignment="1">
      <alignment wrapText="1"/>
    </xf>
    <xf numFmtId="0" fontId="0" fillId="4" borderId="5" xfId="0" applyFill="1" applyBorder="1" applyAlignment="1">
      <alignment wrapText="1"/>
    </xf>
    <xf numFmtId="4" fontId="9" fillId="0" borderId="20" xfId="0" applyNumberFormat="1" applyFont="1" applyBorder="1" applyAlignment="1">
      <alignment wrapText="1"/>
    </xf>
    <xf numFmtId="4" fontId="0" fillId="0" borderId="20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4" fontId="0" fillId="0" borderId="21" xfId="0" applyNumberFormat="1" applyBorder="1" applyAlignment="1">
      <alignment wrapText="1"/>
    </xf>
    <xf numFmtId="4" fontId="1" fillId="0" borderId="11" xfId="0" applyNumberFormat="1" applyFont="1" applyBorder="1" applyAlignment="1">
      <alignment wrapText="1"/>
    </xf>
    <xf numFmtId="4" fontId="1" fillId="4" borderId="24" xfId="0" applyNumberFormat="1" applyFont="1" applyFill="1" applyBorder="1" applyAlignment="1">
      <alignment wrapText="1"/>
    </xf>
    <xf numFmtId="4" fontId="3" fillId="0" borderId="25" xfId="0" applyNumberFormat="1" applyFont="1" applyBorder="1" applyAlignment="1">
      <alignment wrapText="1"/>
    </xf>
    <xf numFmtId="4" fontId="3" fillId="4" borderId="13" xfId="0" applyNumberFormat="1" applyFont="1" applyFill="1" applyBorder="1" applyAlignment="1">
      <alignment wrapText="1"/>
    </xf>
    <xf numFmtId="4" fontId="3" fillId="0" borderId="26" xfId="0" applyNumberFormat="1" applyFont="1" applyBorder="1" applyAlignment="1">
      <alignment wrapText="1"/>
    </xf>
    <xf numFmtId="165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4" fontId="0" fillId="0" borderId="0" xfId="0" applyNumberFormat="1"/>
    <xf numFmtId="0" fontId="6" fillId="3" borderId="3" xfId="0" applyFont="1" applyFill="1" applyBorder="1"/>
    <xf numFmtId="0" fontId="4" fillId="0" borderId="3" xfId="0" applyFont="1" applyBorder="1"/>
    <xf numFmtId="0" fontId="7" fillId="2" borderId="3" xfId="0" applyNumberFormat="1" applyFont="1" applyFill="1" applyBorder="1" applyAlignment="1">
      <alignment horizontal="left" vertical="top"/>
    </xf>
    <xf numFmtId="0" fontId="7" fillId="3" borderId="3" xfId="0" applyNumberFormat="1" applyFont="1" applyFill="1" applyBorder="1" applyAlignment="1">
      <alignment horizontal="left" vertical="top"/>
    </xf>
    <xf numFmtId="0" fontId="7" fillId="2" borderId="3" xfId="1" applyNumberFormat="1" applyFont="1" applyFill="1" applyBorder="1" applyAlignment="1">
      <alignment horizontal="left" vertical="top"/>
    </xf>
    <xf numFmtId="4" fontId="4" fillId="0" borderId="3" xfId="0" applyNumberFormat="1" applyFont="1" applyBorder="1"/>
    <xf numFmtId="4" fontId="4" fillId="0" borderId="0" xfId="0" applyNumberFormat="1" applyFont="1"/>
    <xf numFmtId="4" fontId="0" fillId="0" borderId="5" xfId="0" applyNumberFormat="1" applyBorder="1"/>
    <xf numFmtId="4" fontId="0" fillId="0" borderId="7" xfId="0" applyNumberFormat="1" applyBorder="1"/>
    <xf numFmtId="4" fontId="0" fillId="0" borderId="11" xfId="0" applyNumberFormat="1" applyBorder="1"/>
    <xf numFmtId="4" fontId="0" fillId="0" borderId="9" xfId="0" applyNumberFormat="1" applyBorder="1"/>
    <xf numFmtId="4" fontId="0" fillId="0" borderId="0" xfId="0" applyNumberFormat="1" applyBorder="1"/>
    <xf numFmtId="4" fontId="10" fillId="0" borderId="0" xfId="0" applyNumberFormat="1" applyFont="1"/>
    <xf numFmtId="4" fontId="1" fillId="0" borderId="0" xfId="0" applyNumberFormat="1" applyFont="1"/>
    <xf numFmtId="4" fontId="1" fillId="0" borderId="3" xfId="0" applyNumberFormat="1" applyFont="1" applyBorder="1"/>
    <xf numFmtId="4" fontId="0" fillId="0" borderId="3" xfId="0" applyNumberFormat="1" applyBorder="1"/>
    <xf numFmtId="4" fontId="0" fillId="3" borderId="3" xfId="0" applyNumberFormat="1" applyFill="1" applyBorder="1"/>
    <xf numFmtId="4" fontId="0" fillId="4" borderId="5" xfId="0" applyNumberFormat="1" applyFill="1" applyBorder="1" applyAlignment="1">
      <alignment wrapText="1"/>
    </xf>
    <xf numFmtId="4" fontId="1" fillId="4" borderId="3" xfId="0" applyNumberFormat="1" applyFont="1" applyFill="1" applyBorder="1"/>
    <xf numFmtId="0" fontId="13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19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49" fontId="1" fillId="0" borderId="23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_номенклатура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5"/>
  <sheetViews>
    <sheetView workbookViewId="0">
      <selection sqref="A1:XFD1048576"/>
    </sheetView>
  </sheetViews>
  <sheetFormatPr defaultRowHeight="15" x14ac:dyDescent="0.25"/>
  <cols>
    <col min="1" max="1" width="55.85546875" style="25" customWidth="1"/>
    <col min="2" max="16384" width="9.140625" style="25"/>
  </cols>
  <sheetData>
    <row r="1" spans="1:1" x14ac:dyDescent="0.25">
      <c r="A1" s="24" t="s">
        <v>77</v>
      </c>
    </row>
    <row r="2" spans="1:1" x14ac:dyDescent="0.25">
      <c r="A2" s="26" t="s">
        <v>1</v>
      </c>
    </row>
    <row r="3" spans="1:1" x14ac:dyDescent="0.25">
      <c r="A3" s="26" t="s">
        <v>198</v>
      </c>
    </row>
    <row r="4" spans="1:1" x14ac:dyDescent="0.25">
      <c r="A4" s="26" t="s">
        <v>1</v>
      </c>
    </row>
    <row r="5" spans="1:1" x14ac:dyDescent="0.25">
      <c r="A5" s="26" t="s">
        <v>2</v>
      </c>
    </row>
    <row r="6" spans="1:1" x14ac:dyDescent="0.25">
      <c r="A6" s="26" t="s">
        <v>3</v>
      </c>
    </row>
    <row r="7" spans="1:1" x14ac:dyDescent="0.25">
      <c r="A7" s="26" t="s">
        <v>4</v>
      </c>
    </row>
    <row r="8" spans="1:1" x14ac:dyDescent="0.25">
      <c r="A8" s="26" t="s">
        <v>5</v>
      </c>
    </row>
    <row r="9" spans="1:1" x14ac:dyDescent="0.25">
      <c r="A9" s="26" t="s">
        <v>6</v>
      </c>
    </row>
    <row r="10" spans="1:1" x14ac:dyDescent="0.25">
      <c r="A10" s="26" t="s">
        <v>7</v>
      </c>
    </row>
    <row r="11" spans="1:1" x14ac:dyDescent="0.25">
      <c r="A11" s="26" t="s">
        <v>8</v>
      </c>
    </row>
    <row r="12" spans="1:1" x14ac:dyDescent="0.25">
      <c r="A12" s="26" t="s">
        <v>9</v>
      </c>
    </row>
    <row r="13" spans="1:1" x14ac:dyDescent="0.25">
      <c r="A13" s="26" t="s">
        <v>10</v>
      </c>
    </row>
    <row r="14" spans="1:1" x14ac:dyDescent="0.25">
      <c r="A14" s="26" t="s">
        <v>11</v>
      </c>
    </row>
    <row r="15" spans="1:1" x14ac:dyDescent="0.25">
      <c r="A15" s="26" t="s">
        <v>12</v>
      </c>
    </row>
    <row r="16" spans="1:1" x14ac:dyDescent="0.25">
      <c r="A16" s="26" t="s">
        <v>13</v>
      </c>
    </row>
    <row r="17" spans="1:1" x14ac:dyDescent="0.25">
      <c r="A17" s="26" t="s">
        <v>14</v>
      </c>
    </row>
    <row r="18" spans="1:1" x14ac:dyDescent="0.25">
      <c r="A18" s="26" t="s">
        <v>15</v>
      </c>
    </row>
    <row r="19" spans="1:1" x14ac:dyDescent="0.25">
      <c r="A19" s="26" t="s">
        <v>16</v>
      </c>
    </row>
    <row r="20" spans="1:1" x14ac:dyDescent="0.25">
      <c r="A20" s="26" t="s">
        <v>17</v>
      </c>
    </row>
    <row r="21" spans="1:1" x14ac:dyDescent="0.25">
      <c r="A21" s="26" t="s">
        <v>18</v>
      </c>
    </row>
    <row r="22" spans="1:1" x14ac:dyDescent="0.25">
      <c r="A22" s="26" t="s">
        <v>19</v>
      </c>
    </row>
    <row r="23" spans="1:1" x14ac:dyDescent="0.25">
      <c r="A23" s="26" t="s">
        <v>20</v>
      </c>
    </row>
    <row r="24" spans="1:1" x14ac:dyDescent="0.25">
      <c r="A24" s="26" t="s">
        <v>21</v>
      </c>
    </row>
    <row r="25" spans="1:1" x14ac:dyDescent="0.25">
      <c r="A25" s="26" t="s">
        <v>22</v>
      </c>
    </row>
    <row r="26" spans="1:1" x14ac:dyDescent="0.25">
      <c r="A26" s="26" t="s">
        <v>23</v>
      </c>
    </row>
    <row r="27" spans="1:1" x14ac:dyDescent="0.25">
      <c r="A27" s="26" t="s">
        <v>24</v>
      </c>
    </row>
    <row r="28" spans="1:1" x14ac:dyDescent="0.25">
      <c r="A28" s="26" t="s">
        <v>25</v>
      </c>
    </row>
    <row r="29" spans="1:1" x14ac:dyDescent="0.25">
      <c r="A29" s="26" t="s">
        <v>26</v>
      </c>
    </row>
    <row r="30" spans="1:1" x14ac:dyDescent="0.25">
      <c r="A30" s="26" t="s">
        <v>27</v>
      </c>
    </row>
    <row r="31" spans="1:1" x14ac:dyDescent="0.25">
      <c r="A31" s="26" t="s">
        <v>28</v>
      </c>
    </row>
    <row r="32" spans="1:1" x14ac:dyDescent="0.25">
      <c r="A32" s="26" t="s">
        <v>29</v>
      </c>
    </row>
    <row r="33" spans="1:1" x14ac:dyDescent="0.25">
      <c r="A33" s="26" t="s">
        <v>30</v>
      </c>
    </row>
    <row r="34" spans="1:1" x14ac:dyDescent="0.25">
      <c r="A34" s="26" t="s">
        <v>31</v>
      </c>
    </row>
    <row r="35" spans="1:1" x14ac:dyDescent="0.25">
      <c r="A35" s="26" t="s">
        <v>32</v>
      </c>
    </row>
    <row r="36" spans="1:1" x14ac:dyDescent="0.25">
      <c r="A36" s="26" t="s">
        <v>33</v>
      </c>
    </row>
    <row r="37" spans="1:1" x14ac:dyDescent="0.25">
      <c r="A37" s="26" t="s">
        <v>34</v>
      </c>
    </row>
    <row r="38" spans="1:1" x14ac:dyDescent="0.25">
      <c r="A38" s="26" t="s">
        <v>35</v>
      </c>
    </row>
    <row r="39" spans="1:1" x14ac:dyDescent="0.25">
      <c r="A39" s="26" t="s">
        <v>36</v>
      </c>
    </row>
    <row r="40" spans="1:1" x14ac:dyDescent="0.25">
      <c r="A40" s="26" t="s">
        <v>37</v>
      </c>
    </row>
    <row r="41" spans="1:1" x14ac:dyDescent="0.25">
      <c r="A41" s="26" t="s">
        <v>38</v>
      </c>
    </row>
    <row r="42" spans="1:1" x14ac:dyDescent="0.25">
      <c r="A42" s="26" t="s">
        <v>39</v>
      </c>
    </row>
    <row r="43" spans="1:1" x14ac:dyDescent="0.25">
      <c r="A43" s="26" t="s">
        <v>40</v>
      </c>
    </row>
    <row r="44" spans="1:1" x14ac:dyDescent="0.25">
      <c r="A44" s="26" t="s">
        <v>41</v>
      </c>
    </row>
    <row r="45" spans="1:1" x14ac:dyDescent="0.25">
      <c r="A45" s="26" t="s">
        <v>42</v>
      </c>
    </row>
    <row r="46" spans="1:1" x14ac:dyDescent="0.25">
      <c r="A46" s="26" t="s">
        <v>43</v>
      </c>
    </row>
    <row r="47" spans="1:1" x14ac:dyDescent="0.25">
      <c r="A47" s="26" t="s">
        <v>44</v>
      </c>
    </row>
    <row r="48" spans="1:1" x14ac:dyDescent="0.25">
      <c r="A48" s="26" t="s">
        <v>45</v>
      </c>
    </row>
    <row r="49" spans="1:1" x14ac:dyDescent="0.25">
      <c r="A49" s="26" t="s">
        <v>46</v>
      </c>
    </row>
    <row r="50" spans="1:1" x14ac:dyDescent="0.25">
      <c r="A50" s="26" t="s">
        <v>47</v>
      </c>
    </row>
    <row r="51" spans="1:1" x14ac:dyDescent="0.25">
      <c r="A51" s="26" t="s">
        <v>48</v>
      </c>
    </row>
    <row r="52" spans="1:1" x14ac:dyDescent="0.25">
      <c r="A52" s="26" t="s">
        <v>49</v>
      </c>
    </row>
    <row r="53" spans="1:1" x14ac:dyDescent="0.25">
      <c r="A53" s="26" t="s">
        <v>50</v>
      </c>
    </row>
    <row r="54" spans="1:1" x14ac:dyDescent="0.25">
      <c r="A54" s="26" t="s">
        <v>51</v>
      </c>
    </row>
    <row r="55" spans="1:1" x14ac:dyDescent="0.25">
      <c r="A55" s="26" t="s">
        <v>52</v>
      </c>
    </row>
    <row r="56" spans="1:1" x14ac:dyDescent="0.25">
      <c r="A56" s="26" t="s">
        <v>53</v>
      </c>
    </row>
    <row r="57" spans="1:1" x14ac:dyDescent="0.25">
      <c r="A57" s="26" t="s">
        <v>54</v>
      </c>
    </row>
    <row r="58" spans="1:1" x14ac:dyDescent="0.25">
      <c r="A58" s="26" t="s">
        <v>55</v>
      </c>
    </row>
    <row r="59" spans="1:1" x14ac:dyDescent="0.25">
      <c r="A59" s="26" t="s">
        <v>56</v>
      </c>
    </row>
    <row r="60" spans="1:1" x14ac:dyDescent="0.25">
      <c r="A60" s="26" t="s">
        <v>57</v>
      </c>
    </row>
    <row r="61" spans="1:1" x14ac:dyDescent="0.25">
      <c r="A61" s="26" t="s">
        <v>58</v>
      </c>
    </row>
    <row r="62" spans="1:1" x14ac:dyDescent="0.25">
      <c r="A62" s="26" t="s">
        <v>59</v>
      </c>
    </row>
    <row r="63" spans="1:1" x14ac:dyDescent="0.25">
      <c r="A63" s="26" t="s">
        <v>60</v>
      </c>
    </row>
    <row r="64" spans="1:1" x14ac:dyDescent="0.25">
      <c r="A64" s="26" t="s">
        <v>61</v>
      </c>
    </row>
    <row r="65" spans="1:1" x14ac:dyDescent="0.25">
      <c r="A65" s="26" t="s">
        <v>62</v>
      </c>
    </row>
    <row r="66" spans="1:1" x14ac:dyDescent="0.25">
      <c r="A66" s="26" t="s">
        <v>63</v>
      </c>
    </row>
    <row r="67" spans="1:1" x14ac:dyDescent="0.25">
      <c r="A67" s="26" t="s">
        <v>64</v>
      </c>
    </row>
    <row r="68" spans="1:1" x14ac:dyDescent="0.25">
      <c r="A68" s="26" t="s">
        <v>65</v>
      </c>
    </row>
    <row r="69" spans="1:1" x14ac:dyDescent="0.25">
      <c r="A69" s="26" t="s">
        <v>66</v>
      </c>
    </row>
    <row r="70" spans="1:1" x14ac:dyDescent="0.25">
      <c r="A70" s="26" t="s">
        <v>67</v>
      </c>
    </row>
    <row r="71" spans="1:1" x14ac:dyDescent="0.25">
      <c r="A71" s="26" t="s">
        <v>68</v>
      </c>
    </row>
    <row r="72" spans="1:1" x14ac:dyDescent="0.25">
      <c r="A72" s="26" t="s">
        <v>69</v>
      </c>
    </row>
    <row r="73" spans="1:1" x14ac:dyDescent="0.25">
      <c r="A73" s="26" t="s">
        <v>70</v>
      </c>
    </row>
    <row r="74" spans="1:1" x14ac:dyDescent="0.25">
      <c r="A74" s="26" t="s">
        <v>71</v>
      </c>
    </row>
    <row r="75" spans="1:1" x14ac:dyDescent="0.25">
      <c r="A75" s="26" t="s">
        <v>72</v>
      </c>
    </row>
    <row r="76" spans="1:1" x14ac:dyDescent="0.25">
      <c r="A76" s="26" t="s">
        <v>73</v>
      </c>
    </row>
    <row r="77" spans="1:1" x14ac:dyDescent="0.25">
      <c r="A77" s="26" t="s">
        <v>74</v>
      </c>
    </row>
    <row r="78" spans="1:1" x14ac:dyDescent="0.25">
      <c r="A78" s="26" t="s">
        <v>75</v>
      </c>
    </row>
    <row r="79" spans="1:1" x14ac:dyDescent="0.25">
      <c r="A79" s="26" t="s">
        <v>76</v>
      </c>
    </row>
    <row r="81" spans="1:1" x14ac:dyDescent="0.25">
      <c r="A81" s="27" t="s">
        <v>157</v>
      </c>
    </row>
    <row r="82" spans="1:1" x14ac:dyDescent="0.25">
      <c r="A82" s="28" t="s">
        <v>84</v>
      </c>
    </row>
    <row r="83" spans="1:1" x14ac:dyDescent="0.25">
      <c r="A83" s="28" t="s">
        <v>198</v>
      </c>
    </row>
    <row r="84" spans="1:1" x14ac:dyDescent="0.25">
      <c r="A84" s="28" t="s">
        <v>85</v>
      </c>
    </row>
    <row r="85" spans="1:1" x14ac:dyDescent="0.25">
      <c r="A85" s="28" t="s">
        <v>86</v>
      </c>
    </row>
    <row r="86" spans="1:1" x14ac:dyDescent="0.25">
      <c r="A86" s="28" t="s">
        <v>87</v>
      </c>
    </row>
    <row r="87" spans="1:1" x14ac:dyDescent="0.25">
      <c r="A87" s="28" t="s">
        <v>88</v>
      </c>
    </row>
    <row r="88" spans="1:1" x14ac:dyDescent="0.25">
      <c r="A88" s="28" t="s">
        <v>89</v>
      </c>
    </row>
    <row r="89" spans="1:1" x14ac:dyDescent="0.25">
      <c r="A89" s="28" t="s">
        <v>90</v>
      </c>
    </row>
    <row r="90" spans="1:1" x14ac:dyDescent="0.25">
      <c r="A90" s="28" t="s">
        <v>91</v>
      </c>
    </row>
    <row r="91" spans="1:1" x14ac:dyDescent="0.25">
      <c r="A91" s="28" t="s">
        <v>92</v>
      </c>
    </row>
    <row r="92" spans="1:1" x14ac:dyDescent="0.25">
      <c r="A92" s="28" t="s">
        <v>93</v>
      </c>
    </row>
    <row r="93" spans="1:1" x14ac:dyDescent="0.25">
      <c r="A93" s="28" t="s">
        <v>94</v>
      </c>
    </row>
    <row r="94" spans="1:1" x14ac:dyDescent="0.25">
      <c r="A94" s="28" t="s">
        <v>95</v>
      </c>
    </row>
    <row r="95" spans="1:1" x14ac:dyDescent="0.25">
      <c r="A95" s="28" t="s">
        <v>96</v>
      </c>
    </row>
    <row r="96" spans="1:1" x14ac:dyDescent="0.25">
      <c r="A96" s="28" t="s">
        <v>97</v>
      </c>
    </row>
    <row r="97" spans="1:1" x14ac:dyDescent="0.25">
      <c r="A97" s="28" t="s">
        <v>98</v>
      </c>
    </row>
    <row r="98" spans="1:1" x14ac:dyDescent="0.25">
      <c r="A98" s="28" t="s">
        <v>99</v>
      </c>
    </row>
    <row r="99" spans="1:1" x14ac:dyDescent="0.25">
      <c r="A99" s="28" t="s">
        <v>100</v>
      </c>
    </row>
    <row r="100" spans="1:1" x14ac:dyDescent="0.25">
      <c r="A100" s="28" t="s">
        <v>101</v>
      </c>
    </row>
    <row r="101" spans="1:1" x14ac:dyDescent="0.25">
      <c r="A101" s="28" t="s">
        <v>102</v>
      </c>
    </row>
    <row r="102" spans="1:1" x14ac:dyDescent="0.25">
      <c r="A102" s="28" t="s">
        <v>103</v>
      </c>
    </row>
    <row r="103" spans="1:1" x14ac:dyDescent="0.25">
      <c r="A103" s="28" t="s">
        <v>104</v>
      </c>
    </row>
    <row r="104" spans="1:1" x14ac:dyDescent="0.25">
      <c r="A104" s="28" t="s">
        <v>105</v>
      </c>
    </row>
    <row r="105" spans="1:1" x14ac:dyDescent="0.25">
      <c r="A105" s="28" t="s">
        <v>106</v>
      </c>
    </row>
    <row r="106" spans="1:1" x14ac:dyDescent="0.25">
      <c r="A106" s="28" t="s">
        <v>107</v>
      </c>
    </row>
    <row r="107" spans="1:1" x14ac:dyDescent="0.25">
      <c r="A107" s="28" t="s">
        <v>108</v>
      </c>
    </row>
    <row r="108" spans="1:1" x14ac:dyDescent="0.25">
      <c r="A108" s="28" t="s">
        <v>109</v>
      </c>
    </row>
    <row r="109" spans="1:1" x14ac:dyDescent="0.25">
      <c r="A109" s="28" t="s">
        <v>110</v>
      </c>
    </row>
    <row r="110" spans="1:1" x14ac:dyDescent="0.25">
      <c r="A110" s="28" t="s">
        <v>111</v>
      </c>
    </row>
    <row r="111" spans="1:1" x14ac:dyDescent="0.25">
      <c r="A111" s="28" t="s">
        <v>112</v>
      </c>
    </row>
    <row r="112" spans="1:1" x14ac:dyDescent="0.25">
      <c r="A112" s="28" t="s">
        <v>113</v>
      </c>
    </row>
    <row r="113" spans="1:1" x14ac:dyDescent="0.25">
      <c r="A113" s="28" t="s">
        <v>114</v>
      </c>
    </row>
    <row r="114" spans="1:1" x14ac:dyDescent="0.25">
      <c r="A114" s="28" t="s">
        <v>115</v>
      </c>
    </row>
    <row r="115" spans="1:1" x14ac:dyDescent="0.25">
      <c r="A115" s="28" t="s">
        <v>116</v>
      </c>
    </row>
    <row r="116" spans="1:1" x14ac:dyDescent="0.25">
      <c r="A116" s="28" t="s">
        <v>117</v>
      </c>
    </row>
    <row r="117" spans="1:1" x14ac:dyDescent="0.25">
      <c r="A117" s="28" t="s">
        <v>118</v>
      </c>
    </row>
    <row r="118" spans="1:1" x14ac:dyDescent="0.25">
      <c r="A118" s="28" t="s">
        <v>119</v>
      </c>
    </row>
    <row r="119" spans="1:1" x14ac:dyDescent="0.25">
      <c r="A119" s="28" t="s">
        <v>120</v>
      </c>
    </row>
    <row r="120" spans="1:1" x14ac:dyDescent="0.25">
      <c r="A120" s="28" t="s">
        <v>121</v>
      </c>
    </row>
    <row r="121" spans="1:1" x14ac:dyDescent="0.25">
      <c r="A121" s="28" t="s">
        <v>122</v>
      </c>
    </row>
    <row r="122" spans="1:1" x14ac:dyDescent="0.25">
      <c r="A122" s="28" t="s">
        <v>123</v>
      </c>
    </row>
    <row r="123" spans="1:1" x14ac:dyDescent="0.25">
      <c r="A123" s="28" t="s">
        <v>124</v>
      </c>
    </row>
    <row r="124" spans="1:1" x14ac:dyDescent="0.25">
      <c r="A124" s="28" t="s">
        <v>125</v>
      </c>
    </row>
    <row r="125" spans="1:1" x14ac:dyDescent="0.25">
      <c r="A125" s="28" t="s">
        <v>126</v>
      </c>
    </row>
    <row r="126" spans="1:1" x14ac:dyDescent="0.25">
      <c r="A126" s="28" t="s">
        <v>127</v>
      </c>
    </row>
    <row r="127" spans="1:1" x14ac:dyDescent="0.25">
      <c r="A127" s="28" t="s">
        <v>128</v>
      </c>
    </row>
    <row r="128" spans="1:1" x14ac:dyDescent="0.25">
      <c r="A128" s="28" t="s">
        <v>129</v>
      </c>
    </row>
    <row r="129" spans="1:1" x14ac:dyDescent="0.25">
      <c r="A129" s="28" t="s">
        <v>130</v>
      </c>
    </row>
    <row r="130" spans="1:1" x14ac:dyDescent="0.25">
      <c r="A130" s="28" t="s">
        <v>131</v>
      </c>
    </row>
    <row r="131" spans="1:1" x14ac:dyDescent="0.25">
      <c r="A131" s="28" t="s">
        <v>132</v>
      </c>
    </row>
    <row r="132" spans="1:1" x14ac:dyDescent="0.25">
      <c r="A132" s="28" t="s">
        <v>133</v>
      </c>
    </row>
    <row r="133" spans="1:1" x14ac:dyDescent="0.25">
      <c r="A133" s="28" t="s">
        <v>134</v>
      </c>
    </row>
    <row r="134" spans="1:1" x14ac:dyDescent="0.25">
      <c r="A134" s="28" t="s">
        <v>135</v>
      </c>
    </row>
    <row r="135" spans="1:1" x14ac:dyDescent="0.25">
      <c r="A135" s="28" t="s">
        <v>136</v>
      </c>
    </row>
    <row r="136" spans="1:1" x14ac:dyDescent="0.25">
      <c r="A136" s="28" t="s">
        <v>137</v>
      </c>
    </row>
    <row r="137" spans="1:1" x14ac:dyDescent="0.25">
      <c r="A137" s="28" t="s">
        <v>138</v>
      </c>
    </row>
    <row r="138" spans="1:1" x14ac:dyDescent="0.25">
      <c r="A138" s="28" t="s">
        <v>139</v>
      </c>
    </row>
    <row r="139" spans="1:1" x14ac:dyDescent="0.25">
      <c r="A139" s="28" t="s">
        <v>140</v>
      </c>
    </row>
    <row r="140" spans="1:1" x14ac:dyDescent="0.25">
      <c r="A140" s="28" t="s">
        <v>141</v>
      </c>
    </row>
    <row r="141" spans="1:1" x14ac:dyDescent="0.25">
      <c r="A141" s="28" t="s">
        <v>142</v>
      </c>
    </row>
    <row r="142" spans="1:1" x14ac:dyDescent="0.25">
      <c r="A142" s="28" t="s">
        <v>143</v>
      </c>
    </row>
    <row r="143" spans="1:1" x14ac:dyDescent="0.25">
      <c r="A143" s="28" t="s">
        <v>144</v>
      </c>
    </row>
    <row r="144" spans="1:1" x14ac:dyDescent="0.25">
      <c r="A144" s="28" t="s">
        <v>145</v>
      </c>
    </row>
    <row r="145" spans="1:1" x14ac:dyDescent="0.25">
      <c r="A145" s="28" t="s">
        <v>146</v>
      </c>
    </row>
    <row r="146" spans="1:1" x14ac:dyDescent="0.25">
      <c r="A146" s="28" t="s">
        <v>147</v>
      </c>
    </row>
    <row r="147" spans="1:1" x14ac:dyDescent="0.25">
      <c r="A147" s="28" t="s">
        <v>148</v>
      </c>
    </row>
    <row r="148" spans="1:1" x14ac:dyDescent="0.25">
      <c r="A148" s="28" t="s">
        <v>149</v>
      </c>
    </row>
    <row r="149" spans="1:1" x14ac:dyDescent="0.25">
      <c r="A149" s="28" t="s">
        <v>150</v>
      </c>
    </row>
    <row r="150" spans="1:1" x14ac:dyDescent="0.25">
      <c r="A150" s="28" t="s">
        <v>151</v>
      </c>
    </row>
    <row r="151" spans="1:1" x14ac:dyDescent="0.25">
      <c r="A151" s="28" t="s">
        <v>152</v>
      </c>
    </row>
    <row r="152" spans="1:1" x14ac:dyDescent="0.25">
      <c r="A152" s="28" t="s">
        <v>153</v>
      </c>
    </row>
    <row r="153" spans="1:1" x14ac:dyDescent="0.25">
      <c r="A153" s="28" t="s">
        <v>154</v>
      </c>
    </row>
    <row r="154" spans="1:1" x14ac:dyDescent="0.25">
      <c r="A154" s="28" t="s">
        <v>155</v>
      </c>
    </row>
    <row r="155" spans="1:1" x14ac:dyDescent="0.25">
      <c r="A155" s="28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workbookViewId="0">
      <selection activeCell="E4" sqref="E4"/>
    </sheetView>
  </sheetViews>
  <sheetFormatPr defaultRowHeight="15" x14ac:dyDescent="0.25"/>
  <cols>
    <col min="1" max="1" width="55.85546875" style="25" customWidth="1"/>
    <col min="2" max="2" width="15.85546875" style="91" customWidth="1"/>
    <col min="3" max="3" width="17.7109375" style="91" customWidth="1"/>
    <col min="4" max="4" width="9.140625" style="25"/>
    <col min="5" max="5" width="9.7109375" style="25" customWidth="1"/>
    <col min="6" max="6" width="17.42578125" style="25" customWidth="1"/>
    <col min="7" max="16384" width="9.140625" style="25"/>
  </cols>
  <sheetData>
    <row r="1" spans="1:14" x14ac:dyDescent="0.25">
      <c r="A1" s="85" t="s">
        <v>77</v>
      </c>
      <c r="B1" s="90" t="s">
        <v>271</v>
      </c>
      <c r="C1" s="90" t="s">
        <v>272</v>
      </c>
    </row>
    <row r="2" spans="1:14" x14ac:dyDescent="0.25">
      <c r="A2" s="87" t="s">
        <v>1</v>
      </c>
      <c r="B2" s="90"/>
      <c r="C2" s="90"/>
    </row>
    <row r="3" spans="1:14" x14ac:dyDescent="0.25">
      <c r="A3" s="87" t="s">
        <v>198</v>
      </c>
      <c r="B3" s="90"/>
      <c r="C3" s="90"/>
      <c r="D3" s="25" t="s">
        <v>273</v>
      </c>
    </row>
    <row r="4" spans="1:14" x14ac:dyDescent="0.25">
      <c r="A4" s="87" t="s">
        <v>1</v>
      </c>
      <c r="B4" s="90"/>
      <c r="C4" s="90"/>
      <c r="D4" s="25" t="s">
        <v>274</v>
      </c>
    </row>
    <row r="5" spans="1:14" x14ac:dyDescent="0.25">
      <c r="A5" s="87" t="s">
        <v>2</v>
      </c>
      <c r="B5" s="90"/>
      <c r="C5" s="90"/>
    </row>
    <row r="6" spans="1:14" x14ac:dyDescent="0.25">
      <c r="A6" s="87" t="s">
        <v>3</v>
      </c>
      <c r="B6" s="90"/>
      <c r="C6" s="90"/>
    </row>
    <row r="7" spans="1:14" x14ac:dyDescent="0.25">
      <c r="A7" s="87" t="s">
        <v>4</v>
      </c>
      <c r="B7" s="90"/>
      <c r="C7" s="90"/>
    </row>
    <row r="8" spans="1:14" x14ac:dyDescent="0.25">
      <c r="A8" s="87" t="s">
        <v>5</v>
      </c>
      <c r="B8" s="90"/>
      <c r="C8" s="90"/>
    </row>
    <row r="9" spans="1:14" x14ac:dyDescent="0.25">
      <c r="A9" s="87" t="s">
        <v>6</v>
      </c>
      <c r="B9" s="90"/>
      <c r="C9" s="90"/>
    </row>
    <row r="10" spans="1:14" x14ac:dyDescent="0.25">
      <c r="A10" s="87" t="s">
        <v>7</v>
      </c>
      <c r="B10" s="90"/>
      <c r="C10" s="90"/>
      <c r="G10" s="112"/>
      <c r="H10" s="112"/>
      <c r="I10" s="112"/>
      <c r="J10" s="112"/>
      <c r="K10" s="112"/>
      <c r="L10" s="112"/>
      <c r="M10" s="112"/>
      <c r="N10" s="112"/>
    </row>
    <row r="11" spans="1:14" x14ac:dyDescent="0.25">
      <c r="A11" s="87" t="s">
        <v>8</v>
      </c>
      <c r="B11" s="90"/>
      <c r="C11" s="90"/>
      <c r="G11" s="112"/>
      <c r="H11" s="112"/>
      <c r="I11" s="112"/>
      <c r="J11" s="112"/>
      <c r="K11" s="112"/>
      <c r="L11" s="112"/>
      <c r="M11" s="112"/>
      <c r="N11" s="112"/>
    </row>
    <row r="12" spans="1:14" ht="16.5" x14ac:dyDescent="0.25">
      <c r="A12" s="87" t="s">
        <v>9</v>
      </c>
      <c r="B12" s="90"/>
      <c r="C12" s="90"/>
      <c r="E12" s="104"/>
    </row>
    <row r="13" spans="1:14" x14ac:dyDescent="0.25">
      <c r="A13" s="87" t="s">
        <v>10</v>
      </c>
      <c r="B13" s="90"/>
      <c r="C13" s="90"/>
    </row>
    <row r="14" spans="1:14" x14ac:dyDescent="0.25">
      <c r="A14" s="87" t="s">
        <v>11</v>
      </c>
      <c r="B14" s="90"/>
      <c r="C14" s="90"/>
    </row>
    <row r="15" spans="1:14" x14ac:dyDescent="0.25">
      <c r="A15" s="87" t="s">
        <v>12</v>
      </c>
      <c r="B15" s="90"/>
      <c r="C15" s="90"/>
    </row>
    <row r="16" spans="1:14" x14ac:dyDescent="0.25">
      <c r="A16" s="87" t="s">
        <v>13</v>
      </c>
      <c r="B16" s="90"/>
      <c r="C16" s="90"/>
    </row>
    <row r="17" spans="1:3" x14ac:dyDescent="0.25">
      <c r="A17" s="87" t="s">
        <v>14</v>
      </c>
      <c r="B17" s="90"/>
      <c r="C17" s="90"/>
    </row>
    <row r="18" spans="1:3" x14ac:dyDescent="0.25">
      <c r="A18" s="87" t="s">
        <v>15</v>
      </c>
      <c r="B18" s="90"/>
      <c r="C18" s="90"/>
    </row>
    <row r="19" spans="1:3" x14ac:dyDescent="0.25">
      <c r="A19" s="87" t="s">
        <v>16</v>
      </c>
      <c r="B19" s="90"/>
      <c r="C19" s="90"/>
    </row>
    <row r="20" spans="1:3" x14ac:dyDescent="0.25">
      <c r="A20" s="87" t="s">
        <v>17</v>
      </c>
      <c r="B20" s="90"/>
      <c r="C20" s="90"/>
    </row>
    <row r="21" spans="1:3" x14ac:dyDescent="0.25">
      <c r="A21" s="87" t="s">
        <v>18</v>
      </c>
      <c r="B21" s="90"/>
      <c r="C21" s="90"/>
    </row>
    <row r="22" spans="1:3" x14ac:dyDescent="0.25">
      <c r="A22" s="87" t="s">
        <v>19</v>
      </c>
      <c r="B22" s="90"/>
      <c r="C22" s="90"/>
    </row>
    <row r="23" spans="1:3" x14ac:dyDescent="0.25">
      <c r="A23" s="87" t="s">
        <v>20</v>
      </c>
      <c r="B23" s="90"/>
      <c r="C23" s="90"/>
    </row>
    <row r="24" spans="1:3" x14ac:dyDescent="0.25">
      <c r="A24" s="87" t="s">
        <v>21</v>
      </c>
      <c r="B24" s="90"/>
      <c r="C24" s="90"/>
    </row>
    <row r="25" spans="1:3" x14ac:dyDescent="0.25">
      <c r="A25" s="87" t="s">
        <v>22</v>
      </c>
      <c r="B25" s="90"/>
      <c r="C25" s="90"/>
    </row>
    <row r="26" spans="1:3" x14ac:dyDescent="0.25">
      <c r="A26" s="87" t="s">
        <v>23</v>
      </c>
      <c r="B26" s="90"/>
      <c r="C26" s="90"/>
    </row>
    <row r="27" spans="1:3" x14ac:dyDescent="0.25">
      <c r="A27" s="87" t="s">
        <v>24</v>
      </c>
      <c r="B27" s="90"/>
      <c r="C27" s="90"/>
    </row>
    <row r="28" spans="1:3" x14ac:dyDescent="0.25">
      <c r="A28" s="87" t="s">
        <v>25</v>
      </c>
      <c r="B28" s="90"/>
      <c r="C28" s="90"/>
    </row>
    <row r="29" spans="1:3" x14ac:dyDescent="0.25">
      <c r="A29" s="87" t="s">
        <v>26</v>
      </c>
      <c r="B29" s="90"/>
      <c r="C29" s="90"/>
    </row>
    <row r="30" spans="1:3" x14ac:dyDescent="0.25">
      <c r="A30" s="87" t="s">
        <v>27</v>
      </c>
      <c r="B30" s="90"/>
      <c r="C30" s="90"/>
    </row>
    <row r="31" spans="1:3" x14ac:dyDescent="0.25">
      <c r="A31" s="87" t="s">
        <v>28</v>
      </c>
      <c r="B31" s="90"/>
      <c r="C31" s="90"/>
    </row>
    <row r="32" spans="1:3" x14ac:dyDescent="0.25">
      <c r="A32" s="87" t="s">
        <v>29</v>
      </c>
      <c r="B32" s="90"/>
      <c r="C32" s="90"/>
    </row>
    <row r="33" spans="1:3" x14ac:dyDescent="0.25">
      <c r="A33" s="87" t="s">
        <v>30</v>
      </c>
      <c r="B33" s="90"/>
      <c r="C33" s="90"/>
    </row>
    <row r="34" spans="1:3" x14ac:dyDescent="0.25">
      <c r="A34" s="87" t="s">
        <v>31</v>
      </c>
      <c r="B34" s="90"/>
      <c r="C34" s="90"/>
    </row>
    <row r="35" spans="1:3" x14ac:dyDescent="0.25">
      <c r="A35" s="87" t="s">
        <v>32</v>
      </c>
      <c r="B35" s="90"/>
      <c r="C35" s="90"/>
    </row>
    <row r="36" spans="1:3" x14ac:dyDescent="0.25">
      <c r="A36" s="87" t="s">
        <v>33</v>
      </c>
      <c r="B36" s="90"/>
      <c r="C36" s="90"/>
    </row>
    <row r="37" spans="1:3" x14ac:dyDescent="0.25">
      <c r="A37" s="87" t="s">
        <v>34</v>
      </c>
      <c r="B37" s="90"/>
      <c r="C37" s="90"/>
    </row>
    <row r="38" spans="1:3" x14ac:dyDescent="0.25">
      <c r="A38" s="87" t="s">
        <v>35</v>
      </c>
      <c r="B38" s="90"/>
      <c r="C38" s="90"/>
    </row>
    <row r="39" spans="1:3" x14ac:dyDescent="0.25">
      <c r="A39" s="87" t="s">
        <v>36</v>
      </c>
      <c r="B39" s="90"/>
      <c r="C39" s="90"/>
    </row>
    <row r="40" spans="1:3" x14ac:dyDescent="0.25">
      <c r="A40" s="87" t="s">
        <v>37</v>
      </c>
      <c r="B40" s="90"/>
      <c r="C40" s="90"/>
    </row>
    <row r="41" spans="1:3" x14ac:dyDescent="0.25">
      <c r="A41" s="87" t="s">
        <v>38</v>
      </c>
      <c r="B41" s="90"/>
      <c r="C41" s="90"/>
    </row>
    <row r="42" spans="1:3" x14ac:dyDescent="0.25">
      <c r="A42" s="87" t="s">
        <v>39</v>
      </c>
      <c r="B42" s="90"/>
      <c r="C42" s="90"/>
    </row>
    <row r="43" spans="1:3" x14ac:dyDescent="0.25">
      <c r="A43" s="87" t="s">
        <v>40</v>
      </c>
      <c r="B43" s="90"/>
      <c r="C43" s="90"/>
    </row>
    <row r="44" spans="1:3" x14ac:dyDescent="0.25">
      <c r="A44" s="87" t="s">
        <v>41</v>
      </c>
      <c r="B44" s="90"/>
      <c r="C44" s="90"/>
    </row>
    <row r="45" spans="1:3" x14ac:dyDescent="0.25">
      <c r="A45" s="87" t="s">
        <v>42</v>
      </c>
      <c r="B45" s="90"/>
      <c r="C45" s="90"/>
    </row>
    <row r="46" spans="1:3" x14ac:dyDescent="0.25">
      <c r="A46" s="87" t="s">
        <v>43</v>
      </c>
      <c r="B46" s="90"/>
      <c r="C46" s="90"/>
    </row>
    <row r="47" spans="1:3" x14ac:dyDescent="0.25">
      <c r="A47" s="87" t="s">
        <v>44</v>
      </c>
      <c r="B47" s="90"/>
      <c r="C47" s="90"/>
    </row>
    <row r="48" spans="1:3" x14ac:dyDescent="0.25">
      <c r="A48" s="87" t="s">
        <v>45</v>
      </c>
      <c r="B48" s="90"/>
      <c r="C48" s="90"/>
    </row>
    <row r="49" spans="1:3" x14ac:dyDescent="0.25">
      <c r="A49" s="87" t="s">
        <v>46</v>
      </c>
      <c r="B49" s="90"/>
      <c r="C49" s="90"/>
    </row>
    <row r="50" spans="1:3" x14ac:dyDescent="0.25">
      <c r="A50" s="87" t="s">
        <v>47</v>
      </c>
      <c r="B50" s="90"/>
      <c r="C50" s="90"/>
    </row>
    <row r="51" spans="1:3" x14ac:dyDescent="0.25">
      <c r="A51" s="87" t="s">
        <v>48</v>
      </c>
      <c r="B51" s="90"/>
      <c r="C51" s="90"/>
    </row>
    <row r="52" spans="1:3" x14ac:dyDescent="0.25">
      <c r="A52" s="87" t="s">
        <v>49</v>
      </c>
      <c r="B52" s="90"/>
      <c r="C52" s="90"/>
    </row>
    <row r="53" spans="1:3" x14ac:dyDescent="0.25">
      <c r="A53" s="87" t="s">
        <v>50</v>
      </c>
      <c r="B53" s="90"/>
      <c r="C53" s="90"/>
    </row>
    <row r="54" spans="1:3" x14ac:dyDescent="0.25">
      <c r="A54" s="87" t="s">
        <v>51</v>
      </c>
      <c r="B54" s="90"/>
      <c r="C54" s="90"/>
    </row>
    <row r="55" spans="1:3" x14ac:dyDescent="0.25">
      <c r="A55" s="87" t="s">
        <v>52</v>
      </c>
      <c r="B55" s="90"/>
      <c r="C55" s="90"/>
    </row>
    <row r="56" spans="1:3" x14ac:dyDescent="0.25">
      <c r="A56" s="87" t="s">
        <v>53</v>
      </c>
      <c r="B56" s="90"/>
      <c r="C56" s="90"/>
    </row>
    <row r="57" spans="1:3" x14ac:dyDescent="0.25">
      <c r="A57" s="87" t="s">
        <v>54</v>
      </c>
      <c r="B57" s="90"/>
      <c r="C57" s="90"/>
    </row>
    <row r="58" spans="1:3" x14ac:dyDescent="0.25">
      <c r="A58" s="87" t="s">
        <v>55</v>
      </c>
      <c r="B58" s="90"/>
      <c r="C58" s="90"/>
    </row>
    <row r="59" spans="1:3" x14ac:dyDescent="0.25">
      <c r="A59" s="87" t="s">
        <v>56</v>
      </c>
      <c r="B59" s="90"/>
      <c r="C59" s="90"/>
    </row>
    <row r="60" spans="1:3" x14ac:dyDescent="0.25">
      <c r="A60" s="87" t="s">
        <v>57</v>
      </c>
      <c r="B60" s="90"/>
      <c r="C60" s="90"/>
    </row>
    <row r="61" spans="1:3" x14ac:dyDescent="0.25">
      <c r="A61" s="87" t="s">
        <v>58</v>
      </c>
      <c r="B61" s="90"/>
      <c r="C61" s="90"/>
    </row>
    <row r="62" spans="1:3" x14ac:dyDescent="0.25">
      <c r="A62" s="87" t="s">
        <v>59</v>
      </c>
      <c r="B62" s="90"/>
      <c r="C62" s="90"/>
    </row>
    <row r="63" spans="1:3" x14ac:dyDescent="0.25">
      <c r="A63" s="87" t="s">
        <v>60</v>
      </c>
      <c r="B63" s="90"/>
      <c r="C63" s="90"/>
    </row>
    <row r="64" spans="1:3" x14ac:dyDescent="0.25">
      <c r="A64" s="87" t="s">
        <v>61</v>
      </c>
      <c r="B64" s="90"/>
      <c r="C64" s="90"/>
    </row>
    <row r="65" spans="1:3" x14ac:dyDescent="0.25">
      <c r="A65" s="87" t="s">
        <v>62</v>
      </c>
      <c r="B65" s="90"/>
      <c r="C65" s="90"/>
    </row>
    <row r="66" spans="1:3" x14ac:dyDescent="0.25">
      <c r="A66" s="87" t="s">
        <v>63</v>
      </c>
      <c r="B66" s="90"/>
      <c r="C66" s="90"/>
    </row>
    <row r="67" spans="1:3" x14ac:dyDescent="0.25">
      <c r="A67" s="87" t="s">
        <v>64</v>
      </c>
      <c r="B67" s="90"/>
      <c r="C67" s="90"/>
    </row>
    <row r="68" spans="1:3" x14ac:dyDescent="0.25">
      <c r="A68" s="87" t="s">
        <v>65</v>
      </c>
      <c r="B68" s="90"/>
      <c r="C68" s="90"/>
    </row>
    <row r="69" spans="1:3" x14ac:dyDescent="0.25">
      <c r="A69" s="87" t="s">
        <v>66</v>
      </c>
      <c r="B69" s="90"/>
      <c r="C69" s="90"/>
    </row>
    <row r="70" spans="1:3" x14ac:dyDescent="0.25">
      <c r="A70" s="87" t="s">
        <v>67</v>
      </c>
      <c r="B70" s="90"/>
      <c r="C70" s="90"/>
    </row>
    <row r="71" spans="1:3" x14ac:dyDescent="0.25">
      <c r="A71" s="87" t="s">
        <v>68</v>
      </c>
      <c r="B71" s="90"/>
      <c r="C71" s="90"/>
    </row>
    <row r="72" spans="1:3" x14ac:dyDescent="0.25">
      <c r="A72" s="87" t="s">
        <v>69</v>
      </c>
      <c r="B72" s="90"/>
      <c r="C72" s="90"/>
    </row>
    <row r="73" spans="1:3" x14ac:dyDescent="0.25">
      <c r="A73" s="87" t="s">
        <v>70</v>
      </c>
      <c r="B73" s="90"/>
      <c r="C73" s="90"/>
    </row>
    <row r="74" spans="1:3" x14ac:dyDescent="0.25">
      <c r="A74" s="87" t="s">
        <v>71</v>
      </c>
      <c r="B74" s="90"/>
      <c r="C74" s="90"/>
    </row>
    <row r="75" spans="1:3" x14ac:dyDescent="0.25">
      <c r="A75" s="87" t="s">
        <v>72</v>
      </c>
      <c r="B75" s="90"/>
      <c r="C75" s="90"/>
    </row>
    <row r="76" spans="1:3" x14ac:dyDescent="0.25">
      <c r="A76" s="87" t="s">
        <v>73</v>
      </c>
      <c r="B76" s="90"/>
      <c r="C76" s="90"/>
    </row>
    <row r="77" spans="1:3" x14ac:dyDescent="0.25">
      <c r="A77" s="87" t="s">
        <v>74</v>
      </c>
      <c r="B77" s="90"/>
      <c r="C77" s="90"/>
    </row>
    <row r="78" spans="1:3" x14ac:dyDescent="0.25">
      <c r="A78" s="87" t="s">
        <v>75</v>
      </c>
      <c r="B78" s="90"/>
      <c r="C78" s="90"/>
    </row>
    <row r="79" spans="1:3" x14ac:dyDescent="0.25">
      <c r="A79" s="87" t="s">
        <v>76</v>
      </c>
      <c r="B79" s="90"/>
      <c r="C79" s="90"/>
    </row>
    <row r="80" spans="1:3" x14ac:dyDescent="0.25">
      <c r="A80" s="86"/>
      <c r="B80" s="90"/>
      <c r="C80" s="90"/>
    </row>
    <row r="81" spans="1:3" x14ac:dyDescent="0.25">
      <c r="A81" s="88" t="s">
        <v>157</v>
      </c>
      <c r="B81" s="90"/>
      <c r="C81" s="90"/>
    </row>
    <row r="82" spans="1:3" x14ac:dyDescent="0.25">
      <c r="A82" s="89" t="s">
        <v>84</v>
      </c>
      <c r="B82" s="90"/>
      <c r="C82" s="90"/>
    </row>
    <row r="83" spans="1:3" x14ac:dyDescent="0.25">
      <c r="A83" s="89" t="s">
        <v>198</v>
      </c>
      <c r="B83" s="90"/>
      <c r="C83" s="90"/>
    </row>
    <row r="84" spans="1:3" x14ac:dyDescent="0.25">
      <c r="A84" s="89" t="s">
        <v>85</v>
      </c>
      <c r="B84" s="90"/>
      <c r="C84" s="90"/>
    </row>
    <row r="85" spans="1:3" x14ac:dyDescent="0.25">
      <c r="A85" s="89" t="s">
        <v>86</v>
      </c>
      <c r="B85" s="90"/>
      <c r="C85" s="90"/>
    </row>
    <row r="86" spans="1:3" x14ac:dyDescent="0.25">
      <c r="A86" s="89" t="s">
        <v>87</v>
      </c>
      <c r="B86" s="90"/>
      <c r="C86" s="90"/>
    </row>
    <row r="87" spans="1:3" x14ac:dyDescent="0.25">
      <c r="A87" s="89" t="s">
        <v>88</v>
      </c>
      <c r="B87" s="90"/>
      <c r="C87" s="90"/>
    </row>
    <row r="88" spans="1:3" x14ac:dyDescent="0.25">
      <c r="A88" s="89" t="s">
        <v>89</v>
      </c>
      <c r="B88" s="90"/>
      <c r="C88" s="90"/>
    </row>
    <row r="89" spans="1:3" x14ac:dyDescent="0.25">
      <c r="A89" s="89" t="s">
        <v>90</v>
      </c>
      <c r="B89" s="90"/>
      <c r="C89" s="90"/>
    </row>
    <row r="90" spans="1:3" x14ac:dyDescent="0.25">
      <c r="A90" s="89" t="s">
        <v>91</v>
      </c>
      <c r="B90" s="90"/>
      <c r="C90" s="90"/>
    </row>
    <row r="91" spans="1:3" x14ac:dyDescent="0.25">
      <c r="A91" s="89" t="s">
        <v>92</v>
      </c>
      <c r="B91" s="90"/>
      <c r="C91" s="90"/>
    </row>
    <row r="92" spans="1:3" x14ac:dyDescent="0.25">
      <c r="A92" s="89" t="s">
        <v>93</v>
      </c>
      <c r="B92" s="90"/>
      <c r="C92" s="90"/>
    </row>
    <row r="93" spans="1:3" x14ac:dyDescent="0.25">
      <c r="A93" s="89" t="s">
        <v>94</v>
      </c>
      <c r="B93" s="90"/>
      <c r="C93" s="90"/>
    </row>
    <row r="94" spans="1:3" x14ac:dyDescent="0.25">
      <c r="A94" s="89" t="s">
        <v>95</v>
      </c>
      <c r="B94" s="90"/>
      <c r="C94" s="90"/>
    </row>
    <row r="95" spans="1:3" x14ac:dyDescent="0.25">
      <c r="A95" s="89" t="s">
        <v>96</v>
      </c>
      <c r="B95" s="90"/>
      <c r="C95" s="90"/>
    </row>
    <row r="96" spans="1:3" x14ac:dyDescent="0.25">
      <c r="A96" s="89" t="s">
        <v>97</v>
      </c>
      <c r="B96" s="90"/>
      <c r="C96" s="90"/>
    </row>
    <row r="97" spans="1:3" x14ac:dyDescent="0.25">
      <c r="A97" s="89" t="s">
        <v>98</v>
      </c>
      <c r="B97" s="90">
        <f>SUM(вкладыш:Финляндия!D37)</f>
        <v>14.55312</v>
      </c>
      <c r="C97" s="90">
        <f>SUM(вкладыш:Финляндия!K37)</f>
        <v>14.55312</v>
      </c>
    </row>
    <row r="98" spans="1:3" x14ac:dyDescent="0.25">
      <c r="A98" s="89" t="s">
        <v>99</v>
      </c>
      <c r="B98" s="90"/>
      <c r="C98" s="90"/>
    </row>
    <row r="99" spans="1:3" x14ac:dyDescent="0.25">
      <c r="A99" s="89" t="s">
        <v>100</v>
      </c>
      <c r="B99" s="90"/>
      <c r="C99" s="90"/>
    </row>
    <row r="100" spans="1:3" x14ac:dyDescent="0.25">
      <c r="A100" s="89" t="s">
        <v>101</v>
      </c>
      <c r="B100" s="90"/>
      <c r="C100" s="90"/>
    </row>
    <row r="101" spans="1:3" x14ac:dyDescent="0.25">
      <c r="A101" s="89" t="s">
        <v>102</v>
      </c>
      <c r="B101" s="90"/>
      <c r="C101" s="90"/>
    </row>
    <row r="102" spans="1:3" x14ac:dyDescent="0.25">
      <c r="A102" s="89" t="s">
        <v>103</v>
      </c>
      <c r="B102" s="90"/>
      <c r="C102" s="90"/>
    </row>
    <row r="103" spans="1:3" x14ac:dyDescent="0.25">
      <c r="A103" s="89" t="s">
        <v>104</v>
      </c>
      <c r="B103" s="90"/>
      <c r="C103" s="90"/>
    </row>
    <row r="104" spans="1:3" x14ac:dyDescent="0.25">
      <c r="A104" s="89" t="s">
        <v>105</v>
      </c>
      <c r="B104" s="90"/>
      <c r="C104" s="90"/>
    </row>
    <row r="105" spans="1:3" x14ac:dyDescent="0.25">
      <c r="A105" s="89" t="s">
        <v>106</v>
      </c>
      <c r="B105" s="90"/>
      <c r="C105" s="90"/>
    </row>
    <row r="106" spans="1:3" x14ac:dyDescent="0.25">
      <c r="A106" s="89" t="s">
        <v>107</v>
      </c>
      <c r="B106" s="90"/>
      <c r="C106" s="90"/>
    </row>
    <row r="107" spans="1:3" x14ac:dyDescent="0.25">
      <c r="A107" s="89" t="s">
        <v>108</v>
      </c>
      <c r="B107" s="90"/>
      <c r="C107" s="90"/>
    </row>
    <row r="108" spans="1:3" x14ac:dyDescent="0.25">
      <c r="A108" s="89" t="s">
        <v>109</v>
      </c>
      <c r="B108" s="90"/>
      <c r="C108" s="90"/>
    </row>
    <row r="109" spans="1:3" x14ac:dyDescent="0.25">
      <c r="A109" s="89" t="s">
        <v>110</v>
      </c>
      <c r="B109" s="90"/>
      <c r="C109" s="90"/>
    </row>
    <row r="110" spans="1:3" x14ac:dyDescent="0.25">
      <c r="A110" s="89" t="s">
        <v>111</v>
      </c>
      <c r="B110" s="90"/>
      <c r="C110" s="90"/>
    </row>
    <row r="111" spans="1:3" x14ac:dyDescent="0.25">
      <c r="A111" s="89" t="s">
        <v>112</v>
      </c>
      <c r="B111" s="90"/>
      <c r="C111" s="90"/>
    </row>
    <row r="112" spans="1:3" x14ac:dyDescent="0.25">
      <c r="A112" s="89" t="s">
        <v>113</v>
      </c>
      <c r="B112" s="90"/>
      <c r="C112" s="90"/>
    </row>
    <row r="113" spans="1:3" x14ac:dyDescent="0.25">
      <c r="A113" s="89" t="s">
        <v>114</v>
      </c>
      <c r="B113" s="90"/>
      <c r="C113" s="90"/>
    </row>
    <row r="114" spans="1:3" x14ac:dyDescent="0.25">
      <c r="A114" s="89" t="s">
        <v>115</v>
      </c>
      <c r="B114" s="90"/>
      <c r="C114" s="90"/>
    </row>
    <row r="115" spans="1:3" x14ac:dyDescent="0.25">
      <c r="A115" s="89" t="s">
        <v>116</v>
      </c>
      <c r="B115" s="90"/>
      <c r="C115" s="90"/>
    </row>
    <row r="116" spans="1:3" x14ac:dyDescent="0.25">
      <c r="A116" s="89" t="s">
        <v>117</v>
      </c>
      <c r="B116" s="90"/>
      <c r="C116" s="90"/>
    </row>
    <row r="117" spans="1:3" x14ac:dyDescent="0.25">
      <c r="A117" s="89" t="s">
        <v>118</v>
      </c>
      <c r="B117" s="90"/>
      <c r="C117" s="90"/>
    </row>
    <row r="118" spans="1:3" x14ac:dyDescent="0.25">
      <c r="A118" s="89" t="s">
        <v>119</v>
      </c>
      <c r="B118" s="90"/>
      <c r="C118" s="90"/>
    </row>
    <row r="119" spans="1:3" x14ac:dyDescent="0.25">
      <c r="A119" s="89" t="s">
        <v>120</v>
      </c>
      <c r="B119" s="90"/>
      <c r="C119" s="90"/>
    </row>
    <row r="120" spans="1:3" x14ac:dyDescent="0.25">
      <c r="A120" s="89" t="s">
        <v>121</v>
      </c>
      <c r="B120" s="90"/>
      <c r="C120" s="90"/>
    </row>
    <row r="121" spans="1:3" x14ac:dyDescent="0.25">
      <c r="A121" s="89" t="s">
        <v>122</v>
      </c>
      <c r="B121" s="90"/>
      <c r="C121" s="90"/>
    </row>
    <row r="122" spans="1:3" x14ac:dyDescent="0.25">
      <c r="A122" s="89" t="s">
        <v>123</v>
      </c>
      <c r="B122" s="90"/>
      <c r="C122" s="90"/>
    </row>
    <row r="123" spans="1:3" x14ac:dyDescent="0.25">
      <c r="A123" s="89" t="s">
        <v>124</v>
      </c>
      <c r="B123" s="90"/>
      <c r="C123" s="90"/>
    </row>
    <row r="124" spans="1:3" x14ac:dyDescent="0.25">
      <c r="A124" s="89" t="s">
        <v>125</v>
      </c>
      <c r="B124" s="90"/>
      <c r="C124" s="90"/>
    </row>
    <row r="125" spans="1:3" x14ac:dyDescent="0.25">
      <c r="A125" s="89" t="s">
        <v>126</v>
      </c>
      <c r="B125" s="90"/>
      <c r="C125" s="90"/>
    </row>
    <row r="126" spans="1:3" x14ac:dyDescent="0.25">
      <c r="A126" s="89" t="s">
        <v>127</v>
      </c>
      <c r="B126" s="90"/>
      <c r="C126" s="90"/>
    </row>
    <row r="127" spans="1:3" x14ac:dyDescent="0.25">
      <c r="A127" s="89" t="s">
        <v>128</v>
      </c>
      <c r="B127" s="90"/>
      <c r="C127" s="90"/>
    </row>
    <row r="128" spans="1:3" x14ac:dyDescent="0.25">
      <c r="A128" s="89" t="s">
        <v>129</v>
      </c>
      <c r="B128" s="90"/>
      <c r="C128" s="90"/>
    </row>
    <row r="129" spans="1:3" x14ac:dyDescent="0.25">
      <c r="A129" s="89" t="s">
        <v>130</v>
      </c>
      <c r="B129" s="90"/>
      <c r="C129" s="90"/>
    </row>
    <row r="130" spans="1:3" x14ac:dyDescent="0.25">
      <c r="A130" s="89" t="s">
        <v>131</v>
      </c>
      <c r="B130" s="90"/>
      <c r="C130" s="90"/>
    </row>
    <row r="131" spans="1:3" x14ac:dyDescent="0.25">
      <c r="A131" s="89" t="s">
        <v>132</v>
      </c>
      <c r="B131" s="90"/>
      <c r="C131" s="90"/>
    </row>
    <row r="132" spans="1:3" x14ac:dyDescent="0.25">
      <c r="A132" s="89" t="s">
        <v>133</v>
      </c>
      <c r="B132" s="90"/>
      <c r="C132" s="90"/>
    </row>
    <row r="133" spans="1:3" x14ac:dyDescent="0.25">
      <c r="A133" s="89" t="s">
        <v>134</v>
      </c>
      <c r="B133" s="90"/>
      <c r="C133" s="90"/>
    </row>
    <row r="134" spans="1:3" x14ac:dyDescent="0.25">
      <c r="A134" s="89" t="s">
        <v>135</v>
      </c>
      <c r="B134" s="90"/>
      <c r="C134" s="90"/>
    </row>
    <row r="135" spans="1:3" x14ac:dyDescent="0.25">
      <c r="A135" s="89" t="s">
        <v>136</v>
      </c>
      <c r="B135" s="90"/>
      <c r="C135" s="90"/>
    </row>
    <row r="136" spans="1:3" x14ac:dyDescent="0.25">
      <c r="A136" s="89" t="s">
        <v>137</v>
      </c>
      <c r="B136" s="90">
        <f>SUM(вкладыш:Финляндия!D42)</f>
        <v>6</v>
      </c>
      <c r="C136" s="90">
        <f>SUM(вкладыш:Финляндия!K42)</f>
        <v>6</v>
      </c>
    </row>
    <row r="137" spans="1:3" x14ac:dyDescent="0.25">
      <c r="A137" s="89" t="s">
        <v>138</v>
      </c>
      <c r="B137" s="90"/>
      <c r="C137" s="90"/>
    </row>
    <row r="138" spans="1:3" x14ac:dyDescent="0.25">
      <c r="A138" s="89" t="s">
        <v>139</v>
      </c>
      <c r="B138" s="90"/>
      <c r="C138" s="90"/>
    </row>
    <row r="139" spans="1:3" x14ac:dyDescent="0.25">
      <c r="A139" s="89" t="s">
        <v>140</v>
      </c>
      <c r="B139" s="90"/>
      <c r="C139" s="90"/>
    </row>
    <row r="140" spans="1:3" x14ac:dyDescent="0.25">
      <c r="A140" s="89" t="s">
        <v>141</v>
      </c>
      <c r="B140" s="90"/>
      <c r="C140" s="90"/>
    </row>
    <row r="141" spans="1:3" x14ac:dyDescent="0.25">
      <c r="A141" s="89" t="s">
        <v>142</v>
      </c>
      <c r="B141" s="90"/>
      <c r="C141" s="90"/>
    </row>
    <row r="142" spans="1:3" x14ac:dyDescent="0.25">
      <c r="A142" s="89" t="s">
        <v>143</v>
      </c>
      <c r="B142" s="90"/>
      <c r="C142" s="90"/>
    </row>
    <row r="143" spans="1:3" x14ac:dyDescent="0.25">
      <c r="A143" s="89" t="s">
        <v>144</v>
      </c>
      <c r="B143" s="90"/>
      <c r="C143" s="90"/>
    </row>
    <row r="144" spans="1:3" x14ac:dyDescent="0.25">
      <c r="A144" s="89" t="s">
        <v>145</v>
      </c>
      <c r="B144" s="90"/>
      <c r="C144" s="90"/>
    </row>
    <row r="145" spans="1:3" x14ac:dyDescent="0.25">
      <c r="A145" s="89" t="s">
        <v>146</v>
      </c>
      <c r="B145" s="90"/>
      <c r="C145" s="90"/>
    </row>
    <row r="146" spans="1:3" x14ac:dyDescent="0.25">
      <c r="A146" s="89" t="s">
        <v>147</v>
      </c>
      <c r="B146" s="90"/>
      <c r="C146" s="90"/>
    </row>
    <row r="147" spans="1:3" x14ac:dyDescent="0.25">
      <c r="A147" s="89" t="s">
        <v>148</v>
      </c>
      <c r="B147" s="90"/>
      <c r="C147" s="90"/>
    </row>
    <row r="148" spans="1:3" x14ac:dyDescent="0.25">
      <c r="A148" s="89" t="s">
        <v>149</v>
      </c>
      <c r="B148" s="90"/>
      <c r="C148" s="90"/>
    </row>
    <row r="149" spans="1:3" x14ac:dyDescent="0.25">
      <c r="A149" s="89" t="s">
        <v>150</v>
      </c>
      <c r="B149" s="90"/>
      <c r="C149" s="90"/>
    </row>
    <row r="150" spans="1:3" x14ac:dyDescent="0.25">
      <c r="A150" s="89" t="s">
        <v>151</v>
      </c>
      <c r="B150" s="90"/>
      <c r="C150" s="90"/>
    </row>
    <row r="151" spans="1:3" x14ac:dyDescent="0.25">
      <c r="A151" s="89" t="s">
        <v>152</v>
      </c>
      <c r="B151" s="90"/>
      <c r="C151" s="90"/>
    </row>
    <row r="152" spans="1:3" x14ac:dyDescent="0.25">
      <c r="A152" s="89" t="s">
        <v>153</v>
      </c>
      <c r="B152" s="90"/>
      <c r="C152" s="90"/>
    </row>
    <row r="153" spans="1:3" x14ac:dyDescent="0.25">
      <c r="A153" s="89" t="s">
        <v>154</v>
      </c>
      <c r="B153" s="90"/>
      <c r="C153" s="90"/>
    </row>
    <row r="154" spans="1:3" x14ac:dyDescent="0.25">
      <c r="A154" s="89" t="s">
        <v>155</v>
      </c>
      <c r="B154" s="90"/>
      <c r="C154" s="90"/>
    </row>
    <row r="155" spans="1:3" x14ac:dyDescent="0.25">
      <c r="A155" s="89" t="s">
        <v>156</v>
      </c>
      <c r="B155" s="90"/>
      <c r="C155" s="90"/>
    </row>
  </sheetData>
  <dataConsolidate>
    <dataRefs count="1">
      <dataRef ref="B2" sheet="свод по материалам"/>
    </dataRefs>
  </dataConsolidate>
  <mergeCells count="1">
    <mergeCell ref="G10:N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topLeftCell="A22" workbookViewId="0">
      <selection activeCell="E34" sqref="E34"/>
    </sheetView>
  </sheetViews>
  <sheetFormatPr defaultRowHeight="15" x14ac:dyDescent="0.25"/>
  <cols>
    <col min="1" max="1" width="28.140625" style="60" customWidth="1"/>
    <col min="2" max="2" width="11.28515625" style="1" customWidth="1"/>
    <col min="3" max="3" width="14.140625" style="1" hidden="1" customWidth="1"/>
    <col min="4" max="5" width="15.28515625" style="1" customWidth="1"/>
    <col min="6" max="6" width="15.85546875" style="1" customWidth="1"/>
    <col min="7" max="7" width="15.28515625" style="1" customWidth="1"/>
    <col min="8" max="8" width="15.85546875" style="1" customWidth="1"/>
    <col min="9" max="9" width="15.28515625" style="1" customWidth="1"/>
    <col min="10" max="10" width="15.85546875" style="1" customWidth="1"/>
    <col min="11" max="11" width="13.85546875" style="1" hidden="1" customWidth="1"/>
    <col min="12" max="13" width="9.140625" style="1"/>
    <col min="14" max="16384" width="9.140625" style="60"/>
  </cols>
  <sheetData>
    <row r="1" spans="1:13" ht="60" x14ac:dyDescent="0.25">
      <c r="A1" s="59"/>
      <c r="B1" s="8" t="s">
        <v>229</v>
      </c>
      <c r="C1" s="8" t="s">
        <v>230</v>
      </c>
      <c r="D1" s="8" t="s">
        <v>231</v>
      </c>
      <c r="E1" s="8" t="s">
        <v>232</v>
      </c>
      <c r="F1" s="8" t="s">
        <v>233</v>
      </c>
      <c r="G1" s="8" t="s">
        <v>234</v>
      </c>
      <c r="H1" s="8" t="s">
        <v>235</v>
      </c>
      <c r="I1" s="8" t="s">
        <v>236</v>
      </c>
      <c r="J1" s="8" t="s">
        <v>237</v>
      </c>
      <c r="K1" s="3" t="s">
        <v>238</v>
      </c>
    </row>
    <row r="2" spans="1:13" s="63" customFormat="1" x14ac:dyDescent="0.25">
      <c r="A2" s="61" t="s">
        <v>239</v>
      </c>
      <c r="B2" s="7">
        <f>SUM(B3:B6)</f>
        <v>927899.47</v>
      </c>
      <c r="C2" s="62">
        <f>B2/B15</f>
        <v>0.72536971675465067</v>
      </c>
      <c r="D2" s="7">
        <f>C2*D15</f>
        <v>532490.39102646278</v>
      </c>
      <c r="E2" s="7">
        <f>SUM(E3:E6)</f>
        <v>1811255.5700000005</v>
      </c>
      <c r="F2" s="7">
        <f>F15*C2</f>
        <v>1121388.1062902617</v>
      </c>
      <c r="G2" s="7">
        <f>SUM(G3:G6)</f>
        <v>1894926.8900000001</v>
      </c>
      <c r="H2" s="7">
        <f>H15*G17/100</f>
        <v>1560151.47622908</v>
      </c>
      <c r="I2" s="7">
        <f>SUM(I3:I6)</f>
        <v>2306909.42</v>
      </c>
      <c r="J2" s="7">
        <f>J15*I17/100</f>
        <v>2122079.9511972037</v>
      </c>
      <c r="K2" s="3"/>
      <c r="L2" s="3"/>
      <c r="M2" s="3"/>
    </row>
    <row r="3" spans="1:13" x14ac:dyDescent="0.25">
      <c r="A3" s="59" t="s">
        <v>240</v>
      </c>
      <c r="B3" s="8">
        <f>554231+66241.47</f>
        <v>620472.47</v>
      </c>
      <c r="C3" s="15"/>
      <c r="D3" s="8">
        <f>B3/B$2*D$2</f>
        <v>356068.34452815796</v>
      </c>
      <c r="E3" s="8">
        <v>1159078</v>
      </c>
      <c r="F3" s="8">
        <f>E3/E$2*F$2</f>
        <v>717610.6481001483</v>
      </c>
      <c r="G3" s="8">
        <v>1274144</v>
      </c>
      <c r="H3" s="8">
        <f>G3/G$2*H$2</f>
        <v>1049041.8670075578</v>
      </c>
      <c r="I3" s="8">
        <v>1540382</v>
      </c>
      <c r="J3" s="8">
        <f>I3/I$2*J$2</f>
        <v>1416966.670232354</v>
      </c>
    </row>
    <row r="4" spans="1:13" x14ac:dyDescent="0.25">
      <c r="A4" s="59" t="s">
        <v>241</v>
      </c>
      <c r="B4" s="8">
        <v>154794</v>
      </c>
      <c r="C4" s="15"/>
      <c r="D4" s="8">
        <f t="shared" ref="D4:D6" si="0">B4/B$2*D$2</f>
        <v>88831.085967265695</v>
      </c>
      <c r="E4" s="8">
        <v>264216.57000000053</v>
      </c>
      <c r="F4" s="8">
        <f t="shared" ref="F4:F6" si="1">E4/E$2*F$2</f>
        <v>163582.28181062758</v>
      </c>
      <c r="G4" s="8">
        <v>171183</v>
      </c>
      <c r="H4" s="8">
        <f t="shared" ref="H4:H6" si="2">G4/G$2*H$2</f>
        <v>140940.21862517481</v>
      </c>
      <c r="I4" s="8">
        <v>285745</v>
      </c>
      <c r="J4" s="8">
        <f t="shared" ref="J4:J6" si="3">I4/I$2*J$2</f>
        <v>262851.12471162609</v>
      </c>
    </row>
    <row r="5" spans="1:13" x14ac:dyDescent="0.25">
      <c r="A5" s="59" t="s">
        <v>242</v>
      </c>
      <c r="B5" s="8">
        <v>129038</v>
      </c>
      <c r="C5" s="15"/>
      <c r="D5" s="8">
        <f t="shared" si="0"/>
        <v>74050.581230823111</v>
      </c>
      <c r="E5" s="8">
        <v>334491</v>
      </c>
      <c r="F5" s="8">
        <f t="shared" si="1"/>
        <v>207090.72495006095</v>
      </c>
      <c r="G5" s="8">
        <v>389759.39</v>
      </c>
      <c r="H5" s="8">
        <f t="shared" si="2"/>
        <v>320900.8700502665</v>
      </c>
      <c r="I5" s="8">
        <v>412548</v>
      </c>
      <c r="J5" s="8">
        <f t="shared" si="3"/>
        <v>379494.67461384076</v>
      </c>
    </row>
    <row r="6" spans="1:13" x14ac:dyDescent="0.25">
      <c r="A6" s="59" t="s">
        <v>243</v>
      </c>
      <c r="B6" s="8">
        <f>47190/2</f>
        <v>23595</v>
      </c>
      <c r="C6" s="15"/>
      <c r="D6" s="8">
        <f t="shared" si="0"/>
        <v>13540.379300215993</v>
      </c>
      <c r="E6" s="1">
        <f>106940/2</f>
        <v>53470</v>
      </c>
      <c r="F6" s="8">
        <f t="shared" si="1"/>
        <v>33104.45142942488</v>
      </c>
      <c r="G6" s="1">
        <f>119681/2</f>
        <v>59840.5</v>
      </c>
      <c r="H6" s="8">
        <f t="shared" si="2"/>
        <v>49268.520546080937</v>
      </c>
      <c r="I6" s="1">
        <f>136468.84/2</f>
        <v>68234.42</v>
      </c>
      <c r="J6" s="8">
        <f t="shared" si="3"/>
        <v>62767.481639382917</v>
      </c>
    </row>
    <row r="7" spans="1:13" x14ac:dyDescent="0.25">
      <c r="A7" s="59"/>
      <c r="B7" s="8"/>
      <c r="C7" s="15"/>
      <c r="D7" s="8"/>
      <c r="E7" s="8"/>
      <c r="F7" s="8"/>
      <c r="G7" s="8"/>
      <c r="H7" s="8"/>
      <c r="I7" s="8"/>
      <c r="J7" s="8"/>
    </row>
    <row r="8" spans="1:13" s="63" customFormat="1" x14ac:dyDescent="0.25">
      <c r="A8" s="61" t="s">
        <v>244</v>
      </c>
      <c r="B8" s="7">
        <f>SUM(B9:B14)</f>
        <v>351309.53</v>
      </c>
      <c r="C8" s="62">
        <f>B8/B15</f>
        <v>0.27463028324534927</v>
      </c>
      <c r="D8" s="7">
        <f>D15*C8</f>
        <v>201604.75897353716</v>
      </c>
      <c r="E8" s="7">
        <f>SUM(E9:E14)</f>
        <v>778880.66999999993</v>
      </c>
      <c r="F8" s="7">
        <f>F15*C8</f>
        <v>424565.74370973825</v>
      </c>
      <c r="G8" s="7">
        <f>SUM(G9:G14)</f>
        <v>1253261.33</v>
      </c>
      <c r="H8" s="7">
        <f>H15*G18/100</f>
        <v>1031848.5237709199</v>
      </c>
      <c r="I8" s="7">
        <f>SUM(I9:I14)</f>
        <v>1661843.9</v>
      </c>
      <c r="J8" s="7">
        <f>J15*I18/100</f>
        <v>1528697.0488027963</v>
      </c>
      <c r="K8" s="3"/>
      <c r="L8" s="3"/>
      <c r="M8" s="3"/>
    </row>
    <row r="9" spans="1:13" x14ac:dyDescent="0.25">
      <c r="A9" s="59" t="s">
        <v>212</v>
      </c>
      <c r="B9" s="8">
        <f>247065-B5+30140</f>
        <v>148167</v>
      </c>
      <c r="C9" s="15"/>
      <c r="D9" s="8">
        <f>B9/B$8*D$8</f>
        <v>85028.072887268601</v>
      </c>
      <c r="E9" s="8">
        <v>287981</v>
      </c>
      <c r="F9" s="8">
        <f>E9/E$8*F$8</f>
        <v>156977.66313711976</v>
      </c>
      <c r="G9" s="8">
        <f>743915.22-G5</f>
        <v>354155.82999999996</v>
      </c>
      <c r="H9" s="8">
        <f>G9/G$8*H$8</f>
        <v>291587.36619629426</v>
      </c>
      <c r="I9" s="8">
        <f>847475.58-I5</f>
        <v>434927.57999999996</v>
      </c>
      <c r="J9" s="8">
        <f>I9/I$8*J$8</f>
        <v>400081.2037694648</v>
      </c>
    </row>
    <row r="10" spans="1:13" x14ac:dyDescent="0.25">
      <c r="A10" s="59" t="s">
        <v>213</v>
      </c>
      <c r="B10" s="8">
        <v>23595</v>
      </c>
      <c r="C10" s="15"/>
      <c r="D10" s="8">
        <f t="shared" ref="D10:D14" si="4">B10/B$8*D$8</f>
        <v>13540.379300215993</v>
      </c>
      <c r="E10" s="8">
        <f>E6</f>
        <v>53470</v>
      </c>
      <c r="F10" s="8">
        <f>E10/E$8*F$8</f>
        <v>29146.352182754399</v>
      </c>
      <c r="G10" s="8">
        <v>59840.5</v>
      </c>
      <c r="H10" s="8">
        <f>G10/G$8*H$8</f>
        <v>49268.520546080945</v>
      </c>
      <c r="I10" s="8">
        <v>68234.42</v>
      </c>
      <c r="J10" s="8">
        <f>I10/I$8*J$8</f>
        <v>62767.481639382917</v>
      </c>
    </row>
    <row r="11" spans="1:13" x14ac:dyDescent="0.25">
      <c r="A11" s="59" t="s">
        <v>214</v>
      </c>
      <c r="B11" s="8">
        <v>175347.53</v>
      </c>
      <c r="C11" s="15"/>
      <c r="D11" s="8">
        <f t="shared" si="4"/>
        <v>100626.06762263202</v>
      </c>
      <c r="E11" s="8">
        <f>113649.15+224719.52+36141</f>
        <v>374509.67</v>
      </c>
      <c r="F11" s="8">
        <f>E11/E$8*F$8</f>
        <v>204144.20680133023</v>
      </c>
      <c r="G11" s="8">
        <f>606175+65848</f>
        <v>672023</v>
      </c>
      <c r="H11" s="8">
        <f>G11/G$8*H$8</f>
        <v>553297.16467841936</v>
      </c>
      <c r="I11" s="8">
        <v>938947.9</v>
      </c>
      <c r="J11" s="8">
        <f>I11/I$8*J$8</f>
        <v>863719.44062230096</v>
      </c>
    </row>
    <row r="12" spans="1:13" x14ac:dyDescent="0.25">
      <c r="A12" s="59" t="s">
        <v>215</v>
      </c>
      <c r="B12" s="8"/>
      <c r="C12" s="15"/>
      <c r="D12" s="8"/>
      <c r="E12" s="8"/>
      <c r="F12" s="8">
        <f t="shared" ref="F12:F14" si="5">E12/E$8*F$8</f>
        <v>0</v>
      </c>
      <c r="G12" s="8"/>
      <c r="H12" s="8">
        <f t="shared" ref="H12:H14" si="6">G12/G$8*H$8</f>
        <v>0</v>
      </c>
      <c r="I12" s="8"/>
      <c r="J12" s="8">
        <f t="shared" ref="J12:J14" si="7">I12/I$8*J$8</f>
        <v>0</v>
      </c>
    </row>
    <row r="13" spans="1:13" x14ac:dyDescent="0.25">
      <c r="A13" s="59" t="s">
        <v>216</v>
      </c>
      <c r="B13" s="8"/>
      <c r="C13" s="15"/>
      <c r="D13" s="8"/>
      <c r="E13" s="8"/>
      <c r="F13" s="8"/>
      <c r="G13" s="8">
        <v>115242</v>
      </c>
      <c r="H13" s="8">
        <f t="shared" si="6"/>
        <v>94882.276130237224</v>
      </c>
      <c r="I13" s="8">
        <v>115242</v>
      </c>
      <c r="J13" s="8">
        <f t="shared" si="7"/>
        <v>106008.81665127023</v>
      </c>
    </row>
    <row r="14" spans="1:13" ht="30" x14ac:dyDescent="0.25">
      <c r="A14" s="59" t="s">
        <v>217</v>
      </c>
      <c r="B14" s="8">
        <v>4200</v>
      </c>
      <c r="C14" s="15"/>
      <c r="D14" s="8">
        <f t="shared" si="4"/>
        <v>2410.2391634205201</v>
      </c>
      <c r="E14" s="8">
        <v>62920</v>
      </c>
      <c r="F14" s="8">
        <f t="shared" si="5"/>
        <v>34297.521588533877</v>
      </c>
      <c r="G14" s="8">
        <v>52000</v>
      </c>
      <c r="H14" s="8">
        <f t="shared" si="6"/>
        <v>42813.196219888021</v>
      </c>
      <c r="I14" s="8">
        <v>104492</v>
      </c>
      <c r="J14" s="8">
        <f t="shared" si="7"/>
        <v>96120.106120377372</v>
      </c>
    </row>
    <row r="15" spans="1:13" s="63" customFormat="1" x14ac:dyDescent="0.25">
      <c r="A15" s="61" t="s">
        <v>245</v>
      </c>
      <c r="B15" s="7">
        <f>B8+B2</f>
        <v>1279209</v>
      </c>
      <c r="C15" s="62">
        <v>1</v>
      </c>
      <c r="D15" s="7">
        <f>B21</f>
        <v>734095.15</v>
      </c>
      <c r="E15" s="7">
        <f>E8+E2</f>
        <v>2590136.2400000002</v>
      </c>
      <c r="F15" s="7">
        <f>K16</f>
        <v>1545953.85</v>
      </c>
      <c r="G15" s="7">
        <f>G8+G2</f>
        <v>3148188.22</v>
      </c>
      <c r="H15" s="7">
        <v>2592000</v>
      </c>
      <c r="I15" s="7">
        <f>I8+I2</f>
        <v>3968753.32</v>
      </c>
      <c r="J15" s="7">
        <v>3650777</v>
      </c>
      <c r="K15" s="3">
        <f>2280049</f>
        <v>2280049</v>
      </c>
      <c r="L15" s="3"/>
      <c r="M15" s="3"/>
    </row>
    <row r="16" spans="1:13" x14ac:dyDescent="0.25">
      <c r="A16" s="59"/>
      <c r="B16" s="8"/>
      <c r="C16" s="8"/>
      <c r="D16" s="8"/>
      <c r="E16" s="8"/>
      <c r="F16" s="8"/>
      <c r="G16" s="8"/>
      <c r="H16" s="8"/>
      <c r="I16" s="8"/>
      <c r="J16" s="8"/>
      <c r="K16" s="1">
        <f>K15-D15</f>
        <v>1545953.85</v>
      </c>
    </row>
    <row r="17" spans="1:13" x14ac:dyDescent="0.25">
      <c r="A17" s="60" t="s">
        <v>251</v>
      </c>
      <c r="B17" s="1">
        <f>B2/B15%</f>
        <v>72.536971675465068</v>
      </c>
      <c r="E17" s="1">
        <f>E2/E15%</f>
        <v>69.928969064577103</v>
      </c>
      <c r="G17" s="1">
        <f>G2/G15%</f>
        <v>60.191029175504632</v>
      </c>
      <c r="I17" s="1">
        <f>I2/I15%</f>
        <v>58.126802902428814</v>
      </c>
      <c r="K17" s="60"/>
    </row>
    <row r="18" spans="1:13" x14ac:dyDescent="0.25">
      <c r="A18" s="60" t="s">
        <v>252</v>
      </c>
      <c r="B18" s="1">
        <f>B8/B15%</f>
        <v>27.463028324534928</v>
      </c>
      <c r="E18" s="1">
        <f>100-E17</f>
        <v>30.071030935422897</v>
      </c>
      <c r="G18" s="1">
        <f>100-G17</f>
        <v>39.808970824495368</v>
      </c>
      <c r="I18" s="1">
        <f>100-I17</f>
        <v>41.873197097571186</v>
      </c>
    </row>
    <row r="20" spans="1:13" hidden="1" x14ac:dyDescent="0.25">
      <c r="A20" s="60" t="s">
        <v>246</v>
      </c>
      <c r="B20" s="1">
        <v>722731.86</v>
      </c>
    </row>
    <row r="21" spans="1:13" hidden="1" x14ac:dyDescent="0.25">
      <c r="A21" s="60" t="s">
        <v>247</v>
      </c>
      <c r="B21" s="1">
        <v>734095.15</v>
      </c>
    </row>
    <row r="24" spans="1:13" ht="15.75" thickBot="1" x14ac:dyDescent="0.3"/>
    <row r="25" spans="1:13" s="63" customFormat="1" ht="30" x14ac:dyDescent="0.25">
      <c r="A25" s="61" t="s">
        <v>253</v>
      </c>
      <c r="B25" s="105" t="s">
        <v>254</v>
      </c>
      <c r="C25" s="105"/>
      <c r="D25" s="106"/>
      <c r="E25" s="107" t="s">
        <v>255</v>
      </c>
      <c r="F25" s="108"/>
      <c r="G25" s="109" t="s">
        <v>256</v>
      </c>
      <c r="H25" s="110"/>
      <c r="I25" s="109" t="s">
        <v>257</v>
      </c>
      <c r="J25" s="110"/>
      <c r="K25" s="3"/>
      <c r="L25" s="3"/>
      <c r="M25" s="3"/>
    </row>
    <row r="26" spans="1:13" x14ac:dyDescent="0.25">
      <c r="A26" s="59" t="s">
        <v>248</v>
      </c>
      <c r="B26" s="8">
        <f>B17</f>
        <v>72.536971675465068</v>
      </c>
      <c r="C26" s="8"/>
      <c r="D26" s="64"/>
      <c r="E26" s="8">
        <f>E17</f>
        <v>69.928969064577103</v>
      </c>
      <c r="F26" s="64" t="e">
        <f>#REF!</f>
        <v>#REF!</v>
      </c>
      <c r="G26" s="8">
        <f>G17</f>
        <v>60.191029175504632</v>
      </c>
      <c r="H26" s="64"/>
      <c r="I26" s="8">
        <f>I17</f>
        <v>58.126802902428814</v>
      </c>
      <c r="J26" s="64"/>
    </row>
    <row r="27" spans="1:13" x14ac:dyDescent="0.25">
      <c r="A27" s="59" t="s">
        <v>249</v>
      </c>
      <c r="B27" s="8">
        <f>B18</f>
        <v>27.463028324534928</v>
      </c>
      <c r="C27" s="8"/>
      <c r="D27" s="40">
        <f>D28-D26</f>
        <v>0</v>
      </c>
      <c r="E27" s="8">
        <f>E18</f>
        <v>30.071030935422897</v>
      </c>
      <c r="F27" s="40" t="e">
        <f>F28-F26</f>
        <v>#REF!</v>
      </c>
      <c r="G27" s="8">
        <f>G18</f>
        <v>39.808970824495368</v>
      </c>
      <c r="H27" s="40">
        <f>H28-H26</f>
        <v>0</v>
      </c>
      <c r="I27" s="8">
        <f>I18</f>
        <v>41.873197097571186</v>
      </c>
      <c r="J27" s="40">
        <f>J28-J26</f>
        <v>0</v>
      </c>
    </row>
    <row r="28" spans="1:13" x14ac:dyDescent="0.25">
      <c r="A28" s="59" t="s">
        <v>250</v>
      </c>
      <c r="B28" s="8">
        <f>B27+B26</f>
        <v>100</v>
      </c>
      <c r="C28" s="8"/>
      <c r="D28" s="40">
        <f>B28*D26/B26</f>
        <v>0</v>
      </c>
      <c r="E28" s="8">
        <f>E27+E26</f>
        <v>100</v>
      </c>
      <c r="F28" s="40" t="e">
        <f>E28*F26/E26</f>
        <v>#REF!</v>
      </c>
      <c r="G28" s="8">
        <f>G27+G26</f>
        <v>100</v>
      </c>
      <c r="H28" s="40">
        <f>G28*H26/G26</f>
        <v>0</v>
      </c>
      <c r="I28" s="8">
        <f>I27+I26</f>
        <v>100</v>
      </c>
      <c r="J28" s="40">
        <f>I28*J26/I26</f>
        <v>0</v>
      </c>
    </row>
    <row r="29" spans="1:13" ht="15.75" thickBot="1" x14ac:dyDescent="0.3">
      <c r="A29" s="68"/>
      <c r="B29" s="46"/>
      <c r="C29" s="46"/>
      <c r="D29" s="46"/>
      <c r="E29" s="46"/>
      <c r="F29" s="46"/>
      <c r="G29" s="46"/>
      <c r="H29" s="46"/>
      <c r="I29" s="46"/>
      <c r="J29" s="46"/>
    </row>
    <row r="30" spans="1:13" s="63" customFormat="1" ht="15.75" thickBot="1" x14ac:dyDescent="0.3">
      <c r="B30" s="105" t="s">
        <v>254</v>
      </c>
      <c r="C30" s="105"/>
      <c r="D30" s="106"/>
      <c r="E30" s="107" t="s">
        <v>255</v>
      </c>
      <c r="F30" s="108"/>
      <c r="G30" s="109" t="s">
        <v>256</v>
      </c>
      <c r="H30" s="110"/>
      <c r="I30" s="109" t="s">
        <v>257</v>
      </c>
      <c r="J30" s="110"/>
      <c r="K30" s="3"/>
      <c r="L30" s="3"/>
      <c r="M30" s="3"/>
    </row>
    <row r="31" spans="1:13" ht="57" x14ac:dyDescent="0.25">
      <c r="A31" s="70" t="s">
        <v>260</v>
      </c>
      <c r="B31" s="71" t="s">
        <v>258</v>
      </c>
      <c r="C31" s="72"/>
      <c r="D31" s="73" t="s">
        <v>259</v>
      </c>
      <c r="E31" s="69" t="s">
        <v>258</v>
      </c>
      <c r="F31" s="8" t="s">
        <v>259</v>
      </c>
      <c r="G31" s="69" t="s">
        <v>258</v>
      </c>
      <c r="H31" s="8" t="s">
        <v>259</v>
      </c>
      <c r="I31" s="69" t="s">
        <v>258</v>
      </c>
      <c r="J31" s="8" t="s">
        <v>259</v>
      </c>
      <c r="K31" s="8"/>
      <c r="L31" s="60"/>
    </row>
    <row r="32" spans="1:13" x14ac:dyDescent="0.25">
      <c r="A32" s="74" t="str">
        <f t="shared" ref="A32:A37" si="8">A9</f>
        <v>зарплата АУП</v>
      </c>
      <c r="B32" s="8">
        <f t="shared" ref="B32:B37" si="9">B9/B$8%</f>
        <v>42.175627857291538</v>
      </c>
      <c r="C32" s="8"/>
      <c r="D32" s="52">
        <f>B32*D$38/100</f>
        <v>0</v>
      </c>
      <c r="E32" s="65">
        <f>E9/E$8%</f>
        <v>36.973699706785638</v>
      </c>
      <c r="F32" s="8" t="e">
        <f t="shared" ref="F32:F37" si="10">E32*F$38/100</f>
        <v>#REF!</v>
      </c>
      <c r="G32" s="65">
        <f>G9/G$8%</f>
        <v>28.258737545185404</v>
      </c>
      <c r="H32" s="8">
        <f t="shared" ref="H32:H37" si="11">G32*H$38/100</f>
        <v>0</v>
      </c>
      <c r="I32" s="65">
        <f>I9/I$8%</f>
        <v>26.171385892501696</v>
      </c>
      <c r="J32" s="8">
        <f t="shared" ref="J32:J37" si="12">I32*J$38/100</f>
        <v>0</v>
      </c>
      <c r="K32" s="8"/>
      <c r="L32" s="60"/>
    </row>
    <row r="33" spans="1:12" x14ac:dyDescent="0.25">
      <c r="A33" s="74" t="str">
        <f t="shared" si="8"/>
        <v>есн</v>
      </c>
      <c r="B33" s="8">
        <f t="shared" si="9"/>
        <v>6.7162994411224757</v>
      </c>
      <c r="C33" s="8"/>
      <c r="D33" s="52">
        <f t="shared" ref="D33:D37" si="13">B33*D$38/100</f>
        <v>0</v>
      </c>
      <c r="E33" s="65">
        <f t="shared" ref="E33:G37" si="14">E10/E$8%</f>
        <v>6.864979715056994</v>
      </c>
      <c r="F33" s="8" t="e">
        <f t="shared" si="10"/>
        <v>#REF!</v>
      </c>
      <c r="G33" s="65">
        <f t="shared" si="14"/>
        <v>4.7747822874260386</v>
      </c>
      <c r="H33" s="8">
        <f t="shared" si="11"/>
        <v>0</v>
      </c>
      <c r="I33" s="65">
        <f t="shared" ref="I33" si="15">I10/I$8%</f>
        <v>4.1059464128971443</v>
      </c>
      <c r="J33" s="8">
        <f t="shared" si="12"/>
        <v>0</v>
      </c>
      <c r="K33" s="8"/>
      <c r="L33" s="60"/>
    </row>
    <row r="34" spans="1:12" x14ac:dyDescent="0.25">
      <c r="A34" s="74" t="str">
        <f t="shared" si="8"/>
        <v>аренда</v>
      </c>
      <c r="B34" s="8">
        <f t="shared" si="9"/>
        <v>49.912545782632193</v>
      </c>
      <c r="C34" s="8"/>
      <c r="D34" s="52">
        <f t="shared" si="13"/>
        <v>0</v>
      </c>
      <c r="E34" s="65">
        <f t="shared" si="14"/>
        <v>48.083061298722434</v>
      </c>
      <c r="F34" s="8" t="e">
        <f t="shared" si="10"/>
        <v>#REF!</v>
      </c>
      <c r="G34" s="65">
        <f t="shared" si="14"/>
        <v>53.621936934733313</v>
      </c>
      <c r="H34" s="8">
        <f t="shared" si="11"/>
        <v>0</v>
      </c>
      <c r="I34" s="65">
        <f t="shared" ref="I34" si="16">I11/I$8%</f>
        <v>56.500366851543646</v>
      </c>
      <c r="J34" s="8">
        <f t="shared" si="12"/>
        <v>0</v>
      </c>
      <c r="K34" s="8"/>
      <c r="L34" s="60"/>
    </row>
    <row r="35" spans="1:12" x14ac:dyDescent="0.25">
      <c r="A35" s="74" t="str">
        <f t="shared" si="8"/>
        <v>коммуналка</v>
      </c>
      <c r="B35" s="8">
        <f t="shared" si="9"/>
        <v>0</v>
      </c>
      <c r="C35" s="8"/>
      <c r="D35" s="52">
        <f t="shared" si="13"/>
        <v>0</v>
      </c>
      <c r="E35" s="65">
        <f t="shared" si="14"/>
        <v>0</v>
      </c>
      <c r="F35" s="8" t="e">
        <f t="shared" si="10"/>
        <v>#REF!</v>
      </c>
      <c r="G35" s="65">
        <f t="shared" si="14"/>
        <v>0</v>
      </c>
      <c r="H35" s="8">
        <f t="shared" si="11"/>
        <v>0</v>
      </c>
      <c r="I35" s="65">
        <f t="shared" ref="I35" si="17">I12/I$8%</f>
        <v>0</v>
      </c>
      <c r="J35" s="8">
        <f t="shared" si="12"/>
        <v>0</v>
      </c>
      <c r="K35" s="8"/>
      <c r="L35" s="60"/>
    </row>
    <row r="36" spans="1:12" x14ac:dyDescent="0.25">
      <c r="A36" s="74" t="str">
        <f t="shared" si="8"/>
        <v>амортизация</v>
      </c>
      <c r="B36" s="8">
        <f t="shared" si="9"/>
        <v>0</v>
      </c>
      <c r="C36" s="8"/>
      <c r="D36" s="52">
        <f t="shared" si="13"/>
        <v>0</v>
      </c>
      <c r="E36" s="65">
        <f t="shared" si="14"/>
        <v>0</v>
      </c>
      <c r="F36" s="8" t="e">
        <f t="shared" si="10"/>
        <v>#REF!</v>
      </c>
      <c r="G36" s="65">
        <f t="shared" si="14"/>
        <v>9.195368694572263</v>
      </c>
      <c r="H36" s="8">
        <f t="shared" si="11"/>
        <v>0</v>
      </c>
      <c r="I36" s="65">
        <f t="shared" ref="I36" si="18">I13/I$8%</f>
        <v>6.9345863350944104</v>
      </c>
      <c r="J36" s="8">
        <f t="shared" si="12"/>
        <v>0</v>
      </c>
      <c r="K36" s="8"/>
      <c r="L36" s="60"/>
    </row>
    <row r="37" spans="1:12" ht="30" x14ac:dyDescent="0.25">
      <c r="A37" s="74" t="str">
        <f t="shared" si="8"/>
        <v>командировочные, хознужды</v>
      </c>
      <c r="B37" s="8">
        <f t="shared" si="9"/>
        <v>1.1955269189537783</v>
      </c>
      <c r="C37" s="8"/>
      <c r="D37" s="52">
        <f t="shared" si="13"/>
        <v>0</v>
      </c>
      <c r="E37" s="65">
        <f t="shared" si="14"/>
        <v>8.0782592794349366</v>
      </c>
      <c r="F37" s="8" t="e">
        <f t="shared" si="10"/>
        <v>#REF!</v>
      </c>
      <c r="G37" s="65">
        <f t="shared" si="14"/>
        <v>4.1491745380829705</v>
      </c>
      <c r="H37" s="8">
        <f t="shared" si="11"/>
        <v>0</v>
      </c>
      <c r="I37" s="65">
        <f t="shared" ref="I37" si="19">I14/I$8%</f>
        <v>6.2877145079631127</v>
      </c>
      <c r="J37" s="8">
        <f t="shared" si="12"/>
        <v>0</v>
      </c>
      <c r="K37" s="8"/>
      <c r="L37" s="60"/>
    </row>
    <row r="38" spans="1:12" ht="15.75" thickBot="1" x14ac:dyDescent="0.3">
      <c r="A38" s="75"/>
      <c r="B38" s="76">
        <v>100</v>
      </c>
      <c r="C38" s="76"/>
      <c r="D38" s="67">
        <f>D27</f>
        <v>0</v>
      </c>
      <c r="E38" s="65">
        <v>100</v>
      </c>
      <c r="F38" s="8" t="e">
        <f>F27</f>
        <v>#REF!</v>
      </c>
      <c r="G38" s="65">
        <v>100</v>
      </c>
      <c r="H38" s="8">
        <f>H27</f>
        <v>0</v>
      </c>
      <c r="I38" s="65">
        <v>100</v>
      </c>
      <c r="J38" s="8">
        <f>J27</f>
        <v>0</v>
      </c>
      <c r="K38" s="8"/>
      <c r="L38" s="60"/>
    </row>
  </sheetData>
  <mergeCells count="8">
    <mergeCell ref="B30:D30"/>
    <mergeCell ref="E30:F30"/>
    <mergeCell ref="G30:H30"/>
    <mergeCell ref="I30:J30"/>
    <mergeCell ref="B25:D25"/>
    <mergeCell ref="E25:F25"/>
    <mergeCell ref="G25:H25"/>
    <mergeCell ref="I25:J25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294"/>
  <sheetViews>
    <sheetView workbookViewId="0">
      <selection activeCell="D1" sqref="D1:D6"/>
    </sheetView>
  </sheetViews>
  <sheetFormatPr defaultRowHeight="15" x14ac:dyDescent="0.25"/>
  <cols>
    <col min="1" max="1" width="4.5703125" customWidth="1"/>
    <col min="2" max="2" width="59.85546875" style="84" customWidth="1"/>
    <col min="3" max="3" width="10.140625" style="1" bestFit="1" customWidth="1"/>
    <col min="4" max="4" width="11" style="1" customWidth="1"/>
    <col min="5" max="5" width="11.28515625" style="20" customWidth="1"/>
    <col min="6" max="6" width="7.42578125" style="17" customWidth="1"/>
    <col min="7" max="7" width="12.5703125" style="1" customWidth="1"/>
    <col min="8" max="8" width="12" style="1" customWidth="1"/>
    <col min="9" max="9" width="3.28515625" style="1" customWidth="1"/>
    <col min="10" max="10" width="10" style="1" customWidth="1"/>
    <col min="11" max="11" width="9.28515625" style="1" customWidth="1"/>
    <col min="12" max="12" width="10.140625" style="1" customWidth="1"/>
    <col min="13" max="13" width="9" style="1" customWidth="1"/>
    <col min="14" max="14" width="9.140625" style="1" customWidth="1"/>
    <col min="15" max="15" width="11" style="1" customWidth="1"/>
    <col min="16" max="20" width="9.140625" customWidth="1"/>
  </cols>
  <sheetData>
    <row r="1" spans="2:15" x14ac:dyDescent="0.25">
      <c r="B1" s="92" t="s">
        <v>78</v>
      </c>
      <c r="C1" s="12">
        <v>115</v>
      </c>
      <c r="D1" s="111" t="s">
        <v>267</v>
      </c>
    </row>
    <row r="2" spans="2:15" x14ac:dyDescent="0.25">
      <c r="B2" s="93" t="e">
        <f ca="1">SUM(SUMIF(INDIRECT({""}&amp;"!A1:A10"),$A2,INDIRECT({"Лист1","Лист2","Лист3"}&amp;"!B1:B10")))</f>
        <v>#REF!</v>
      </c>
      <c r="C2" s="13"/>
      <c r="D2" s="111"/>
    </row>
    <row r="3" spans="2:15" x14ac:dyDescent="0.25">
      <c r="B3" s="93" t="s">
        <v>79</v>
      </c>
      <c r="C3" s="13">
        <v>115</v>
      </c>
      <c r="D3" s="111"/>
    </row>
    <row r="4" spans="2:15" x14ac:dyDescent="0.25">
      <c r="B4" s="94" t="s">
        <v>195</v>
      </c>
      <c r="C4" s="16"/>
      <c r="D4" s="111"/>
    </row>
    <row r="5" spans="2:15" ht="15.75" thickBot="1" x14ac:dyDescent="0.3">
      <c r="B5" s="95" t="s">
        <v>197</v>
      </c>
      <c r="C5" s="14"/>
      <c r="D5" s="111"/>
    </row>
    <row r="6" spans="2:15" ht="15.75" thickBot="1" x14ac:dyDescent="0.3">
      <c r="B6" s="95" t="s">
        <v>203</v>
      </c>
      <c r="C6" s="14"/>
      <c r="D6" s="111"/>
    </row>
    <row r="7" spans="2:15" x14ac:dyDescent="0.25">
      <c r="B7" s="96"/>
      <c r="C7" s="96"/>
    </row>
    <row r="9" spans="2:15" ht="18.75" x14ac:dyDescent="0.3">
      <c r="B9" s="97" t="s">
        <v>227</v>
      </c>
    </row>
    <row r="10" spans="2:15" x14ac:dyDescent="0.25">
      <c r="B10" s="98" t="s">
        <v>228</v>
      </c>
      <c r="C10" s="1">
        <v>43010</v>
      </c>
    </row>
    <row r="13" spans="2:15" s="2" customFormat="1" ht="45.75" x14ac:dyDescent="0.25">
      <c r="B13" s="99" t="s">
        <v>0</v>
      </c>
      <c r="C13" s="7" t="s">
        <v>194</v>
      </c>
      <c r="D13" s="7" t="s">
        <v>190</v>
      </c>
      <c r="E13" s="21" t="s">
        <v>191</v>
      </c>
      <c r="F13" s="23" t="s">
        <v>196</v>
      </c>
      <c r="G13" s="7" t="s">
        <v>192</v>
      </c>
      <c r="H13" s="7" t="s">
        <v>193</v>
      </c>
      <c r="I13" s="4"/>
      <c r="J13" s="58" t="s">
        <v>189</v>
      </c>
      <c r="K13" s="58" t="s">
        <v>190</v>
      </c>
      <c r="L13" s="58" t="s">
        <v>221</v>
      </c>
      <c r="M13" s="58" t="s">
        <v>222</v>
      </c>
      <c r="N13" s="7"/>
      <c r="O13" s="7"/>
    </row>
    <row r="14" spans="2:15" x14ac:dyDescent="0.25">
      <c r="B14" s="103" t="s">
        <v>80</v>
      </c>
      <c r="C14" s="8"/>
      <c r="D14" s="8"/>
      <c r="E14" s="22"/>
      <c r="F14" s="19"/>
      <c r="G14" s="8"/>
      <c r="H14" s="8"/>
      <c r="I14" s="4"/>
      <c r="J14" s="8"/>
      <c r="K14" s="8"/>
      <c r="L14" s="8"/>
      <c r="M14" s="8"/>
      <c r="N14" s="8"/>
      <c r="O14" s="8"/>
    </row>
    <row r="15" spans="2:15" x14ac:dyDescent="0.25">
      <c r="B15" s="100" t="s">
        <v>81</v>
      </c>
      <c r="C15" s="8"/>
      <c r="D15" s="8"/>
      <c r="E15" s="22"/>
      <c r="F15" s="19"/>
      <c r="G15" s="8"/>
      <c r="H15" s="8"/>
      <c r="I15" s="4"/>
      <c r="J15" s="8"/>
      <c r="K15" s="8"/>
      <c r="L15" s="8"/>
      <c r="M15" s="8"/>
      <c r="N15" s="8"/>
      <c r="O15" s="8"/>
    </row>
    <row r="16" spans="2:15" x14ac:dyDescent="0.25">
      <c r="B16" s="101" t="s">
        <v>198</v>
      </c>
      <c r="C16" s="8"/>
      <c r="D16" s="8">
        <f>E16*C$4</f>
        <v>0</v>
      </c>
      <c r="E16" s="22">
        <v>0.14000000000000001</v>
      </c>
      <c r="F16" s="19"/>
      <c r="G16" s="1">
        <f>H16/C1</f>
        <v>0</v>
      </c>
      <c r="H16" s="8">
        <f>C16*D16</f>
        <v>0</v>
      </c>
      <c r="I16" s="4"/>
      <c r="J16" s="8"/>
      <c r="K16" s="8">
        <f>D16</f>
        <v>0</v>
      </c>
      <c r="L16" s="8">
        <f>J16*K16</f>
        <v>0</v>
      </c>
      <c r="M16" s="8">
        <f>L16/C1</f>
        <v>0</v>
      </c>
      <c r="N16" s="8"/>
      <c r="O16" s="8"/>
    </row>
    <row r="17" spans="2:15" s="1" customFormat="1" x14ac:dyDescent="0.25">
      <c r="B17" s="8" t="s">
        <v>82</v>
      </c>
      <c r="C17" s="8"/>
      <c r="D17" s="8"/>
      <c r="E17" s="22"/>
      <c r="F17" s="19"/>
      <c r="G17" s="8"/>
      <c r="H17" s="8"/>
      <c r="I17" s="4"/>
      <c r="J17" s="8"/>
      <c r="K17" s="8"/>
      <c r="L17" s="8"/>
      <c r="M17" s="8"/>
      <c r="N17" s="8"/>
      <c r="O17" s="8"/>
    </row>
    <row r="18" spans="2:15" s="1" customFormat="1" x14ac:dyDescent="0.25">
      <c r="B18" s="101" t="s">
        <v>198</v>
      </c>
      <c r="C18" s="8"/>
      <c r="D18" s="8">
        <f>C4*E18*F18</f>
        <v>0</v>
      </c>
      <c r="E18" s="22">
        <v>0.13500000000000001</v>
      </c>
      <c r="F18" s="19">
        <v>1.3</v>
      </c>
      <c r="G18" s="1">
        <f>H18/C1</f>
        <v>0</v>
      </c>
      <c r="H18" s="8">
        <f>D18*C18</f>
        <v>0</v>
      </c>
      <c r="I18" s="4"/>
      <c r="J18" s="8"/>
      <c r="K18" s="8">
        <f>D18</f>
        <v>0</v>
      </c>
      <c r="L18" s="8">
        <f>J18*K18</f>
        <v>0</v>
      </c>
      <c r="M18" s="8">
        <f>L18/C1</f>
        <v>0</v>
      </c>
      <c r="N18" s="8"/>
      <c r="O18" s="8"/>
    </row>
    <row r="19" spans="2:15" s="1" customFormat="1" x14ac:dyDescent="0.25">
      <c r="B19" s="8" t="s">
        <v>83</v>
      </c>
      <c r="C19" s="8"/>
      <c r="D19" s="8"/>
      <c r="E19" s="22"/>
      <c r="F19" s="19"/>
      <c r="G19" s="8"/>
      <c r="H19" s="8"/>
      <c r="I19" s="4"/>
      <c r="J19" s="8"/>
      <c r="K19" s="8"/>
      <c r="L19" s="8"/>
      <c r="M19" s="8"/>
      <c r="N19" s="8"/>
      <c r="O19" s="8"/>
    </row>
    <row r="20" spans="2:15" s="1" customFormat="1" x14ac:dyDescent="0.25">
      <c r="B20" s="8" t="s">
        <v>198</v>
      </c>
      <c r="C20" s="8"/>
      <c r="D20" s="8">
        <f>E20*C$4</f>
        <v>0</v>
      </c>
      <c r="E20" s="22">
        <v>0.01</v>
      </c>
      <c r="F20" s="19"/>
      <c r="G20" s="1">
        <f>H20/C1</f>
        <v>0</v>
      </c>
      <c r="H20" s="8">
        <f>D20*C20</f>
        <v>0</v>
      </c>
      <c r="I20" s="4"/>
      <c r="J20" s="8"/>
      <c r="K20" s="8">
        <f>D20</f>
        <v>0</v>
      </c>
      <c r="L20" s="8">
        <f>J20*K20</f>
        <v>0</v>
      </c>
      <c r="M20" s="8">
        <f>L20/C1</f>
        <v>0</v>
      </c>
      <c r="N20" s="8"/>
      <c r="O20" s="8"/>
    </row>
    <row r="21" spans="2:15" s="1" customFormat="1" x14ac:dyDescent="0.25">
      <c r="B21" s="11" t="s">
        <v>158</v>
      </c>
      <c r="C21" s="8"/>
      <c r="D21" s="8"/>
      <c r="E21" s="22"/>
      <c r="F21" s="19"/>
      <c r="G21" s="8"/>
      <c r="H21" s="8"/>
      <c r="I21" s="4"/>
      <c r="J21" s="8"/>
      <c r="K21" s="8"/>
      <c r="L21" s="8"/>
      <c r="M21" s="8"/>
      <c r="N21" s="8"/>
      <c r="O21" s="8"/>
    </row>
    <row r="22" spans="2:15" s="1" customFormat="1" x14ac:dyDescent="0.25">
      <c r="B22" s="100" t="s">
        <v>159</v>
      </c>
      <c r="C22" s="8"/>
      <c r="D22" s="8"/>
      <c r="E22" s="22"/>
      <c r="F22" s="19"/>
      <c r="G22" s="8"/>
      <c r="H22" s="8"/>
      <c r="I22" s="4"/>
      <c r="J22" s="8"/>
      <c r="K22" s="8"/>
      <c r="L22" s="8"/>
      <c r="M22" s="8"/>
      <c r="N22" s="8"/>
      <c r="O22" s="8"/>
    </row>
    <row r="23" spans="2:15" s="1" customFormat="1" x14ac:dyDescent="0.25">
      <c r="B23" s="101" t="s">
        <v>74</v>
      </c>
      <c r="C23" s="8">
        <v>70</v>
      </c>
      <c r="D23" s="8">
        <f>1.01*C1</f>
        <v>116.15</v>
      </c>
      <c r="E23" s="22"/>
      <c r="F23" s="19"/>
      <c r="G23" s="1">
        <f>H23/C1</f>
        <v>70.7</v>
      </c>
      <c r="H23" s="8">
        <f>D23*C23</f>
        <v>8130.5</v>
      </c>
      <c r="I23" s="4"/>
      <c r="J23" s="8">
        <v>59</v>
      </c>
      <c r="K23" s="8">
        <f>D23</f>
        <v>116.15</v>
      </c>
      <c r="L23" s="8">
        <f>J23*K23</f>
        <v>6852.85</v>
      </c>
      <c r="M23" s="8">
        <f>L23/C1</f>
        <v>59.59</v>
      </c>
      <c r="N23" s="8"/>
      <c r="O23" s="8"/>
    </row>
    <row r="24" spans="2:15" s="1" customFormat="1" x14ac:dyDescent="0.25">
      <c r="B24" s="8" t="s">
        <v>199</v>
      </c>
      <c r="C24" s="8"/>
      <c r="D24" s="8"/>
      <c r="E24" s="22"/>
      <c r="F24" s="19"/>
      <c r="G24" s="8"/>
      <c r="H24" s="8"/>
      <c r="I24" s="4"/>
      <c r="J24" s="8"/>
      <c r="K24" s="8"/>
      <c r="L24" s="8"/>
      <c r="M24" s="8"/>
      <c r="N24" s="8"/>
      <c r="O24" s="8"/>
    </row>
    <row r="25" spans="2:15" s="1" customFormat="1" x14ac:dyDescent="0.25">
      <c r="B25" s="101" t="s">
        <v>198</v>
      </c>
      <c r="C25" s="8"/>
      <c r="D25" s="8">
        <f>E25*C5</f>
        <v>0</v>
      </c>
      <c r="E25" s="22">
        <v>3.5000000000000003E-2</v>
      </c>
      <c r="F25" s="19"/>
      <c r="G25" s="1">
        <f>H25/C1</f>
        <v>0</v>
      </c>
      <c r="H25" s="8">
        <f>D25*C25</f>
        <v>0</v>
      </c>
      <c r="I25" s="4"/>
      <c r="J25" s="8"/>
      <c r="K25" s="8">
        <f>D25</f>
        <v>0</v>
      </c>
      <c r="L25" s="8">
        <f>J25*K25</f>
        <v>0</v>
      </c>
      <c r="M25" s="8">
        <f>L25/C1</f>
        <v>0</v>
      </c>
      <c r="N25" s="8"/>
      <c r="O25" s="8"/>
    </row>
    <row r="26" spans="2:15" s="1" customFormat="1" x14ac:dyDescent="0.25">
      <c r="B26" s="8" t="s">
        <v>160</v>
      </c>
      <c r="C26" s="8"/>
      <c r="D26" s="8"/>
      <c r="E26" s="22"/>
      <c r="F26" s="19"/>
      <c r="G26" s="8"/>
      <c r="H26" s="8"/>
      <c r="I26" s="4"/>
      <c r="J26" s="8"/>
      <c r="K26" s="8"/>
      <c r="L26" s="8"/>
      <c r="M26" s="8"/>
      <c r="N26" s="8"/>
      <c r="O26" s="8"/>
    </row>
    <row r="27" spans="2:15" s="1" customFormat="1" x14ac:dyDescent="0.25">
      <c r="B27" s="101" t="s">
        <v>198</v>
      </c>
      <c r="C27" s="8"/>
      <c r="D27" s="8"/>
      <c r="E27" s="22"/>
      <c r="F27" s="19"/>
      <c r="G27" s="8"/>
      <c r="H27" s="8"/>
      <c r="I27" s="4"/>
      <c r="J27" s="8"/>
      <c r="K27" s="8"/>
      <c r="L27" s="8"/>
      <c r="M27" s="8"/>
      <c r="N27" s="8"/>
      <c r="O27" s="8"/>
    </row>
    <row r="28" spans="2:15" s="1" customFormat="1" x14ac:dyDescent="0.25">
      <c r="B28" s="8" t="s">
        <v>161</v>
      </c>
      <c r="C28" s="8"/>
      <c r="D28" s="8"/>
      <c r="E28" s="22"/>
      <c r="F28" s="19"/>
      <c r="G28" s="8"/>
      <c r="H28" s="8"/>
      <c r="I28" s="4"/>
      <c r="J28" s="8"/>
      <c r="K28" s="8"/>
      <c r="L28" s="8"/>
      <c r="M28" s="8"/>
      <c r="N28" s="8"/>
      <c r="O28" s="8"/>
    </row>
    <row r="29" spans="2:15" s="1" customFormat="1" x14ac:dyDescent="0.25">
      <c r="B29" s="101" t="s">
        <v>198</v>
      </c>
      <c r="C29" s="8"/>
      <c r="D29" s="8"/>
      <c r="E29" s="22"/>
      <c r="F29" s="19"/>
      <c r="G29" s="8"/>
      <c r="H29" s="8"/>
      <c r="I29" s="4"/>
      <c r="J29" s="8"/>
      <c r="K29" s="8"/>
      <c r="L29" s="8"/>
      <c r="M29" s="8"/>
      <c r="N29" s="8"/>
      <c r="O29" s="8"/>
    </row>
    <row r="30" spans="2:15" s="1" customFormat="1" x14ac:dyDescent="0.25">
      <c r="B30" s="8" t="s">
        <v>161</v>
      </c>
      <c r="C30" s="8"/>
      <c r="D30" s="8"/>
      <c r="E30" s="22"/>
      <c r="F30" s="19"/>
      <c r="G30" s="8"/>
      <c r="H30" s="8"/>
      <c r="I30" s="4"/>
      <c r="J30" s="8"/>
      <c r="K30" s="8"/>
      <c r="L30" s="8"/>
      <c r="M30" s="8"/>
      <c r="N30" s="8"/>
      <c r="O30" s="8"/>
    </row>
    <row r="31" spans="2:15" s="1" customFormat="1" x14ac:dyDescent="0.25">
      <c r="B31" s="101" t="s">
        <v>198</v>
      </c>
      <c r="C31" s="8"/>
      <c r="D31" s="8"/>
      <c r="E31" s="22"/>
      <c r="F31" s="19"/>
      <c r="G31" s="8"/>
      <c r="H31" s="8"/>
      <c r="I31" s="4"/>
      <c r="J31" s="8"/>
      <c r="K31" s="8"/>
      <c r="L31" s="8"/>
      <c r="M31" s="8"/>
      <c r="N31" s="8"/>
      <c r="O31" s="8"/>
    </row>
    <row r="32" spans="2:15" s="1" customFormat="1" x14ac:dyDescent="0.25">
      <c r="B32" s="8" t="s">
        <v>162</v>
      </c>
      <c r="C32" s="8"/>
      <c r="D32" s="8"/>
      <c r="E32" s="22"/>
      <c r="F32" s="19"/>
      <c r="G32" s="8"/>
      <c r="H32" s="8"/>
      <c r="I32" s="4"/>
      <c r="J32" s="8"/>
      <c r="K32" s="8"/>
      <c r="L32" s="8"/>
      <c r="M32" s="8"/>
      <c r="N32" s="8"/>
      <c r="O32" s="8"/>
    </row>
    <row r="33" spans="2:15" s="1" customFormat="1" x14ac:dyDescent="0.25">
      <c r="B33" s="101" t="s">
        <v>198</v>
      </c>
      <c r="C33" s="8"/>
      <c r="D33" s="8"/>
      <c r="E33" s="22"/>
      <c r="F33" s="19"/>
      <c r="G33" s="8"/>
      <c r="H33" s="8"/>
      <c r="I33" s="4"/>
      <c r="J33" s="8"/>
      <c r="K33" s="8"/>
      <c r="L33" s="8"/>
      <c r="M33" s="8"/>
      <c r="N33" s="8"/>
      <c r="O33" s="8"/>
    </row>
    <row r="34" spans="2:15" s="1" customFormat="1" x14ac:dyDescent="0.25">
      <c r="B34" s="8" t="s">
        <v>163</v>
      </c>
      <c r="C34" s="8"/>
      <c r="D34" s="8"/>
      <c r="E34" s="22"/>
      <c r="F34" s="19"/>
      <c r="G34" s="8"/>
      <c r="H34" s="8"/>
      <c r="I34" s="4"/>
      <c r="J34" s="8"/>
      <c r="K34" s="8"/>
      <c r="L34" s="8"/>
      <c r="M34" s="8"/>
      <c r="N34" s="8"/>
      <c r="O34" s="8"/>
    </row>
    <row r="35" spans="2:15" s="1" customFormat="1" x14ac:dyDescent="0.25">
      <c r="B35" s="101" t="s">
        <v>198</v>
      </c>
      <c r="C35" s="8"/>
      <c r="D35" s="8"/>
      <c r="E35" s="22"/>
      <c r="F35" s="19"/>
      <c r="G35" s="8"/>
      <c r="H35" s="8"/>
      <c r="I35" s="4"/>
      <c r="J35" s="8"/>
      <c r="K35" s="8"/>
      <c r="L35" s="8"/>
      <c r="M35" s="8"/>
      <c r="N35" s="8"/>
      <c r="O35" s="8"/>
    </row>
    <row r="36" spans="2:15" s="1" customFormat="1" x14ac:dyDescent="0.25">
      <c r="B36" s="8" t="s">
        <v>164</v>
      </c>
      <c r="C36" s="8"/>
      <c r="D36" s="8"/>
      <c r="E36" s="22"/>
      <c r="F36" s="19"/>
      <c r="G36" s="8"/>
      <c r="H36" s="8"/>
      <c r="I36" s="4"/>
      <c r="J36" s="8"/>
      <c r="K36" s="8"/>
      <c r="L36" s="8"/>
      <c r="M36" s="8"/>
      <c r="N36" s="8"/>
      <c r="O36" s="8"/>
    </row>
    <row r="37" spans="2:15" s="1" customFormat="1" x14ac:dyDescent="0.25">
      <c r="B37" s="101" t="s">
        <v>198</v>
      </c>
      <c r="C37" s="8"/>
      <c r="D37" s="8"/>
      <c r="E37" s="22"/>
      <c r="F37" s="19"/>
      <c r="G37" s="8"/>
      <c r="H37" s="8"/>
      <c r="I37" s="4"/>
      <c r="J37" s="8"/>
      <c r="K37" s="8"/>
      <c r="L37" s="8"/>
      <c r="M37" s="8"/>
      <c r="N37" s="8"/>
      <c r="O37" s="8"/>
    </row>
    <row r="38" spans="2:15" s="1" customFormat="1" x14ac:dyDescent="0.25">
      <c r="B38" s="101"/>
      <c r="C38" s="8"/>
      <c r="D38" s="8"/>
      <c r="E38" s="22"/>
      <c r="F38" s="19"/>
      <c r="G38" s="8"/>
      <c r="H38" s="8"/>
      <c r="I38" s="4"/>
      <c r="J38" s="8"/>
      <c r="K38" s="8"/>
      <c r="L38" s="8"/>
      <c r="M38" s="8"/>
      <c r="N38" s="8"/>
      <c r="O38" s="8"/>
    </row>
    <row r="39" spans="2:15" s="1" customFormat="1" x14ac:dyDescent="0.25">
      <c r="B39" s="101"/>
      <c r="C39" s="8"/>
      <c r="D39" s="8"/>
      <c r="E39" s="22"/>
      <c r="F39" s="19"/>
      <c r="G39" s="8"/>
      <c r="H39" s="8"/>
      <c r="I39" s="4"/>
      <c r="J39" s="8"/>
      <c r="K39" s="8"/>
      <c r="L39" s="8"/>
      <c r="M39" s="8"/>
      <c r="N39" s="8"/>
      <c r="O39" s="8"/>
    </row>
    <row r="40" spans="2:15" s="1" customFormat="1" x14ac:dyDescent="0.25">
      <c r="B40" s="101"/>
      <c r="C40" s="8"/>
      <c r="D40" s="8"/>
      <c r="E40" s="22"/>
      <c r="F40" s="19"/>
      <c r="G40" s="8"/>
      <c r="H40" s="8"/>
      <c r="I40" s="4"/>
      <c r="J40" s="8"/>
      <c r="K40" s="8"/>
      <c r="L40" s="8"/>
      <c r="M40" s="8"/>
      <c r="N40" s="8"/>
      <c r="O40" s="8"/>
    </row>
    <row r="41" spans="2:15" s="1" customFormat="1" x14ac:dyDescent="0.25">
      <c r="B41" s="101"/>
      <c r="C41" s="8"/>
      <c r="D41" s="8"/>
      <c r="E41" s="22"/>
      <c r="F41" s="19"/>
      <c r="G41" s="8"/>
      <c r="H41" s="8"/>
      <c r="I41" s="4"/>
      <c r="J41" s="8"/>
      <c r="K41" s="8"/>
      <c r="L41" s="8"/>
      <c r="M41" s="8"/>
      <c r="N41" s="8"/>
      <c r="O41" s="8"/>
    </row>
    <row r="42" spans="2:15" s="1" customFormat="1" x14ac:dyDescent="0.25">
      <c r="B42" s="8" t="s">
        <v>224</v>
      </c>
      <c r="C42" s="8"/>
      <c r="D42" s="8"/>
      <c r="E42" s="22"/>
      <c r="F42" s="19"/>
      <c r="G42" s="8"/>
      <c r="H42" s="8"/>
      <c r="I42" s="4"/>
      <c r="J42" s="8"/>
      <c r="K42" s="8"/>
      <c r="L42" s="8"/>
      <c r="M42" s="8"/>
      <c r="N42" s="8"/>
      <c r="O42" s="8"/>
    </row>
    <row r="43" spans="2:15" s="1" customFormat="1" x14ac:dyDescent="0.25">
      <c r="B43" s="101" t="s">
        <v>198</v>
      </c>
      <c r="C43" s="8"/>
      <c r="D43" s="8"/>
      <c r="E43" s="22"/>
      <c r="F43" s="19"/>
      <c r="G43" s="8"/>
      <c r="H43" s="8"/>
      <c r="I43" s="4"/>
      <c r="J43" s="8"/>
      <c r="K43" s="8"/>
      <c r="L43" s="8"/>
      <c r="M43" s="8"/>
      <c r="N43" s="8"/>
      <c r="O43" s="8"/>
    </row>
    <row r="44" spans="2:15" s="1" customFormat="1" x14ac:dyDescent="0.25">
      <c r="B44" s="8" t="s">
        <v>165</v>
      </c>
      <c r="C44" s="8"/>
      <c r="D44" s="8"/>
      <c r="E44" s="22"/>
      <c r="F44" s="19"/>
      <c r="G44" s="8"/>
      <c r="H44" s="8"/>
      <c r="I44" s="4"/>
      <c r="J44" s="8"/>
      <c r="K44" s="8"/>
      <c r="L44" s="8"/>
      <c r="M44" s="8"/>
      <c r="N44" s="8"/>
      <c r="O44" s="8"/>
    </row>
    <row r="45" spans="2:15" s="1" customFormat="1" x14ac:dyDescent="0.25">
      <c r="B45" s="101" t="s">
        <v>198</v>
      </c>
      <c r="C45" s="8"/>
      <c r="D45" s="8"/>
      <c r="E45" s="22"/>
      <c r="F45" s="19"/>
      <c r="G45" s="8"/>
      <c r="H45" s="8"/>
      <c r="I45" s="4"/>
      <c r="J45" s="8"/>
      <c r="K45" s="8"/>
      <c r="L45" s="8"/>
      <c r="M45" s="8"/>
      <c r="N45" s="8"/>
      <c r="O45" s="8"/>
    </row>
    <row r="46" spans="2:15" s="1" customFormat="1" x14ac:dyDescent="0.25">
      <c r="B46" s="8" t="s">
        <v>166</v>
      </c>
      <c r="C46" s="8"/>
      <c r="D46" s="8"/>
      <c r="E46" s="22"/>
      <c r="F46" s="19"/>
      <c r="G46" s="8"/>
      <c r="H46" s="8"/>
      <c r="I46" s="4"/>
      <c r="J46" s="8"/>
      <c r="K46" s="8"/>
      <c r="L46" s="8"/>
      <c r="M46" s="8"/>
      <c r="N46" s="8"/>
      <c r="O46" s="8"/>
    </row>
    <row r="47" spans="2:15" s="1" customFormat="1" x14ac:dyDescent="0.25">
      <c r="B47" s="101" t="s">
        <v>198</v>
      </c>
      <c r="C47" s="8"/>
      <c r="D47" s="8"/>
      <c r="E47" s="22"/>
      <c r="F47" s="19"/>
      <c r="G47" s="8"/>
      <c r="H47" s="8"/>
      <c r="I47" s="4"/>
      <c r="J47" s="8"/>
      <c r="K47" s="8"/>
      <c r="L47" s="8"/>
      <c r="M47" s="8"/>
      <c r="N47" s="8"/>
      <c r="O47" s="8"/>
    </row>
    <row r="48" spans="2:15" s="1" customFormat="1" x14ac:dyDescent="0.25">
      <c r="B48" s="8" t="s">
        <v>167</v>
      </c>
      <c r="C48" s="8"/>
      <c r="D48" s="8"/>
      <c r="E48" s="22"/>
      <c r="F48" s="19"/>
      <c r="G48" s="8"/>
      <c r="H48" s="8"/>
      <c r="I48" s="4"/>
      <c r="J48" s="8"/>
      <c r="K48" s="8"/>
      <c r="L48" s="8"/>
      <c r="M48" s="8"/>
      <c r="N48" s="8"/>
      <c r="O48" s="8"/>
    </row>
    <row r="49" spans="2:15" s="1" customFormat="1" x14ac:dyDescent="0.25">
      <c r="B49" s="101" t="s">
        <v>198</v>
      </c>
      <c r="C49" s="8"/>
      <c r="D49" s="8"/>
      <c r="E49" s="22"/>
      <c r="F49" s="19"/>
      <c r="G49" s="8"/>
      <c r="H49" s="8"/>
      <c r="I49" s="4"/>
      <c r="J49" s="8"/>
      <c r="K49" s="8"/>
      <c r="L49" s="8"/>
      <c r="M49" s="8"/>
      <c r="N49" s="8"/>
      <c r="O49" s="8"/>
    </row>
    <row r="50" spans="2:15" s="1" customFormat="1" x14ac:dyDescent="0.25">
      <c r="B50" s="1" t="s">
        <v>188</v>
      </c>
      <c r="C50" s="8"/>
      <c r="D50" s="8"/>
      <c r="E50" s="22"/>
      <c r="F50" s="19"/>
      <c r="G50" s="8"/>
      <c r="H50" s="8"/>
      <c r="I50" s="4"/>
      <c r="J50" s="8"/>
      <c r="K50" s="8"/>
      <c r="L50" s="8"/>
      <c r="M50" s="8"/>
      <c r="N50" s="8"/>
      <c r="O50" s="8"/>
    </row>
    <row r="51" spans="2:15" s="1" customFormat="1" x14ac:dyDescent="0.25">
      <c r="B51" s="101" t="s">
        <v>198</v>
      </c>
      <c r="C51" s="8"/>
      <c r="D51" s="8"/>
      <c r="E51" s="22"/>
      <c r="F51" s="19"/>
      <c r="G51" s="8"/>
      <c r="H51" s="8"/>
      <c r="I51" s="4"/>
      <c r="J51" s="8"/>
      <c r="K51" s="8"/>
      <c r="L51" s="8"/>
      <c r="M51" s="8"/>
      <c r="N51" s="8"/>
      <c r="O51" s="8"/>
    </row>
    <row r="52" spans="2:15" s="1" customFormat="1" x14ac:dyDescent="0.25">
      <c r="B52" s="8"/>
      <c r="C52" s="8"/>
      <c r="D52" s="8"/>
      <c r="E52" s="22"/>
      <c r="F52" s="19"/>
      <c r="G52" s="8"/>
      <c r="H52" s="8"/>
      <c r="I52" s="4"/>
      <c r="J52" s="8"/>
      <c r="K52" s="8"/>
      <c r="L52" s="8"/>
      <c r="M52" s="8"/>
      <c r="N52" s="8"/>
      <c r="O52" s="8"/>
    </row>
    <row r="53" spans="2:15" s="1" customFormat="1" x14ac:dyDescent="0.25">
      <c r="B53" s="8" t="s">
        <v>223</v>
      </c>
      <c r="C53" s="8"/>
      <c r="D53" s="8"/>
      <c r="E53" s="22"/>
      <c r="F53" s="19"/>
      <c r="G53" s="8"/>
      <c r="H53" s="8"/>
      <c r="I53" s="4"/>
      <c r="J53" s="8"/>
      <c r="K53" s="8"/>
      <c r="L53" s="8"/>
      <c r="M53" s="8"/>
      <c r="N53" s="8"/>
      <c r="O53" s="8"/>
    </row>
    <row r="54" spans="2:15" s="1" customFormat="1" x14ac:dyDescent="0.25">
      <c r="B54" s="8" t="s">
        <v>168</v>
      </c>
      <c r="C54" s="8"/>
      <c r="D54" s="8"/>
      <c r="E54" s="22"/>
      <c r="F54" s="19"/>
      <c r="G54" s="8"/>
      <c r="H54" s="8"/>
      <c r="I54" s="4"/>
      <c r="J54" s="8"/>
      <c r="K54" s="8"/>
      <c r="L54" s="8"/>
      <c r="M54" s="8"/>
      <c r="N54" s="8"/>
      <c r="O54" s="8"/>
    </row>
    <row r="55" spans="2:15" s="1" customFormat="1" x14ac:dyDescent="0.25">
      <c r="B55" s="8" t="s">
        <v>263</v>
      </c>
      <c r="C55" s="8"/>
      <c r="D55" s="8"/>
      <c r="E55" s="22"/>
      <c r="F55" s="19"/>
      <c r="G55" s="8">
        <f>H55/C1</f>
        <v>3.5350000000000001</v>
      </c>
      <c r="H55" s="8">
        <f>(H51+H49+H47+H45+H43+H37+H35+H33+H31+H29+H27+H25+H23+H20+H18+H16+H38+H39+H40+H41)*5%</f>
        <v>406.52500000000003</v>
      </c>
      <c r="I55" s="4"/>
      <c r="J55" s="8"/>
      <c r="K55" s="8"/>
      <c r="L55" s="8">
        <f>(L51+L49+L47+L45+L43+L37+L35+L33+L31+L29+L27+L25+L23+L20+L18+L16)*5%</f>
        <v>342.64250000000004</v>
      </c>
      <c r="M55" s="8">
        <f>L55/C1</f>
        <v>2.9795000000000003</v>
      </c>
      <c r="N55" s="8"/>
      <c r="O55" s="8"/>
    </row>
    <row r="56" spans="2:15" s="1" customFormat="1" x14ac:dyDescent="0.25">
      <c r="B56" s="8" t="s">
        <v>210</v>
      </c>
      <c r="C56" s="8"/>
      <c r="D56" s="8"/>
      <c r="E56" s="22"/>
      <c r="F56" s="19"/>
      <c r="G56" s="8"/>
      <c r="H56" s="8">
        <f>G56</f>
        <v>0</v>
      </c>
      <c r="I56" s="4"/>
      <c r="J56" s="8"/>
      <c r="K56" s="8"/>
      <c r="L56" s="8"/>
      <c r="M56" s="8"/>
      <c r="N56" s="8"/>
      <c r="O56" s="8"/>
    </row>
    <row r="57" spans="2:15" s="3" customFormat="1" x14ac:dyDescent="0.25">
      <c r="B57" s="11" t="s">
        <v>200</v>
      </c>
      <c r="C57" s="7"/>
      <c r="D57" s="7"/>
      <c r="E57" s="21"/>
      <c r="F57" s="18"/>
      <c r="G57" s="7">
        <f>SUM(G15:G56)</f>
        <v>74.234999999999999</v>
      </c>
      <c r="H57" s="7">
        <f>SUM(H15:H56)</f>
        <v>8537.0249999999996</v>
      </c>
      <c r="I57" s="4"/>
      <c r="J57" s="7"/>
      <c r="K57" s="7"/>
      <c r="L57" s="7">
        <f>SUM(L15:L56)</f>
        <v>7195.4925000000003</v>
      </c>
      <c r="M57" s="7">
        <f>SUM(M15:M56)</f>
        <v>62.569500000000005</v>
      </c>
      <c r="N57" s="7"/>
      <c r="O57" s="7"/>
    </row>
    <row r="58" spans="2:15" s="1" customFormat="1" ht="15.75" thickBot="1" x14ac:dyDescent="0.3"/>
    <row r="59" spans="2:15" s="1" customFormat="1" ht="49.5" thickBot="1" x14ac:dyDescent="0.3">
      <c r="B59" s="31"/>
      <c r="C59" s="32" t="s">
        <v>209</v>
      </c>
      <c r="D59" s="33" t="s">
        <v>201</v>
      </c>
      <c r="E59" s="39" t="s">
        <v>208</v>
      </c>
      <c r="F59" s="34" t="s">
        <v>207</v>
      </c>
      <c r="G59" s="36" t="s">
        <v>202</v>
      </c>
    </row>
    <row r="60" spans="2:15" s="1" customFormat="1" x14ac:dyDescent="0.25">
      <c r="B60" s="29" t="s">
        <v>204</v>
      </c>
      <c r="C60" s="30"/>
      <c r="D60" s="30"/>
      <c r="E60" s="30"/>
      <c r="F60" s="30"/>
      <c r="G60" s="35"/>
    </row>
    <row r="61" spans="2:15" s="1" customFormat="1" x14ac:dyDescent="0.25">
      <c r="B61" s="9" t="s">
        <v>169</v>
      </c>
      <c r="C61" s="8">
        <f>C$3</f>
        <v>115</v>
      </c>
      <c r="D61" s="8">
        <v>0.1</v>
      </c>
      <c r="E61" s="8">
        <f>F61/C$1</f>
        <v>0.1</v>
      </c>
      <c r="F61" s="8">
        <f t="shared" ref="F61:F73" si="0">G61*C61*D61</f>
        <v>11.5</v>
      </c>
      <c r="G61" s="37">
        <v>1</v>
      </c>
    </row>
    <row r="62" spans="2:15" s="1" customFormat="1" x14ac:dyDescent="0.25">
      <c r="B62" s="9" t="s">
        <v>205</v>
      </c>
      <c r="C62" s="8">
        <f>C6</f>
        <v>0</v>
      </c>
      <c r="D62" s="8">
        <v>0.2</v>
      </c>
      <c r="E62" s="8">
        <f t="shared" ref="E62:E73" si="1">F62/C$1</f>
        <v>0</v>
      </c>
      <c r="F62" s="8">
        <f t="shared" si="0"/>
        <v>0</v>
      </c>
      <c r="G62" s="37">
        <v>0</v>
      </c>
    </row>
    <row r="63" spans="2:15" s="1" customFormat="1" x14ac:dyDescent="0.25">
      <c r="B63" s="9" t="s">
        <v>170</v>
      </c>
      <c r="C63" s="8">
        <f>C$3</f>
        <v>115</v>
      </c>
      <c r="D63" s="8">
        <v>0.2</v>
      </c>
      <c r="E63" s="8">
        <f t="shared" si="1"/>
        <v>0.2</v>
      </c>
      <c r="F63" s="8">
        <f t="shared" si="0"/>
        <v>23</v>
      </c>
      <c r="G63" s="37">
        <v>1</v>
      </c>
    </row>
    <row r="64" spans="2:15" s="1" customFormat="1" x14ac:dyDescent="0.25">
      <c r="B64" s="9" t="s">
        <v>171</v>
      </c>
      <c r="C64" s="8">
        <f>C$3</f>
        <v>115</v>
      </c>
      <c r="D64" s="8">
        <v>0.2</v>
      </c>
      <c r="E64" s="8">
        <f t="shared" si="1"/>
        <v>0</v>
      </c>
      <c r="F64" s="8">
        <f t="shared" si="0"/>
        <v>0</v>
      </c>
      <c r="G64" s="37">
        <v>0</v>
      </c>
    </row>
    <row r="65" spans="2:18" s="1" customFormat="1" x14ac:dyDescent="0.25">
      <c r="B65" s="9" t="s">
        <v>172</v>
      </c>
      <c r="C65" s="8">
        <f>C$3</f>
        <v>115</v>
      </c>
      <c r="D65" s="8">
        <v>0.01</v>
      </c>
      <c r="E65" s="8">
        <f t="shared" si="1"/>
        <v>0</v>
      </c>
      <c r="F65" s="8">
        <f t="shared" si="0"/>
        <v>0</v>
      </c>
      <c r="G65" s="37">
        <v>0</v>
      </c>
    </row>
    <row r="66" spans="2:18" s="1" customFormat="1" x14ac:dyDescent="0.25">
      <c r="B66" s="9" t="s">
        <v>173</v>
      </c>
      <c r="C66" s="8">
        <f>C$3</f>
        <v>115</v>
      </c>
      <c r="D66" s="8">
        <v>0.2</v>
      </c>
      <c r="E66" s="8">
        <f t="shared" si="1"/>
        <v>0</v>
      </c>
      <c r="F66" s="8">
        <f t="shared" si="0"/>
        <v>0</v>
      </c>
      <c r="G66" s="37">
        <v>0</v>
      </c>
    </row>
    <row r="67" spans="2:18" s="1" customFormat="1" x14ac:dyDescent="0.25">
      <c r="B67" s="9" t="s">
        <v>174</v>
      </c>
      <c r="C67" s="8">
        <f>C1</f>
        <v>115</v>
      </c>
      <c r="D67" s="8">
        <v>0.2</v>
      </c>
      <c r="E67" s="8">
        <f t="shared" si="1"/>
        <v>0</v>
      </c>
      <c r="F67" s="8">
        <f t="shared" si="0"/>
        <v>0</v>
      </c>
      <c r="G67" s="37">
        <v>0</v>
      </c>
    </row>
    <row r="68" spans="2:18" s="1" customFormat="1" x14ac:dyDescent="0.25">
      <c r="B68" s="9" t="s">
        <v>175</v>
      </c>
      <c r="C68" s="8">
        <f>C$3</f>
        <v>115</v>
      </c>
      <c r="D68" s="8">
        <v>0.3</v>
      </c>
      <c r="E68" s="8">
        <f t="shared" si="1"/>
        <v>0</v>
      </c>
      <c r="F68" s="8">
        <f t="shared" si="0"/>
        <v>0</v>
      </c>
      <c r="G68" s="37">
        <v>0</v>
      </c>
    </row>
    <row r="69" spans="2:18" s="1" customFormat="1" x14ac:dyDescent="0.25">
      <c r="B69" s="9" t="s">
        <v>176</v>
      </c>
      <c r="C69" s="8">
        <f>C$3</f>
        <v>115</v>
      </c>
      <c r="D69" s="8">
        <v>0.1</v>
      </c>
      <c r="E69" s="8">
        <f t="shared" si="1"/>
        <v>0.1</v>
      </c>
      <c r="F69" s="8">
        <f t="shared" si="0"/>
        <v>11.5</v>
      </c>
      <c r="G69" s="37">
        <v>1</v>
      </c>
    </row>
    <row r="70" spans="2:18" s="1" customFormat="1" x14ac:dyDescent="0.25">
      <c r="B70" s="9" t="s">
        <v>177</v>
      </c>
      <c r="C70" s="8">
        <f>C1</f>
        <v>115</v>
      </c>
      <c r="D70" s="8">
        <v>0.2</v>
      </c>
      <c r="E70" s="8">
        <f t="shared" si="1"/>
        <v>0</v>
      </c>
      <c r="F70" s="8">
        <f t="shared" si="0"/>
        <v>0</v>
      </c>
      <c r="G70" s="37">
        <v>0</v>
      </c>
    </row>
    <row r="71" spans="2:18" s="1" customFormat="1" x14ac:dyDescent="0.25">
      <c r="B71" s="9" t="s">
        <v>178</v>
      </c>
      <c r="C71" s="8">
        <f>C$3</f>
        <v>115</v>
      </c>
      <c r="D71" s="8">
        <v>1.3</v>
      </c>
      <c r="E71" s="8">
        <f t="shared" si="1"/>
        <v>0</v>
      </c>
      <c r="F71" s="8">
        <f t="shared" si="0"/>
        <v>0</v>
      </c>
      <c r="G71" s="37">
        <v>0</v>
      </c>
    </row>
    <row r="72" spans="2:18" s="1" customFormat="1" x14ac:dyDescent="0.25">
      <c r="B72" s="9" t="s">
        <v>179</v>
      </c>
      <c r="C72" s="8">
        <f>C$3</f>
        <v>115</v>
      </c>
      <c r="D72" s="8">
        <v>0.5</v>
      </c>
      <c r="E72" s="8">
        <f t="shared" si="1"/>
        <v>0</v>
      </c>
      <c r="F72" s="8">
        <f t="shared" si="0"/>
        <v>0</v>
      </c>
      <c r="G72" s="37">
        <v>0</v>
      </c>
    </row>
    <row r="73" spans="2:18" s="1" customFormat="1" x14ac:dyDescent="0.25">
      <c r="B73" s="9" t="s">
        <v>180</v>
      </c>
      <c r="C73" s="8">
        <f>C1</f>
        <v>115</v>
      </c>
      <c r="D73" s="8">
        <v>0.01</v>
      </c>
      <c r="E73" s="8">
        <f t="shared" si="1"/>
        <v>0</v>
      </c>
      <c r="F73" s="8">
        <f t="shared" si="0"/>
        <v>0</v>
      </c>
      <c r="G73" s="37">
        <v>0</v>
      </c>
    </row>
    <row r="74" spans="2:18" s="3" customFormat="1" x14ac:dyDescent="0.25">
      <c r="B74" s="7" t="s">
        <v>206</v>
      </c>
      <c r="C74" s="7"/>
      <c r="D74" s="7"/>
      <c r="E74" s="7">
        <f>SUM(E61:E73)</f>
        <v>0.4</v>
      </c>
      <c r="F74" s="7">
        <f>SUM(F61:F73)</f>
        <v>46</v>
      </c>
      <c r="G74" s="38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s="3" customFormat="1" x14ac:dyDescent="0.25">
      <c r="B75" s="7" t="s">
        <v>183</v>
      </c>
      <c r="C75" s="7"/>
      <c r="D75" s="7"/>
      <c r="E75" s="7">
        <f>E74*0.3</f>
        <v>0.12</v>
      </c>
      <c r="F75" s="7">
        <f>F74*0.3</f>
        <v>13.799999999999999</v>
      </c>
      <c r="G75" s="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s="1" customFormat="1" x14ac:dyDescent="0.25"/>
    <row r="77" spans="2:18" s="3" customFormat="1" ht="45" x14ac:dyDescent="0.25">
      <c r="B77" s="11"/>
      <c r="C77" s="11" t="s">
        <v>264</v>
      </c>
      <c r="D77" s="11" t="s">
        <v>265</v>
      </c>
    </row>
    <row r="78" spans="2:18" s="5" customFormat="1" ht="15.75" x14ac:dyDescent="0.25">
      <c r="B78" s="79" t="s">
        <v>181</v>
      </c>
      <c r="C78" s="80">
        <f>G57+E74</f>
        <v>74.635000000000005</v>
      </c>
      <c r="D78" s="81"/>
      <c r="E78" s="41"/>
      <c r="F78" s="42"/>
      <c r="G78" s="43"/>
      <c r="H78" s="43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s="5" customFormat="1" ht="15.75" x14ac:dyDescent="0.25">
      <c r="B79" s="50" t="s">
        <v>211</v>
      </c>
      <c r="D79" s="10">
        <f>F74+F75+H57</f>
        <v>8596.8249999999989</v>
      </c>
      <c r="E79" s="41"/>
      <c r="F79" s="42"/>
      <c r="G79" s="43"/>
      <c r="H79" s="43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s="1" customFormat="1" x14ac:dyDescent="0.25">
      <c r="B80" s="51" t="s">
        <v>261</v>
      </c>
      <c r="C80" s="8"/>
      <c r="D80" s="52"/>
      <c r="E80" s="44"/>
      <c r="F80" s="45"/>
      <c r="G80" s="46"/>
      <c r="H80" s="46"/>
    </row>
    <row r="81" spans="2:18" s="1" customFormat="1" x14ac:dyDescent="0.25">
      <c r="B81" s="51" t="s">
        <v>182</v>
      </c>
      <c r="C81" s="8">
        <f>D81/C$1</f>
        <v>4.0224371392035385</v>
      </c>
      <c r="D81" s="52">
        <f>D103</f>
        <v>462.58027100840695</v>
      </c>
      <c r="E81" s="44"/>
      <c r="F81" s="45"/>
      <c r="G81" s="46"/>
      <c r="H81" s="46"/>
    </row>
    <row r="82" spans="2:18" s="1" customFormat="1" x14ac:dyDescent="0.25">
      <c r="B82" s="51" t="s">
        <v>183</v>
      </c>
      <c r="C82" s="8">
        <f t="shared" ref="C82:C85" si="2">D82/C$1</f>
        <v>0.74685383352795232</v>
      </c>
      <c r="D82" s="52">
        <f>D104</f>
        <v>85.888190855714512</v>
      </c>
      <c r="E82" s="44"/>
      <c r="F82" s="45"/>
      <c r="G82" s="46"/>
      <c r="H82" s="46"/>
    </row>
    <row r="83" spans="2:18" s="1" customFormat="1" x14ac:dyDescent="0.25">
      <c r="B83" s="51" t="s">
        <v>184</v>
      </c>
      <c r="C83" s="8">
        <f t="shared" si="2"/>
        <v>5.231045123111806</v>
      </c>
      <c r="D83" s="52">
        <f>D105</f>
        <v>601.57018915785773</v>
      </c>
      <c r="E83" s="44"/>
      <c r="F83" s="45"/>
      <c r="G83" s="46"/>
      <c r="H83" s="46"/>
    </row>
    <row r="84" spans="2:18" s="1" customFormat="1" x14ac:dyDescent="0.25">
      <c r="B84" s="51" t="s">
        <v>185</v>
      </c>
      <c r="C84" s="8">
        <f t="shared" si="2"/>
        <v>0</v>
      </c>
      <c r="D84" s="52">
        <f>D106</f>
        <v>0</v>
      </c>
      <c r="E84" s="44"/>
      <c r="F84" s="45"/>
      <c r="G84" s="46"/>
      <c r="H84" s="46"/>
    </row>
    <row r="85" spans="2:18" x14ac:dyDescent="0.25">
      <c r="B85" s="51" t="s">
        <v>186</v>
      </c>
      <c r="C85" s="8">
        <f t="shared" si="2"/>
        <v>0.87884876015669999</v>
      </c>
      <c r="D85" s="52">
        <f>D107+D108</f>
        <v>101.0676074180205</v>
      </c>
      <c r="E85" s="44"/>
      <c r="F85" s="45"/>
      <c r="G85" s="46"/>
      <c r="H85" s="46"/>
      <c r="P85" s="1"/>
      <c r="Q85" s="1"/>
      <c r="R85" s="1"/>
    </row>
    <row r="86" spans="2:18" s="3" customFormat="1" x14ac:dyDescent="0.25">
      <c r="B86" s="53" t="s">
        <v>187</v>
      </c>
      <c r="C86" s="11">
        <f>D87/C$1</f>
        <v>10.879184855999997</v>
      </c>
      <c r="D86" s="54"/>
      <c r="E86" s="47"/>
      <c r="F86" s="48"/>
      <c r="G86" s="49"/>
      <c r="H86" s="49"/>
      <c r="J86" s="1"/>
      <c r="K86" s="1"/>
      <c r="L86" s="1"/>
      <c r="M86" s="1"/>
      <c r="N86" s="1"/>
      <c r="O86" s="1"/>
      <c r="P86" s="1"/>
      <c r="Q86" s="1"/>
      <c r="R86" s="1"/>
    </row>
    <row r="87" spans="2:18" s="3" customFormat="1" x14ac:dyDescent="0.25">
      <c r="B87" s="53" t="s">
        <v>218</v>
      </c>
      <c r="D87" s="54">
        <f>SUM(D80:D86)</f>
        <v>1251.1062584399997</v>
      </c>
      <c r="E87" s="47"/>
      <c r="F87" s="48"/>
      <c r="G87" s="49"/>
      <c r="H87" s="49"/>
      <c r="J87" s="1"/>
      <c r="K87" s="1"/>
      <c r="L87" s="1"/>
      <c r="M87" s="1"/>
      <c r="N87" s="1"/>
      <c r="O87" s="1"/>
      <c r="P87" s="1"/>
      <c r="Q87" s="1"/>
      <c r="R87" s="1"/>
    </row>
    <row r="88" spans="2:18" s="3" customFormat="1" ht="15.75" thickBot="1" x14ac:dyDescent="0.3">
      <c r="B88" s="55" t="s">
        <v>225</v>
      </c>
      <c r="C88" s="57">
        <f>C86+C78</f>
        <v>85.514184856</v>
      </c>
      <c r="D88" s="56">
        <f>D87+D79</f>
        <v>9847.9312584399995</v>
      </c>
      <c r="E88" s="47"/>
      <c r="F88" s="48"/>
      <c r="G88" s="49"/>
      <c r="H88" s="49"/>
      <c r="J88" s="1"/>
      <c r="K88" s="1"/>
      <c r="L88" s="1"/>
      <c r="M88" s="1"/>
      <c r="N88" s="1"/>
      <c r="O88" s="1"/>
      <c r="P88" s="1"/>
      <c r="Q88" s="1"/>
      <c r="R88" s="1"/>
    </row>
    <row r="89" spans="2:18" s="3" customFormat="1" ht="15.75" thickBot="1" x14ac:dyDescent="0.3">
      <c r="B89" s="77" t="s">
        <v>226</v>
      </c>
      <c r="C89" s="78">
        <f>M57+E74+E75+C86</f>
        <v>73.968684855999996</v>
      </c>
      <c r="D89" s="56">
        <f>C89*C1</f>
        <v>8506.3987584400002</v>
      </c>
      <c r="E89" s="47"/>
      <c r="F89" s="48"/>
      <c r="G89" s="49"/>
      <c r="H89" s="49"/>
      <c r="J89" s="1"/>
      <c r="K89" s="1"/>
      <c r="L89" s="1"/>
      <c r="M89" s="1"/>
      <c r="N89" s="1"/>
      <c r="O89" s="1"/>
      <c r="P89" s="1"/>
      <c r="Q89" s="1"/>
      <c r="R89" s="1"/>
    </row>
    <row r="90" spans="2:18" s="1" customFormat="1" ht="18" customHeight="1" x14ac:dyDescent="0.25">
      <c r="B90" s="8" t="s">
        <v>219</v>
      </c>
      <c r="C90" s="8">
        <v>95</v>
      </c>
      <c r="E90" s="20"/>
      <c r="F90" s="17"/>
    </row>
    <row r="91" spans="2:18" s="1" customFormat="1" x14ac:dyDescent="0.25">
      <c r="B91" s="8" t="s">
        <v>220</v>
      </c>
      <c r="C91" s="8">
        <f>C90*C1</f>
        <v>10925</v>
      </c>
      <c r="E91" s="20"/>
      <c r="F91" s="17"/>
    </row>
    <row r="92" spans="2:18" s="1" customFormat="1" x14ac:dyDescent="0.25">
      <c r="B92" s="8" t="s">
        <v>262</v>
      </c>
      <c r="C92" s="8">
        <f>C91-D89</f>
        <v>2418.6012415599998</v>
      </c>
      <c r="E92" s="20"/>
      <c r="F92" s="17"/>
    </row>
    <row r="93" spans="2:18" s="1" customFormat="1" x14ac:dyDescent="0.25">
      <c r="E93" s="20"/>
      <c r="F93" s="17"/>
    </row>
    <row r="94" spans="2:18" s="1" customFormat="1" x14ac:dyDescent="0.25">
      <c r="E94" s="20"/>
      <c r="F94" s="17"/>
    </row>
    <row r="95" spans="2:18" s="6" customFormat="1" ht="15.75" thickBot="1" x14ac:dyDescent="0.3">
      <c r="B95" s="6" t="s">
        <v>269</v>
      </c>
      <c r="E95" s="82"/>
      <c r="F95" s="83"/>
    </row>
    <row r="96" spans="2:18" s="1" customFormat="1" ht="15" customHeight="1" x14ac:dyDescent="0.25">
      <c r="B96" s="7" t="s">
        <v>253</v>
      </c>
      <c r="C96" s="107" t="s">
        <v>255</v>
      </c>
      <c r="D96" s="108"/>
    </row>
    <row r="97" spans="2:4" s="1" customFormat="1" x14ac:dyDescent="0.25">
      <c r="B97" s="8">
        <f>SUM(вкладыш:Финляндия!D37)</f>
        <v>14.55312</v>
      </c>
      <c r="C97" s="8">
        <f>SUM(вкладыш:Финляндия!K37)</f>
        <v>14.55312</v>
      </c>
      <c r="D97" s="64">
        <f>D79</f>
        <v>8596.8249999999989</v>
      </c>
    </row>
    <row r="98" spans="2:4" s="1" customFormat="1" x14ac:dyDescent="0.25">
      <c r="B98" s="8" t="s">
        <v>249</v>
      </c>
      <c r="C98" s="8">
        <v>30.071030935422897</v>
      </c>
      <c r="D98" s="40">
        <f>D97*C97/100</f>
        <v>1251.1062584399997</v>
      </c>
    </row>
    <row r="99" spans="2:4" s="1" customFormat="1" x14ac:dyDescent="0.25">
      <c r="B99" s="8" t="s">
        <v>250</v>
      </c>
      <c r="C99" s="8">
        <v>100</v>
      </c>
      <c r="D99" s="40">
        <f>D98+D97</f>
        <v>9847.9312584399995</v>
      </c>
    </row>
    <row r="100" spans="2:4" s="1" customFormat="1" ht="15.75" thickBot="1" x14ac:dyDescent="0.3">
      <c r="B100" s="46"/>
      <c r="C100" s="46"/>
      <c r="D100" s="46"/>
    </row>
    <row r="101" spans="2:4" s="1" customFormat="1" ht="15.75" customHeight="1" thickBot="1" x14ac:dyDescent="0.3">
      <c r="B101" s="3"/>
      <c r="C101" s="107" t="s">
        <v>255</v>
      </c>
      <c r="D101" s="108"/>
    </row>
    <row r="102" spans="2:4" s="1" customFormat="1" ht="68.25" x14ac:dyDescent="0.25">
      <c r="B102" s="102" t="s">
        <v>260</v>
      </c>
      <c r="C102" s="69" t="s">
        <v>258</v>
      </c>
      <c r="D102" s="8" t="s">
        <v>259</v>
      </c>
    </row>
    <row r="103" spans="2:4" s="1" customFormat="1" x14ac:dyDescent="0.25">
      <c r="B103" s="51" t="s">
        <v>212</v>
      </c>
      <c r="C103" s="65">
        <v>36.973699706785638</v>
      </c>
      <c r="D103" s="8">
        <f>C103*D$98/100</f>
        <v>462.58027100840695</v>
      </c>
    </row>
    <row r="104" spans="2:4" s="1" customFormat="1" x14ac:dyDescent="0.25">
      <c r="B104" s="51" t="s">
        <v>213</v>
      </c>
      <c r="C104" s="65">
        <v>6.864979715056994</v>
      </c>
      <c r="D104" s="8">
        <f t="shared" ref="D104:D108" si="3">C104*D$98/100</f>
        <v>85.888190855714512</v>
      </c>
    </row>
    <row r="105" spans="2:4" s="1" customFormat="1" x14ac:dyDescent="0.25">
      <c r="B105" s="51" t="s">
        <v>214</v>
      </c>
      <c r="C105" s="65">
        <v>48.083061298722434</v>
      </c>
      <c r="D105" s="8">
        <f t="shared" si="3"/>
        <v>601.57018915785773</v>
      </c>
    </row>
    <row r="106" spans="2:4" s="1" customFormat="1" x14ac:dyDescent="0.25">
      <c r="B106" s="51" t="s">
        <v>215</v>
      </c>
      <c r="C106" s="65">
        <v>0</v>
      </c>
      <c r="D106" s="8">
        <f t="shared" si="3"/>
        <v>0</v>
      </c>
    </row>
    <row r="107" spans="2:4" s="1" customFormat="1" x14ac:dyDescent="0.25">
      <c r="B107" s="51" t="s">
        <v>216</v>
      </c>
      <c r="C107" s="65">
        <v>0</v>
      </c>
      <c r="D107" s="8">
        <f t="shared" si="3"/>
        <v>0</v>
      </c>
    </row>
    <row r="108" spans="2:4" s="1" customFormat="1" x14ac:dyDescent="0.25">
      <c r="B108" s="51" t="s">
        <v>217</v>
      </c>
      <c r="C108" s="65">
        <v>8.0782592794349366</v>
      </c>
      <c r="D108" s="8">
        <f t="shared" si="3"/>
        <v>101.0676074180205</v>
      </c>
    </row>
    <row r="109" spans="2:4" s="1" customFormat="1" ht="15.75" thickBot="1" x14ac:dyDescent="0.3">
      <c r="B109" s="66" t="s">
        <v>270</v>
      </c>
      <c r="C109" s="65">
        <f>SUM(C103:C108)</f>
        <v>100</v>
      </c>
      <c r="D109" s="65">
        <f>SUM(D103:D108)</f>
        <v>1251.1062584399997</v>
      </c>
    </row>
    <row r="110" spans="2:4" s="1" customFormat="1" x14ac:dyDescent="0.25"/>
    <row r="111" spans="2:4" s="1" customFormat="1" x14ac:dyDescent="0.25"/>
    <row r="112" spans="2:4" s="1" customFormat="1" x14ac:dyDescent="0.25"/>
    <row r="113" spans="5:6" s="1" customFormat="1" x14ac:dyDescent="0.25"/>
    <row r="114" spans="5:6" s="1" customFormat="1" x14ac:dyDescent="0.25"/>
    <row r="115" spans="5:6" s="1" customFormat="1" x14ac:dyDescent="0.25"/>
    <row r="116" spans="5:6" s="1" customFormat="1" x14ac:dyDescent="0.25">
      <c r="E116" s="20"/>
      <c r="F116" s="17"/>
    </row>
    <row r="117" spans="5:6" s="1" customFormat="1" x14ac:dyDescent="0.25">
      <c r="E117" s="20"/>
      <c r="F117" s="17"/>
    </row>
    <row r="118" spans="5:6" s="1" customFormat="1" x14ac:dyDescent="0.25">
      <c r="E118" s="20"/>
      <c r="F118" s="17"/>
    </row>
    <row r="119" spans="5:6" s="1" customFormat="1" x14ac:dyDescent="0.25">
      <c r="E119" s="20"/>
      <c r="F119" s="17"/>
    </row>
    <row r="120" spans="5:6" s="1" customFormat="1" x14ac:dyDescent="0.25">
      <c r="E120" s="20"/>
      <c r="F120" s="17"/>
    </row>
    <row r="121" spans="5:6" s="1" customFormat="1" x14ac:dyDescent="0.25">
      <c r="E121" s="20"/>
      <c r="F121" s="17"/>
    </row>
    <row r="122" spans="5:6" s="1" customFormat="1" x14ac:dyDescent="0.25">
      <c r="E122" s="20"/>
      <c r="F122" s="17"/>
    </row>
    <row r="123" spans="5:6" s="1" customFormat="1" x14ac:dyDescent="0.25">
      <c r="E123" s="20"/>
      <c r="F123" s="17"/>
    </row>
    <row r="124" spans="5:6" s="1" customFormat="1" x14ac:dyDescent="0.25">
      <c r="E124" s="20"/>
      <c r="F124" s="17"/>
    </row>
    <row r="125" spans="5:6" s="1" customFormat="1" x14ac:dyDescent="0.25">
      <c r="E125" s="20"/>
      <c r="F125" s="17"/>
    </row>
    <row r="126" spans="5:6" s="1" customFormat="1" x14ac:dyDescent="0.25">
      <c r="E126" s="20"/>
      <c r="F126" s="17"/>
    </row>
    <row r="127" spans="5:6" s="1" customFormat="1" x14ac:dyDescent="0.25">
      <c r="E127" s="20"/>
      <c r="F127" s="17"/>
    </row>
    <row r="128" spans="5:6" s="1" customFormat="1" x14ac:dyDescent="0.25">
      <c r="E128" s="20"/>
      <c r="F128" s="17"/>
    </row>
    <row r="129" spans="2:6" s="1" customFormat="1" x14ac:dyDescent="0.25">
      <c r="E129" s="20"/>
      <c r="F129" s="17"/>
    </row>
    <row r="130" spans="2:6" s="1" customFormat="1" x14ac:dyDescent="0.25">
      <c r="E130" s="20"/>
      <c r="F130" s="17"/>
    </row>
    <row r="131" spans="2:6" s="1" customFormat="1" x14ac:dyDescent="0.25">
      <c r="E131" s="20"/>
      <c r="F131" s="17"/>
    </row>
    <row r="132" spans="2:6" s="1" customFormat="1" x14ac:dyDescent="0.25">
      <c r="E132" s="20"/>
      <c r="F132" s="17"/>
    </row>
    <row r="133" spans="2:6" s="1" customFormat="1" x14ac:dyDescent="0.25">
      <c r="E133" s="20"/>
      <c r="F133" s="17"/>
    </row>
    <row r="134" spans="2:6" s="1" customFormat="1" x14ac:dyDescent="0.25">
      <c r="E134" s="20"/>
      <c r="F134" s="17"/>
    </row>
    <row r="135" spans="2:6" s="1" customFormat="1" x14ac:dyDescent="0.25">
      <c r="E135" s="20"/>
      <c r="F135" s="17"/>
    </row>
    <row r="136" spans="2:6" s="1" customFormat="1" x14ac:dyDescent="0.25">
      <c r="B136" s="1">
        <f>SUM(вкладыш:Финляндия!D42)</f>
        <v>6</v>
      </c>
      <c r="C136" s="1">
        <f>SUM(вкладыш:Финляндия!K42)</f>
        <v>6</v>
      </c>
      <c r="E136" s="20"/>
      <c r="F136" s="17"/>
    </row>
    <row r="137" spans="2:6" s="1" customFormat="1" x14ac:dyDescent="0.25">
      <c r="E137" s="20"/>
      <c r="F137" s="17"/>
    </row>
    <row r="138" spans="2:6" s="1" customFormat="1" x14ac:dyDescent="0.25">
      <c r="E138" s="20"/>
      <c r="F138" s="17"/>
    </row>
    <row r="139" spans="2:6" s="1" customFormat="1" x14ac:dyDescent="0.25">
      <c r="E139" s="20"/>
      <c r="F139" s="17"/>
    </row>
    <row r="140" spans="2:6" s="1" customFormat="1" x14ac:dyDescent="0.25">
      <c r="E140" s="20"/>
      <c r="F140" s="17"/>
    </row>
    <row r="141" spans="2:6" s="1" customFormat="1" x14ac:dyDescent="0.25">
      <c r="E141" s="20"/>
      <c r="F141" s="17"/>
    </row>
    <row r="142" spans="2:6" s="1" customFormat="1" x14ac:dyDescent="0.25">
      <c r="E142" s="20"/>
      <c r="F142" s="17"/>
    </row>
    <row r="143" spans="2:6" s="1" customFormat="1" x14ac:dyDescent="0.25">
      <c r="E143" s="20"/>
      <c r="F143" s="17"/>
    </row>
    <row r="144" spans="2:6" s="1" customFormat="1" x14ac:dyDescent="0.25">
      <c r="E144" s="20"/>
      <c r="F144" s="17"/>
    </row>
    <row r="145" spans="5:6" s="1" customFormat="1" x14ac:dyDescent="0.25">
      <c r="E145" s="20"/>
      <c r="F145" s="17"/>
    </row>
    <row r="146" spans="5:6" s="1" customFormat="1" x14ac:dyDescent="0.25">
      <c r="E146" s="20"/>
      <c r="F146" s="17"/>
    </row>
    <row r="147" spans="5:6" s="1" customFormat="1" x14ac:dyDescent="0.25">
      <c r="E147" s="20"/>
      <c r="F147" s="17"/>
    </row>
    <row r="148" spans="5:6" s="1" customFormat="1" x14ac:dyDescent="0.25">
      <c r="E148" s="20"/>
      <c r="F148" s="17"/>
    </row>
    <row r="149" spans="5:6" s="1" customFormat="1" x14ac:dyDescent="0.25">
      <c r="E149" s="20"/>
      <c r="F149" s="17"/>
    </row>
    <row r="150" spans="5:6" s="1" customFormat="1" x14ac:dyDescent="0.25">
      <c r="E150" s="20"/>
      <c r="F150" s="17"/>
    </row>
    <row r="151" spans="5:6" s="1" customFormat="1" x14ac:dyDescent="0.25">
      <c r="E151" s="20"/>
      <c r="F151" s="17"/>
    </row>
    <row r="152" spans="5:6" s="1" customFormat="1" x14ac:dyDescent="0.25">
      <c r="E152" s="20"/>
      <c r="F152" s="17"/>
    </row>
    <row r="153" spans="5:6" s="1" customFormat="1" x14ac:dyDescent="0.25">
      <c r="E153" s="20"/>
      <c r="F153" s="17"/>
    </row>
    <row r="154" spans="5:6" s="1" customFormat="1" x14ac:dyDescent="0.25">
      <c r="E154" s="20"/>
      <c r="F154" s="17"/>
    </row>
    <row r="155" spans="5:6" s="1" customFormat="1" x14ac:dyDescent="0.25">
      <c r="E155" s="20"/>
      <c r="F155" s="17"/>
    </row>
    <row r="156" spans="5:6" s="1" customFormat="1" x14ac:dyDescent="0.25">
      <c r="E156" s="20"/>
      <c r="F156" s="17"/>
    </row>
    <row r="157" spans="5:6" s="1" customFormat="1" x14ac:dyDescent="0.25">
      <c r="E157" s="20"/>
      <c r="F157" s="17"/>
    </row>
    <row r="158" spans="5:6" s="1" customFormat="1" x14ac:dyDescent="0.25">
      <c r="E158" s="20"/>
      <c r="F158" s="17"/>
    </row>
    <row r="159" spans="5:6" s="1" customFormat="1" x14ac:dyDescent="0.25">
      <c r="E159" s="20"/>
      <c r="F159" s="17"/>
    </row>
    <row r="160" spans="5:6" s="1" customFormat="1" x14ac:dyDescent="0.25">
      <c r="E160" s="20"/>
      <c r="F160" s="17"/>
    </row>
    <row r="161" spans="5:6" s="1" customFormat="1" x14ac:dyDescent="0.25">
      <c r="E161" s="20"/>
      <c r="F161" s="17"/>
    </row>
    <row r="162" spans="5:6" s="1" customFormat="1" x14ac:dyDescent="0.25">
      <c r="E162" s="20"/>
      <c r="F162" s="17"/>
    </row>
    <row r="163" spans="5:6" s="1" customFormat="1" x14ac:dyDescent="0.25">
      <c r="E163" s="20"/>
      <c r="F163" s="17"/>
    </row>
    <row r="164" spans="5:6" s="1" customFormat="1" x14ac:dyDescent="0.25">
      <c r="E164" s="20"/>
      <c r="F164" s="17"/>
    </row>
    <row r="165" spans="5:6" s="1" customFormat="1" x14ac:dyDescent="0.25">
      <c r="E165" s="20"/>
      <c r="F165" s="17"/>
    </row>
    <row r="166" spans="5:6" s="1" customFormat="1" x14ac:dyDescent="0.25">
      <c r="E166" s="20"/>
      <c r="F166" s="17"/>
    </row>
    <row r="167" spans="5:6" s="1" customFormat="1" x14ac:dyDescent="0.25">
      <c r="E167" s="20"/>
      <c r="F167" s="17"/>
    </row>
    <row r="168" spans="5:6" s="1" customFormat="1" x14ac:dyDescent="0.25">
      <c r="E168" s="20"/>
      <c r="F168" s="17"/>
    </row>
    <row r="169" spans="5:6" s="1" customFormat="1" x14ac:dyDescent="0.25">
      <c r="E169" s="20"/>
      <c r="F169" s="17"/>
    </row>
    <row r="170" spans="5:6" s="1" customFormat="1" x14ac:dyDescent="0.25">
      <c r="E170" s="20"/>
      <c r="F170" s="17"/>
    </row>
    <row r="171" spans="5:6" s="1" customFormat="1" x14ac:dyDescent="0.25">
      <c r="E171" s="20"/>
      <c r="F171" s="17"/>
    </row>
    <row r="172" spans="5:6" s="1" customFormat="1" x14ac:dyDescent="0.25">
      <c r="E172" s="20"/>
      <c r="F172" s="17"/>
    </row>
    <row r="173" spans="5:6" s="1" customFormat="1" x14ac:dyDescent="0.25">
      <c r="E173" s="20"/>
      <c r="F173" s="17"/>
    </row>
    <row r="174" spans="5:6" s="1" customFormat="1" x14ac:dyDescent="0.25">
      <c r="E174" s="20"/>
      <c r="F174" s="17"/>
    </row>
    <row r="175" spans="5:6" s="1" customFormat="1" x14ac:dyDescent="0.25">
      <c r="E175" s="20"/>
      <c r="F175" s="17"/>
    </row>
    <row r="176" spans="5:6" s="1" customFormat="1" x14ac:dyDescent="0.25">
      <c r="E176" s="20"/>
      <c r="F176" s="17"/>
    </row>
    <row r="177" spans="5:6" s="1" customFormat="1" x14ac:dyDescent="0.25">
      <c r="E177" s="20"/>
      <c r="F177" s="17"/>
    </row>
    <row r="178" spans="5:6" s="1" customFormat="1" x14ac:dyDescent="0.25">
      <c r="E178" s="20"/>
      <c r="F178" s="17"/>
    </row>
    <row r="179" spans="5:6" s="1" customFormat="1" x14ac:dyDescent="0.25">
      <c r="E179" s="20"/>
      <c r="F179" s="17"/>
    </row>
    <row r="180" spans="5:6" s="1" customFormat="1" x14ac:dyDescent="0.25">
      <c r="E180" s="20"/>
      <c r="F180" s="17"/>
    </row>
    <row r="181" spans="5:6" s="1" customFormat="1" x14ac:dyDescent="0.25">
      <c r="E181" s="20"/>
      <c r="F181" s="17"/>
    </row>
    <row r="182" spans="5:6" s="1" customFormat="1" x14ac:dyDescent="0.25">
      <c r="E182" s="20"/>
      <c r="F182" s="17"/>
    </row>
    <row r="183" spans="5:6" s="1" customFormat="1" x14ac:dyDescent="0.25">
      <c r="E183" s="20"/>
      <c r="F183" s="17"/>
    </row>
    <row r="184" spans="5:6" s="1" customFormat="1" x14ac:dyDescent="0.25">
      <c r="E184" s="20"/>
      <c r="F184" s="17"/>
    </row>
    <row r="185" spans="5:6" s="1" customFormat="1" x14ac:dyDescent="0.25">
      <c r="E185" s="20"/>
      <c r="F185" s="17"/>
    </row>
    <row r="186" spans="5:6" s="1" customFormat="1" x14ac:dyDescent="0.25">
      <c r="E186" s="20"/>
      <c r="F186" s="17"/>
    </row>
    <row r="187" spans="5:6" s="1" customFormat="1" x14ac:dyDescent="0.25">
      <c r="E187" s="20"/>
      <c r="F187" s="17"/>
    </row>
    <row r="188" spans="5:6" s="1" customFormat="1" x14ac:dyDescent="0.25">
      <c r="E188" s="20"/>
      <c r="F188" s="17"/>
    </row>
    <row r="189" spans="5:6" s="1" customFormat="1" x14ac:dyDescent="0.25">
      <c r="E189" s="20"/>
      <c r="F189" s="17"/>
    </row>
    <row r="190" spans="5:6" s="1" customFormat="1" x14ac:dyDescent="0.25">
      <c r="E190" s="20"/>
      <c r="F190" s="17"/>
    </row>
    <row r="191" spans="5:6" s="1" customFormat="1" x14ac:dyDescent="0.25">
      <c r="E191" s="20"/>
      <c r="F191" s="17"/>
    </row>
    <row r="192" spans="5:6" s="1" customFormat="1" x14ac:dyDescent="0.25">
      <c r="E192" s="20"/>
      <c r="F192" s="17"/>
    </row>
    <row r="193" spans="5:6" s="1" customFormat="1" x14ac:dyDescent="0.25">
      <c r="E193" s="20"/>
      <c r="F193" s="17"/>
    </row>
    <row r="194" spans="5:6" s="1" customFormat="1" x14ac:dyDescent="0.25">
      <c r="E194" s="20"/>
      <c r="F194" s="17"/>
    </row>
    <row r="195" spans="5:6" s="1" customFormat="1" x14ac:dyDescent="0.25">
      <c r="E195" s="20"/>
      <c r="F195" s="17"/>
    </row>
    <row r="196" spans="5:6" s="1" customFormat="1" x14ac:dyDescent="0.25">
      <c r="E196" s="20"/>
      <c r="F196" s="17"/>
    </row>
    <row r="197" spans="5:6" s="1" customFormat="1" x14ac:dyDescent="0.25">
      <c r="E197" s="20"/>
      <c r="F197" s="17"/>
    </row>
    <row r="198" spans="5:6" s="1" customFormat="1" x14ac:dyDescent="0.25">
      <c r="E198" s="20"/>
      <c r="F198" s="17"/>
    </row>
    <row r="199" spans="5:6" s="1" customFormat="1" x14ac:dyDescent="0.25">
      <c r="E199" s="20"/>
      <c r="F199" s="17"/>
    </row>
    <row r="200" spans="5:6" s="1" customFormat="1" x14ac:dyDescent="0.25">
      <c r="E200" s="20"/>
      <c r="F200" s="17"/>
    </row>
    <row r="201" spans="5:6" s="1" customFormat="1" x14ac:dyDescent="0.25">
      <c r="E201" s="20"/>
      <c r="F201" s="17"/>
    </row>
    <row r="202" spans="5:6" s="1" customFormat="1" x14ac:dyDescent="0.25">
      <c r="E202" s="20"/>
      <c r="F202" s="17"/>
    </row>
    <row r="203" spans="5:6" s="1" customFormat="1" x14ac:dyDescent="0.25">
      <c r="E203" s="20"/>
      <c r="F203" s="17"/>
    </row>
    <row r="204" spans="5:6" s="1" customFormat="1" x14ac:dyDescent="0.25">
      <c r="E204" s="20"/>
      <c r="F204" s="17"/>
    </row>
    <row r="205" spans="5:6" s="1" customFormat="1" x14ac:dyDescent="0.25">
      <c r="E205" s="20"/>
      <c r="F205" s="17"/>
    </row>
    <row r="206" spans="5:6" s="1" customFormat="1" x14ac:dyDescent="0.25">
      <c r="E206" s="20"/>
      <c r="F206" s="17"/>
    </row>
    <row r="207" spans="5:6" s="1" customFormat="1" x14ac:dyDescent="0.25">
      <c r="E207" s="20"/>
      <c r="F207" s="17"/>
    </row>
    <row r="208" spans="5:6" s="1" customFormat="1" x14ac:dyDescent="0.25">
      <c r="E208" s="20"/>
      <c r="F208" s="17"/>
    </row>
    <row r="209" spans="5:6" s="1" customFormat="1" x14ac:dyDescent="0.25">
      <c r="E209" s="20"/>
      <c r="F209" s="17"/>
    </row>
    <row r="210" spans="5:6" s="1" customFormat="1" x14ac:dyDescent="0.25">
      <c r="E210" s="20"/>
      <c r="F210" s="17"/>
    </row>
    <row r="211" spans="5:6" s="1" customFormat="1" x14ac:dyDescent="0.25">
      <c r="E211" s="20"/>
      <c r="F211" s="17"/>
    </row>
    <row r="212" spans="5:6" s="1" customFormat="1" x14ac:dyDescent="0.25">
      <c r="E212" s="20"/>
      <c r="F212" s="17"/>
    </row>
    <row r="213" spans="5:6" s="1" customFormat="1" x14ac:dyDescent="0.25">
      <c r="E213" s="20"/>
      <c r="F213" s="17"/>
    </row>
    <row r="214" spans="5:6" s="1" customFormat="1" x14ac:dyDescent="0.25">
      <c r="E214" s="20"/>
      <c r="F214" s="17"/>
    </row>
    <row r="215" spans="5:6" s="1" customFormat="1" x14ac:dyDescent="0.25">
      <c r="E215" s="20"/>
      <c r="F215" s="17"/>
    </row>
    <row r="216" spans="5:6" s="1" customFormat="1" x14ac:dyDescent="0.25">
      <c r="E216" s="20"/>
      <c r="F216" s="17"/>
    </row>
    <row r="217" spans="5:6" s="1" customFormat="1" x14ac:dyDescent="0.25">
      <c r="E217" s="20"/>
      <c r="F217" s="17"/>
    </row>
    <row r="218" spans="5:6" s="1" customFormat="1" x14ac:dyDescent="0.25">
      <c r="E218" s="20"/>
      <c r="F218" s="17"/>
    </row>
    <row r="219" spans="5:6" s="1" customFormat="1" x14ac:dyDescent="0.25">
      <c r="E219" s="20"/>
      <c r="F219" s="17"/>
    </row>
    <row r="220" spans="5:6" s="1" customFormat="1" x14ac:dyDescent="0.25">
      <c r="E220" s="20"/>
      <c r="F220" s="17"/>
    </row>
    <row r="221" spans="5:6" s="1" customFormat="1" x14ac:dyDescent="0.25">
      <c r="E221" s="20"/>
      <c r="F221" s="17"/>
    </row>
    <row r="222" spans="5:6" s="1" customFormat="1" x14ac:dyDescent="0.25">
      <c r="E222" s="20"/>
      <c r="F222" s="17"/>
    </row>
    <row r="223" spans="5:6" s="1" customFormat="1" x14ac:dyDescent="0.25">
      <c r="E223" s="20"/>
      <c r="F223" s="17"/>
    </row>
    <row r="224" spans="5:6" s="1" customFormat="1" x14ac:dyDescent="0.25">
      <c r="E224" s="20"/>
      <c r="F224" s="17"/>
    </row>
    <row r="225" spans="5:6" s="1" customFormat="1" x14ac:dyDescent="0.25">
      <c r="E225" s="20"/>
      <c r="F225" s="17"/>
    </row>
    <row r="226" spans="5:6" s="1" customFormat="1" x14ac:dyDescent="0.25">
      <c r="E226" s="20"/>
      <c r="F226" s="17"/>
    </row>
    <row r="227" spans="5:6" s="1" customFormat="1" x14ac:dyDescent="0.25">
      <c r="E227" s="20"/>
      <c r="F227" s="17"/>
    </row>
    <row r="228" spans="5:6" s="1" customFormat="1" x14ac:dyDescent="0.25">
      <c r="E228" s="20"/>
      <c r="F228" s="17"/>
    </row>
    <row r="229" spans="5:6" s="1" customFormat="1" x14ac:dyDescent="0.25">
      <c r="E229" s="20"/>
      <c r="F229" s="17"/>
    </row>
    <row r="230" spans="5:6" s="1" customFormat="1" x14ac:dyDescent="0.25">
      <c r="E230" s="20"/>
      <c r="F230" s="17"/>
    </row>
    <row r="231" spans="5:6" s="1" customFormat="1" x14ac:dyDescent="0.25">
      <c r="E231" s="20"/>
      <c r="F231" s="17"/>
    </row>
    <row r="232" spans="5:6" s="1" customFormat="1" x14ac:dyDescent="0.25">
      <c r="E232" s="20"/>
      <c r="F232" s="17"/>
    </row>
    <row r="233" spans="5:6" s="1" customFormat="1" x14ac:dyDescent="0.25">
      <c r="E233" s="20"/>
      <c r="F233" s="17"/>
    </row>
    <row r="234" spans="5:6" s="1" customFormat="1" x14ac:dyDescent="0.25">
      <c r="E234" s="20"/>
      <c r="F234" s="17"/>
    </row>
    <row r="235" spans="5:6" s="1" customFormat="1" x14ac:dyDescent="0.25">
      <c r="E235" s="20"/>
      <c r="F235" s="17"/>
    </row>
    <row r="236" spans="5:6" s="1" customFormat="1" x14ac:dyDescent="0.25">
      <c r="E236" s="20"/>
      <c r="F236" s="17"/>
    </row>
    <row r="237" spans="5:6" s="1" customFormat="1" x14ac:dyDescent="0.25">
      <c r="E237" s="20"/>
      <c r="F237" s="17"/>
    </row>
    <row r="238" spans="5:6" s="1" customFormat="1" x14ac:dyDescent="0.25">
      <c r="E238" s="20"/>
      <c r="F238" s="17"/>
    </row>
    <row r="239" spans="5:6" s="1" customFormat="1" x14ac:dyDescent="0.25">
      <c r="E239" s="20"/>
      <c r="F239" s="17"/>
    </row>
    <row r="240" spans="5:6" s="1" customFormat="1" x14ac:dyDescent="0.25">
      <c r="E240" s="20"/>
      <c r="F240" s="17"/>
    </row>
    <row r="241" spans="5:6" s="1" customFormat="1" x14ac:dyDescent="0.25">
      <c r="E241" s="20"/>
      <c r="F241" s="17"/>
    </row>
    <row r="242" spans="5:6" s="1" customFormat="1" x14ac:dyDescent="0.25">
      <c r="E242" s="20"/>
      <c r="F242" s="17"/>
    </row>
    <row r="243" spans="5:6" s="1" customFormat="1" x14ac:dyDescent="0.25">
      <c r="E243" s="20"/>
      <c r="F243" s="17"/>
    </row>
    <row r="244" spans="5:6" s="1" customFormat="1" x14ac:dyDescent="0.25">
      <c r="E244" s="20"/>
      <c r="F244" s="17"/>
    </row>
    <row r="245" spans="5:6" s="1" customFormat="1" x14ac:dyDescent="0.25">
      <c r="E245" s="20"/>
      <c r="F245" s="17"/>
    </row>
    <row r="246" spans="5:6" s="1" customFormat="1" x14ac:dyDescent="0.25">
      <c r="E246" s="20"/>
      <c r="F246" s="17"/>
    </row>
    <row r="247" spans="5:6" s="1" customFormat="1" x14ac:dyDescent="0.25">
      <c r="E247" s="20"/>
      <c r="F247" s="17"/>
    </row>
    <row r="248" spans="5:6" s="1" customFormat="1" x14ac:dyDescent="0.25">
      <c r="E248" s="20"/>
      <c r="F248" s="17"/>
    </row>
    <row r="249" spans="5:6" s="1" customFormat="1" x14ac:dyDescent="0.25">
      <c r="E249" s="20"/>
      <c r="F249" s="17"/>
    </row>
    <row r="250" spans="5:6" s="1" customFormat="1" x14ac:dyDescent="0.25">
      <c r="E250" s="20"/>
      <c r="F250" s="17"/>
    </row>
    <row r="251" spans="5:6" s="1" customFormat="1" x14ac:dyDescent="0.25">
      <c r="E251" s="20"/>
      <c r="F251" s="17"/>
    </row>
    <row r="252" spans="5:6" s="1" customFormat="1" x14ac:dyDescent="0.25">
      <c r="E252" s="20"/>
      <c r="F252" s="17"/>
    </row>
    <row r="253" spans="5:6" s="1" customFormat="1" x14ac:dyDescent="0.25">
      <c r="E253" s="20"/>
      <c r="F253" s="17"/>
    </row>
    <row r="254" spans="5:6" s="1" customFormat="1" x14ac:dyDescent="0.25">
      <c r="E254" s="20"/>
      <c r="F254" s="17"/>
    </row>
    <row r="255" spans="5:6" s="1" customFormat="1" x14ac:dyDescent="0.25">
      <c r="E255" s="20"/>
      <c r="F255" s="17"/>
    </row>
    <row r="256" spans="5:6" s="1" customFormat="1" x14ac:dyDescent="0.25">
      <c r="E256" s="20"/>
      <c r="F256" s="17"/>
    </row>
    <row r="257" spans="5:6" s="1" customFormat="1" x14ac:dyDescent="0.25">
      <c r="E257" s="20"/>
      <c r="F257" s="17"/>
    </row>
    <row r="258" spans="5:6" s="1" customFormat="1" x14ac:dyDescent="0.25">
      <c r="E258" s="20"/>
      <c r="F258" s="17"/>
    </row>
    <row r="259" spans="5:6" s="1" customFormat="1" x14ac:dyDescent="0.25">
      <c r="E259" s="20"/>
      <c r="F259" s="17"/>
    </row>
    <row r="260" spans="5:6" s="1" customFormat="1" x14ac:dyDescent="0.25">
      <c r="E260" s="20"/>
      <c r="F260" s="17"/>
    </row>
    <row r="261" spans="5:6" s="1" customFormat="1" x14ac:dyDescent="0.25">
      <c r="E261" s="20"/>
      <c r="F261" s="17"/>
    </row>
    <row r="262" spans="5:6" s="1" customFormat="1" x14ac:dyDescent="0.25">
      <c r="E262" s="20"/>
      <c r="F262" s="17"/>
    </row>
    <row r="263" spans="5:6" s="1" customFormat="1" x14ac:dyDescent="0.25">
      <c r="E263" s="20"/>
      <c r="F263" s="17"/>
    </row>
    <row r="264" spans="5:6" s="1" customFormat="1" x14ac:dyDescent="0.25">
      <c r="E264" s="20"/>
      <c r="F264" s="17"/>
    </row>
    <row r="265" spans="5:6" s="1" customFormat="1" x14ac:dyDescent="0.25">
      <c r="E265" s="20"/>
      <c r="F265" s="17"/>
    </row>
    <row r="266" spans="5:6" s="1" customFormat="1" x14ac:dyDescent="0.25">
      <c r="E266" s="20"/>
      <c r="F266" s="17"/>
    </row>
    <row r="267" spans="5:6" s="1" customFormat="1" x14ac:dyDescent="0.25">
      <c r="E267" s="20"/>
      <c r="F267" s="17"/>
    </row>
    <row r="268" spans="5:6" s="1" customFormat="1" x14ac:dyDescent="0.25">
      <c r="E268" s="20"/>
      <c r="F268" s="17"/>
    </row>
    <row r="269" spans="5:6" s="1" customFormat="1" x14ac:dyDescent="0.25">
      <c r="E269" s="20"/>
      <c r="F269" s="17"/>
    </row>
    <row r="270" spans="5:6" s="1" customFormat="1" x14ac:dyDescent="0.25">
      <c r="E270" s="20"/>
      <c r="F270" s="17"/>
    </row>
    <row r="271" spans="5:6" s="1" customFormat="1" x14ac:dyDescent="0.25">
      <c r="E271" s="20"/>
      <c r="F271" s="17"/>
    </row>
    <row r="272" spans="5:6" s="1" customFormat="1" x14ac:dyDescent="0.25">
      <c r="E272" s="20"/>
      <c r="F272" s="17"/>
    </row>
    <row r="273" spans="5:6" s="1" customFormat="1" x14ac:dyDescent="0.25">
      <c r="E273" s="20"/>
      <c r="F273" s="17"/>
    </row>
    <row r="274" spans="5:6" s="1" customFormat="1" x14ac:dyDescent="0.25">
      <c r="E274" s="20"/>
      <c r="F274" s="17"/>
    </row>
    <row r="275" spans="5:6" s="1" customFormat="1" x14ac:dyDescent="0.25">
      <c r="E275" s="20"/>
      <c r="F275" s="17"/>
    </row>
    <row r="276" spans="5:6" s="1" customFormat="1" x14ac:dyDescent="0.25">
      <c r="E276" s="20"/>
      <c r="F276" s="17"/>
    </row>
    <row r="277" spans="5:6" s="1" customFormat="1" x14ac:dyDescent="0.25">
      <c r="E277" s="20"/>
      <c r="F277" s="17"/>
    </row>
    <row r="278" spans="5:6" s="1" customFormat="1" x14ac:dyDescent="0.25">
      <c r="E278" s="20"/>
      <c r="F278" s="17"/>
    </row>
    <row r="279" spans="5:6" s="1" customFormat="1" x14ac:dyDescent="0.25">
      <c r="E279" s="20"/>
      <c r="F279" s="17"/>
    </row>
    <row r="280" spans="5:6" s="1" customFormat="1" x14ac:dyDescent="0.25">
      <c r="E280" s="20"/>
      <c r="F280" s="17"/>
    </row>
    <row r="281" spans="5:6" s="1" customFormat="1" x14ac:dyDescent="0.25">
      <c r="E281" s="20"/>
      <c r="F281" s="17"/>
    </row>
    <row r="282" spans="5:6" s="1" customFormat="1" x14ac:dyDescent="0.25">
      <c r="E282" s="20"/>
      <c r="F282" s="17"/>
    </row>
    <row r="283" spans="5:6" s="1" customFormat="1" x14ac:dyDescent="0.25">
      <c r="E283" s="20"/>
      <c r="F283" s="17"/>
    </row>
    <row r="284" spans="5:6" s="1" customFormat="1" x14ac:dyDescent="0.25">
      <c r="E284" s="20"/>
      <c r="F284" s="17"/>
    </row>
    <row r="285" spans="5:6" s="1" customFormat="1" x14ac:dyDescent="0.25">
      <c r="E285" s="20"/>
      <c r="F285" s="17"/>
    </row>
    <row r="286" spans="5:6" s="1" customFormat="1" x14ac:dyDescent="0.25">
      <c r="E286" s="20"/>
      <c r="F286" s="17"/>
    </row>
    <row r="287" spans="5:6" s="1" customFormat="1" x14ac:dyDescent="0.25">
      <c r="E287" s="20"/>
      <c r="F287" s="17"/>
    </row>
    <row r="288" spans="5:6" s="1" customFormat="1" x14ac:dyDescent="0.25">
      <c r="E288" s="20"/>
      <c r="F288" s="17"/>
    </row>
    <row r="289" spans="5:6" s="1" customFormat="1" x14ac:dyDescent="0.25">
      <c r="E289" s="20"/>
      <c r="F289" s="17"/>
    </row>
    <row r="290" spans="5:6" s="1" customFormat="1" x14ac:dyDescent="0.25">
      <c r="E290" s="20"/>
      <c r="F290" s="17"/>
    </row>
    <row r="291" spans="5:6" s="1" customFormat="1" x14ac:dyDescent="0.25">
      <c r="E291" s="20"/>
      <c r="F291" s="17"/>
    </row>
    <row r="292" spans="5:6" s="1" customFormat="1" x14ac:dyDescent="0.25">
      <c r="E292" s="20"/>
      <c r="F292" s="17"/>
    </row>
    <row r="293" spans="5:6" s="1" customFormat="1" x14ac:dyDescent="0.25">
      <c r="E293" s="20"/>
      <c r="F293" s="17"/>
    </row>
    <row r="294" spans="5:6" s="1" customFormat="1" x14ac:dyDescent="0.25">
      <c r="E294" s="20"/>
      <c r="F294" s="17"/>
    </row>
  </sheetData>
  <mergeCells count="3">
    <mergeCell ref="C96:D96"/>
    <mergeCell ref="C101:D101"/>
    <mergeCell ref="D1:D6"/>
  </mergeCells>
  <conditionalFormatting sqref="C92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номенклатура!$A$82:$A$155</xm:f>
          </x14:formula1>
          <xm:sqref>B20 B25 B27 B29 B31 B33 B35 B37:B41 B43 B45 B47 B49 B51</xm:sqref>
        </x14:dataValidation>
        <x14:dataValidation type="list" allowBlank="1" showInputMessage="1" showErrorMessage="1">
          <x14:formula1>
            <xm:f>номенклатура!$A$2:$A$79</xm:f>
          </x14:formula1>
          <xm:sqref>B16 B23 B18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292"/>
  <sheetViews>
    <sheetView workbookViewId="0">
      <selection activeCell="B2" sqref="B2"/>
    </sheetView>
  </sheetViews>
  <sheetFormatPr defaultRowHeight="15" x14ac:dyDescent="0.25"/>
  <cols>
    <col min="1" max="1" width="4.5703125" customWidth="1"/>
    <col min="2" max="2" width="59.85546875" style="84" customWidth="1"/>
    <col min="3" max="3" width="10.140625" style="1" bestFit="1" customWidth="1"/>
    <col min="4" max="4" width="12.85546875" style="1" customWidth="1"/>
    <col min="5" max="5" width="11.28515625" style="20" customWidth="1"/>
    <col min="6" max="6" width="8" style="17" customWidth="1"/>
    <col min="7" max="7" width="12.5703125" style="1" customWidth="1"/>
    <col min="8" max="8" width="12" style="1" customWidth="1"/>
    <col min="9" max="9" width="3.28515625" style="1" customWidth="1"/>
    <col min="10" max="10" width="10" style="1" customWidth="1"/>
    <col min="11" max="11" width="9.28515625" style="1" customWidth="1"/>
    <col min="12" max="12" width="10.140625" style="1" customWidth="1"/>
    <col min="13" max="13" width="9" style="1" customWidth="1"/>
    <col min="14" max="14" width="9.140625" style="1" customWidth="1"/>
    <col min="15" max="15" width="11" style="1" customWidth="1"/>
    <col min="16" max="20" width="9.140625" customWidth="1"/>
  </cols>
  <sheetData>
    <row r="1" spans="2:15" x14ac:dyDescent="0.25">
      <c r="B1" s="92" t="s">
        <v>78</v>
      </c>
      <c r="C1" s="12">
        <v>2500</v>
      </c>
      <c r="D1" s="111" t="s">
        <v>267</v>
      </c>
    </row>
    <row r="2" spans="2:15" x14ac:dyDescent="0.25">
      <c r="B2" s="93" t="e">
        <f ca="1">SUM(SUMIF(INDIRECT({""}&amp;"!A1:A10"),$A2,INDIRECT({"Лист1","Лист2","Лист3"}&amp;"!B1:B10")))</f>
        <v>#REF!</v>
      </c>
      <c r="C2" s="13"/>
      <c r="D2" s="111"/>
    </row>
    <row r="3" spans="2:15" x14ac:dyDescent="0.25">
      <c r="B3" s="93" t="s">
        <v>79</v>
      </c>
      <c r="C3" s="13">
        <v>2800</v>
      </c>
      <c r="D3" s="111"/>
    </row>
    <row r="4" spans="2:15" x14ac:dyDescent="0.25">
      <c r="B4" s="94" t="s">
        <v>195</v>
      </c>
      <c r="C4" s="16">
        <v>1932</v>
      </c>
      <c r="D4" s="111"/>
    </row>
    <row r="5" spans="2:15" ht="15.75" thickBot="1" x14ac:dyDescent="0.3">
      <c r="B5" s="95" t="s">
        <v>197</v>
      </c>
      <c r="C5" s="14">
        <v>1854.72</v>
      </c>
      <c r="D5" s="111"/>
    </row>
    <row r="6" spans="2:15" ht="15.75" thickBot="1" x14ac:dyDescent="0.3">
      <c r="B6" s="95" t="s">
        <v>203</v>
      </c>
      <c r="C6" s="14">
        <v>2500</v>
      </c>
      <c r="D6" s="111"/>
    </row>
    <row r="7" spans="2:15" x14ac:dyDescent="0.25">
      <c r="B7" s="96"/>
      <c r="C7" s="96"/>
    </row>
    <row r="9" spans="2:15" ht="18.75" x14ac:dyDescent="0.3">
      <c r="B9" s="97" t="s">
        <v>227</v>
      </c>
    </row>
    <row r="10" spans="2:15" x14ac:dyDescent="0.25">
      <c r="B10" s="98" t="s">
        <v>266</v>
      </c>
      <c r="C10" s="1">
        <v>43012</v>
      </c>
    </row>
    <row r="13" spans="2:15" s="2" customFormat="1" ht="45.75" x14ac:dyDescent="0.25">
      <c r="B13" s="99" t="s">
        <v>0</v>
      </c>
      <c r="C13" s="7" t="s">
        <v>194</v>
      </c>
      <c r="D13" s="7" t="s">
        <v>190</v>
      </c>
      <c r="E13" s="21" t="s">
        <v>191</v>
      </c>
      <c r="F13" s="23" t="s">
        <v>196</v>
      </c>
      <c r="G13" s="7" t="s">
        <v>192</v>
      </c>
      <c r="H13" s="7" t="s">
        <v>193</v>
      </c>
      <c r="I13" s="4"/>
      <c r="J13" s="58" t="s">
        <v>189</v>
      </c>
      <c r="K13" s="58" t="s">
        <v>190</v>
      </c>
      <c r="L13" s="58" t="s">
        <v>221</v>
      </c>
      <c r="M13" s="58" t="s">
        <v>222</v>
      </c>
      <c r="N13" s="7"/>
      <c r="O13" s="7"/>
    </row>
    <row r="14" spans="2:15" x14ac:dyDescent="0.25">
      <c r="B14" s="103" t="s">
        <v>80</v>
      </c>
      <c r="C14" s="8"/>
      <c r="D14" s="8"/>
      <c r="E14" s="22"/>
      <c r="F14" s="19"/>
      <c r="G14" s="8"/>
      <c r="H14" s="8"/>
      <c r="I14" s="4"/>
      <c r="J14" s="8"/>
      <c r="K14" s="8"/>
      <c r="L14" s="8"/>
      <c r="M14" s="8"/>
      <c r="N14" s="8"/>
      <c r="O14" s="8"/>
    </row>
    <row r="15" spans="2:15" x14ac:dyDescent="0.25">
      <c r="B15" s="100" t="s">
        <v>81</v>
      </c>
      <c r="C15" s="8"/>
      <c r="D15" s="8"/>
      <c r="E15" s="22"/>
      <c r="F15" s="19"/>
      <c r="G15" s="8"/>
      <c r="H15" s="8"/>
      <c r="I15" s="4"/>
      <c r="J15" s="8"/>
      <c r="K15" s="8"/>
      <c r="L15" s="8"/>
      <c r="M15" s="8"/>
      <c r="N15" s="8"/>
      <c r="O15" s="8"/>
    </row>
    <row r="16" spans="2:15" x14ac:dyDescent="0.25">
      <c r="B16" s="101" t="s">
        <v>6</v>
      </c>
      <c r="C16" s="8">
        <v>26</v>
      </c>
      <c r="D16" s="8">
        <f>E16*C$4</f>
        <v>260.82</v>
      </c>
      <c r="E16" s="22">
        <v>0.13500000000000001</v>
      </c>
      <c r="F16" s="19"/>
      <c r="G16" s="1">
        <f>H16/C1</f>
        <v>2.7125279999999998</v>
      </c>
      <c r="H16" s="8">
        <f>C16*D16</f>
        <v>6781.32</v>
      </c>
      <c r="I16" s="4"/>
      <c r="J16" s="8">
        <v>20.16</v>
      </c>
      <c r="K16" s="8">
        <f>D16</f>
        <v>260.82</v>
      </c>
      <c r="L16" s="8">
        <f>J16*K16</f>
        <v>5258.1311999999998</v>
      </c>
      <c r="M16" s="8">
        <f>L16/C1</f>
        <v>2.1032524800000001</v>
      </c>
      <c r="N16" s="8"/>
      <c r="O16" s="8"/>
    </row>
    <row r="17" spans="2:15" s="1" customFormat="1" x14ac:dyDescent="0.25">
      <c r="B17" s="8" t="s">
        <v>82</v>
      </c>
      <c r="C17" s="8"/>
      <c r="D17" s="8"/>
      <c r="E17" s="22"/>
      <c r="F17" s="19"/>
      <c r="G17" s="8"/>
      <c r="H17" s="8"/>
      <c r="I17" s="4"/>
      <c r="J17" s="8"/>
      <c r="K17" s="8"/>
      <c r="L17" s="8"/>
      <c r="M17" s="8"/>
      <c r="N17" s="8"/>
      <c r="O17" s="8"/>
    </row>
    <row r="18" spans="2:15" s="1" customFormat="1" x14ac:dyDescent="0.25">
      <c r="B18" s="101" t="s">
        <v>6</v>
      </c>
      <c r="C18" s="8">
        <v>26</v>
      </c>
      <c r="D18" s="8">
        <f>C4*E18*F18</f>
        <v>339.06600000000003</v>
      </c>
      <c r="E18" s="22">
        <v>0.13500000000000001</v>
      </c>
      <c r="F18" s="19">
        <v>1.3</v>
      </c>
      <c r="G18" s="1">
        <f>H18/C1</f>
        <v>3.5262864</v>
      </c>
      <c r="H18" s="8">
        <f>D18*C18</f>
        <v>8815.7160000000003</v>
      </c>
      <c r="I18" s="4"/>
      <c r="J18" s="8">
        <v>20.16</v>
      </c>
      <c r="K18" s="8">
        <f>D18</f>
        <v>339.06600000000003</v>
      </c>
      <c r="L18" s="8">
        <f>J18*K18</f>
        <v>6835.570560000001</v>
      </c>
      <c r="M18" s="8">
        <f>L18/C1</f>
        <v>2.7342282240000002</v>
      </c>
      <c r="N18" s="8"/>
      <c r="O18" s="8"/>
    </row>
    <row r="19" spans="2:15" s="1" customFormat="1" x14ac:dyDescent="0.25">
      <c r="B19" s="8" t="s">
        <v>83</v>
      </c>
      <c r="C19" s="8"/>
      <c r="D19" s="8"/>
      <c r="E19" s="22"/>
      <c r="F19" s="19"/>
      <c r="G19" s="8"/>
      <c r="H19" s="8"/>
      <c r="I19" s="4"/>
      <c r="J19" s="8"/>
      <c r="K19" s="8"/>
      <c r="L19" s="8"/>
      <c r="M19" s="8"/>
      <c r="N19" s="8"/>
      <c r="O19" s="8"/>
    </row>
    <row r="20" spans="2:15" s="1" customFormat="1" x14ac:dyDescent="0.25">
      <c r="B20" s="8" t="s">
        <v>95</v>
      </c>
      <c r="C20" s="8">
        <v>25</v>
      </c>
      <c r="D20" s="8">
        <f>E20*C$4</f>
        <v>19.32</v>
      </c>
      <c r="E20" s="22">
        <v>0.01</v>
      </c>
      <c r="F20" s="19"/>
      <c r="G20" s="1">
        <f>H20/C1</f>
        <v>0.19320000000000001</v>
      </c>
      <c r="H20" s="8">
        <f>D20*C20</f>
        <v>483</v>
      </c>
      <c r="I20" s="4"/>
      <c r="J20" s="8">
        <v>45.56</v>
      </c>
      <c r="K20" s="8">
        <f>D20</f>
        <v>19.32</v>
      </c>
      <c r="L20" s="8">
        <f>J20*K20</f>
        <v>880.2192</v>
      </c>
      <c r="M20" s="8">
        <f>L20/C1</f>
        <v>0.35208768000000001</v>
      </c>
      <c r="N20" s="8"/>
      <c r="O20" s="8"/>
    </row>
    <row r="21" spans="2:15" s="1" customFormat="1" x14ac:dyDescent="0.25">
      <c r="B21" s="11" t="s">
        <v>158</v>
      </c>
      <c r="C21" s="8"/>
      <c r="D21" s="8"/>
      <c r="E21" s="22"/>
      <c r="F21" s="19"/>
      <c r="G21" s="8"/>
      <c r="H21" s="8"/>
      <c r="I21" s="4"/>
      <c r="J21" s="8"/>
      <c r="K21" s="8"/>
      <c r="L21" s="8"/>
      <c r="M21" s="8"/>
      <c r="N21" s="8"/>
      <c r="O21" s="8"/>
    </row>
    <row r="22" spans="2:15" s="1" customFormat="1" x14ac:dyDescent="0.25">
      <c r="B22" s="100" t="s">
        <v>159</v>
      </c>
      <c r="C22" s="8"/>
      <c r="D22" s="8"/>
      <c r="E22" s="22"/>
      <c r="F22" s="19"/>
      <c r="G22" s="8"/>
      <c r="H22" s="8"/>
      <c r="I22" s="4"/>
      <c r="J22" s="8"/>
      <c r="K22" s="8"/>
      <c r="L22" s="8"/>
      <c r="M22" s="8"/>
      <c r="N22" s="8"/>
      <c r="O22" s="8"/>
    </row>
    <row r="23" spans="2:15" s="1" customFormat="1" x14ac:dyDescent="0.25">
      <c r="B23" s="101" t="s">
        <v>7</v>
      </c>
      <c r="C23" s="8">
        <v>53</v>
      </c>
      <c r="D23" s="8">
        <f>E23*C5</f>
        <v>445.13279999999997</v>
      </c>
      <c r="E23" s="22">
        <v>0.24</v>
      </c>
      <c r="F23" s="19"/>
      <c r="G23" s="1">
        <f>H23/C1</f>
        <v>9.4368153599999989</v>
      </c>
      <c r="H23" s="8">
        <f>D23*C23</f>
        <v>23592.038399999998</v>
      </c>
      <c r="I23" s="4"/>
      <c r="J23" s="8">
        <v>45.08</v>
      </c>
      <c r="K23" s="8">
        <f>D23</f>
        <v>445.13279999999997</v>
      </c>
      <c r="L23" s="8">
        <f>J23*K23</f>
        <v>20066.586624</v>
      </c>
      <c r="M23" s="8">
        <f>L23/C1</f>
        <v>8.0266346496000001</v>
      </c>
      <c r="N23" s="8"/>
      <c r="O23" s="8"/>
    </row>
    <row r="24" spans="2:15" s="1" customFormat="1" x14ac:dyDescent="0.25">
      <c r="B24" s="8" t="s">
        <v>199</v>
      </c>
      <c r="C24" s="8"/>
      <c r="D24" s="8"/>
      <c r="E24" s="22"/>
      <c r="F24" s="19"/>
      <c r="G24" s="8"/>
      <c r="H24" s="8"/>
      <c r="I24" s="4"/>
      <c r="J24" s="8"/>
      <c r="K24" s="8"/>
      <c r="L24" s="8"/>
      <c r="M24" s="8"/>
      <c r="N24" s="8"/>
      <c r="O24" s="8"/>
    </row>
    <row r="25" spans="2:15" s="1" customFormat="1" x14ac:dyDescent="0.25">
      <c r="B25" s="101" t="s">
        <v>198</v>
      </c>
      <c r="C25" s="8"/>
      <c r="D25" s="8">
        <f>E25*C5</f>
        <v>64.915200000000013</v>
      </c>
      <c r="E25" s="22">
        <v>3.5000000000000003E-2</v>
      </c>
      <c r="F25" s="19"/>
      <c r="G25" s="1">
        <f>H25/C1</f>
        <v>0</v>
      </c>
      <c r="H25" s="8">
        <f>D25*C25</f>
        <v>0</v>
      </c>
      <c r="I25" s="4"/>
      <c r="J25" s="8"/>
      <c r="K25" s="8">
        <f>D25</f>
        <v>64.915200000000013</v>
      </c>
      <c r="L25" s="8">
        <f>J25*K25</f>
        <v>0</v>
      </c>
      <c r="M25" s="8">
        <f>L25/C1</f>
        <v>0</v>
      </c>
      <c r="N25" s="8"/>
      <c r="O25" s="8"/>
    </row>
    <row r="26" spans="2:15" s="1" customFormat="1" x14ac:dyDescent="0.25">
      <c r="B26" s="8" t="s">
        <v>160</v>
      </c>
      <c r="C26" s="8"/>
      <c r="D26" s="8"/>
      <c r="E26" s="22"/>
      <c r="F26" s="19"/>
      <c r="G26" s="8"/>
      <c r="H26" s="8"/>
      <c r="I26" s="4"/>
      <c r="J26" s="8"/>
      <c r="K26" s="8"/>
      <c r="L26" s="8"/>
      <c r="M26" s="8"/>
      <c r="N26" s="8"/>
      <c r="O26" s="8"/>
    </row>
    <row r="27" spans="2:15" s="1" customFormat="1" x14ac:dyDescent="0.25">
      <c r="B27" s="101" t="s">
        <v>198</v>
      </c>
      <c r="C27" s="8"/>
      <c r="D27" s="8"/>
      <c r="E27" s="22"/>
      <c r="F27" s="19"/>
      <c r="G27" s="8"/>
      <c r="H27" s="8"/>
      <c r="I27" s="4"/>
      <c r="J27" s="8"/>
      <c r="K27" s="8"/>
      <c r="L27" s="8"/>
      <c r="M27" s="8"/>
      <c r="N27" s="8"/>
      <c r="O27" s="8"/>
    </row>
    <row r="28" spans="2:15" s="1" customFormat="1" x14ac:dyDescent="0.25">
      <c r="B28" s="8" t="s">
        <v>161</v>
      </c>
      <c r="C28" s="8"/>
      <c r="D28" s="8"/>
      <c r="E28" s="22"/>
      <c r="F28" s="19"/>
      <c r="G28" s="8"/>
      <c r="H28" s="8"/>
      <c r="I28" s="4"/>
      <c r="J28" s="8"/>
      <c r="K28" s="8"/>
      <c r="L28" s="8"/>
      <c r="M28" s="8"/>
      <c r="N28" s="8"/>
      <c r="O28" s="8"/>
    </row>
    <row r="29" spans="2:15" s="1" customFormat="1" x14ac:dyDescent="0.25">
      <c r="B29" s="101" t="s">
        <v>198</v>
      </c>
      <c r="C29" s="8"/>
      <c r="D29" s="8"/>
      <c r="E29" s="22"/>
      <c r="F29" s="19"/>
      <c r="G29" s="8"/>
      <c r="H29" s="8"/>
      <c r="I29" s="4"/>
      <c r="J29" s="8"/>
      <c r="K29" s="8"/>
      <c r="L29" s="8"/>
      <c r="M29" s="8"/>
      <c r="N29" s="8"/>
      <c r="O29" s="8"/>
    </row>
    <row r="30" spans="2:15" s="1" customFormat="1" x14ac:dyDescent="0.25">
      <c r="B30" s="8" t="s">
        <v>161</v>
      </c>
      <c r="C30" s="8"/>
      <c r="D30" s="8"/>
      <c r="E30" s="22"/>
      <c r="F30" s="19"/>
      <c r="G30" s="8"/>
      <c r="H30" s="8"/>
      <c r="I30" s="4"/>
      <c r="J30" s="8"/>
      <c r="K30" s="8"/>
      <c r="L30" s="8"/>
      <c r="M30" s="8"/>
      <c r="N30" s="8"/>
      <c r="O30" s="8"/>
    </row>
    <row r="31" spans="2:15" s="1" customFormat="1" x14ac:dyDescent="0.25">
      <c r="B31" s="101" t="s">
        <v>198</v>
      </c>
      <c r="C31" s="8"/>
      <c r="D31" s="8"/>
      <c r="E31" s="22"/>
      <c r="F31" s="19"/>
      <c r="G31" s="8"/>
      <c r="H31" s="8"/>
      <c r="I31" s="4"/>
      <c r="J31" s="8"/>
      <c r="K31" s="8"/>
      <c r="L31" s="8"/>
      <c r="M31" s="8"/>
      <c r="N31" s="8"/>
      <c r="O31" s="8"/>
    </row>
    <row r="32" spans="2:15" s="1" customFormat="1" x14ac:dyDescent="0.25">
      <c r="B32" s="8" t="s">
        <v>162</v>
      </c>
      <c r="C32" s="8"/>
      <c r="D32" s="8"/>
      <c r="E32" s="22"/>
      <c r="F32" s="19"/>
      <c r="G32" s="8"/>
      <c r="H32" s="8"/>
      <c r="I32" s="4"/>
      <c r="J32" s="8"/>
      <c r="K32" s="8"/>
      <c r="L32" s="8"/>
      <c r="M32" s="8"/>
      <c r="N32" s="8"/>
      <c r="O32" s="8"/>
    </row>
    <row r="33" spans="2:15" s="1" customFormat="1" x14ac:dyDescent="0.25">
      <c r="B33" s="101" t="s">
        <v>120</v>
      </c>
      <c r="C33" s="8">
        <v>150</v>
      </c>
      <c r="D33" s="8">
        <f>E33*C5</f>
        <v>7.4188800000000006</v>
      </c>
      <c r="E33" s="22">
        <v>4.0000000000000001E-3</v>
      </c>
      <c r="F33" s="19"/>
      <c r="G33" s="8">
        <f>H33/C1</f>
        <v>0.44513280000000005</v>
      </c>
      <c r="H33" s="8">
        <f>C33*D33</f>
        <v>1112.8320000000001</v>
      </c>
      <c r="I33" s="4"/>
      <c r="J33" s="8">
        <v>111.98</v>
      </c>
      <c r="K33" s="8">
        <f>D33</f>
        <v>7.4188800000000006</v>
      </c>
      <c r="L33" s="8">
        <f>J33*K33</f>
        <v>830.76618240000005</v>
      </c>
      <c r="M33" s="8">
        <f>L33/C1</f>
        <v>0.33230647296000004</v>
      </c>
      <c r="N33" s="8"/>
      <c r="O33" s="8"/>
    </row>
    <row r="34" spans="2:15" s="1" customFormat="1" x14ac:dyDescent="0.25">
      <c r="B34" s="8" t="s">
        <v>163</v>
      </c>
      <c r="C34" s="8"/>
      <c r="D34" s="8"/>
      <c r="E34" s="22"/>
      <c r="F34" s="19"/>
      <c r="G34" s="8"/>
      <c r="H34" s="8"/>
      <c r="I34" s="4"/>
      <c r="J34" s="8"/>
      <c r="K34" s="8"/>
      <c r="L34" s="8"/>
      <c r="M34" s="8"/>
      <c r="N34" s="8"/>
      <c r="O34" s="8"/>
    </row>
    <row r="35" spans="2:15" s="1" customFormat="1" x14ac:dyDescent="0.25">
      <c r="B35" s="101" t="s">
        <v>125</v>
      </c>
      <c r="C35" s="8">
        <v>412</v>
      </c>
      <c r="D35" s="8">
        <f>E35*C5</f>
        <v>11.12832</v>
      </c>
      <c r="E35" s="22">
        <v>6.0000000000000001E-3</v>
      </c>
      <c r="F35" s="19"/>
      <c r="G35" s="8">
        <f>H35/C1</f>
        <v>1.8339471359999999</v>
      </c>
      <c r="H35" s="8">
        <f>C35*D35</f>
        <v>4584.8678399999999</v>
      </c>
      <c r="I35" s="4"/>
      <c r="J35" s="8">
        <v>420.72</v>
      </c>
      <c r="K35" s="8">
        <f>D35</f>
        <v>11.12832</v>
      </c>
      <c r="L35" s="8">
        <f>J35*K35</f>
        <v>4681.9067904000003</v>
      </c>
      <c r="M35" s="8">
        <f>L35/C1</f>
        <v>1.8727627161600002</v>
      </c>
      <c r="N35" s="8"/>
      <c r="O35" s="8"/>
    </row>
    <row r="36" spans="2:15" s="1" customFormat="1" x14ac:dyDescent="0.25">
      <c r="B36" s="8" t="s">
        <v>164</v>
      </c>
      <c r="C36" s="8"/>
      <c r="D36" s="8"/>
      <c r="E36" s="22"/>
      <c r="F36" s="19"/>
      <c r="G36" s="8"/>
      <c r="H36" s="8"/>
      <c r="I36" s="4"/>
      <c r="J36" s="8"/>
      <c r="K36" s="8"/>
      <c r="L36" s="8"/>
      <c r="M36" s="8"/>
      <c r="N36" s="8"/>
      <c r="O36" s="8"/>
    </row>
    <row r="37" spans="2:15" s="1" customFormat="1" x14ac:dyDescent="0.25">
      <c r="B37" s="101" t="s">
        <v>99</v>
      </c>
      <c r="C37" s="8">
        <v>255</v>
      </c>
      <c r="D37" s="8">
        <f>E37*C5</f>
        <v>1.8547200000000001</v>
      </c>
      <c r="E37" s="22">
        <v>1E-3</v>
      </c>
      <c r="F37" s="19"/>
      <c r="G37" s="8">
        <f>H37/C1</f>
        <v>0.18918144000000003</v>
      </c>
      <c r="H37" s="8">
        <f>D37*C37</f>
        <v>472.95360000000005</v>
      </c>
      <c r="I37" s="4"/>
      <c r="J37" s="8">
        <v>490</v>
      </c>
      <c r="K37" s="8">
        <f>D37</f>
        <v>1.8547200000000001</v>
      </c>
      <c r="L37" s="8">
        <f>J37*K37</f>
        <v>908.81280000000004</v>
      </c>
      <c r="M37" s="8">
        <f>L37/C$1</f>
        <v>0.36352512000000003</v>
      </c>
      <c r="N37" s="8"/>
      <c r="O37" s="8"/>
    </row>
    <row r="38" spans="2:15" s="1" customFormat="1" x14ac:dyDescent="0.25">
      <c r="B38" s="101"/>
      <c r="C38" s="8"/>
      <c r="D38" s="8"/>
      <c r="E38" s="22"/>
      <c r="F38" s="19"/>
      <c r="G38" s="8"/>
      <c r="H38" s="8"/>
      <c r="I38" s="4"/>
      <c r="J38" s="8"/>
      <c r="K38" s="8"/>
      <c r="L38" s="8"/>
      <c r="M38" s="8"/>
      <c r="N38" s="8"/>
      <c r="O38" s="8"/>
    </row>
    <row r="39" spans="2:15" s="1" customFormat="1" x14ac:dyDescent="0.25">
      <c r="B39" s="101"/>
      <c r="C39" s="8"/>
      <c r="D39" s="8"/>
      <c r="E39" s="22"/>
      <c r="F39" s="19"/>
      <c r="G39" s="8"/>
      <c r="H39" s="8"/>
      <c r="I39" s="4"/>
      <c r="J39" s="8"/>
      <c r="K39" s="8"/>
      <c r="L39" s="8"/>
      <c r="M39" s="8"/>
      <c r="N39" s="8"/>
      <c r="O39" s="8"/>
    </row>
    <row r="40" spans="2:15" s="1" customFormat="1" x14ac:dyDescent="0.25">
      <c r="B40" s="101"/>
      <c r="C40" s="8"/>
      <c r="D40" s="8"/>
      <c r="E40" s="22"/>
      <c r="F40" s="19"/>
      <c r="G40" s="8"/>
      <c r="H40" s="8"/>
      <c r="I40" s="4"/>
      <c r="J40" s="8"/>
      <c r="K40" s="8"/>
      <c r="L40" s="8"/>
      <c r="M40" s="8"/>
      <c r="N40" s="8"/>
      <c r="O40" s="8"/>
    </row>
    <row r="41" spans="2:15" s="1" customFormat="1" x14ac:dyDescent="0.25">
      <c r="B41" s="8" t="s">
        <v>224</v>
      </c>
      <c r="C41" s="8"/>
      <c r="D41" s="8"/>
      <c r="E41" s="22"/>
      <c r="F41" s="19"/>
      <c r="G41" s="8"/>
      <c r="H41" s="8"/>
      <c r="I41" s="4"/>
      <c r="J41" s="8"/>
      <c r="K41" s="8"/>
      <c r="L41" s="8"/>
      <c r="M41" s="8"/>
      <c r="N41" s="8"/>
      <c r="O41" s="8"/>
    </row>
    <row r="42" spans="2:15" s="1" customFormat="1" x14ac:dyDescent="0.25">
      <c r="B42" s="101" t="s">
        <v>137</v>
      </c>
      <c r="C42" s="8">
        <v>730</v>
      </c>
      <c r="D42" s="8">
        <v>2</v>
      </c>
      <c r="E42" s="22"/>
      <c r="F42" s="19"/>
      <c r="G42" s="8">
        <f>H42/C1</f>
        <v>0.58399999999999996</v>
      </c>
      <c r="H42" s="8">
        <f>C42*D42</f>
        <v>1460</v>
      </c>
      <c r="I42" s="4"/>
      <c r="J42" s="8">
        <v>322.48</v>
      </c>
      <c r="K42" s="8">
        <f>D42</f>
        <v>2</v>
      </c>
      <c r="L42" s="8">
        <f>J42*K42</f>
        <v>644.96</v>
      </c>
      <c r="M42" s="8">
        <f>L42/C$1</f>
        <v>0.25798399999999999</v>
      </c>
      <c r="N42" s="8"/>
      <c r="O42" s="8"/>
    </row>
    <row r="43" spans="2:15" s="1" customFormat="1" x14ac:dyDescent="0.25">
      <c r="B43" s="8" t="s">
        <v>165</v>
      </c>
      <c r="C43" s="8"/>
      <c r="D43" s="8"/>
      <c r="E43" s="22"/>
      <c r="F43" s="19"/>
      <c r="G43" s="8"/>
      <c r="H43" s="8"/>
      <c r="I43" s="4"/>
      <c r="J43" s="8"/>
      <c r="K43" s="8"/>
      <c r="L43" s="8"/>
      <c r="M43" s="8"/>
      <c r="N43" s="8"/>
      <c r="O43" s="8"/>
    </row>
    <row r="44" spans="2:15" s="1" customFormat="1" x14ac:dyDescent="0.25">
      <c r="B44" s="101" t="s">
        <v>198</v>
      </c>
      <c r="C44" s="8"/>
      <c r="D44" s="8"/>
      <c r="E44" s="22"/>
      <c r="F44" s="19"/>
      <c r="G44" s="8"/>
      <c r="H44" s="8"/>
      <c r="I44" s="4"/>
      <c r="J44" s="8"/>
      <c r="K44" s="8"/>
      <c r="L44" s="8"/>
      <c r="M44" s="8"/>
      <c r="N44" s="8"/>
      <c r="O44" s="8"/>
    </row>
    <row r="45" spans="2:15" s="1" customFormat="1" x14ac:dyDescent="0.25">
      <c r="B45" s="8" t="s">
        <v>166</v>
      </c>
      <c r="C45" s="8"/>
      <c r="D45" s="8"/>
      <c r="E45" s="22"/>
      <c r="F45" s="19"/>
      <c r="G45" s="8"/>
      <c r="H45" s="8"/>
      <c r="I45" s="4"/>
      <c r="J45" s="8"/>
      <c r="K45" s="8"/>
      <c r="L45" s="8"/>
      <c r="M45" s="8"/>
      <c r="N45" s="8"/>
      <c r="O45" s="8"/>
    </row>
    <row r="46" spans="2:15" s="1" customFormat="1" x14ac:dyDescent="0.25">
      <c r="B46" s="101" t="s">
        <v>198</v>
      </c>
      <c r="C46" s="8"/>
      <c r="D46" s="8"/>
      <c r="E46" s="22"/>
      <c r="F46" s="19"/>
      <c r="G46" s="8"/>
      <c r="H46" s="8"/>
      <c r="I46" s="4"/>
      <c r="J46" s="8"/>
      <c r="K46" s="8"/>
      <c r="L46" s="8"/>
      <c r="M46" s="8"/>
      <c r="N46" s="8"/>
      <c r="O46" s="8"/>
    </row>
    <row r="47" spans="2:15" s="1" customFormat="1" x14ac:dyDescent="0.25">
      <c r="B47" s="8" t="s">
        <v>167</v>
      </c>
      <c r="C47" s="8"/>
      <c r="D47" s="8"/>
      <c r="E47" s="22"/>
      <c r="F47" s="19"/>
      <c r="G47" s="8"/>
      <c r="H47" s="8"/>
      <c r="I47" s="4"/>
      <c r="J47" s="8"/>
      <c r="K47" s="8"/>
      <c r="L47" s="8"/>
      <c r="M47" s="8"/>
      <c r="N47" s="8"/>
      <c r="O47" s="8"/>
    </row>
    <row r="48" spans="2:15" s="1" customFormat="1" x14ac:dyDescent="0.25">
      <c r="B48" s="101" t="s">
        <v>198</v>
      </c>
      <c r="C48" s="8"/>
      <c r="D48" s="8"/>
      <c r="E48" s="22"/>
      <c r="F48" s="19"/>
      <c r="G48" s="8"/>
      <c r="H48" s="8"/>
      <c r="I48" s="4"/>
      <c r="J48" s="8"/>
      <c r="K48" s="8"/>
      <c r="L48" s="8"/>
      <c r="M48" s="8"/>
      <c r="N48" s="8"/>
      <c r="O48" s="8"/>
    </row>
    <row r="49" spans="2:15" s="1" customFormat="1" x14ac:dyDescent="0.25">
      <c r="B49" s="1" t="s">
        <v>188</v>
      </c>
      <c r="C49" s="8"/>
      <c r="D49" s="8"/>
      <c r="E49" s="22"/>
      <c r="F49" s="19"/>
      <c r="G49" s="8"/>
      <c r="H49" s="8"/>
      <c r="I49" s="4"/>
      <c r="J49" s="8"/>
      <c r="K49" s="8"/>
      <c r="L49" s="8"/>
      <c r="M49" s="8"/>
      <c r="N49" s="8"/>
      <c r="O49" s="8"/>
    </row>
    <row r="50" spans="2:15" s="1" customFormat="1" x14ac:dyDescent="0.25">
      <c r="B50" s="101" t="s">
        <v>198</v>
      </c>
      <c r="C50" s="8"/>
      <c r="D50" s="8"/>
      <c r="E50" s="22"/>
      <c r="F50" s="19"/>
      <c r="G50" s="8"/>
      <c r="H50" s="8"/>
      <c r="I50" s="4"/>
      <c r="J50" s="8"/>
      <c r="K50" s="8"/>
      <c r="L50" s="8"/>
      <c r="M50" s="8"/>
      <c r="N50" s="8"/>
      <c r="O50" s="8"/>
    </row>
    <row r="51" spans="2:15" s="1" customFormat="1" x14ac:dyDescent="0.25">
      <c r="B51" s="8"/>
      <c r="C51" s="8"/>
      <c r="D51" s="8"/>
      <c r="E51" s="22"/>
      <c r="F51" s="19"/>
      <c r="G51" s="8"/>
      <c r="H51" s="8"/>
      <c r="I51" s="4"/>
      <c r="J51" s="8"/>
      <c r="K51" s="8"/>
      <c r="L51" s="8"/>
      <c r="M51" s="8"/>
      <c r="N51" s="8"/>
      <c r="O51" s="8"/>
    </row>
    <row r="52" spans="2:15" s="1" customFormat="1" x14ac:dyDescent="0.25">
      <c r="B52" s="8" t="s">
        <v>223</v>
      </c>
      <c r="C52" s="8"/>
      <c r="D52" s="8"/>
      <c r="E52" s="22"/>
      <c r="F52" s="19"/>
      <c r="G52" s="8"/>
      <c r="H52" s="8"/>
      <c r="I52" s="4"/>
      <c r="J52" s="8"/>
      <c r="K52" s="8"/>
      <c r="L52" s="8"/>
      <c r="M52" s="8"/>
      <c r="N52" s="8"/>
      <c r="O52" s="8"/>
    </row>
    <row r="53" spans="2:15" s="1" customFormat="1" x14ac:dyDescent="0.25">
      <c r="B53" s="8" t="s">
        <v>168</v>
      </c>
      <c r="C53" s="8"/>
      <c r="D53" s="8"/>
      <c r="E53" s="22"/>
      <c r="F53" s="19"/>
      <c r="G53" s="8"/>
      <c r="H53" s="8"/>
      <c r="I53" s="4"/>
      <c r="J53" s="8"/>
      <c r="K53" s="8"/>
      <c r="L53" s="8"/>
      <c r="M53" s="8"/>
      <c r="N53" s="8"/>
      <c r="O53" s="8"/>
    </row>
    <row r="54" spans="2:15" s="1" customFormat="1" x14ac:dyDescent="0.25">
      <c r="B54" s="8" t="s">
        <v>263</v>
      </c>
      <c r="C54" s="8"/>
      <c r="D54" s="8"/>
      <c r="E54" s="22"/>
      <c r="F54" s="19"/>
      <c r="G54" s="8">
        <f>H54/C1</f>
        <v>0.91685455679999994</v>
      </c>
      <c r="H54" s="8">
        <f>(H51+H49+H47+H45+H43+H37+H35+H33+H31+H29+H27+H25+H23+H20+H18+H16+H38+H39+H40+H41)*5%</f>
        <v>2292.1363919999999</v>
      </c>
      <c r="I54" s="4"/>
      <c r="J54" s="8"/>
      <c r="K54" s="8"/>
      <c r="L54" s="8">
        <f>(L50+L48+L46+L44+L42+L37+L35+L33+L31+L29+L27+L25+L23+L20+L18+L16)*5%</f>
        <v>2005.3476678400002</v>
      </c>
      <c r="M54" s="8">
        <f>L54/C1</f>
        <v>0.80213906713600014</v>
      </c>
      <c r="N54" s="8"/>
      <c r="O54" s="8"/>
    </row>
    <row r="55" spans="2:15" s="1" customFormat="1" x14ac:dyDescent="0.25">
      <c r="B55" s="8" t="s">
        <v>210</v>
      </c>
      <c r="C55" s="8"/>
      <c r="D55" s="8"/>
      <c r="E55" s="22"/>
      <c r="F55" s="19"/>
      <c r="G55" s="8"/>
      <c r="H55" s="8">
        <f>G55</f>
        <v>0</v>
      </c>
      <c r="I55" s="4"/>
      <c r="J55" s="8"/>
      <c r="K55" s="8"/>
      <c r="L55" s="8"/>
      <c r="M55" s="8"/>
      <c r="N55" s="8"/>
      <c r="O55" s="8"/>
    </row>
    <row r="56" spans="2:15" s="3" customFormat="1" x14ac:dyDescent="0.25">
      <c r="B56" s="11" t="s">
        <v>200</v>
      </c>
      <c r="C56" s="7"/>
      <c r="D56" s="7"/>
      <c r="E56" s="21"/>
      <c r="F56" s="18"/>
      <c r="G56" s="7">
        <f>SUM(G15:G55)</f>
        <v>19.837945692799998</v>
      </c>
      <c r="H56" s="7">
        <f>SUM(H15:H55)</f>
        <v>49594.864232</v>
      </c>
      <c r="I56" s="4"/>
      <c r="J56" s="7"/>
      <c r="K56" s="7"/>
      <c r="L56" s="7">
        <f>SUM(L15:L55)</f>
        <v>42112.301024639994</v>
      </c>
      <c r="M56" s="7">
        <f>SUM(M15:M55)</f>
        <v>16.844920409856002</v>
      </c>
      <c r="N56" s="7"/>
      <c r="O56" s="7"/>
    </row>
    <row r="57" spans="2:15" s="1" customFormat="1" ht="15.75" thickBot="1" x14ac:dyDescent="0.3"/>
    <row r="58" spans="2:15" s="1" customFormat="1" ht="49.5" thickBot="1" x14ac:dyDescent="0.3">
      <c r="B58" s="31"/>
      <c r="C58" s="32" t="s">
        <v>209</v>
      </c>
      <c r="D58" s="33" t="s">
        <v>201</v>
      </c>
      <c r="E58" s="39" t="s">
        <v>208</v>
      </c>
      <c r="F58" s="34" t="s">
        <v>207</v>
      </c>
      <c r="G58" s="36" t="s">
        <v>202</v>
      </c>
    </row>
    <row r="59" spans="2:15" s="1" customFormat="1" x14ac:dyDescent="0.25">
      <c r="B59" s="29" t="s">
        <v>204</v>
      </c>
      <c r="C59" s="30"/>
      <c r="D59" s="30"/>
      <c r="E59" s="30"/>
      <c r="F59" s="30"/>
      <c r="G59" s="35"/>
    </row>
    <row r="60" spans="2:15" s="1" customFormat="1" x14ac:dyDescent="0.25">
      <c r="B60" s="9" t="s">
        <v>169</v>
      </c>
      <c r="C60" s="8">
        <f>C$3</f>
        <v>2800</v>
      </c>
      <c r="D60" s="8">
        <v>0.1</v>
      </c>
      <c r="E60" s="8">
        <f>F60/C$1</f>
        <v>0.112</v>
      </c>
      <c r="F60" s="8">
        <f t="shared" ref="F60:F72" si="0">G60*C60*D60</f>
        <v>280</v>
      </c>
      <c r="G60" s="37">
        <v>1</v>
      </c>
    </row>
    <row r="61" spans="2:15" s="1" customFormat="1" x14ac:dyDescent="0.25">
      <c r="B61" s="9" t="s">
        <v>205</v>
      </c>
      <c r="C61" s="8">
        <f>C6</f>
        <v>2500</v>
      </c>
      <c r="D61" s="8">
        <v>0.2</v>
      </c>
      <c r="E61" s="8">
        <f t="shared" ref="E61:E72" si="1">F61/C$1</f>
        <v>0.2</v>
      </c>
      <c r="F61" s="8">
        <f t="shared" si="0"/>
        <v>500</v>
      </c>
      <c r="G61" s="37">
        <v>1</v>
      </c>
    </row>
    <row r="62" spans="2:15" s="1" customFormat="1" x14ac:dyDescent="0.25">
      <c r="B62" s="9" t="s">
        <v>170</v>
      </c>
      <c r="C62" s="8">
        <f>C$3</f>
        <v>2800</v>
      </c>
      <c r="D62" s="8">
        <v>0.2</v>
      </c>
      <c r="E62" s="8">
        <f t="shared" si="1"/>
        <v>0.224</v>
      </c>
      <c r="F62" s="8">
        <f t="shared" si="0"/>
        <v>560</v>
      </c>
      <c r="G62" s="37">
        <v>1</v>
      </c>
    </row>
    <row r="63" spans="2:15" s="1" customFormat="1" x14ac:dyDescent="0.25">
      <c r="B63" s="9" t="s">
        <v>171</v>
      </c>
      <c r="C63" s="8">
        <f>C$3</f>
        <v>2800</v>
      </c>
      <c r="D63" s="8">
        <v>0.2</v>
      </c>
      <c r="E63" s="8">
        <f t="shared" si="1"/>
        <v>0.224</v>
      </c>
      <c r="F63" s="8">
        <f t="shared" si="0"/>
        <v>560</v>
      </c>
      <c r="G63" s="37">
        <v>1</v>
      </c>
    </row>
    <row r="64" spans="2:15" s="1" customFormat="1" x14ac:dyDescent="0.25">
      <c r="B64" s="9" t="s">
        <v>172</v>
      </c>
      <c r="C64" s="8">
        <f>C$3</f>
        <v>2800</v>
      </c>
      <c r="D64" s="8">
        <v>0.01</v>
      </c>
      <c r="E64" s="8">
        <f t="shared" si="1"/>
        <v>1.12E-2</v>
      </c>
      <c r="F64" s="8">
        <f t="shared" si="0"/>
        <v>28</v>
      </c>
      <c r="G64" s="37">
        <v>1</v>
      </c>
    </row>
    <row r="65" spans="2:18" s="1" customFormat="1" x14ac:dyDescent="0.25">
      <c r="B65" s="9" t="s">
        <v>173</v>
      </c>
      <c r="C65" s="8">
        <f>C$3</f>
        <v>2800</v>
      </c>
      <c r="D65" s="8">
        <v>0.2</v>
      </c>
      <c r="E65" s="8">
        <f t="shared" si="1"/>
        <v>0.224</v>
      </c>
      <c r="F65" s="8">
        <f t="shared" si="0"/>
        <v>560</v>
      </c>
      <c r="G65" s="37">
        <v>1</v>
      </c>
    </row>
    <row r="66" spans="2:18" s="1" customFormat="1" x14ac:dyDescent="0.25">
      <c r="B66" s="9" t="s">
        <v>174</v>
      </c>
      <c r="C66" s="8">
        <f>C1</f>
        <v>2500</v>
      </c>
      <c r="D66" s="8">
        <v>0.2</v>
      </c>
      <c r="E66" s="8">
        <f t="shared" si="1"/>
        <v>0</v>
      </c>
      <c r="F66" s="8">
        <f t="shared" si="0"/>
        <v>0</v>
      </c>
      <c r="G66" s="37">
        <v>0</v>
      </c>
    </row>
    <row r="67" spans="2:18" s="1" customFormat="1" x14ac:dyDescent="0.25">
      <c r="B67" s="9" t="s">
        <v>175</v>
      </c>
      <c r="C67" s="8">
        <f>C$3</f>
        <v>2800</v>
      </c>
      <c r="D67" s="8">
        <v>0.3</v>
      </c>
      <c r="E67" s="8">
        <f t="shared" si="1"/>
        <v>0</v>
      </c>
      <c r="F67" s="8">
        <f t="shared" si="0"/>
        <v>0</v>
      </c>
      <c r="G67" s="37">
        <v>0</v>
      </c>
    </row>
    <row r="68" spans="2:18" s="1" customFormat="1" x14ac:dyDescent="0.25">
      <c r="B68" s="9" t="s">
        <v>176</v>
      </c>
      <c r="C68" s="8">
        <f>C$3</f>
        <v>2800</v>
      </c>
      <c r="D68" s="8">
        <v>0.1</v>
      </c>
      <c r="E68" s="8">
        <f t="shared" si="1"/>
        <v>0</v>
      </c>
      <c r="F68" s="8">
        <f t="shared" si="0"/>
        <v>0</v>
      </c>
      <c r="G68" s="37">
        <v>0</v>
      </c>
    </row>
    <row r="69" spans="2:18" s="1" customFormat="1" x14ac:dyDescent="0.25">
      <c r="B69" s="9" t="s">
        <v>177</v>
      </c>
      <c r="C69" s="8">
        <f>C1</f>
        <v>2500</v>
      </c>
      <c r="D69" s="8">
        <v>0.2</v>
      </c>
      <c r="E69" s="8">
        <f t="shared" si="1"/>
        <v>0.2</v>
      </c>
      <c r="F69" s="8">
        <f t="shared" si="0"/>
        <v>500</v>
      </c>
      <c r="G69" s="37">
        <v>1</v>
      </c>
    </row>
    <row r="70" spans="2:18" s="1" customFormat="1" x14ac:dyDescent="0.25">
      <c r="B70" s="9" t="s">
        <v>178</v>
      </c>
      <c r="C70" s="8">
        <f>C$3</f>
        <v>2800</v>
      </c>
      <c r="D70" s="8">
        <v>1.3</v>
      </c>
      <c r="E70" s="8">
        <f t="shared" si="1"/>
        <v>0</v>
      </c>
      <c r="F70" s="8">
        <f t="shared" si="0"/>
        <v>0</v>
      </c>
      <c r="G70" s="37">
        <v>0</v>
      </c>
    </row>
    <row r="71" spans="2:18" s="1" customFormat="1" x14ac:dyDescent="0.25">
      <c r="B71" s="9" t="s">
        <v>179</v>
      </c>
      <c r="C71" s="8">
        <f>C$3</f>
        <v>2800</v>
      </c>
      <c r="D71" s="8">
        <v>0.5</v>
      </c>
      <c r="E71" s="8">
        <f t="shared" si="1"/>
        <v>0</v>
      </c>
      <c r="F71" s="8">
        <f t="shared" si="0"/>
        <v>0</v>
      </c>
      <c r="G71" s="37">
        <v>0</v>
      </c>
    </row>
    <row r="72" spans="2:18" s="1" customFormat="1" x14ac:dyDescent="0.25">
      <c r="B72" s="9" t="s">
        <v>180</v>
      </c>
      <c r="C72" s="8">
        <f>C1</f>
        <v>2500</v>
      </c>
      <c r="D72" s="8">
        <v>0.01</v>
      </c>
      <c r="E72" s="8">
        <f t="shared" si="1"/>
        <v>0</v>
      </c>
      <c r="F72" s="8">
        <f t="shared" si="0"/>
        <v>0</v>
      </c>
      <c r="G72" s="37">
        <v>0</v>
      </c>
    </row>
    <row r="73" spans="2:18" s="3" customFormat="1" x14ac:dyDescent="0.25">
      <c r="B73" s="7" t="s">
        <v>206</v>
      </c>
      <c r="C73" s="7"/>
      <c r="D73" s="7"/>
      <c r="E73" s="7">
        <f>SUM(E60:E72)</f>
        <v>1.1952</v>
      </c>
      <c r="F73" s="7">
        <f>SUM(F60:F72)</f>
        <v>2988</v>
      </c>
      <c r="G73" s="3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s="3" customFormat="1" x14ac:dyDescent="0.25">
      <c r="B74" s="7" t="s">
        <v>183</v>
      </c>
      <c r="C74" s="7"/>
      <c r="D74" s="7"/>
      <c r="E74" s="7">
        <f>E73*0.3</f>
        <v>0.35855999999999999</v>
      </c>
      <c r="F74" s="7">
        <f>F73*0.3</f>
        <v>896.4</v>
      </c>
      <c r="G74" s="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s="1" customFormat="1" x14ac:dyDescent="0.25"/>
    <row r="76" spans="2:18" s="3" customFormat="1" ht="45" x14ac:dyDescent="0.25">
      <c r="B76" s="11"/>
      <c r="C76" s="11" t="s">
        <v>264</v>
      </c>
      <c r="D76" s="11" t="s">
        <v>265</v>
      </c>
    </row>
    <row r="77" spans="2:18" s="5" customFormat="1" ht="15.75" x14ac:dyDescent="0.25">
      <c r="B77" s="79" t="s">
        <v>181</v>
      </c>
      <c r="C77" s="80">
        <f>G56+E73</f>
        <v>21.033145692799998</v>
      </c>
      <c r="D77" s="81"/>
      <c r="E77" s="41"/>
      <c r="F77" s="42"/>
      <c r="G77" s="43"/>
      <c r="H77" s="43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s="5" customFormat="1" ht="15.75" x14ac:dyDescent="0.25">
      <c r="B78" s="50" t="s">
        <v>211</v>
      </c>
      <c r="D78" s="10">
        <f>F73+F74+H56</f>
        <v>53479.264232000001</v>
      </c>
      <c r="E78" s="41"/>
      <c r="F78" s="42"/>
      <c r="G78" s="43"/>
      <c r="H78" s="43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s="1" customFormat="1" x14ac:dyDescent="0.25">
      <c r="B79" s="51" t="s">
        <v>261</v>
      </c>
      <c r="C79" s="8"/>
      <c r="D79" s="52"/>
      <c r="E79" s="44"/>
      <c r="F79" s="45"/>
      <c r="G79" s="46"/>
      <c r="H79" s="46"/>
    </row>
    <row r="80" spans="2:18" s="1" customFormat="1" x14ac:dyDescent="0.25">
      <c r="B80" s="51" t="s">
        <v>182</v>
      </c>
      <c r="C80" s="8">
        <f>D80/C$1</f>
        <v>5.5308954641659493</v>
      </c>
      <c r="D80" s="52">
        <f>D102</f>
        <v>13827.238660414872</v>
      </c>
      <c r="E80" s="44"/>
      <c r="F80" s="45"/>
      <c r="G80" s="46"/>
      <c r="H80" s="46"/>
    </row>
    <row r="81" spans="2:18" s="1" customFormat="1" x14ac:dyDescent="0.25">
      <c r="B81" s="51" t="s">
        <v>183</v>
      </c>
      <c r="C81" s="8">
        <f t="shared" ref="C81:C84" si="2">D81/C$1</f>
        <v>1.0269322645207613</v>
      </c>
      <c r="D81" s="52">
        <f t="shared" ref="D81:D83" si="3">D103</f>
        <v>2567.3306613019031</v>
      </c>
      <c r="E81" s="44"/>
      <c r="F81" s="45"/>
      <c r="G81" s="46"/>
      <c r="H81" s="46"/>
    </row>
    <row r="82" spans="2:18" s="1" customFormat="1" x14ac:dyDescent="0.25">
      <c r="B82" s="51" t="s">
        <v>184</v>
      </c>
      <c r="C82" s="8">
        <f t="shared" si="2"/>
        <v>7.1927447820838397</v>
      </c>
      <c r="D82" s="52">
        <f t="shared" si="3"/>
        <v>17981.861955209599</v>
      </c>
      <c r="E82" s="44"/>
      <c r="F82" s="45"/>
      <c r="G82" s="46"/>
      <c r="H82" s="46"/>
    </row>
    <row r="83" spans="2:18" s="1" customFormat="1" x14ac:dyDescent="0.25">
      <c r="B83" s="51" t="s">
        <v>185</v>
      </c>
      <c r="C83" s="8">
        <f t="shared" si="2"/>
        <v>0</v>
      </c>
      <c r="D83" s="52">
        <f t="shared" si="3"/>
        <v>0</v>
      </c>
      <c r="E83" s="44"/>
      <c r="F83" s="45"/>
      <c r="G83" s="46"/>
      <c r="H83" s="46"/>
    </row>
    <row r="84" spans="2:18" x14ac:dyDescent="0.25">
      <c r="B84" s="51" t="s">
        <v>186</v>
      </c>
      <c r="C84" s="8">
        <f t="shared" si="2"/>
        <v>1.2084267455329398</v>
      </c>
      <c r="D84" s="52">
        <f>D106+D107</f>
        <v>3021.0668638323496</v>
      </c>
      <c r="E84" s="44"/>
      <c r="F84" s="45"/>
      <c r="G84" s="46"/>
      <c r="H84" s="46"/>
      <c r="P84" s="1"/>
      <c r="Q84" s="1"/>
      <c r="R84" s="1"/>
    </row>
    <row r="85" spans="2:18" s="3" customFormat="1" x14ac:dyDescent="0.25">
      <c r="B85" s="53" t="s">
        <v>187</v>
      </c>
      <c r="C85" s="11">
        <f>D86/C$1</f>
        <v>14.958999256303491</v>
      </c>
      <c r="D85" s="54"/>
      <c r="E85" s="47"/>
      <c r="F85" s="48"/>
      <c r="G85" s="49"/>
      <c r="H85" s="49"/>
      <c r="J85" s="1"/>
      <c r="K85" s="1"/>
      <c r="L85" s="1"/>
      <c r="M85" s="1"/>
      <c r="N85" s="1"/>
      <c r="O85" s="1"/>
      <c r="P85" s="1"/>
      <c r="Q85" s="1"/>
      <c r="R85" s="1"/>
    </row>
    <row r="86" spans="2:18" s="3" customFormat="1" x14ac:dyDescent="0.25">
      <c r="B86" s="53" t="s">
        <v>218</v>
      </c>
      <c r="D86" s="54">
        <f>SUM(D79:D85)</f>
        <v>37397.498140758726</v>
      </c>
      <c r="E86" s="47"/>
      <c r="F86" s="48"/>
      <c r="G86" s="49"/>
      <c r="H86" s="49"/>
      <c r="J86" s="1"/>
      <c r="K86" s="1"/>
      <c r="L86" s="1"/>
      <c r="M86" s="1"/>
      <c r="N86" s="1"/>
      <c r="O86" s="1"/>
      <c r="P86" s="1"/>
      <c r="Q86" s="1"/>
      <c r="R86" s="1"/>
    </row>
    <row r="87" spans="2:18" s="3" customFormat="1" ht="15.75" thickBot="1" x14ac:dyDescent="0.3">
      <c r="B87" s="55" t="s">
        <v>225</v>
      </c>
      <c r="C87" s="57">
        <f>C85+C77</f>
        <v>35.992144949103491</v>
      </c>
      <c r="D87" s="56">
        <f>D86+D78</f>
        <v>90876.762372758734</v>
      </c>
      <c r="E87" s="47"/>
      <c r="F87" s="48"/>
      <c r="G87" s="49"/>
      <c r="H87" s="49"/>
      <c r="J87" s="1"/>
      <c r="K87" s="1"/>
      <c r="L87" s="1"/>
      <c r="M87" s="1"/>
      <c r="N87" s="1"/>
      <c r="O87" s="1"/>
      <c r="P87" s="1"/>
      <c r="Q87" s="1"/>
      <c r="R87" s="1"/>
    </row>
    <row r="88" spans="2:18" s="3" customFormat="1" ht="15.75" thickBot="1" x14ac:dyDescent="0.3">
      <c r="B88" s="77" t="s">
        <v>226</v>
      </c>
      <c r="C88" s="78">
        <f>M56+E73+E74+C85</f>
        <v>33.357679666159491</v>
      </c>
      <c r="D88" s="56">
        <f>C88*C1</f>
        <v>83394.199165398735</v>
      </c>
      <c r="E88" s="47"/>
      <c r="F88" s="48"/>
      <c r="G88" s="49"/>
      <c r="H88" s="49"/>
      <c r="J88" s="1"/>
      <c r="K88" s="1"/>
      <c r="L88" s="1"/>
      <c r="M88" s="1"/>
      <c r="N88" s="1"/>
      <c r="O88" s="1"/>
      <c r="P88" s="1"/>
      <c r="Q88" s="1"/>
      <c r="R88" s="1"/>
    </row>
    <row r="89" spans="2:18" s="1" customFormat="1" ht="18" customHeight="1" x14ac:dyDescent="0.25">
      <c r="B89" s="8" t="s">
        <v>219</v>
      </c>
      <c r="C89" s="8">
        <v>36</v>
      </c>
      <c r="E89" s="20"/>
      <c r="F89" s="17"/>
    </row>
    <row r="90" spans="2:18" s="1" customFormat="1" x14ac:dyDescent="0.25">
      <c r="B90" s="8" t="s">
        <v>220</v>
      </c>
      <c r="C90" s="8">
        <f>C89*C1</f>
        <v>90000</v>
      </c>
      <c r="E90" s="20"/>
      <c r="F90" s="17"/>
    </row>
    <row r="91" spans="2:18" s="1" customFormat="1" x14ac:dyDescent="0.25">
      <c r="B91" s="8" t="s">
        <v>262</v>
      </c>
      <c r="C91" s="8">
        <f>C90-D88</f>
        <v>6605.8008346012648</v>
      </c>
      <c r="E91" s="20"/>
      <c r="F91" s="17"/>
    </row>
    <row r="92" spans="2:18" s="1" customFormat="1" x14ac:dyDescent="0.25">
      <c r="E92" s="20"/>
      <c r="F92" s="17"/>
    </row>
    <row r="93" spans="2:18" s="1" customFormat="1" x14ac:dyDescent="0.25">
      <c r="E93" s="20"/>
      <c r="F93" s="17"/>
    </row>
    <row r="94" spans="2:18" s="1" customFormat="1" ht="15.75" thickBot="1" x14ac:dyDescent="0.3">
      <c r="B94" s="1" t="s">
        <v>269</v>
      </c>
      <c r="E94" s="20"/>
      <c r="F94" s="17"/>
    </row>
    <row r="95" spans="2:18" s="1" customFormat="1" x14ac:dyDescent="0.25">
      <c r="B95" s="7" t="s">
        <v>253</v>
      </c>
      <c r="C95" s="107" t="s">
        <v>255</v>
      </c>
      <c r="D95" s="108"/>
      <c r="E95" s="20"/>
      <c r="F95" s="17"/>
    </row>
    <row r="96" spans="2:18" s="1" customFormat="1" x14ac:dyDescent="0.25">
      <c r="B96" s="8" t="s">
        <v>248</v>
      </c>
      <c r="C96" s="8">
        <v>69.928969064577103</v>
      </c>
      <c r="D96" s="64">
        <f>D78</f>
        <v>53479.264232000001</v>
      </c>
      <c r="E96" s="20"/>
      <c r="F96" s="17"/>
    </row>
    <row r="97" spans="2:6" s="1" customFormat="1" x14ac:dyDescent="0.25">
      <c r="B97" s="8">
        <f>SUM(вкладыш:Финляндия!D37)</f>
        <v>14.55312</v>
      </c>
      <c r="C97" s="8">
        <f>SUM(вкладыш:Финляндия!K37)</f>
        <v>14.55312</v>
      </c>
      <c r="D97" s="40">
        <f>D96*C96/100</f>
        <v>37397.498140758726</v>
      </c>
      <c r="E97" s="20"/>
      <c r="F97" s="17"/>
    </row>
    <row r="98" spans="2:6" s="1" customFormat="1" x14ac:dyDescent="0.25">
      <c r="B98" s="8" t="s">
        <v>250</v>
      </c>
      <c r="C98" s="8">
        <v>100</v>
      </c>
      <c r="D98" s="40">
        <f>D97+D96</f>
        <v>90876.762372758734</v>
      </c>
      <c r="E98" s="20"/>
      <c r="F98" s="17"/>
    </row>
    <row r="99" spans="2:6" s="1" customFormat="1" ht="15.75" thickBot="1" x14ac:dyDescent="0.3">
      <c r="B99" s="46"/>
      <c r="C99" s="46"/>
      <c r="D99" s="46"/>
      <c r="E99" s="20"/>
      <c r="F99" s="17"/>
    </row>
    <row r="100" spans="2:6" s="1" customFormat="1" ht="15.75" thickBot="1" x14ac:dyDescent="0.3">
      <c r="B100" s="3"/>
      <c r="C100" s="107" t="s">
        <v>255</v>
      </c>
      <c r="D100" s="108"/>
      <c r="E100" s="20"/>
      <c r="F100" s="17"/>
    </row>
    <row r="101" spans="2:6" s="1" customFormat="1" ht="68.25" x14ac:dyDescent="0.25">
      <c r="B101" s="102" t="s">
        <v>260</v>
      </c>
      <c r="C101" s="69" t="s">
        <v>258</v>
      </c>
      <c r="D101" s="8" t="s">
        <v>259</v>
      </c>
      <c r="E101" s="20"/>
      <c r="F101" s="17"/>
    </row>
    <row r="102" spans="2:6" s="1" customFormat="1" x14ac:dyDescent="0.25">
      <c r="B102" s="51" t="s">
        <v>212</v>
      </c>
      <c r="C102" s="65">
        <v>36.973699706785638</v>
      </c>
      <c r="D102" s="8">
        <f>C102*D$97/100</f>
        <v>13827.238660414872</v>
      </c>
      <c r="E102" s="20"/>
      <c r="F102" s="17"/>
    </row>
    <row r="103" spans="2:6" s="1" customFormat="1" x14ac:dyDescent="0.25">
      <c r="B103" s="51" t="s">
        <v>213</v>
      </c>
      <c r="C103" s="65">
        <v>6.864979715056994</v>
      </c>
      <c r="D103" s="8">
        <f t="shared" ref="D103:D107" si="4">C103*D$97/100</f>
        <v>2567.3306613019031</v>
      </c>
      <c r="E103" s="20"/>
      <c r="F103" s="17"/>
    </row>
    <row r="104" spans="2:6" s="1" customFormat="1" x14ac:dyDescent="0.25">
      <c r="B104" s="51" t="s">
        <v>214</v>
      </c>
      <c r="C104" s="65">
        <v>48.083061298722434</v>
      </c>
      <c r="D104" s="8">
        <f t="shared" si="4"/>
        <v>17981.861955209599</v>
      </c>
      <c r="E104" s="20"/>
      <c r="F104" s="17"/>
    </row>
    <row r="105" spans="2:6" s="1" customFormat="1" x14ac:dyDescent="0.25">
      <c r="B105" s="51" t="s">
        <v>215</v>
      </c>
      <c r="C105" s="65">
        <v>0</v>
      </c>
      <c r="D105" s="8">
        <f t="shared" si="4"/>
        <v>0</v>
      </c>
      <c r="E105" s="20"/>
      <c r="F105" s="17"/>
    </row>
    <row r="106" spans="2:6" s="1" customFormat="1" x14ac:dyDescent="0.25">
      <c r="B106" s="51" t="s">
        <v>216</v>
      </c>
      <c r="C106" s="65">
        <v>0</v>
      </c>
      <c r="D106" s="8">
        <f t="shared" si="4"/>
        <v>0</v>
      </c>
      <c r="E106" s="20"/>
      <c r="F106" s="17"/>
    </row>
    <row r="107" spans="2:6" s="1" customFormat="1" x14ac:dyDescent="0.25">
      <c r="B107" s="51" t="s">
        <v>217</v>
      </c>
      <c r="C107" s="65">
        <v>8.0782592794349366</v>
      </c>
      <c r="D107" s="8">
        <f t="shared" si="4"/>
        <v>3021.0668638323496</v>
      </c>
      <c r="E107" s="20"/>
      <c r="F107" s="17"/>
    </row>
    <row r="108" spans="2:6" s="1" customFormat="1" ht="15.75" thickBot="1" x14ac:dyDescent="0.3">
      <c r="B108" s="66" t="s">
        <v>270</v>
      </c>
      <c r="C108" s="65">
        <f>SUM(C102:C107)</f>
        <v>100</v>
      </c>
      <c r="D108" s="65">
        <f>SUM(D102:D107)</f>
        <v>37397.498140758726</v>
      </c>
      <c r="E108" s="20"/>
      <c r="F108" s="17"/>
    </row>
    <row r="109" spans="2:6" s="1" customFormat="1" x14ac:dyDescent="0.25"/>
    <row r="110" spans="2:6" s="1" customFormat="1" x14ac:dyDescent="0.25"/>
    <row r="111" spans="2:6" s="1" customFormat="1" x14ac:dyDescent="0.25"/>
    <row r="112" spans="2:6" s="1" customFormat="1" x14ac:dyDescent="0.25"/>
    <row r="113" spans="5:6" s="1" customFormat="1" x14ac:dyDescent="0.25"/>
    <row r="114" spans="5:6" s="1" customFormat="1" x14ac:dyDescent="0.25"/>
    <row r="115" spans="5:6" s="1" customFormat="1" ht="15.75" customHeight="1" x14ac:dyDescent="0.25"/>
    <row r="116" spans="5:6" s="1" customFormat="1" x14ac:dyDescent="0.25"/>
    <row r="117" spans="5:6" s="1" customFormat="1" x14ac:dyDescent="0.25"/>
    <row r="118" spans="5:6" s="1" customFormat="1" x14ac:dyDescent="0.25"/>
    <row r="119" spans="5:6" s="1" customFormat="1" x14ac:dyDescent="0.25"/>
    <row r="120" spans="5:6" s="1" customFormat="1" x14ac:dyDescent="0.25"/>
    <row r="121" spans="5:6" s="1" customFormat="1" x14ac:dyDescent="0.25"/>
    <row r="122" spans="5:6" s="1" customFormat="1" x14ac:dyDescent="0.25"/>
    <row r="123" spans="5:6" s="1" customFormat="1" x14ac:dyDescent="0.25"/>
    <row r="124" spans="5:6" s="1" customFormat="1" x14ac:dyDescent="0.25">
      <c r="E124" s="20"/>
      <c r="F124" s="17"/>
    </row>
    <row r="125" spans="5:6" s="1" customFormat="1" x14ac:dyDescent="0.25">
      <c r="E125" s="20"/>
      <c r="F125" s="17"/>
    </row>
    <row r="126" spans="5:6" s="1" customFormat="1" x14ac:dyDescent="0.25">
      <c r="E126" s="20"/>
      <c r="F126" s="17"/>
    </row>
    <row r="127" spans="5:6" s="1" customFormat="1" x14ac:dyDescent="0.25">
      <c r="E127" s="20"/>
      <c r="F127" s="17"/>
    </row>
    <row r="128" spans="5:6" s="1" customFormat="1" x14ac:dyDescent="0.25">
      <c r="E128" s="20"/>
      <c r="F128" s="17"/>
    </row>
    <row r="129" spans="2:6" s="1" customFormat="1" x14ac:dyDescent="0.25">
      <c r="E129" s="20"/>
      <c r="F129" s="17"/>
    </row>
    <row r="130" spans="2:6" s="1" customFormat="1" x14ac:dyDescent="0.25">
      <c r="E130" s="20"/>
      <c r="F130" s="17"/>
    </row>
    <row r="131" spans="2:6" s="1" customFormat="1" x14ac:dyDescent="0.25">
      <c r="E131" s="20"/>
      <c r="F131" s="17"/>
    </row>
    <row r="132" spans="2:6" s="1" customFormat="1" x14ac:dyDescent="0.25">
      <c r="E132" s="20"/>
      <c r="F132" s="17"/>
    </row>
    <row r="133" spans="2:6" s="1" customFormat="1" x14ac:dyDescent="0.25">
      <c r="E133" s="20"/>
      <c r="F133" s="17"/>
    </row>
    <row r="134" spans="2:6" s="1" customFormat="1" x14ac:dyDescent="0.25">
      <c r="E134" s="20"/>
      <c r="F134" s="17"/>
    </row>
    <row r="135" spans="2:6" s="1" customFormat="1" x14ac:dyDescent="0.25">
      <c r="E135" s="20"/>
      <c r="F135" s="17"/>
    </row>
    <row r="136" spans="2:6" s="1" customFormat="1" x14ac:dyDescent="0.25">
      <c r="B136" s="1">
        <f>SUM(вкладыш:Финляндия!D42)</f>
        <v>6</v>
      </c>
      <c r="C136" s="1">
        <f>SUM(вкладыш:Финляндия!K42)</f>
        <v>6</v>
      </c>
      <c r="E136" s="20"/>
      <c r="F136" s="17"/>
    </row>
    <row r="137" spans="2:6" s="1" customFormat="1" x14ac:dyDescent="0.25">
      <c r="E137" s="20"/>
      <c r="F137" s="17"/>
    </row>
    <row r="138" spans="2:6" s="1" customFormat="1" x14ac:dyDescent="0.25">
      <c r="E138" s="20"/>
      <c r="F138" s="17"/>
    </row>
    <row r="139" spans="2:6" s="1" customFormat="1" x14ac:dyDescent="0.25">
      <c r="E139" s="20"/>
      <c r="F139" s="17"/>
    </row>
    <row r="140" spans="2:6" s="1" customFormat="1" x14ac:dyDescent="0.25">
      <c r="E140" s="20"/>
      <c r="F140" s="17"/>
    </row>
    <row r="141" spans="2:6" s="1" customFormat="1" x14ac:dyDescent="0.25">
      <c r="E141" s="20"/>
      <c r="F141" s="17"/>
    </row>
    <row r="142" spans="2:6" s="1" customFormat="1" x14ac:dyDescent="0.25">
      <c r="E142" s="20"/>
      <c r="F142" s="17"/>
    </row>
    <row r="143" spans="2:6" s="1" customFormat="1" x14ac:dyDescent="0.25">
      <c r="E143" s="20"/>
      <c r="F143" s="17"/>
    </row>
    <row r="144" spans="2:6" s="1" customFormat="1" x14ac:dyDescent="0.25">
      <c r="E144" s="20"/>
      <c r="F144" s="17"/>
    </row>
    <row r="145" spans="5:6" s="1" customFormat="1" x14ac:dyDescent="0.25">
      <c r="E145" s="20"/>
      <c r="F145" s="17"/>
    </row>
    <row r="146" spans="5:6" s="1" customFormat="1" x14ac:dyDescent="0.25">
      <c r="E146" s="20"/>
      <c r="F146" s="17"/>
    </row>
    <row r="147" spans="5:6" s="1" customFormat="1" x14ac:dyDescent="0.25">
      <c r="E147" s="20"/>
      <c r="F147" s="17"/>
    </row>
    <row r="148" spans="5:6" s="1" customFormat="1" x14ac:dyDescent="0.25">
      <c r="E148" s="20"/>
      <c r="F148" s="17"/>
    </row>
    <row r="149" spans="5:6" s="1" customFormat="1" x14ac:dyDescent="0.25">
      <c r="E149" s="20"/>
      <c r="F149" s="17"/>
    </row>
    <row r="150" spans="5:6" s="1" customFormat="1" x14ac:dyDescent="0.25">
      <c r="E150" s="20"/>
      <c r="F150" s="17"/>
    </row>
    <row r="151" spans="5:6" s="1" customFormat="1" x14ac:dyDescent="0.25">
      <c r="E151" s="20"/>
      <c r="F151" s="17"/>
    </row>
    <row r="152" spans="5:6" s="1" customFormat="1" x14ac:dyDescent="0.25">
      <c r="E152" s="20"/>
      <c r="F152" s="17"/>
    </row>
    <row r="153" spans="5:6" s="1" customFormat="1" x14ac:dyDescent="0.25">
      <c r="E153" s="20"/>
      <c r="F153" s="17"/>
    </row>
    <row r="154" spans="5:6" s="1" customFormat="1" x14ac:dyDescent="0.25">
      <c r="E154" s="20"/>
      <c r="F154" s="17"/>
    </row>
    <row r="155" spans="5:6" s="1" customFormat="1" x14ac:dyDescent="0.25">
      <c r="E155" s="20"/>
      <c r="F155" s="17"/>
    </row>
    <row r="156" spans="5:6" s="1" customFormat="1" x14ac:dyDescent="0.25">
      <c r="E156" s="20"/>
      <c r="F156" s="17"/>
    </row>
    <row r="157" spans="5:6" s="1" customFormat="1" x14ac:dyDescent="0.25">
      <c r="E157" s="20"/>
      <c r="F157" s="17"/>
    </row>
    <row r="158" spans="5:6" s="1" customFormat="1" x14ac:dyDescent="0.25">
      <c r="E158" s="20"/>
      <c r="F158" s="17"/>
    </row>
    <row r="159" spans="5:6" s="1" customFormat="1" x14ac:dyDescent="0.25">
      <c r="E159" s="20"/>
      <c r="F159" s="17"/>
    </row>
    <row r="160" spans="5:6" s="1" customFormat="1" x14ac:dyDescent="0.25">
      <c r="E160" s="20"/>
      <c r="F160" s="17"/>
    </row>
    <row r="161" spans="5:6" s="1" customFormat="1" x14ac:dyDescent="0.25">
      <c r="E161" s="20"/>
      <c r="F161" s="17"/>
    </row>
    <row r="162" spans="5:6" s="1" customFormat="1" x14ac:dyDescent="0.25">
      <c r="E162" s="20"/>
      <c r="F162" s="17"/>
    </row>
    <row r="163" spans="5:6" s="1" customFormat="1" x14ac:dyDescent="0.25">
      <c r="E163" s="20"/>
      <c r="F163" s="17"/>
    </row>
    <row r="164" spans="5:6" s="1" customFormat="1" x14ac:dyDescent="0.25">
      <c r="E164" s="20"/>
      <c r="F164" s="17"/>
    </row>
    <row r="165" spans="5:6" s="1" customFormat="1" x14ac:dyDescent="0.25">
      <c r="E165" s="20"/>
      <c r="F165" s="17"/>
    </row>
    <row r="166" spans="5:6" s="1" customFormat="1" x14ac:dyDescent="0.25">
      <c r="E166" s="20"/>
      <c r="F166" s="17"/>
    </row>
    <row r="167" spans="5:6" s="1" customFormat="1" x14ac:dyDescent="0.25">
      <c r="E167" s="20"/>
      <c r="F167" s="17"/>
    </row>
    <row r="168" spans="5:6" s="1" customFormat="1" x14ac:dyDescent="0.25">
      <c r="E168" s="20"/>
      <c r="F168" s="17"/>
    </row>
    <row r="169" spans="5:6" s="1" customFormat="1" x14ac:dyDescent="0.25">
      <c r="E169" s="20"/>
      <c r="F169" s="17"/>
    </row>
    <row r="170" spans="5:6" s="1" customFormat="1" x14ac:dyDescent="0.25">
      <c r="E170" s="20"/>
      <c r="F170" s="17"/>
    </row>
    <row r="171" spans="5:6" s="1" customFormat="1" x14ac:dyDescent="0.25">
      <c r="E171" s="20"/>
      <c r="F171" s="17"/>
    </row>
    <row r="172" spans="5:6" s="1" customFormat="1" x14ac:dyDescent="0.25">
      <c r="E172" s="20"/>
      <c r="F172" s="17"/>
    </row>
    <row r="173" spans="5:6" s="1" customFormat="1" x14ac:dyDescent="0.25">
      <c r="E173" s="20"/>
      <c r="F173" s="17"/>
    </row>
    <row r="174" spans="5:6" s="1" customFormat="1" x14ac:dyDescent="0.25">
      <c r="E174" s="20"/>
      <c r="F174" s="17"/>
    </row>
    <row r="175" spans="5:6" s="1" customFormat="1" x14ac:dyDescent="0.25">
      <c r="E175" s="20"/>
      <c r="F175" s="17"/>
    </row>
    <row r="176" spans="5:6" s="1" customFormat="1" x14ac:dyDescent="0.25">
      <c r="E176" s="20"/>
      <c r="F176" s="17"/>
    </row>
    <row r="177" spans="5:6" s="1" customFormat="1" x14ac:dyDescent="0.25">
      <c r="E177" s="20"/>
      <c r="F177" s="17"/>
    </row>
    <row r="178" spans="5:6" s="1" customFormat="1" x14ac:dyDescent="0.25">
      <c r="E178" s="20"/>
      <c r="F178" s="17"/>
    </row>
    <row r="179" spans="5:6" s="1" customFormat="1" x14ac:dyDescent="0.25">
      <c r="E179" s="20"/>
      <c r="F179" s="17"/>
    </row>
    <row r="180" spans="5:6" s="1" customFormat="1" x14ac:dyDescent="0.25">
      <c r="E180" s="20"/>
      <c r="F180" s="17"/>
    </row>
    <row r="181" spans="5:6" s="1" customFormat="1" x14ac:dyDescent="0.25">
      <c r="E181" s="20"/>
      <c r="F181" s="17"/>
    </row>
    <row r="182" spans="5:6" s="1" customFormat="1" x14ac:dyDescent="0.25">
      <c r="E182" s="20"/>
      <c r="F182" s="17"/>
    </row>
    <row r="183" spans="5:6" s="1" customFormat="1" x14ac:dyDescent="0.25">
      <c r="E183" s="20"/>
      <c r="F183" s="17"/>
    </row>
    <row r="184" spans="5:6" s="1" customFormat="1" x14ac:dyDescent="0.25">
      <c r="E184" s="20"/>
      <c r="F184" s="17"/>
    </row>
    <row r="185" spans="5:6" s="1" customFormat="1" x14ac:dyDescent="0.25">
      <c r="E185" s="20"/>
      <c r="F185" s="17"/>
    </row>
    <row r="186" spans="5:6" s="1" customFormat="1" x14ac:dyDescent="0.25">
      <c r="E186" s="20"/>
      <c r="F186" s="17"/>
    </row>
    <row r="187" spans="5:6" s="1" customFormat="1" x14ac:dyDescent="0.25">
      <c r="E187" s="20"/>
      <c r="F187" s="17"/>
    </row>
    <row r="188" spans="5:6" s="1" customFormat="1" x14ac:dyDescent="0.25">
      <c r="E188" s="20"/>
      <c r="F188" s="17"/>
    </row>
    <row r="189" spans="5:6" s="1" customFormat="1" x14ac:dyDescent="0.25">
      <c r="E189" s="20"/>
      <c r="F189" s="17"/>
    </row>
    <row r="190" spans="5:6" s="1" customFormat="1" x14ac:dyDescent="0.25">
      <c r="E190" s="20"/>
      <c r="F190" s="17"/>
    </row>
    <row r="191" spans="5:6" s="1" customFormat="1" x14ac:dyDescent="0.25">
      <c r="E191" s="20"/>
      <c r="F191" s="17"/>
    </row>
    <row r="192" spans="5:6" s="1" customFormat="1" x14ac:dyDescent="0.25">
      <c r="E192" s="20"/>
      <c r="F192" s="17"/>
    </row>
    <row r="193" spans="5:6" s="1" customFormat="1" x14ac:dyDescent="0.25">
      <c r="E193" s="20"/>
      <c r="F193" s="17"/>
    </row>
    <row r="194" spans="5:6" s="1" customFormat="1" x14ac:dyDescent="0.25">
      <c r="E194" s="20"/>
      <c r="F194" s="17"/>
    </row>
    <row r="195" spans="5:6" s="1" customFormat="1" x14ac:dyDescent="0.25">
      <c r="E195" s="20"/>
      <c r="F195" s="17"/>
    </row>
    <row r="196" spans="5:6" s="1" customFormat="1" x14ac:dyDescent="0.25">
      <c r="E196" s="20"/>
      <c r="F196" s="17"/>
    </row>
    <row r="197" spans="5:6" s="1" customFormat="1" x14ac:dyDescent="0.25">
      <c r="E197" s="20"/>
      <c r="F197" s="17"/>
    </row>
    <row r="198" spans="5:6" s="1" customFormat="1" x14ac:dyDescent="0.25">
      <c r="E198" s="20"/>
      <c r="F198" s="17"/>
    </row>
    <row r="199" spans="5:6" s="1" customFormat="1" x14ac:dyDescent="0.25">
      <c r="E199" s="20"/>
      <c r="F199" s="17"/>
    </row>
    <row r="200" spans="5:6" s="1" customFormat="1" x14ac:dyDescent="0.25">
      <c r="E200" s="20"/>
      <c r="F200" s="17"/>
    </row>
    <row r="201" spans="5:6" s="1" customFormat="1" x14ac:dyDescent="0.25">
      <c r="E201" s="20"/>
      <c r="F201" s="17"/>
    </row>
    <row r="202" spans="5:6" s="1" customFormat="1" x14ac:dyDescent="0.25">
      <c r="E202" s="20"/>
      <c r="F202" s="17"/>
    </row>
    <row r="203" spans="5:6" s="1" customFormat="1" x14ac:dyDescent="0.25">
      <c r="E203" s="20"/>
      <c r="F203" s="17"/>
    </row>
    <row r="204" spans="5:6" s="1" customFormat="1" x14ac:dyDescent="0.25">
      <c r="E204" s="20"/>
      <c r="F204" s="17"/>
    </row>
    <row r="205" spans="5:6" s="1" customFormat="1" x14ac:dyDescent="0.25">
      <c r="E205" s="20"/>
      <c r="F205" s="17"/>
    </row>
    <row r="206" spans="5:6" s="1" customFormat="1" x14ac:dyDescent="0.25">
      <c r="E206" s="20"/>
      <c r="F206" s="17"/>
    </row>
    <row r="207" spans="5:6" s="1" customFormat="1" x14ac:dyDescent="0.25">
      <c r="E207" s="20"/>
      <c r="F207" s="17"/>
    </row>
    <row r="208" spans="5:6" s="1" customFormat="1" x14ac:dyDescent="0.25">
      <c r="E208" s="20"/>
      <c r="F208" s="17"/>
    </row>
    <row r="209" spans="5:6" s="1" customFormat="1" x14ac:dyDescent="0.25">
      <c r="E209" s="20"/>
      <c r="F209" s="17"/>
    </row>
    <row r="210" spans="5:6" s="1" customFormat="1" x14ac:dyDescent="0.25">
      <c r="E210" s="20"/>
      <c r="F210" s="17"/>
    </row>
    <row r="211" spans="5:6" s="1" customFormat="1" x14ac:dyDescent="0.25">
      <c r="E211" s="20"/>
      <c r="F211" s="17"/>
    </row>
    <row r="212" spans="5:6" s="1" customFormat="1" x14ac:dyDescent="0.25">
      <c r="E212" s="20"/>
      <c r="F212" s="17"/>
    </row>
    <row r="213" spans="5:6" s="1" customFormat="1" x14ac:dyDescent="0.25">
      <c r="E213" s="20"/>
      <c r="F213" s="17"/>
    </row>
    <row r="214" spans="5:6" s="1" customFormat="1" x14ac:dyDescent="0.25">
      <c r="E214" s="20"/>
      <c r="F214" s="17"/>
    </row>
    <row r="215" spans="5:6" s="1" customFormat="1" x14ac:dyDescent="0.25">
      <c r="E215" s="20"/>
      <c r="F215" s="17"/>
    </row>
    <row r="216" spans="5:6" s="1" customFormat="1" x14ac:dyDescent="0.25">
      <c r="E216" s="20"/>
      <c r="F216" s="17"/>
    </row>
    <row r="217" spans="5:6" s="1" customFormat="1" x14ac:dyDescent="0.25">
      <c r="E217" s="20"/>
      <c r="F217" s="17"/>
    </row>
    <row r="218" spans="5:6" s="1" customFormat="1" x14ac:dyDescent="0.25">
      <c r="E218" s="20"/>
      <c r="F218" s="17"/>
    </row>
    <row r="219" spans="5:6" s="1" customFormat="1" x14ac:dyDescent="0.25">
      <c r="E219" s="20"/>
      <c r="F219" s="17"/>
    </row>
    <row r="220" spans="5:6" s="1" customFormat="1" x14ac:dyDescent="0.25">
      <c r="E220" s="20"/>
      <c r="F220" s="17"/>
    </row>
    <row r="221" spans="5:6" s="1" customFormat="1" x14ac:dyDescent="0.25">
      <c r="E221" s="20"/>
      <c r="F221" s="17"/>
    </row>
    <row r="222" spans="5:6" s="1" customFormat="1" x14ac:dyDescent="0.25">
      <c r="E222" s="20"/>
      <c r="F222" s="17"/>
    </row>
    <row r="223" spans="5:6" s="1" customFormat="1" x14ac:dyDescent="0.25">
      <c r="E223" s="20"/>
      <c r="F223" s="17"/>
    </row>
    <row r="224" spans="5:6" s="1" customFormat="1" x14ac:dyDescent="0.25">
      <c r="E224" s="20"/>
      <c r="F224" s="17"/>
    </row>
    <row r="225" spans="5:6" s="1" customFormat="1" x14ac:dyDescent="0.25">
      <c r="E225" s="20"/>
      <c r="F225" s="17"/>
    </row>
    <row r="226" spans="5:6" s="1" customFormat="1" x14ac:dyDescent="0.25">
      <c r="E226" s="20"/>
      <c r="F226" s="17"/>
    </row>
    <row r="227" spans="5:6" s="1" customFormat="1" x14ac:dyDescent="0.25">
      <c r="E227" s="20"/>
      <c r="F227" s="17"/>
    </row>
    <row r="228" spans="5:6" s="1" customFormat="1" x14ac:dyDescent="0.25">
      <c r="E228" s="20"/>
      <c r="F228" s="17"/>
    </row>
    <row r="229" spans="5:6" s="1" customFormat="1" x14ac:dyDescent="0.25">
      <c r="E229" s="20"/>
      <c r="F229" s="17"/>
    </row>
    <row r="230" spans="5:6" s="1" customFormat="1" x14ac:dyDescent="0.25">
      <c r="E230" s="20"/>
      <c r="F230" s="17"/>
    </row>
    <row r="231" spans="5:6" s="1" customFormat="1" x14ac:dyDescent="0.25">
      <c r="E231" s="20"/>
      <c r="F231" s="17"/>
    </row>
    <row r="232" spans="5:6" s="1" customFormat="1" x14ac:dyDescent="0.25">
      <c r="E232" s="20"/>
      <c r="F232" s="17"/>
    </row>
    <row r="233" spans="5:6" s="1" customFormat="1" x14ac:dyDescent="0.25">
      <c r="E233" s="20"/>
      <c r="F233" s="17"/>
    </row>
    <row r="234" spans="5:6" s="1" customFormat="1" x14ac:dyDescent="0.25">
      <c r="E234" s="20"/>
      <c r="F234" s="17"/>
    </row>
    <row r="235" spans="5:6" s="1" customFormat="1" x14ac:dyDescent="0.25">
      <c r="E235" s="20"/>
      <c r="F235" s="17"/>
    </row>
    <row r="236" spans="5:6" s="1" customFormat="1" x14ac:dyDescent="0.25">
      <c r="E236" s="20"/>
      <c r="F236" s="17"/>
    </row>
    <row r="237" spans="5:6" s="1" customFormat="1" x14ac:dyDescent="0.25">
      <c r="E237" s="20"/>
      <c r="F237" s="17"/>
    </row>
    <row r="238" spans="5:6" s="1" customFormat="1" x14ac:dyDescent="0.25">
      <c r="E238" s="20"/>
      <c r="F238" s="17"/>
    </row>
    <row r="239" spans="5:6" s="1" customFormat="1" x14ac:dyDescent="0.25">
      <c r="E239" s="20"/>
      <c r="F239" s="17"/>
    </row>
    <row r="240" spans="5:6" s="1" customFormat="1" x14ac:dyDescent="0.25">
      <c r="E240" s="20"/>
      <c r="F240" s="17"/>
    </row>
    <row r="241" spans="5:6" s="1" customFormat="1" x14ac:dyDescent="0.25">
      <c r="E241" s="20"/>
      <c r="F241" s="17"/>
    </row>
    <row r="242" spans="5:6" s="1" customFormat="1" x14ac:dyDescent="0.25">
      <c r="E242" s="20"/>
      <c r="F242" s="17"/>
    </row>
    <row r="243" spans="5:6" s="1" customFormat="1" x14ac:dyDescent="0.25">
      <c r="E243" s="20"/>
      <c r="F243" s="17"/>
    </row>
    <row r="244" spans="5:6" s="1" customFormat="1" x14ac:dyDescent="0.25">
      <c r="E244" s="20"/>
      <c r="F244" s="17"/>
    </row>
    <row r="245" spans="5:6" s="1" customFormat="1" x14ac:dyDescent="0.25">
      <c r="E245" s="20"/>
      <c r="F245" s="17"/>
    </row>
    <row r="246" spans="5:6" s="1" customFormat="1" x14ac:dyDescent="0.25">
      <c r="E246" s="20"/>
      <c r="F246" s="17"/>
    </row>
    <row r="247" spans="5:6" s="1" customFormat="1" x14ac:dyDescent="0.25">
      <c r="E247" s="20"/>
      <c r="F247" s="17"/>
    </row>
    <row r="248" spans="5:6" s="1" customFormat="1" x14ac:dyDescent="0.25">
      <c r="E248" s="20"/>
      <c r="F248" s="17"/>
    </row>
    <row r="249" spans="5:6" s="1" customFormat="1" x14ac:dyDescent="0.25">
      <c r="E249" s="20"/>
      <c r="F249" s="17"/>
    </row>
    <row r="250" spans="5:6" s="1" customFormat="1" x14ac:dyDescent="0.25">
      <c r="E250" s="20"/>
      <c r="F250" s="17"/>
    </row>
    <row r="251" spans="5:6" s="1" customFormat="1" x14ac:dyDescent="0.25">
      <c r="E251" s="20"/>
      <c r="F251" s="17"/>
    </row>
    <row r="252" spans="5:6" s="1" customFormat="1" x14ac:dyDescent="0.25">
      <c r="E252" s="20"/>
      <c r="F252" s="17"/>
    </row>
    <row r="253" spans="5:6" s="1" customFormat="1" x14ac:dyDescent="0.25">
      <c r="E253" s="20"/>
      <c r="F253" s="17"/>
    </row>
    <row r="254" spans="5:6" s="1" customFormat="1" x14ac:dyDescent="0.25">
      <c r="E254" s="20"/>
      <c r="F254" s="17"/>
    </row>
    <row r="255" spans="5:6" s="1" customFormat="1" x14ac:dyDescent="0.25">
      <c r="E255" s="20"/>
      <c r="F255" s="17"/>
    </row>
    <row r="256" spans="5:6" s="1" customFormat="1" x14ac:dyDescent="0.25">
      <c r="E256" s="20"/>
      <c r="F256" s="17"/>
    </row>
    <row r="257" spans="5:6" s="1" customFormat="1" x14ac:dyDescent="0.25">
      <c r="E257" s="20"/>
      <c r="F257" s="17"/>
    </row>
    <row r="258" spans="5:6" s="1" customFormat="1" x14ac:dyDescent="0.25">
      <c r="E258" s="20"/>
      <c r="F258" s="17"/>
    </row>
    <row r="259" spans="5:6" s="1" customFormat="1" x14ac:dyDescent="0.25">
      <c r="E259" s="20"/>
      <c r="F259" s="17"/>
    </row>
    <row r="260" spans="5:6" s="1" customFormat="1" x14ac:dyDescent="0.25">
      <c r="E260" s="20"/>
      <c r="F260" s="17"/>
    </row>
    <row r="261" spans="5:6" s="1" customFormat="1" x14ac:dyDescent="0.25">
      <c r="E261" s="20"/>
      <c r="F261" s="17"/>
    </row>
    <row r="262" spans="5:6" s="1" customFormat="1" x14ac:dyDescent="0.25">
      <c r="E262" s="20"/>
      <c r="F262" s="17"/>
    </row>
    <row r="263" spans="5:6" s="1" customFormat="1" x14ac:dyDescent="0.25">
      <c r="E263" s="20"/>
      <c r="F263" s="17"/>
    </row>
    <row r="264" spans="5:6" s="1" customFormat="1" x14ac:dyDescent="0.25">
      <c r="E264" s="20"/>
      <c r="F264" s="17"/>
    </row>
    <row r="265" spans="5:6" s="1" customFormat="1" x14ac:dyDescent="0.25">
      <c r="E265" s="20"/>
      <c r="F265" s="17"/>
    </row>
    <row r="266" spans="5:6" s="1" customFormat="1" x14ac:dyDescent="0.25">
      <c r="E266" s="20"/>
      <c r="F266" s="17"/>
    </row>
    <row r="267" spans="5:6" s="1" customFormat="1" x14ac:dyDescent="0.25">
      <c r="E267" s="20"/>
      <c r="F267" s="17"/>
    </row>
    <row r="268" spans="5:6" s="1" customFormat="1" x14ac:dyDescent="0.25">
      <c r="E268" s="20"/>
      <c r="F268" s="17"/>
    </row>
    <row r="269" spans="5:6" s="1" customFormat="1" x14ac:dyDescent="0.25">
      <c r="E269" s="20"/>
      <c r="F269" s="17"/>
    </row>
    <row r="270" spans="5:6" s="1" customFormat="1" x14ac:dyDescent="0.25">
      <c r="E270" s="20"/>
      <c r="F270" s="17"/>
    </row>
    <row r="271" spans="5:6" s="1" customFormat="1" x14ac:dyDescent="0.25">
      <c r="E271" s="20"/>
      <c r="F271" s="17"/>
    </row>
    <row r="272" spans="5:6" s="1" customFormat="1" x14ac:dyDescent="0.25">
      <c r="E272" s="20"/>
      <c r="F272" s="17"/>
    </row>
    <row r="273" spans="5:6" s="1" customFormat="1" x14ac:dyDescent="0.25">
      <c r="E273" s="20"/>
      <c r="F273" s="17"/>
    </row>
    <row r="274" spans="5:6" s="1" customFormat="1" x14ac:dyDescent="0.25">
      <c r="E274" s="20"/>
      <c r="F274" s="17"/>
    </row>
    <row r="275" spans="5:6" s="1" customFormat="1" x14ac:dyDescent="0.25">
      <c r="E275" s="20"/>
      <c r="F275" s="17"/>
    </row>
    <row r="276" spans="5:6" s="1" customFormat="1" x14ac:dyDescent="0.25">
      <c r="E276" s="20"/>
      <c r="F276" s="17"/>
    </row>
    <row r="277" spans="5:6" s="1" customFormat="1" x14ac:dyDescent="0.25">
      <c r="E277" s="20"/>
      <c r="F277" s="17"/>
    </row>
    <row r="278" spans="5:6" s="1" customFormat="1" x14ac:dyDescent="0.25">
      <c r="E278" s="20"/>
      <c r="F278" s="17"/>
    </row>
    <row r="279" spans="5:6" s="1" customFormat="1" x14ac:dyDescent="0.25">
      <c r="E279" s="20"/>
      <c r="F279" s="17"/>
    </row>
    <row r="280" spans="5:6" s="1" customFormat="1" x14ac:dyDescent="0.25">
      <c r="E280" s="20"/>
      <c r="F280" s="17"/>
    </row>
    <row r="281" spans="5:6" s="1" customFormat="1" x14ac:dyDescent="0.25">
      <c r="E281" s="20"/>
      <c r="F281" s="17"/>
    </row>
    <row r="282" spans="5:6" s="1" customFormat="1" x14ac:dyDescent="0.25">
      <c r="E282" s="20"/>
      <c r="F282" s="17"/>
    </row>
    <row r="283" spans="5:6" s="1" customFormat="1" x14ac:dyDescent="0.25">
      <c r="E283" s="20"/>
      <c r="F283" s="17"/>
    </row>
    <row r="284" spans="5:6" s="1" customFormat="1" x14ac:dyDescent="0.25">
      <c r="E284" s="20"/>
      <c r="F284" s="17"/>
    </row>
    <row r="285" spans="5:6" s="1" customFormat="1" x14ac:dyDescent="0.25">
      <c r="E285" s="20"/>
      <c r="F285" s="17"/>
    </row>
    <row r="286" spans="5:6" s="1" customFormat="1" x14ac:dyDescent="0.25">
      <c r="E286" s="20"/>
      <c r="F286" s="17"/>
    </row>
    <row r="287" spans="5:6" s="1" customFormat="1" x14ac:dyDescent="0.25">
      <c r="E287" s="20"/>
      <c r="F287" s="17"/>
    </row>
    <row r="288" spans="5:6" s="1" customFormat="1" x14ac:dyDescent="0.25">
      <c r="E288" s="20"/>
      <c r="F288" s="17"/>
    </row>
    <row r="289" spans="5:6" s="1" customFormat="1" x14ac:dyDescent="0.25">
      <c r="E289" s="20"/>
      <c r="F289" s="17"/>
    </row>
    <row r="290" spans="5:6" s="1" customFormat="1" x14ac:dyDescent="0.25">
      <c r="E290" s="20"/>
      <c r="F290" s="17"/>
    </row>
    <row r="291" spans="5:6" s="1" customFormat="1" x14ac:dyDescent="0.25">
      <c r="E291" s="20"/>
      <c r="F291" s="17"/>
    </row>
    <row r="292" spans="5:6" s="1" customFormat="1" x14ac:dyDescent="0.25">
      <c r="E292" s="20"/>
      <c r="F292" s="17"/>
    </row>
  </sheetData>
  <mergeCells count="3">
    <mergeCell ref="D1:D6"/>
    <mergeCell ref="C95:D95"/>
    <mergeCell ref="C100:D100"/>
  </mergeCells>
  <conditionalFormatting sqref="C91">
    <cfRule type="cellIs" dxfId="1" priority="1" operator="lessThan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номенклатура!$A$2:$A$79</xm:f>
          </x14:formula1>
          <xm:sqref>B16 B23 B18</xm:sqref>
        </x14:dataValidation>
        <x14:dataValidation type="list" allowBlank="1" showInputMessage="1" showErrorMessage="1">
          <x14:formula1>
            <xm:f>номенклатура!$A$82:$A$155</xm:f>
          </x14:formula1>
          <xm:sqref>B20 B25 B27 B29 B31 B33 B35 B37:B40 B42 B44 B46 B48 B50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292"/>
  <sheetViews>
    <sheetView tabSelected="1" workbookViewId="0">
      <selection activeCell="B2" sqref="B2"/>
    </sheetView>
  </sheetViews>
  <sheetFormatPr defaultRowHeight="15" x14ac:dyDescent="0.25"/>
  <cols>
    <col min="1" max="1" width="4.5703125" customWidth="1"/>
    <col min="2" max="2" width="59.85546875" style="84" customWidth="1"/>
    <col min="3" max="3" width="10.5703125" style="1" customWidth="1"/>
    <col min="4" max="4" width="12.85546875" style="1" customWidth="1"/>
    <col min="5" max="5" width="11.28515625" style="20" customWidth="1"/>
    <col min="6" max="6" width="9.28515625" style="17" customWidth="1"/>
    <col min="7" max="7" width="12.5703125" style="1" customWidth="1"/>
    <col min="8" max="8" width="12" style="1" customWidth="1"/>
    <col min="9" max="9" width="3.28515625" style="1" customWidth="1"/>
    <col min="10" max="10" width="10" style="1" customWidth="1"/>
    <col min="11" max="11" width="9.28515625" style="1" customWidth="1"/>
    <col min="12" max="12" width="10.140625" style="1" customWidth="1"/>
    <col min="13" max="13" width="9" style="1" customWidth="1"/>
    <col min="14" max="14" width="9.140625" style="1" customWidth="1"/>
    <col min="15" max="15" width="11" style="1" customWidth="1"/>
    <col min="16" max="20" width="9.140625" customWidth="1"/>
  </cols>
  <sheetData>
    <row r="1" spans="2:15" x14ac:dyDescent="0.25">
      <c r="B1" s="92" t="s">
        <v>78</v>
      </c>
      <c r="C1" s="12">
        <v>20100</v>
      </c>
      <c r="D1" s="111" t="s">
        <v>267</v>
      </c>
    </row>
    <row r="2" spans="2:15" x14ac:dyDescent="0.25">
      <c r="B2" s="93"/>
      <c r="C2" s="13"/>
      <c r="D2" s="111"/>
    </row>
    <row r="3" spans="2:15" x14ac:dyDescent="0.25">
      <c r="B3" s="93" t="s">
        <v>79</v>
      </c>
      <c r="C3" s="13">
        <v>20350</v>
      </c>
      <c r="D3" s="111"/>
    </row>
    <row r="4" spans="2:15" x14ac:dyDescent="0.25">
      <c r="B4" s="94" t="s">
        <v>195</v>
      </c>
      <c r="C4" s="16">
        <v>12542.4</v>
      </c>
      <c r="D4" s="111"/>
    </row>
    <row r="5" spans="2:15" ht="15.75" thickBot="1" x14ac:dyDescent="0.3">
      <c r="B5" s="95" t="s">
        <v>197</v>
      </c>
      <c r="C5" s="14">
        <v>12698.4</v>
      </c>
      <c r="D5" s="111"/>
    </row>
    <row r="6" spans="2:15" ht="15.75" thickBot="1" x14ac:dyDescent="0.3">
      <c r="B6" s="95" t="s">
        <v>203</v>
      </c>
      <c r="C6" s="14">
        <v>10050</v>
      </c>
      <c r="D6" s="111"/>
    </row>
    <row r="7" spans="2:15" x14ac:dyDescent="0.25">
      <c r="B7" s="96"/>
      <c r="C7" s="96"/>
    </row>
    <row r="9" spans="2:15" ht="18.75" x14ac:dyDescent="0.3">
      <c r="B9" s="97" t="s">
        <v>227</v>
      </c>
    </row>
    <row r="10" spans="2:15" x14ac:dyDescent="0.25">
      <c r="B10" s="98" t="s">
        <v>268</v>
      </c>
    </row>
    <row r="13" spans="2:15" s="2" customFormat="1" ht="45" x14ac:dyDescent="0.25">
      <c r="B13" s="99" t="s">
        <v>0</v>
      </c>
      <c r="C13" s="7" t="s">
        <v>194</v>
      </c>
      <c r="D13" s="7" t="s">
        <v>190</v>
      </c>
      <c r="E13" s="21" t="s">
        <v>191</v>
      </c>
      <c r="F13" s="23" t="s">
        <v>196</v>
      </c>
      <c r="G13" s="7" t="s">
        <v>192</v>
      </c>
      <c r="H13" s="7" t="s">
        <v>193</v>
      </c>
      <c r="I13" s="4"/>
      <c r="J13" s="58" t="s">
        <v>189</v>
      </c>
      <c r="K13" s="58" t="s">
        <v>190</v>
      </c>
      <c r="L13" s="58" t="s">
        <v>221</v>
      </c>
      <c r="M13" s="58" t="s">
        <v>222</v>
      </c>
      <c r="N13" s="7"/>
      <c r="O13" s="7"/>
    </row>
    <row r="14" spans="2:15" x14ac:dyDescent="0.25">
      <c r="B14" s="103" t="s">
        <v>80</v>
      </c>
      <c r="C14" s="8"/>
      <c r="D14" s="8"/>
      <c r="E14" s="22"/>
      <c r="F14" s="19"/>
      <c r="G14" s="8"/>
      <c r="H14" s="8"/>
      <c r="I14" s="4"/>
      <c r="J14" s="8"/>
      <c r="K14" s="8"/>
      <c r="L14" s="8"/>
      <c r="M14" s="8"/>
      <c r="N14" s="8"/>
      <c r="O14" s="8"/>
    </row>
    <row r="15" spans="2:15" x14ac:dyDescent="0.25">
      <c r="B15" s="100" t="s">
        <v>81</v>
      </c>
      <c r="C15" s="8"/>
      <c r="D15" s="8"/>
      <c r="E15" s="22"/>
      <c r="F15" s="19"/>
      <c r="G15" s="8"/>
      <c r="H15" s="8"/>
      <c r="I15" s="4"/>
      <c r="J15" s="8"/>
      <c r="K15" s="8"/>
      <c r="L15" s="8"/>
      <c r="M15" s="8"/>
      <c r="N15" s="8"/>
      <c r="O15" s="8"/>
    </row>
    <row r="16" spans="2:15" x14ac:dyDescent="0.25">
      <c r="B16" s="101" t="s">
        <v>6</v>
      </c>
      <c r="C16" s="8">
        <v>26</v>
      </c>
      <c r="D16" s="8">
        <f>E16*C$4</f>
        <v>1693.2240000000002</v>
      </c>
      <c r="E16" s="22">
        <v>0.13500000000000001</v>
      </c>
      <c r="F16" s="19"/>
      <c r="G16" s="1">
        <f>H16/C1</f>
        <v>2.1902400000000002</v>
      </c>
      <c r="H16" s="8">
        <f>C16*D16</f>
        <v>44023.824000000008</v>
      </c>
      <c r="I16" s="4"/>
      <c r="J16" s="8">
        <v>20.16</v>
      </c>
      <c r="K16" s="8">
        <f>D16</f>
        <v>1693.2240000000002</v>
      </c>
      <c r="L16" s="8">
        <f>J16*K16</f>
        <v>34135.395840000005</v>
      </c>
      <c r="M16" s="8">
        <f>L16/C1</f>
        <v>1.6982784000000002</v>
      </c>
      <c r="N16" s="8"/>
      <c r="O16" s="8"/>
    </row>
    <row r="17" spans="2:15" s="1" customFormat="1" x14ac:dyDescent="0.25">
      <c r="B17" s="8" t="s">
        <v>82</v>
      </c>
      <c r="C17" s="8"/>
      <c r="D17" s="8"/>
      <c r="E17" s="22"/>
      <c r="F17" s="19"/>
      <c r="G17" s="8"/>
      <c r="H17" s="8"/>
      <c r="I17" s="4"/>
      <c r="J17" s="8"/>
      <c r="K17" s="8"/>
      <c r="L17" s="8"/>
      <c r="M17" s="8"/>
      <c r="N17" s="8"/>
      <c r="O17" s="8"/>
    </row>
    <row r="18" spans="2:15" s="1" customFormat="1" x14ac:dyDescent="0.25">
      <c r="B18" s="101" t="s">
        <v>6</v>
      </c>
      <c r="C18" s="8">
        <v>26</v>
      </c>
      <c r="D18" s="8">
        <f>C4*E18*F18</f>
        <v>2201.1912000000002</v>
      </c>
      <c r="E18" s="22">
        <v>0.13500000000000001</v>
      </c>
      <c r="F18" s="19">
        <v>1.3</v>
      </c>
      <c r="G18" s="1">
        <f>H18/C1</f>
        <v>2.8473120000000005</v>
      </c>
      <c r="H18" s="8">
        <f>D18*C18</f>
        <v>57230.971200000007</v>
      </c>
      <c r="I18" s="4"/>
      <c r="J18" s="8">
        <v>20.16</v>
      </c>
      <c r="K18" s="8">
        <f>D18</f>
        <v>2201.1912000000002</v>
      </c>
      <c r="L18" s="8">
        <f>J18*K18</f>
        <v>44376.014592000007</v>
      </c>
      <c r="M18" s="8">
        <f>L18/C1</f>
        <v>2.2077619200000003</v>
      </c>
      <c r="N18" s="8"/>
      <c r="O18" s="8"/>
    </row>
    <row r="19" spans="2:15" s="1" customFormat="1" x14ac:dyDescent="0.25">
      <c r="B19" s="8" t="s">
        <v>83</v>
      </c>
      <c r="C19" s="8"/>
      <c r="D19" s="8"/>
      <c r="E19" s="22"/>
      <c r="F19" s="19"/>
      <c r="G19" s="8"/>
      <c r="H19" s="8"/>
      <c r="I19" s="4"/>
      <c r="J19" s="8"/>
      <c r="K19" s="8"/>
      <c r="L19" s="8"/>
      <c r="M19" s="8"/>
      <c r="N19" s="8"/>
      <c r="O19" s="8"/>
    </row>
    <row r="20" spans="2:15" s="1" customFormat="1" x14ac:dyDescent="0.25">
      <c r="B20" s="8" t="s">
        <v>95</v>
      </c>
      <c r="C20" s="8">
        <v>25</v>
      </c>
      <c r="D20" s="8">
        <f>E20*C$4</f>
        <v>125.42399999999999</v>
      </c>
      <c r="E20" s="22">
        <v>0.01</v>
      </c>
      <c r="F20" s="19"/>
      <c r="G20" s="1">
        <f>H20/C1</f>
        <v>0.156</v>
      </c>
      <c r="H20" s="8">
        <f>D20*C20</f>
        <v>3135.6</v>
      </c>
      <c r="I20" s="4"/>
      <c r="J20" s="8">
        <v>45.56</v>
      </c>
      <c r="K20" s="8">
        <f>D20</f>
        <v>125.42399999999999</v>
      </c>
      <c r="L20" s="8">
        <f>J20*K20</f>
        <v>5714.3174399999998</v>
      </c>
      <c r="M20" s="8">
        <f>L20/C1</f>
        <v>0.2842944</v>
      </c>
      <c r="N20" s="8"/>
      <c r="O20" s="8"/>
    </row>
    <row r="21" spans="2:15" s="1" customFormat="1" x14ac:dyDescent="0.25">
      <c r="B21" s="11" t="s">
        <v>158</v>
      </c>
      <c r="C21" s="8"/>
      <c r="D21" s="8"/>
      <c r="E21" s="22"/>
      <c r="F21" s="19"/>
      <c r="G21" s="8"/>
      <c r="H21" s="8"/>
      <c r="I21" s="4"/>
      <c r="J21" s="8"/>
      <c r="K21" s="8"/>
      <c r="L21" s="8"/>
      <c r="M21" s="8"/>
      <c r="N21" s="8"/>
      <c r="O21" s="8"/>
    </row>
    <row r="22" spans="2:15" s="1" customFormat="1" x14ac:dyDescent="0.25">
      <c r="B22" s="100" t="s">
        <v>159</v>
      </c>
      <c r="C22" s="8"/>
      <c r="D22" s="8"/>
      <c r="E22" s="22"/>
      <c r="F22" s="19"/>
      <c r="G22" s="8"/>
      <c r="H22" s="8"/>
      <c r="I22" s="4"/>
      <c r="J22" s="8"/>
      <c r="K22" s="8"/>
      <c r="L22" s="8"/>
      <c r="M22" s="8"/>
      <c r="N22" s="8"/>
      <c r="O22" s="8"/>
    </row>
    <row r="23" spans="2:15" s="1" customFormat="1" x14ac:dyDescent="0.25">
      <c r="B23" s="101" t="s">
        <v>7</v>
      </c>
      <c r="C23" s="8">
        <v>53</v>
      </c>
      <c r="D23" s="8">
        <f>E23*C5</f>
        <v>3047.616</v>
      </c>
      <c r="E23" s="22">
        <v>0.24</v>
      </c>
      <c r="F23" s="19"/>
      <c r="G23" s="1">
        <f>H23/C1</f>
        <v>8.0360023880597016</v>
      </c>
      <c r="H23" s="8">
        <f>D23*C23</f>
        <v>161523.64799999999</v>
      </c>
      <c r="I23" s="4"/>
      <c r="J23" s="8">
        <v>45.08</v>
      </c>
      <c r="K23" s="8">
        <f>D23</f>
        <v>3047.616</v>
      </c>
      <c r="L23" s="8">
        <f>J23*K23</f>
        <v>137386.52927999999</v>
      </c>
      <c r="M23" s="8">
        <f>L23/C1</f>
        <v>6.8351507104477607</v>
      </c>
      <c r="N23" s="8"/>
      <c r="O23" s="8"/>
    </row>
    <row r="24" spans="2:15" s="1" customFormat="1" x14ac:dyDescent="0.25">
      <c r="B24" s="8" t="s">
        <v>199</v>
      </c>
      <c r="C24" s="8"/>
      <c r="D24" s="8"/>
      <c r="E24" s="22"/>
      <c r="F24" s="19"/>
      <c r="G24" s="8"/>
      <c r="H24" s="8"/>
      <c r="I24" s="4"/>
      <c r="J24" s="8"/>
      <c r="K24" s="8"/>
      <c r="L24" s="8"/>
      <c r="M24" s="8"/>
      <c r="N24" s="8"/>
      <c r="O24" s="8"/>
    </row>
    <row r="25" spans="2:15" s="1" customFormat="1" x14ac:dyDescent="0.25">
      <c r="B25" s="101" t="s">
        <v>198</v>
      </c>
      <c r="C25" s="8">
        <v>35</v>
      </c>
      <c r="D25" s="8">
        <f>E25*C5</f>
        <v>444.44400000000002</v>
      </c>
      <c r="E25" s="22">
        <v>3.5000000000000003E-2</v>
      </c>
      <c r="F25" s="19"/>
      <c r="G25" s="1">
        <f>H25/C1</f>
        <v>0.77390746268656718</v>
      </c>
      <c r="H25" s="8">
        <f>D25*C25</f>
        <v>15555.54</v>
      </c>
      <c r="I25" s="4"/>
      <c r="J25" s="8">
        <v>46.26</v>
      </c>
      <c r="K25" s="8">
        <f>D25</f>
        <v>444.44400000000002</v>
      </c>
      <c r="L25" s="8">
        <f>J25*K25</f>
        <v>20559.979439999999</v>
      </c>
      <c r="M25" s="8">
        <f>L25/C1</f>
        <v>1.0228845492537313</v>
      </c>
      <c r="N25" s="8"/>
      <c r="O25" s="8"/>
    </row>
    <row r="26" spans="2:15" s="1" customFormat="1" x14ac:dyDescent="0.25">
      <c r="B26" s="8" t="s">
        <v>160</v>
      </c>
      <c r="C26" s="8"/>
      <c r="D26" s="8"/>
      <c r="E26" s="22"/>
      <c r="F26" s="19"/>
      <c r="G26" s="8"/>
      <c r="H26" s="8"/>
      <c r="I26" s="4"/>
      <c r="J26" s="8"/>
      <c r="K26" s="8"/>
      <c r="L26" s="8"/>
      <c r="M26" s="8"/>
      <c r="N26" s="8"/>
      <c r="O26" s="8"/>
    </row>
    <row r="27" spans="2:15" s="1" customFormat="1" x14ac:dyDescent="0.25">
      <c r="B27" s="101" t="s">
        <v>198</v>
      </c>
      <c r="C27" s="8"/>
      <c r="D27" s="8"/>
      <c r="E27" s="22"/>
      <c r="F27" s="19"/>
      <c r="G27" s="8"/>
      <c r="H27" s="8"/>
      <c r="I27" s="4"/>
      <c r="J27" s="8"/>
      <c r="K27" s="8"/>
      <c r="L27" s="8"/>
      <c r="M27" s="8"/>
      <c r="N27" s="8"/>
      <c r="O27" s="8"/>
    </row>
    <row r="28" spans="2:15" s="1" customFormat="1" x14ac:dyDescent="0.25">
      <c r="B28" s="8" t="s">
        <v>161</v>
      </c>
      <c r="C28" s="8"/>
      <c r="D28" s="8"/>
      <c r="E28" s="22"/>
      <c r="F28" s="19"/>
      <c r="G28" s="8"/>
      <c r="H28" s="8"/>
      <c r="I28" s="4"/>
      <c r="J28" s="8"/>
      <c r="K28" s="8"/>
      <c r="L28" s="8"/>
      <c r="M28" s="8"/>
      <c r="N28" s="8"/>
      <c r="O28" s="8"/>
    </row>
    <row r="29" spans="2:15" s="1" customFormat="1" x14ac:dyDescent="0.25">
      <c r="B29" s="101" t="s">
        <v>198</v>
      </c>
      <c r="C29" s="8"/>
      <c r="D29" s="8"/>
      <c r="E29" s="22"/>
      <c r="F29" s="19"/>
      <c r="G29" s="8"/>
      <c r="H29" s="8"/>
      <c r="I29" s="4"/>
      <c r="J29" s="8"/>
      <c r="K29" s="8"/>
      <c r="L29" s="8"/>
      <c r="M29" s="8"/>
      <c r="N29" s="8"/>
      <c r="O29" s="8"/>
    </row>
    <row r="30" spans="2:15" s="1" customFormat="1" x14ac:dyDescent="0.25">
      <c r="B30" s="8" t="s">
        <v>161</v>
      </c>
      <c r="C30" s="8"/>
      <c r="D30" s="8"/>
      <c r="E30" s="22"/>
      <c r="F30" s="19"/>
      <c r="G30" s="8"/>
      <c r="H30" s="8"/>
      <c r="I30" s="4"/>
      <c r="J30" s="8"/>
      <c r="K30" s="8"/>
      <c r="L30" s="8"/>
      <c r="M30" s="8"/>
      <c r="N30" s="8"/>
      <c r="O30" s="8"/>
    </row>
    <row r="31" spans="2:15" s="1" customFormat="1" x14ac:dyDescent="0.25">
      <c r="B31" s="101" t="s">
        <v>198</v>
      </c>
      <c r="C31" s="8"/>
      <c r="D31" s="8"/>
      <c r="E31" s="22"/>
      <c r="F31" s="19"/>
      <c r="G31" s="8"/>
      <c r="H31" s="8"/>
      <c r="I31" s="4"/>
      <c r="J31" s="8"/>
      <c r="K31" s="8"/>
      <c r="L31" s="8"/>
      <c r="M31" s="8"/>
      <c r="N31" s="8"/>
      <c r="O31" s="8"/>
    </row>
    <row r="32" spans="2:15" s="1" customFormat="1" x14ac:dyDescent="0.25">
      <c r="B32" s="8" t="s">
        <v>162</v>
      </c>
      <c r="C32" s="8"/>
      <c r="D32" s="8"/>
      <c r="E32" s="22"/>
      <c r="F32" s="19"/>
      <c r="G32" s="8"/>
      <c r="H32" s="8"/>
      <c r="I32" s="4"/>
      <c r="J32" s="8"/>
      <c r="K32" s="8"/>
      <c r="L32" s="8"/>
      <c r="M32" s="8"/>
      <c r="N32" s="8"/>
      <c r="O32" s="8"/>
    </row>
    <row r="33" spans="2:15" s="1" customFormat="1" x14ac:dyDescent="0.25">
      <c r="B33" s="101" t="s">
        <v>120</v>
      </c>
      <c r="C33" s="8">
        <v>150</v>
      </c>
      <c r="D33" s="8">
        <f>E33*C5</f>
        <v>50.793599999999998</v>
      </c>
      <c r="E33" s="22">
        <v>4.0000000000000001E-3</v>
      </c>
      <c r="F33" s="19"/>
      <c r="G33" s="8">
        <f>H33/C1</f>
        <v>0.37905671641791044</v>
      </c>
      <c r="H33" s="8">
        <f>C33*D33</f>
        <v>7619.04</v>
      </c>
      <c r="I33" s="4"/>
      <c r="J33" s="8">
        <v>111.98</v>
      </c>
      <c r="K33" s="8">
        <f>D33</f>
        <v>50.793599999999998</v>
      </c>
      <c r="L33" s="8">
        <f>J33*K33</f>
        <v>5687.8673280000003</v>
      </c>
      <c r="M33" s="8">
        <f>L33/C1</f>
        <v>0.28297847402985077</v>
      </c>
      <c r="N33" s="8"/>
      <c r="O33" s="8"/>
    </row>
    <row r="34" spans="2:15" s="1" customFormat="1" x14ac:dyDescent="0.25">
      <c r="B34" s="8" t="s">
        <v>163</v>
      </c>
      <c r="C34" s="8"/>
      <c r="D34" s="8"/>
      <c r="E34" s="22"/>
      <c r="F34" s="19"/>
      <c r="G34" s="8"/>
      <c r="H34" s="8"/>
      <c r="I34" s="4"/>
      <c r="J34" s="8"/>
      <c r="K34" s="8"/>
      <c r="L34" s="8"/>
      <c r="M34" s="8"/>
      <c r="N34" s="8"/>
      <c r="O34" s="8"/>
    </row>
    <row r="35" spans="2:15" s="1" customFormat="1" x14ac:dyDescent="0.25">
      <c r="B35" s="101" t="s">
        <v>125</v>
      </c>
      <c r="C35" s="8">
        <v>0</v>
      </c>
      <c r="D35" s="8">
        <f>E35*C5</f>
        <v>76.190399999999997</v>
      </c>
      <c r="E35" s="22">
        <v>6.0000000000000001E-3</v>
      </c>
      <c r="F35" s="19"/>
      <c r="G35" s="8">
        <f>H35/C1</f>
        <v>0</v>
      </c>
      <c r="H35" s="8">
        <f>C35*D35</f>
        <v>0</v>
      </c>
      <c r="I35" s="4"/>
      <c r="J35" s="8">
        <v>0</v>
      </c>
      <c r="K35" s="8">
        <f>D35</f>
        <v>76.190399999999997</v>
      </c>
      <c r="L35" s="8">
        <f>J35*K35</f>
        <v>0</v>
      </c>
      <c r="M35" s="8">
        <f>L35/C1</f>
        <v>0</v>
      </c>
      <c r="N35" s="8"/>
      <c r="O35" s="8"/>
    </row>
    <row r="36" spans="2:15" s="1" customFormat="1" x14ac:dyDescent="0.25">
      <c r="B36" s="8" t="s">
        <v>164</v>
      </c>
      <c r="C36" s="8"/>
      <c r="D36" s="8"/>
      <c r="E36" s="22"/>
      <c r="F36" s="19"/>
      <c r="G36" s="8"/>
      <c r="H36" s="8"/>
      <c r="I36" s="4"/>
      <c r="J36" s="8"/>
      <c r="K36" s="8"/>
      <c r="L36" s="8"/>
      <c r="M36" s="8"/>
      <c r="N36" s="8"/>
      <c r="O36" s="8"/>
    </row>
    <row r="37" spans="2:15" s="1" customFormat="1" x14ac:dyDescent="0.25">
      <c r="B37" s="101" t="s">
        <v>99</v>
      </c>
      <c r="C37" s="8">
        <v>255</v>
      </c>
      <c r="D37" s="8">
        <f>E37*C5</f>
        <v>12.698399999999999</v>
      </c>
      <c r="E37" s="22">
        <v>1E-3</v>
      </c>
      <c r="F37" s="19"/>
      <c r="G37" s="8">
        <f>H37/C1</f>
        <v>0.16109910447761192</v>
      </c>
      <c r="H37" s="8">
        <f>D37*C37</f>
        <v>3238.0919999999996</v>
      </c>
      <c r="I37" s="4"/>
      <c r="J37" s="8">
        <v>490</v>
      </c>
      <c r="K37" s="8">
        <f>D37</f>
        <v>12.698399999999999</v>
      </c>
      <c r="L37" s="8">
        <f>J37*K37</f>
        <v>6222.2159999999994</v>
      </c>
      <c r="M37" s="8">
        <f>L37/C$1</f>
        <v>0.30956298507462682</v>
      </c>
      <c r="N37" s="8"/>
      <c r="O37" s="8"/>
    </row>
    <row r="38" spans="2:15" s="1" customFormat="1" x14ac:dyDescent="0.25">
      <c r="B38" s="101"/>
      <c r="C38" s="8"/>
      <c r="D38" s="8"/>
      <c r="E38" s="22"/>
      <c r="F38" s="19"/>
      <c r="G38" s="8"/>
      <c r="H38" s="8"/>
      <c r="I38" s="4"/>
      <c r="J38" s="8"/>
      <c r="K38" s="8"/>
      <c r="L38" s="8"/>
      <c r="M38" s="8"/>
      <c r="N38" s="8"/>
      <c r="O38" s="8"/>
    </row>
    <row r="39" spans="2:15" s="1" customFormat="1" x14ac:dyDescent="0.25">
      <c r="B39" s="101"/>
      <c r="C39" s="8"/>
      <c r="D39" s="8"/>
      <c r="E39" s="22"/>
      <c r="F39" s="19"/>
      <c r="G39" s="8"/>
      <c r="H39" s="8"/>
      <c r="I39" s="4"/>
      <c r="J39" s="8"/>
      <c r="K39" s="8"/>
      <c r="L39" s="8"/>
      <c r="M39" s="8"/>
      <c r="N39" s="8"/>
      <c r="O39" s="8"/>
    </row>
    <row r="40" spans="2:15" s="1" customFormat="1" x14ac:dyDescent="0.25">
      <c r="B40" s="101"/>
      <c r="C40" s="8"/>
      <c r="D40" s="8"/>
      <c r="E40" s="22"/>
      <c r="F40" s="19"/>
      <c r="G40" s="8"/>
      <c r="H40" s="8"/>
      <c r="I40" s="4"/>
      <c r="J40" s="8"/>
      <c r="K40" s="8"/>
      <c r="L40" s="8"/>
      <c r="M40" s="8"/>
      <c r="N40" s="8"/>
      <c r="O40" s="8"/>
    </row>
    <row r="41" spans="2:15" s="1" customFormat="1" x14ac:dyDescent="0.25">
      <c r="B41" s="8" t="s">
        <v>224</v>
      </c>
      <c r="C41" s="8"/>
      <c r="D41" s="8"/>
      <c r="E41" s="22"/>
      <c r="F41" s="19"/>
      <c r="G41" s="8"/>
      <c r="H41" s="8"/>
      <c r="I41" s="4"/>
      <c r="J41" s="8"/>
      <c r="K41" s="8"/>
      <c r="L41" s="8"/>
      <c r="M41" s="8"/>
      <c r="N41" s="8"/>
      <c r="O41" s="8"/>
    </row>
    <row r="42" spans="2:15" s="1" customFormat="1" x14ac:dyDescent="0.25">
      <c r="B42" s="101" t="s">
        <v>137</v>
      </c>
      <c r="C42" s="8">
        <v>730</v>
      </c>
      <c r="D42" s="8">
        <v>4</v>
      </c>
      <c r="E42" s="22"/>
      <c r="F42" s="19"/>
      <c r="G42" s="8">
        <f>H42/C1</f>
        <v>0.14527363184079603</v>
      </c>
      <c r="H42" s="8">
        <f>C42*D42</f>
        <v>2920</v>
      </c>
      <c r="I42" s="4"/>
      <c r="J42" s="8">
        <v>322.48</v>
      </c>
      <c r="K42" s="8">
        <f>D42</f>
        <v>4</v>
      </c>
      <c r="L42" s="8">
        <f>J42*K42</f>
        <v>1289.92</v>
      </c>
      <c r="M42" s="8">
        <f>L42/C$1</f>
        <v>6.417512437810946E-2</v>
      </c>
      <c r="N42" s="8"/>
      <c r="O42" s="8"/>
    </row>
    <row r="43" spans="2:15" s="1" customFormat="1" x14ac:dyDescent="0.25">
      <c r="B43" s="8" t="s">
        <v>165</v>
      </c>
      <c r="C43" s="8"/>
      <c r="D43" s="8"/>
      <c r="E43" s="22"/>
      <c r="F43" s="19"/>
      <c r="G43" s="8"/>
      <c r="H43" s="8"/>
      <c r="I43" s="4"/>
      <c r="J43" s="8"/>
      <c r="K43" s="8"/>
      <c r="L43" s="8"/>
      <c r="M43" s="8"/>
      <c r="N43" s="8"/>
      <c r="O43" s="8"/>
    </row>
    <row r="44" spans="2:15" s="1" customFormat="1" x14ac:dyDescent="0.25">
      <c r="B44" s="101" t="s">
        <v>198</v>
      </c>
      <c r="C44" s="8"/>
      <c r="D44" s="8"/>
      <c r="E44" s="22"/>
      <c r="F44" s="19"/>
      <c r="G44" s="8"/>
      <c r="H44" s="8"/>
      <c r="I44" s="4"/>
      <c r="J44" s="8"/>
      <c r="K44" s="8"/>
      <c r="L44" s="8"/>
      <c r="M44" s="8"/>
      <c r="N44" s="8"/>
      <c r="O44" s="8"/>
    </row>
    <row r="45" spans="2:15" s="1" customFormat="1" x14ac:dyDescent="0.25">
      <c r="B45" s="8" t="s">
        <v>166</v>
      </c>
      <c r="C45" s="8"/>
      <c r="D45" s="8"/>
      <c r="E45" s="22"/>
      <c r="F45" s="19"/>
      <c r="G45" s="8"/>
      <c r="H45" s="8"/>
      <c r="I45" s="4"/>
      <c r="J45" s="8"/>
      <c r="K45" s="8"/>
      <c r="L45" s="8"/>
      <c r="M45" s="8"/>
      <c r="N45" s="8"/>
      <c r="O45" s="8"/>
    </row>
    <row r="46" spans="2:15" s="1" customFormat="1" x14ac:dyDescent="0.25">
      <c r="B46" s="101" t="s">
        <v>198</v>
      </c>
      <c r="C46" s="8"/>
      <c r="D46" s="8"/>
      <c r="E46" s="22"/>
      <c r="F46" s="19"/>
      <c r="G46" s="8"/>
      <c r="H46" s="8"/>
      <c r="I46" s="4"/>
      <c r="J46" s="8"/>
      <c r="K46" s="8"/>
      <c r="L46" s="8"/>
      <c r="M46" s="8"/>
      <c r="N46" s="8"/>
      <c r="O46" s="8"/>
    </row>
    <row r="47" spans="2:15" s="1" customFormat="1" x14ac:dyDescent="0.25">
      <c r="B47" s="8" t="s">
        <v>167</v>
      </c>
      <c r="C47" s="8"/>
      <c r="D47" s="8"/>
      <c r="E47" s="22"/>
      <c r="F47" s="19"/>
      <c r="G47" s="8"/>
      <c r="H47" s="8"/>
      <c r="I47" s="4"/>
      <c r="J47" s="8"/>
      <c r="K47" s="8"/>
      <c r="L47" s="8"/>
      <c r="M47" s="8"/>
      <c r="N47" s="8"/>
      <c r="O47" s="8"/>
    </row>
    <row r="48" spans="2:15" s="1" customFormat="1" x14ac:dyDescent="0.25">
      <c r="B48" s="101" t="s">
        <v>198</v>
      </c>
      <c r="C48" s="8"/>
      <c r="D48" s="8"/>
      <c r="E48" s="22"/>
      <c r="F48" s="19"/>
      <c r="G48" s="8"/>
      <c r="H48" s="8"/>
      <c r="I48" s="4"/>
      <c r="J48" s="8"/>
      <c r="K48" s="8"/>
      <c r="L48" s="8"/>
      <c r="M48" s="8"/>
      <c r="N48" s="8"/>
      <c r="O48" s="8"/>
    </row>
    <row r="49" spans="2:15" s="1" customFormat="1" x14ac:dyDescent="0.25">
      <c r="B49" s="1" t="s">
        <v>188</v>
      </c>
      <c r="C49" s="8"/>
      <c r="D49" s="8"/>
      <c r="E49" s="22"/>
      <c r="F49" s="19"/>
      <c r="G49" s="8"/>
      <c r="H49" s="8"/>
      <c r="I49" s="4"/>
      <c r="J49" s="8"/>
      <c r="K49" s="8"/>
      <c r="L49" s="8"/>
      <c r="M49" s="8"/>
      <c r="N49" s="8"/>
      <c r="O49" s="8"/>
    </row>
    <row r="50" spans="2:15" s="1" customFormat="1" x14ac:dyDescent="0.25">
      <c r="B50" s="101" t="s">
        <v>198</v>
      </c>
      <c r="C50" s="8"/>
      <c r="D50" s="8"/>
      <c r="E50" s="22"/>
      <c r="F50" s="19"/>
      <c r="G50" s="8"/>
      <c r="H50" s="8"/>
      <c r="I50" s="4"/>
      <c r="J50" s="8"/>
      <c r="K50" s="8"/>
      <c r="L50" s="8"/>
      <c r="M50" s="8"/>
      <c r="N50" s="8"/>
      <c r="O50" s="8"/>
    </row>
    <row r="51" spans="2:15" s="1" customFormat="1" x14ac:dyDescent="0.25">
      <c r="B51" s="8"/>
      <c r="C51" s="8"/>
      <c r="D51" s="8"/>
      <c r="E51" s="22"/>
      <c r="F51" s="19"/>
      <c r="G51" s="8"/>
      <c r="H51" s="8"/>
      <c r="I51" s="4"/>
      <c r="J51" s="8"/>
      <c r="K51" s="8"/>
      <c r="L51" s="8"/>
      <c r="M51" s="8"/>
      <c r="N51" s="8"/>
      <c r="O51" s="8"/>
    </row>
    <row r="52" spans="2:15" s="1" customFormat="1" x14ac:dyDescent="0.25">
      <c r="B52" s="8" t="s">
        <v>223</v>
      </c>
      <c r="C52" s="8"/>
      <c r="D52" s="8"/>
      <c r="E52" s="22"/>
      <c r="F52" s="19"/>
      <c r="G52" s="8"/>
      <c r="H52" s="8"/>
      <c r="I52" s="4"/>
      <c r="J52" s="8"/>
      <c r="K52" s="8"/>
      <c r="L52" s="8"/>
      <c r="M52" s="8"/>
      <c r="N52" s="8"/>
      <c r="O52" s="8"/>
    </row>
    <row r="53" spans="2:15" s="1" customFormat="1" x14ac:dyDescent="0.25">
      <c r="B53" s="8" t="s">
        <v>168</v>
      </c>
      <c r="C53" s="8"/>
      <c r="D53" s="8"/>
      <c r="E53" s="22"/>
      <c r="F53" s="19"/>
      <c r="G53" s="8"/>
      <c r="H53" s="8"/>
      <c r="I53" s="4"/>
      <c r="J53" s="8"/>
      <c r="K53" s="8"/>
      <c r="L53" s="8"/>
      <c r="M53" s="8"/>
      <c r="N53" s="8"/>
      <c r="O53" s="8"/>
    </row>
    <row r="54" spans="2:15" s="1" customFormat="1" x14ac:dyDescent="0.25">
      <c r="B54" s="8" t="s">
        <v>263</v>
      </c>
      <c r="C54" s="8"/>
      <c r="D54" s="8"/>
      <c r="E54" s="22"/>
      <c r="F54" s="19"/>
      <c r="G54" s="8">
        <f>H54/C1</f>
        <v>0.72718088358208954</v>
      </c>
      <c r="H54" s="8">
        <f>(H51+H49+H47+H45+H43+H37+H35+H33+H31+H29+H27+H25+H23+H20+H18+H16+H38+H39+H40+H41)*5%</f>
        <v>14616.33576</v>
      </c>
      <c r="I54" s="4"/>
      <c r="J54" s="8"/>
      <c r="K54" s="8"/>
      <c r="L54" s="8">
        <f>(L50+L48+L46+L44+L42+L37+L35+L33+L31+L29+L27+L25+L23+L20+L18+L16)*5%</f>
        <v>12768.611996000001</v>
      </c>
      <c r="M54" s="8">
        <f>L54/C1</f>
        <v>0.63525432815920402</v>
      </c>
      <c r="N54" s="8"/>
      <c r="O54" s="8"/>
    </row>
    <row r="55" spans="2:15" s="1" customFormat="1" x14ac:dyDescent="0.25">
      <c r="B55" s="8" t="s">
        <v>210</v>
      </c>
      <c r="C55" s="8"/>
      <c r="D55" s="8"/>
      <c r="E55" s="22"/>
      <c r="F55" s="19"/>
      <c r="G55" s="8"/>
      <c r="H55" s="8">
        <f>G55</f>
        <v>0</v>
      </c>
      <c r="I55" s="4"/>
      <c r="J55" s="8"/>
      <c r="K55" s="8"/>
      <c r="L55" s="8"/>
      <c r="M55" s="8"/>
      <c r="N55" s="8"/>
      <c r="O55" s="8"/>
    </row>
    <row r="56" spans="2:15" s="3" customFormat="1" x14ac:dyDescent="0.25">
      <c r="B56" s="11" t="s">
        <v>200</v>
      </c>
      <c r="C56" s="7"/>
      <c r="D56" s="7"/>
      <c r="E56" s="21"/>
      <c r="F56" s="18"/>
      <c r="G56" s="7">
        <f>SUM(G15:G55)</f>
        <v>15.416072187064678</v>
      </c>
      <c r="H56" s="7">
        <f>SUM(H15:H55)</f>
        <v>309863.05095999996</v>
      </c>
      <c r="I56" s="4"/>
      <c r="J56" s="7"/>
      <c r="K56" s="7"/>
      <c r="L56" s="7">
        <f>SUM(L15:L55)</f>
        <v>268140.85191599996</v>
      </c>
      <c r="M56" s="7">
        <f>SUM(M15:M55)</f>
        <v>13.340340891343285</v>
      </c>
      <c r="N56" s="7"/>
      <c r="O56" s="7"/>
    </row>
    <row r="57" spans="2:15" s="1" customFormat="1" ht="15.75" thickBot="1" x14ac:dyDescent="0.3"/>
    <row r="58" spans="2:15" s="1" customFormat="1" ht="37.5" thickBot="1" x14ac:dyDescent="0.3">
      <c r="B58" s="31"/>
      <c r="C58" s="32" t="s">
        <v>209</v>
      </c>
      <c r="D58" s="33" t="s">
        <v>201</v>
      </c>
      <c r="E58" s="39" t="s">
        <v>208</v>
      </c>
      <c r="F58" s="34" t="s">
        <v>207</v>
      </c>
      <c r="G58" s="36" t="s">
        <v>202</v>
      </c>
    </row>
    <row r="59" spans="2:15" s="1" customFormat="1" x14ac:dyDescent="0.25">
      <c r="B59" s="29" t="s">
        <v>204</v>
      </c>
      <c r="C59" s="30"/>
      <c r="D59" s="30"/>
      <c r="E59" s="30"/>
      <c r="F59" s="30"/>
      <c r="G59" s="35"/>
    </row>
    <row r="60" spans="2:15" s="1" customFormat="1" x14ac:dyDescent="0.25">
      <c r="B60" s="9" t="s">
        <v>169</v>
      </c>
      <c r="C60" s="8">
        <f>C$3</f>
        <v>20350</v>
      </c>
      <c r="D60" s="8">
        <v>0.1</v>
      </c>
      <c r="E60" s="8">
        <f>F60/C$1</f>
        <v>0.10124378109452736</v>
      </c>
      <c r="F60" s="8">
        <f t="shared" ref="F60:F72" si="0">G60*C60*D60</f>
        <v>2035</v>
      </c>
      <c r="G60" s="37">
        <v>1</v>
      </c>
    </row>
    <row r="61" spans="2:15" s="1" customFormat="1" x14ac:dyDescent="0.25">
      <c r="B61" s="9" t="s">
        <v>205</v>
      </c>
      <c r="C61" s="8">
        <f>C6</f>
        <v>10050</v>
      </c>
      <c r="D61" s="8">
        <v>0.2</v>
      </c>
      <c r="E61" s="8">
        <f t="shared" ref="E61:E72" si="1">F61/C$1</f>
        <v>0.1</v>
      </c>
      <c r="F61" s="8">
        <f t="shared" si="0"/>
        <v>2010</v>
      </c>
      <c r="G61" s="37">
        <v>1</v>
      </c>
    </row>
    <row r="62" spans="2:15" s="1" customFormat="1" x14ac:dyDescent="0.25">
      <c r="B62" s="9" t="s">
        <v>170</v>
      </c>
      <c r="C62" s="8">
        <f>C$3</f>
        <v>20350</v>
      </c>
      <c r="D62" s="8">
        <v>0.2</v>
      </c>
      <c r="E62" s="8">
        <f t="shared" si="1"/>
        <v>0.20248756218905473</v>
      </c>
      <c r="F62" s="8">
        <f t="shared" si="0"/>
        <v>4070</v>
      </c>
      <c r="G62" s="37">
        <v>1</v>
      </c>
    </row>
    <row r="63" spans="2:15" s="1" customFormat="1" x14ac:dyDescent="0.25">
      <c r="B63" s="9" t="s">
        <v>171</v>
      </c>
      <c r="C63" s="8">
        <f>C$3</f>
        <v>20350</v>
      </c>
      <c r="D63" s="8">
        <v>0.2</v>
      </c>
      <c r="E63" s="8">
        <f t="shared" si="1"/>
        <v>0</v>
      </c>
      <c r="F63" s="8">
        <f t="shared" si="0"/>
        <v>0</v>
      </c>
      <c r="G63" s="37">
        <v>0</v>
      </c>
    </row>
    <row r="64" spans="2:15" s="1" customFormat="1" x14ac:dyDescent="0.25">
      <c r="B64" s="9" t="s">
        <v>172</v>
      </c>
      <c r="C64" s="8">
        <f>C$3</f>
        <v>20350</v>
      </c>
      <c r="D64" s="8">
        <v>0.01</v>
      </c>
      <c r="E64" s="8">
        <f t="shared" si="1"/>
        <v>1.0124378109452737E-2</v>
      </c>
      <c r="F64" s="8">
        <f t="shared" si="0"/>
        <v>203.5</v>
      </c>
      <c r="G64" s="37">
        <v>1</v>
      </c>
    </row>
    <row r="65" spans="2:18" s="1" customFormat="1" x14ac:dyDescent="0.25">
      <c r="B65" s="9" t="s">
        <v>173</v>
      </c>
      <c r="C65" s="8">
        <f>C$3</f>
        <v>20350</v>
      </c>
      <c r="D65" s="8">
        <v>0.2</v>
      </c>
      <c r="E65" s="8">
        <f t="shared" si="1"/>
        <v>0.20248756218905473</v>
      </c>
      <c r="F65" s="8">
        <f t="shared" si="0"/>
        <v>4070</v>
      </c>
      <c r="G65" s="37">
        <v>1</v>
      </c>
    </row>
    <row r="66" spans="2:18" s="1" customFormat="1" x14ac:dyDescent="0.25">
      <c r="B66" s="9" t="s">
        <v>174</v>
      </c>
      <c r="C66" s="8">
        <f>C1</f>
        <v>20100</v>
      </c>
      <c r="D66" s="8">
        <v>0.2</v>
      </c>
      <c r="E66" s="8">
        <f t="shared" si="1"/>
        <v>0.2</v>
      </c>
      <c r="F66" s="8">
        <f t="shared" si="0"/>
        <v>4020</v>
      </c>
      <c r="G66" s="37">
        <v>1</v>
      </c>
    </row>
    <row r="67" spans="2:18" s="1" customFormat="1" x14ac:dyDescent="0.25">
      <c r="B67" s="9" t="s">
        <v>175</v>
      </c>
      <c r="C67" s="8">
        <f>C$3</f>
        <v>20350</v>
      </c>
      <c r="D67" s="8">
        <v>0.3</v>
      </c>
      <c r="E67" s="8">
        <f t="shared" si="1"/>
        <v>0.30373134328358209</v>
      </c>
      <c r="F67" s="8">
        <f t="shared" si="0"/>
        <v>6105</v>
      </c>
      <c r="G67" s="37">
        <v>1</v>
      </c>
    </row>
    <row r="68" spans="2:18" s="1" customFormat="1" x14ac:dyDescent="0.25">
      <c r="B68" s="9" t="s">
        <v>176</v>
      </c>
      <c r="C68" s="8">
        <f>C$3</f>
        <v>20350</v>
      </c>
      <c r="D68" s="8">
        <v>0.1</v>
      </c>
      <c r="E68" s="8">
        <f t="shared" si="1"/>
        <v>0</v>
      </c>
      <c r="F68" s="8">
        <f t="shared" si="0"/>
        <v>0</v>
      </c>
      <c r="G68" s="37">
        <v>0</v>
      </c>
    </row>
    <row r="69" spans="2:18" s="1" customFormat="1" x14ac:dyDescent="0.25">
      <c r="B69" s="9" t="s">
        <v>177</v>
      </c>
      <c r="C69" s="8">
        <f>C1</f>
        <v>20100</v>
      </c>
      <c r="D69" s="8">
        <v>0.2</v>
      </c>
      <c r="E69" s="8">
        <f t="shared" si="1"/>
        <v>0.2</v>
      </c>
      <c r="F69" s="8">
        <f t="shared" si="0"/>
        <v>4020</v>
      </c>
      <c r="G69" s="37">
        <v>1</v>
      </c>
    </row>
    <row r="70" spans="2:18" s="1" customFormat="1" x14ac:dyDescent="0.25">
      <c r="B70" s="9" t="s">
        <v>178</v>
      </c>
      <c r="C70" s="8">
        <f>C$3</f>
        <v>20350</v>
      </c>
      <c r="D70" s="8">
        <v>1.3</v>
      </c>
      <c r="E70" s="8">
        <f t="shared" si="1"/>
        <v>0</v>
      </c>
      <c r="F70" s="8">
        <f t="shared" si="0"/>
        <v>0</v>
      </c>
      <c r="G70" s="37">
        <v>0</v>
      </c>
    </row>
    <row r="71" spans="2:18" s="1" customFormat="1" x14ac:dyDescent="0.25">
      <c r="B71" s="9" t="s">
        <v>179</v>
      </c>
      <c r="C71" s="8">
        <f>C$3</f>
        <v>20350</v>
      </c>
      <c r="D71" s="8">
        <v>0.5</v>
      </c>
      <c r="E71" s="8">
        <f t="shared" si="1"/>
        <v>0</v>
      </c>
      <c r="F71" s="8">
        <f t="shared" si="0"/>
        <v>0</v>
      </c>
      <c r="G71" s="37">
        <v>0</v>
      </c>
    </row>
    <row r="72" spans="2:18" s="1" customFormat="1" x14ac:dyDescent="0.25">
      <c r="B72" s="9" t="s">
        <v>180</v>
      </c>
      <c r="C72" s="8">
        <f>C1</f>
        <v>20100</v>
      </c>
      <c r="D72" s="8">
        <v>0.01</v>
      </c>
      <c r="E72" s="8">
        <f t="shared" si="1"/>
        <v>0</v>
      </c>
      <c r="F72" s="8">
        <f t="shared" si="0"/>
        <v>0</v>
      </c>
      <c r="G72" s="37">
        <v>0</v>
      </c>
    </row>
    <row r="73" spans="2:18" s="3" customFormat="1" x14ac:dyDescent="0.25">
      <c r="B73" s="7" t="s">
        <v>206</v>
      </c>
      <c r="C73" s="7"/>
      <c r="D73" s="7"/>
      <c r="E73" s="7">
        <f>SUM(E60:E72)</f>
        <v>1.3200746268656716</v>
      </c>
      <c r="F73" s="7">
        <f>SUM(F60:F72)</f>
        <v>26533.5</v>
      </c>
      <c r="G73" s="3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s="3" customFormat="1" x14ac:dyDescent="0.25">
      <c r="B74" s="7" t="s">
        <v>183</v>
      </c>
      <c r="C74" s="7"/>
      <c r="D74" s="7"/>
      <c r="E74" s="7">
        <f>E73*0.3</f>
        <v>0.39602238805970147</v>
      </c>
      <c r="F74" s="7">
        <f>F73*0.3</f>
        <v>7960.0499999999993</v>
      </c>
      <c r="G74" s="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s="1" customFormat="1" x14ac:dyDescent="0.25"/>
    <row r="76" spans="2:18" s="3" customFormat="1" ht="45" x14ac:dyDescent="0.25">
      <c r="B76" s="11"/>
      <c r="C76" s="11" t="s">
        <v>264</v>
      </c>
      <c r="D76" s="11" t="s">
        <v>265</v>
      </c>
    </row>
    <row r="77" spans="2:18" s="5" customFormat="1" ht="15.75" x14ac:dyDescent="0.25">
      <c r="B77" s="79" t="s">
        <v>181</v>
      </c>
      <c r="C77" s="80">
        <f>G56+E73</f>
        <v>16.73614681393035</v>
      </c>
      <c r="D77" s="81"/>
      <c r="E77" s="41"/>
      <c r="F77" s="42"/>
      <c r="G77" s="43"/>
      <c r="H77" s="43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s="5" customFormat="1" ht="15.75" x14ac:dyDescent="0.25">
      <c r="B78" s="50" t="s">
        <v>211</v>
      </c>
      <c r="D78" s="10">
        <f>F73+F74+H56</f>
        <v>344356.60095999995</v>
      </c>
      <c r="E78" s="41"/>
      <c r="F78" s="42"/>
      <c r="G78" s="43"/>
      <c r="H78" s="43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s="1" customFormat="1" x14ac:dyDescent="0.25">
      <c r="B79" s="51" t="s">
        <v>261</v>
      </c>
      <c r="C79" s="8"/>
      <c r="D79" s="52"/>
      <c r="E79" s="44"/>
      <c r="F79" s="45"/>
      <c r="G79" s="46"/>
      <c r="H79" s="46"/>
    </row>
    <row r="80" spans="2:18" s="1" customFormat="1" x14ac:dyDescent="0.25">
      <c r="B80" s="51" t="s">
        <v>182</v>
      </c>
      <c r="C80" s="8">
        <f>D80/C$1</f>
        <v>4.4295783745053718</v>
      </c>
      <c r="D80" s="52">
        <f>D102</f>
        <v>89034.525327557974</v>
      </c>
      <c r="E80" s="44"/>
      <c r="F80" s="45"/>
      <c r="G80" s="46"/>
      <c r="H80" s="46"/>
    </row>
    <row r="81" spans="2:18" s="1" customFormat="1" x14ac:dyDescent="0.25">
      <c r="B81" s="51" t="s">
        <v>183</v>
      </c>
      <c r="C81" s="8">
        <f t="shared" ref="C81:C84" si="2">D81/C$1</f>
        <v>0.82244854933069278</v>
      </c>
      <c r="D81" s="52">
        <f t="shared" ref="D81:D83" si="3">D103</f>
        <v>16531.215841546924</v>
      </c>
      <c r="E81" s="44"/>
      <c r="F81" s="45"/>
      <c r="G81" s="46"/>
      <c r="H81" s="46"/>
    </row>
    <row r="82" spans="2:18" s="1" customFormat="1" x14ac:dyDescent="0.25">
      <c r="B82" s="51" t="s">
        <v>184</v>
      </c>
      <c r="C82" s="8">
        <f t="shared" si="2"/>
        <v>5.760518698369486</v>
      </c>
      <c r="D82" s="52">
        <f t="shared" si="3"/>
        <v>115786.42583722668</v>
      </c>
      <c r="E82" s="44"/>
      <c r="F82" s="45"/>
      <c r="G82" s="46"/>
      <c r="H82" s="46"/>
    </row>
    <row r="83" spans="2:18" s="1" customFormat="1" x14ac:dyDescent="0.25">
      <c r="B83" s="51" t="s">
        <v>185</v>
      </c>
      <c r="C83" s="8">
        <f t="shared" si="2"/>
        <v>0</v>
      </c>
      <c r="D83" s="52">
        <f t="shared" si="3"/>
        <v>0</v>
      </c>
      <c r="E83" s="44"/>
      <c r="F83" s="45"/>
      <c r="G83" s="46"/>
      <c r="H83" s="46"/>
    </row>
    <row r="84" spans="2:18" x14ac:dyDescent="0.25">
      <c r="B84" s="51" t="s">
        <v>186</v>
      </c>
      <c r="C84" s="8">
        <f t="shared" si="2"/>
        <v>0.96780367914507548</v>
      </c>
      <c r="D84" s="52">
        <f>D106+D107</f>
        <v>19452.853950816017</v>
      </c>
      <c r="E84" s="44"/>
      <c r="F84" s="45"/>
      <c r="G84" s="46"/>
      <c r="H84" s="46"/>
      <c r="P84" s="1"/>
      <c r="Q84" s="1"/>
      <c r="R84" s="1"/>
    </row>
    <row r="85" spans="2:18" s="3" customFormat="1" x14ac:dyDescent="0.25">
      <c r="B85" s="53" t="s">
        <v>187</v>
      </c>
      <c r="C85" s="11">
        <f>D86/C$1</f>
        <v>12.572350296375502</v>
      </c>
      <c r="D85" s="54">
        <v>11899.22</v>
      </c>
      <c r="E85" s="47"/>
      <c r="F85" s="48"/>
      <c r="G85" s="49"/>
      <c r="H85" s="49"/>
      <c r="J85" s="1"/>
      <c r="K85" s="1"/>
      <c r="L85" s="1"/>
      <c r="M85" s="1"/>
      <c r="N85" s="1"/>
      <c r="O85" s="1"/>
      <c r="P85" s="1"/>
      <c r="Q85" s="1"/>
      <c r="R85" s="1"/>
    </row>
    <row r="86" spans="2:18" s="3" customFormat="1" x14ac:dyDescent="0.25">
      <c r="B86" s="53" t="s">
        <v>218</v>
      </c>
      <c r="D86" s="54">
        <f>SUM(D79:D85)</f>
        <v>252704.24095714759</v>
      </c>
      <c r="E86" s="47"/>
      <c r="F86" s="48"/>
      <c r="G86" s="49"/>
      <c r="H86" s="49"/>
      <c r="J86" s="1"/>
      <c r="K86" s="1"/>
      <c r="L86" s="1"/>
      <c r="M86" s="1"/>
      <c r="N86" s="1"/>
      <c r="O86" s="1"/>
      <c r="P86" s="1"/>
      <c r="Q86" s="1"/>
      <c r="R86" s="1"/>
    </row>
    <row r="87" spans="2:18" s="3" customFormat="1" ht="15.75" thickBot="1" x14ac:dyDescent="0.3">
      <c r="B87" s="55" t="s">
        <v>225</v>
      </c>
      <c r="C87" s="57">
        <f>C85+C77</f>
        <v>29.308497110305851</v>
      </c>
      <c r="D87" s="56">
        <f>D86+D78</f>
        <v>597060.84191714751</v>
      </c>
      <c r="E87" s="47"/>
      <c r="F87" s="48"/>
      <c r="G87" s="49"/>
      <c r="H87" s="49"/>
      <c r="J87" s="1"/>
      <c r="K87" s="1"/>
      <c r="L87" s="1"/>
      <c r="M87" s="1"/>
      <c r="N87" s="1"/>
      <c r="O87" s="1"/>
      <c r="P87" s="1"/>
      <c r="Q87" s="1"/>
      <c r="R87" s="1"/>
    </row>
    <row r="88" spans="2:18" s="3" customFormat="1" ht="15.75" thickBot="1" x14ac:dyDescent="0.3">
      <c r="B88" s="77" t="s">
        <v>226</v>
      </c>
      <c r="C88" s="78">
        <f>M56+E73+E74+C85</f>
        <v>27.628788202644159</v>
      </c>
      <c r="D88" s="56">
        <f>C88*C1</f>
        <v>555338.64287314762</v>
      </c>
      <c r="E88" s="47"/>
      <c r="F88" s="48"/>
      <c r="G88" s="49"/>
      <c r="H88" s="49"/>
      <c r="J88" s="1"/>
      <c r="K88" s="1"/>
      <c r="L88" s="1"/>
      <c r="M88" s="1"/>
      <c r="N88" s="1"/>
      <c r="O88" s="1"/>
      <c r="P88" s="1"/>
      <c r="Q88" s="1"/>
      <c r="R88" s="1"/>
    </row>
    <row r="89" spans="2:18" s="1" customFormat="1" ht="18" customHeight="1" x14ac:dyDescent="0.25">
      <c r="B89" s="8" t="s">
        <v>219</v>
      </c>
      <c r="C89" s="8">
        <v>18.5</v>
      </c>
      <c r="E89" s="20"/>
      <c r="F89" s="17"/>
    </row>
    <row r="90" spans="2:18" s="1" customFormat="1" x14ac:dyDescent="0.25">
      <c r="B90" s="8" t="s">
        <v>220</v>
      </c>
      <c r="C90" s="8">
        <f>C89*C1</f>
        <v>371850</v>
      </c>
      <c r="E90" s="20"/>
      <c r="F90" s="17"/>
    </row>
    <row r="91" spans="2:18" s="1" customFormat="1" x14ac:dyDescent="0.25">
      <c r="B91" s="8" t="s">
        <v>262</v>
      </c>
      <c r="C91" s="8">
        <f>C90-D88</f>
        <v>-183488.64287314762</v>
      </c>
      <c r="E91" s="20"/>
      <c r="F91" s="17"/>
    </row>
    <row r="92" spans="2:18" s="1" customFormat="1" x14ac:dyDescent="0.25">
      <c r="E92" s="20"/>
      <c r="F92" s="17"/>
    </row>
    <row r="93" spans="2:18" s="1" customFormat="1" x14ac:dyDescent="0.25">
      <c r="E93" s="20"/>
      <c r="F93" s="17"/>
    </row>
    <row r="94" spans="2:18" s="1" customFormat="1" ht="15.75" thickBot="1" x14ac:dyDescent="0.3">
      <c r="B94" s="1" t="s">
        <v>269</v>
      </c>
      <c r="E94" s="20"/>
      <c r="F94" s="17"/>
    </row>
    <row r="95" spans="2:18" s="1" customFormat="1" x14ac:dyDescent="0.25">
      <c r="B95" s="7" t="s">
        <v>253</v>
      </c>
      <c r="C95" s="107" t="s">
        <v>255</v>
      </c>
      <c r="D95" s="108"/>
      <c r="E95" s="20"/>
      <c r="F95" s="17"/>
    </row>
    <row r="96" spans="2:18" s="1" customFormat="1" x14ac:dyDescent="0.25">
      <c r="B96" s="8" t="s">
        <v>248</v>
      </c>
      <c r="C96" s="8">
        <v>69.928969064577103</v>
      </c>
      <c r="D96" s="64">
        <f>D78</f>
        <v>344356.60095999995</v>
      </c>
      <c r="E96" s="20"/>
      <c r="F96" s="17"/>
    </row>
    <row r="97" spans="2:6" s="1" customFormat="1" x14ac:dyDescent="0.25">
      <c r="B97" s="8">
        <f>SUM(вкладыш:Финляндия!D37)</f>
        <v>14.55312</v>
      </c>
      <c r="C97" s="8">
        <f>SUM(вкладыш:Финляндия!K37)</f>
        <v>14.55312</v>
      </c>
      <c r="D97" s="40">
        <f>D96*C96/100</f>
        <v>240805.02095714759</v>
      </c>
      <c r="E97" s="20"/>
      <c r="F97" s="17"/>
    </row>
    <row r="98" spans="2:6" s="1" customFormat="1" x14ac:dyDescent="0.25">
      <c r="B98" s="8" t="s">
        <v>250</v>
      </c>
      <c r="C98" s="8">
        <v>100</v>
      </c>
      <c r="D98" s="40">
        <f>D97+D96</f>
        <v>585161.62191714754</v>
      </c>
      <c r="E98" s="20"/>
      <c r="F98" s="17"/>
    </row>
    <row r="99" spans="2:6" s="1" customFormat="1" ht="15.75" thickBot="1" x14ac:dyDescent="0.3">
      <c r="B99" s="46"/>
      <c r="C99" s="46"/>
      <c r="D99" s="46"/>
      <c r="E99" s="20"/>
      <c r="F99" s="17"/>
    </row>
    <row r="100" spans="2:6" s="1" customFormat="1" ht="15.75" thickBot="1" x14ac:dyDescent="0.3">
      <c r="B100" s="3"/>
      <c r="C100" s="107" t="s">
        <v>255</v>
      </c>
      <c r="D100" s="108"/>
      <c r="E100" s="20"/>
      <c r="F100" s="17"/>
    </row>
    <row r="101" spans="2:6" s="1" customFormat="1" ht="68.25" x14ac:dyDescent="0.25">
      <c r="B101" s="102" t="s">
        <v>260</v>
      </c>
      <c r="C101" s="69" t="s">
        <v>258</v>
      </c>
      <c r="D101" s="8" t="s">
        <v>259</v>
      </c>
      <c r="E101" s="20"/>
      <c r="F101" s="17"/>
    </row>
    <row r="102" spans="2:6" s="1" customFormat="1" x14ac:dyDescent="0.25">
      <c r="B102" s="51" t="s">
        <v>212</v>
      </c>
      <c r="C102" s="65">
        <v>36.973699706785638</v>
      </c>
      <c r="D102" s="8">
        <f>C102*D$97/100</f>
        <v>89034.525327557974</v>
      </c>
      <c r="E102" s="20"/>
      <c r="F102" s="17"/>
    </row>
    <row r="103" spans="2:6" s="1" customFormat="1" x14ac:dyDescent="0.25">
      <c r="B103" s="51" t="s">
        <v>213</v>
      </c>
      <c r="C103" s="65">
        <v>6.864979715056994</v>
      </c>
      <c r="D103" s="8">
        <f t="shared" ref="D103:D107" si="4">C103*D$97/100</f>
        <v>16531.215841546924</v>
      </c>
      <c r="E103" s="20"/>
      <c r="F103" s="17"/>
    </row>
    <row r="104" spans="2:6" s="1" customFormat="1" x14ac:dyDescent="0.25">
      <c r="B104" s="51" t="s">
        <v>214</v>
      </c>
      <c r="C104" s="65">
        <v>48.083061298722434</v>
      </c>
      <c r="D104" s="8">
        <f t="shared" si="4"/>
        <v>115786.42583722668</v>
      </c>
      <c r="E104" s="20"/>
      <c r="F104" s="17"/>
    </row>
    <row r="105" spans="2:6" s="1" customFormat="1" x14ac:dyDescent="0.25">
      <c r="B105" s="51" t="s">
        <v>215</v>
      </c>
      <c r="C105" s="65">
        <v>0</v>
      </c>
      <c r="D105" s="8">
        <f t="shared" si="4"/>
        <v>0</v>
      </c>
      <c r="E105" s="20"/>
      <c r="F105" s="17"/>
    </row>
    <row r="106" spans="2:6" s="1" customFormat="1" x14ac:dyDescent="0.25">
      <c r="B106" s="51" t="s">
        <v>216</v>
      </c>
      <c r="C106" s="65">
        <v>0</v>
      </c>
      <c r="D106" s="8">
        <f t="shared" si="4"/>
        <v>0</v>
      </c>
      <c r="E106" s="20"/>
      <c r="F106" s="17"/>
    </row>
    <row r="107" spans="2:6" s="1" customFormat="1" x14ac:dyDescent="0.25">
      <c r="B107" s="51" t="s">
        <v>217</v>
      </c>
      <c r="C107" s="65">
        <v>8.0782592794349366</v>
      </c>
      <c r="D107" s="8">
        <f t="shared" si="4"/>
        <v>19452.853950816017</v>
      </c>
      <c r="E107" s="20"/>
      <c r="F107" s="17"/>
    </row>
    <row r="108" spans="2:6" s="1" customFormat="1" ht="15.75" thickBot="1" x14ac:dyDescent="0.3">
      <c r="B108" s="66" t="s">
        <v>270</v>
      </c>
      <c r="C108" s="65">
        <f>SUM(C102:C107)</f>
        <v>100</v>
      </c>
      <c r="D108" s="65">
        <f>SUM(D102:D107)</f>
        <v>240805.02095714759</v>
      </c>
      <c r="E108" s="20"/>
      <c r="F108" s="17"/>
    </row>
    <row r="109" spans="2:6" s="1" customFormat="1" x14ac:dyDescent="0.25"/>
    <row r="110" spans="2:6" s="1" customFormat="1" x14ac:dyDescent="0.25"/>
    <row r="111" spans="2:6" s="1" customFormat="1" x14ac:dyDescent="0.25"/>
    <row r="112" spans="2:6" s="1" customFormat="1" x14ac:dyDescent="0.25"/>
    <row r="113" spans="5:6" s="1" customFormat="1" x14ac:dyDescent="0.25"/>
    <row r="114" spans="5:6" s="1" customFormat="1" x14ac:dyDescent="0.25"/>
    <row r="115" spans="5:6" s="1" customFormat="1" ht="15.75" customHeight="1" x14ac:dyDescent="0.25"/>
    <row r="116" spans="5:6" s="1" customFormat="1" x14ac:dyDescent="0.25"/>
    <row r="117" spans="5:6" s="1" customFormat="1" x14ac:dyDescent="0.25"/>
    <row r="118" spans="5:6" s="1" customFormat="1" x14ac:dyDescent="0.25"/>
    <row r="119" spans="5:6" s="1" customFormat="1" x14ac:dyDescent="0.25"/>
    <row r="120" spans="5:6" s="1" customFormat="1" x14ac:dyDescent="0.25"/>
    <row r="121" spans="5:6" s="1" customFormat="1" x14ac:dyDescent="0.25"/>
    <row r="122" spans="5:6" s="1" customFormat="1" x14ac:dyDescent="0.25"/>
    <row r="123" spans="5:6" s="1" customFormat="1" x14ac:dyDescent="0.25"/>
    <row r="124" spans="5:6" s="1" customFormat="1" x14ac:dyDescent="0.25">
      <c r="E124" s="20"/>
      <c r="F124" s="17"/>
    </row>
    <row r="125" spans="5:6" s="1" customFormat="1" x14ac:dyDescent="0.25">
      <c r="E125" s="20"/>
      <c r="F125" s="17"/>
    </row>
    <row r="126" spans="5:6" s="1" customFormat="1" x14ac:dyDescent="0.25">
      <c r="E126" s="20"/>
      <c r="F126" s="17"/>
    </row>
    <row r="127" spans="5:6" s="1" customFormat="1" x14ac:dyDescent="0.25">
      <c r="E127" s="20"/>
      <c r="F127" s="17"/>
    </row>
    <row r="128" spans="5:6" s="1" customFormat="1" x14ac:dyDescent="0.25">
      <c r="E128" s="20"/>
      <c r="F128" s="17"/>
    </row>
    <row r="129" spans="2:6" s="1" customFormat="1" x14ac:dyDescent="0.25">
      <c r="E129" s="20"/>
      <c r="F129" s="17"/>
    </row>
    <row r="130" spans="2:6" s="1" customFormat="1" x14ac:dyDescent="0.25">
      <c r="E130" s="20"/>
      <c r="F130" s="17"/>
    </row>
    <row r="131" spans="2:6" s="1" customFormat="1" x14ac:dyDescent="0.25">
      <c r="E131" s="20"/>
      <c r="F131" s="17"/>
    </row>
    <row r="132" spans="2:6" s="1" customFormat="1" x14ac:dyDescent="0.25">
      <c r="E132" s="20"/>
      <c r="F132" s="17"/>
    </row>
    <row r="133" spans="2:6" s="1" customFormat="1" x14ac:dyDescent="0.25">
      <c r="E133" s="20"/>
      <c r="F133" s="17"/>
    </row>
    <row r="134" spans="2:6" s="1" customFormat="1" x14ac:dyDescent="0.25">
      <c r="E134" s="20"/>
      <c r="F134" s="17"/>
    </row>
    <row r="135" spans="2:6" s="1" customFormat="1" x14ac:dyDescent="0.25">
      <c r="E135" s="20"/>
      <c r="F135" s="17"/>
    </row>
    <row r="136" spans="2:6" s="1" customFormat="1" x14ac:dyDescent="0.25">
      <c r="B136" s="1">
        <f>SUM(вкладыш:Финляндия!D42)</f>
        <v>6</v>
      </c>
      <c r="C136" s="1">
        <f>SUM(вкладыш:Финляндия!K42)</f>
        <v>6</v>
      </c>
      <c r="E136" s="20"/>
      <c r="F136" s="17"/>
    </row>
    <row r="137" spans="2:6" s="1" customFormat="1" x14ac:dyDescent="0.25">
      <c r="E137" s="20"/>
      <c r="F137" s="17"/>
    </row>
    <row r="138" spans="2:6" s="1" customFormat="1" x14ac:dyDescent="0.25">
      <c r="E138" s="20"/>
      <c r="F138" s="17"/>
    </row>
    <row r="139" spans="2:6" s="1" customFormat="1" x14ac:dyDescent="0.25">
      <c r="E139" s="20"/>
      <c r="F139" s="17"/>
    </row>
    <row r="140" spans="2:6" s="1" customFormat="1" x14ac:dyDescent="0.25">
      <c r="E140" s="20"/>
      <c r="F140" s="17"/>
    </row>
    <row r="141" spans="2:6" s="1" customFormat="1" x14ac:dyDescent="0.25">
      <c r="E141" s="20"/>
      <c r="F141" s="17"/>
    </row>
    <row r="142" spans="2:6" s="1" customFormat="1" x14ac:dyDescent="0.25">
      <c r="E142" s="20"/>
      <c r="F142" s="17"/>
    </row>
    <row r="143" spans="2:6" s="1" customFormat="1" x14ac:dyDescent="0.25">
      <c r="E143" s="20"/>
      <c r="F143" s="17"/>
    </row>
    <row r="144" spans="2:6" s="1" customFormat="1" x14ac:dyDescent="0.25">
      <c r="E144" s="20"/>
      <c r="F144" s="17"/>
    </row>
    <row r="145" spans="5:6" s="1" customFormat="1" x14ac:dyDescent="0.25">
      <c r="E145" s="20"/>
      <c r="F145" s="17"/>
    </row>
    <row r="146" spans="5:6" s="1" customFormat="1" x14ac:dyDescent="0.25">
      <c r="E146" s="20"/>
      <c r="F146" s="17"/>
    </row>
    <row r="147" spans="5:6" s="1" customFormat="1" x14ac:dyDescent="0.25">
      <c r="E147" s="20"/>
      <c r="F147" s="17"/>
    </row>
    <row r="148" spans="5:6" s="1" customFormat="1" x14ac:dyDescent="0.25">
      <c r="E148" s="20"/>
      <c r="F148" s="17"/>
    </row>
    <row r="149" spans="5:6" s="1" customFormat="1" x14ac:dyDescent="0.25">
      <c r="E149" s="20"/>
      <c r="F149" s="17"/>
    </row>
    <row r="150" spans="5:6" s="1" customFormat="1" x14ac:dyDescent="0.25">
      <c r="E150" s="20"/>
      <c r="F150" s="17"/>
    </row>
    <row r="151" spans="5:6" s="1" customFormat="1" x14ac:dyDescent="0.25">
      <c r="E151" s="20"/>
      <c r="F151" s="17"/>
    </row>
    <row r="152" spans="5:6" s="1" customFormat="1" x14ac:dyDescent="0.25">
      <c r="E152" s="20"/>
      <c r="F152" s="17"/>
    </row>
    <row r="153" spans="5:6" s="1" customFormat="1" x14ac:dyDescent="0.25">
      <c r="E153" s="20"/>
      <c r="F153" s="17"/>
    </row>
    <row r="154" spans="5:6" s="1" customFormat="1" x14ac:dyDescent="0.25">
      <c r="E154" s="20"/>
      <c r="F154" s="17"/>
    </row>
    <row r="155" spans="5:6" s="1" customFormat="1" x14ac:dyDescent="0.25">
      <c r="E155" s="20"/>
      <c r="F155" s="17"/>
    </row>
    <row r="156" spans="5:6" s="1" customFormat="1" x14ac:dyDescent="0.25">
      <c r="E156" s="20"/>
      <c r="F156" s="17"/>
    </row>
    <row r="157" spans="5:6" s="1" customFormat="1" x14ac:dyDescent="0.25">
      <c r="E157" s="20"/>
      <c r="F157" s="17"/>
    </row>
    <row r="158" spans="5:6" s="1" customFormat="1" x14ac:dyDescent="0.25">
      <c r="E158" s="20"/>
      <c r="F158" s="17"/>
    </row>
    <row r="159" spans="5:6" s="1" customFormat="1" x14ac:dyDescent="0.25">
      <c r="E159" s="20"/>
      <c r="F159" s="17"/>
    </row>
    <row r="160" spans="5:6" s="1" customFormat="1" x14ac:dyDescent="0.25">
      <c r="E160" s="20"/>
      <c r="F160" s="17"/>
    </row>
    <row r="161" spans="5:6" s="1" customFormat="1" x14ac:dyDescent="0.25">
      <c r="E161" s="20"/>
      <c r="F161" s="17"/>
    </row>
    <row r="162" spans="5:6" s="1" customFormat="1" x14ac:dyDescent="0.25">
      <c r="E162" s="20"/>
      <c r="F162" s="17"/>
    </row>
    <row r="163" spans="5:6" s="1" customFormat="1" x14ac:dyDescent="0.25">
      <c r="E163" s="20"/>
      <c r="F163" s="17"/>
    </row>
    <row r="164" spans="5:6" s="1" customFormat="1" x14ac:dyDescent="0.25">
      <c r="E164" s="20"/>
      <c r="F164" s="17"/>
    </row>
    <row r="165" spans="5:6" s="1" customFormat="1" x14ac:dyDescent="0.25">
      <c r="E165" s="20"/>
      <c r="F165" s="17"/>
    </row>
    <row r="166" spans="5:6" s="1" customFormat="1" x14ac:dyDescent="0.25">
      <c r="E166" s="20"/>
      <c r="F166" s="17"/>
    </row>
    <row r="167" spans="5:6" s="1" customFormat="1" x14ac:dyDescent="0.25">
      <c r="E167" s="20"/>
      <c r="F167" s="17"/>
    </row>
    <row r="168" spans="5:6" s="1" customFormat="1" x14ac:dyDescent="0.25">
      <c r="E168" s="20"/>
      <c r="F168" s="17"/>
    </row>
    <row r="169" spans="5:6" s="1" customFormat="1" x14ac:dyDescent="0.25">
      <c r="E169" s="20"/>
      <c r="F169" s="17"/>
    </row>
    <row r="170" spans="5:6" s="1" customFormat="1" x14ac:dyDescent="0.25">
      <c r="E170" s="20"/>
      <c r="F170" s="17"/>
    </row>
    <row r="171" spans="5:6" s="1" customFormat="1" x14ac:dyDescent="0.25">
      <c r="E171" s="20"/>
      <c r="F171" s="17"/>
    </row>
    <row r="172" spans="5:6" s="1" customFormat="1" x14ac:dyDescent="0.25">
      <c r="E172" s="20"/>
      <c r="F172" s="17"/>
    </row>
    <row r="173" spans="5:6" s="1" customFormat="1" x14ac:dyDescent="0.25">
      <c r="E173" s="20"/>
      <c r="F173" s="17"/>
    </row>
    <row r="174" spans="5:6" s="1" customFormat="1" x14ac:dyDescent="0.25">
      <c r="E174" s="20"/>
      <c r="F174" s="17"/>
    </row>
    <row r="175" spans="5:6" s="1" customFormat="1" x14ac:dyDescent="0.25">
      <c r="E175" s="20"/>
      <c r="F175" s="17"/>
    </row>
    <row r="176" spans="5:6" s="1" customFormat="1" x14ac:dyDescent="0.25">
      <c r="E176" s="20"/>
      <c r="F176" s="17"/>
    </row>
    <row r="177" spans="5:6" s="1" customFormat="1" x14ac:dyDescent="0.25">
      <c r="E177" s="20"/>
      <c r="F177" s="17"/>
    </row>
    <row r="178" spans="5:6" s="1" customFormat="1" x14ac:dyDescent="0.25">
      <c r="E178" s="20"/>
      <c r="F178" s="17"/>
    </row>
    <row r="179" spans="5:6" s="1" customFormat="1" x14ac:dyDescent="0.25">
      <c r="E179" s="20"/>
      <c r="F179" s="17"/>
    </row>
    <row r="180" spans="5:6" s="1" customFormat="1" x14ac:dyDescent="0.25">
      <c r="E180" s="20"/>
      <c r="F180" s="17"/>
    </row>
    <row r="181" spans="5:6" s="1" customFormat="1" x14ac:dyDescent="0.25">
      <c r="E181" s="20"/>
      <c r="F181" s="17"/>
    </row>
    <row r="182" spans="5:6" s="1" customFormat="1" x14ac:dyDescent="0.25">
      <c r="E182" s="20"/>
      <c r="F182" s="17"/>
    </row>
    <row r="183" spans="5:6" s="1" customFormat="1" x14ac:dyDescent="0.25">
      <c r="E183" s="20"/>
      <c r="F183" s="17"/>
    </row>
    <row r="184" spans="5:6" s="1" customFormat="1" x14ac:dyDescent="0.25">
      <c r="E184" s="20"/>
      <c r="F184" s="17"/>
    </row>
    <row r="185" spans="5:6" s="1" customFormat="1" x14ac:dyDescent="0.25">
      <c r="E185" s="20"/>
      <c r="F185" s="17"/>
    </row>
    <row r="186" spans="5:6" s="1" customFormat="1" x14ac:dyDescent="0.25">
      <c r="E186" s="20"/>
      <c r="F186" s="17"/>
    </row>
    <row r="187" spans="5:6" s="1" customFormat="1" x14ac:dyDescent="0.25">
      <c r="E187" s="20"/>
      <c r="F187" s="17"/>
    </row>
    <row r="188" spans="5:6" s="1" customFormat="1" x14ac:dyDescent="0.25">
      <c r="E188" s="20"/>
      <c r="F188" s="17"/>
    </row>
    <row r="189" spans="5:6" s="1" customFormat="1" x14ac:dyDescent="0.25">
      <c r="E189" s="20"/>
      <c r="F189" s="17"/>
    </row>
    <row r="190" spans="5:6" s="1" customFormat="1" x14ac:dyDescent="0.25">
      <c r="E190" s="20"/>
      <c r="F190" s="17"/>
    </row>
    <row r="191" spans="5:6" s="1" customFormat="1" x14ac:dyDescent="0.25">
      <c r="E191" s="20"/>
      <c r="F191" s="17"/>
    </row>
    <row r="192" spans="5:6" s="1" customFormat="1" x14ac:dyDescent="0.25">
      <c r="E192" s="20"/>
      <c r="F192" s="17"/>
    </row>
    <row r="193" spans="5:6" s="1" customFormat="1" x14ac:dyDescent="0.25">
      <c r="E193" s="20"/>
      <c r="F193" s="17"/>
    </row>
    <row r="194" spans="5:6" s="1" customFormat="1" x14ac:dyDescent="0.25">
      <c r="E194" s="20"/>
      <c r="F194" s="17"/>
    </row>
    <row r="195" spans="5:6" s="1" customFormat="1" x14ac:dyDescent="0.25">
      <c r="E195" s="20"/>
      <c r="F195" s="17"/>
    </row>
    <row r="196" spans="5:6" s="1" customFormat="1" x14ac:dyDescent="0.25">
      <c r="E196" s="20"/>
      <c r="F196" s="17"/>
    </row>
    <row r="197" spans="5:6" s="1" customFormat="1" x14ac:dyDescent="0.25">
      <c r="E197" s="20"/>
      <c r="F197" s="17"/>
    </row>
    <row r="198" spans="5:6" s="1" customFormat="1" x14ac:dyDescent="0.25">
      <c r="E198" s="20"/>
      <c r="F198" s="17"/>
    </row>
    <row r="199" spans="5:6" s="1" customFormat="1" x14ac:dyDescent="0.25">
      <c r="E199" s="20"/>
      <c r="F199" s="17"/>
    </row>
    <row r="200" spans="5:6" s="1" customFormat="1" x14ac:dyDescent="0.25">
      <c r="E200" s="20"/>
      <c r="F200" s="17"/>
    </row>
    <row r="201" spans="5:6" s="1" customFormat="1" x14ac:dyDescent="0.25">
      <c r="E201" s="20"/>
      <c r="F201" s="17"/>
    </row>
    <row r="202" spans="5:6" s="1" customFormat="1" x14ac:dyDescent="0.25">
      <c r="E202" s="20"/>
      <c r="F202" s="17"/>
    </row>
    <row r="203" spans="5:6" s="1" customFormat="1" x14ac:dyDescent="0.25">
      <c r="E203" s="20"/>
      <c r="F203" s="17"/>
    </row>
    <row r="204" spans="5:6" s="1" customFormat="1" x14ac:dyDescent="0.25">
      <c r="E204" s="20"/>
      <c r="F204" s="17"/>
    </row>
    <row r="205" spans="5:6" s="1" customFormat="1" x14ac:dyDescent="0.25">
      <c r="E205" s="20"/>
      <c r="F205" s="17"/>
    </row>
    <row r="206" spans="5:6" s="1" customFormat="1" x14ac:dyDescent="0.25">
      <c r="E206" s="20"/>
      <c r="F206" s="17"/>
    </row>
    <row r="207" spans="5:6" s="1" customFormat="1" x14ac:dyDescent="0.25">
      <c r="E207" s="20"/>
      <c r="F207" s="17"/>
    </row>
    <row r="208" spans="5:6" s="1" customFormat="1" x14ac:dyDescent="0.25">
      <c r="E208" s="20"/>
      <c r="F208" s="17"/>
    </row>
    <row r="209" spans="5:6" s="1" customFormat="1" x14ac:dyDescent="0.25">
      <c r="E209" s="20"/>
      <c r="F209" s="17"/>
    </row>
    <row r="210" spans="5:6" s="1" customFormat="1" x14ac:dyDescent="0.25">
      <c r="E210" s="20"/>
      <c r="F210" s="17"/>
    </row>
    <row r="211" spans="5:6" s="1" customFormat="1" x14ac:dyDescent="0.25">
      <c r="E211" s="20"/>
      <c r="F211" s="17"/>
    </row>
    <row r="212" spans="5:6" s="1" customFormat="1" x14ac:dyDescent="0.25">
      <c r="E212" s="20"/>
      <c r="F212" s="17"/>
    </row>
    <row r="213" spans="5:6" s="1" customFormat="1" x14ac:dyDescent="0.25">
      <c r="E213" s="20"/>
      <c r="F213" s="17"/>
    </row>
    <row r="214" spans="5:6" s="1" customFormat="1" x14ac:dyDescent="0.25">
      <c r="E214" s="20"/>
      <c r="F214" s="17"/>
    </row>
    <row r="215" spans="5:6" s="1" customFormat="1" x14ac:dyDescent="0.25">
      <c r="E215" s="20"/>
      <c r="F215" s="17"/>
    </row>
    <row r="216" spans="5:6" s="1" customFormat="1" x14ac:dyDescent="0.25">
      <c r="E216" s="20"/>
      <c r="F216" s="17"/>
    </row>
    <row r="217" spans="5:6" s="1" customFormat="1" x14ac:dyDescent="0.25">
      <c r="E217" s="20"/>
      <c r="F217" s="17"/>
    </row>
    <row r="218" spans="5:6" s="1" customFormat="1" x14ac:dyDescent="0.25">
      <c r="E218" s="20"/>
      <c r="F218" s="17"/>
    </row>
    <row r="219" spans="5:6" s="1" customFormat="1" x14ac:dyDescent="0.25">
      <c r="E219" s="20"/>
      <c r="F219" s="17"/>
    </row>
    <row r="220" spans="5:6" s="1" customFormat="1" x14ac:dyDescent="0.25">
      <c r="E220" s="20"/>
      <c r="F220" s="17"/>
    </row>
    <row r="221" spans="5:6" s="1" customFormat="1" x14ac:dyDescent="0.25">
      <c r="E221" s="20"/>
      <c r="F221" s="17"/>
    </row>
    <row r="222" spans="5:6" s="1" customFormat="1" x14ac:dyDescent="0.25">
      <c r="E222" s="20"/>
      <c r="F222" s="17"/>
    </row>
    <row r="223" spans="5:6" s="1" customFormat="1" x14ac:dyDescent="0.25">
      <c r="E223" s="20"/>
      <c r="F223" s="17"/>
    </row>
    <row r="224" spans="5:6" s="1" customFormat="1" x14ac:dyDescent="0.25">
      <c r="E224" s="20"/>
      <c r="F224" s="17"/>
    </row>
    <row r="225" spans="5:6" s="1" customFormat="1" x14ac:dyDescent="0.25">
      <c r="E225" s="20"/>
      <c r="F225" s="17"/>
    </row>
    <row r="226" spans="5:6" s="1" customFormat="1" x14ac:dyDescent="0.25">
      <c r="E226" s="20"/>
      <c r="F226" s="17"/>
    </row>
    <row r="227" spans="5:6" s="1" customFormat="1" x14ac:dyDescent="0.25">
      <c r="E227" s="20"/>
      <c r="F227" s="17"/>
    </row>
    <row r="228" spans="5:6" s="1" customFormat="1" x14ac:dyDescent="0.25">
      <c r="E228" s="20"/>
      <c r="F228" s="17"/>
    </row>
    <row r="229" spans="5:6" s="1" customFormat="1" x14ac:dyDescent="0.25">
      <c r="E229" s="20"/>
      <c r="F229" s="17"/>
    </row>
    <row r="230" spans="5:6" s="1" customFormat="1" x14ac:dyDescent="0.25">
      <c r="E230" s="20"/>
      <c r="F230" s="17"/>
    </row>
    <row r="231" spans="5:6" s="1" customFormat="1" x14ac:dyDescent="0.25">
      <c r="E231" s="20"/>
      <c r="F231" s="17"/>
    </row>
    <row r="232" spans="5:6" s="1" customFormat="1" x14ac:dyDescent="0.25">
      <c r="E232" s="20"/>
      <c r="F232" s="17"/>
    </row>
    <row r="233" spans="5:6" s="1" customFormat="1" x14ac:dyDescent="0.25">
      <c r="E233" s="20"/>
      <c r="F233" s="17"/>
    </row>
    <row r="234" spans="5:6" s="1" customFormat="1" x14ac:dyDescent="0.25">
      <c r="E234" s="20"/>
      <c r="F234" s="17"/>
    </row>
    <row r="235" spans="5:6" s="1" customFormat="1" x14ac:dyDescent="0.25">
      <c r="E235" s="20"/>
      <c r="F235" s="17"/>
    </row>
    <row r="236" spans="5:6" s="1" customFormat="1" x14ac:dyDescent="0.25">
      <c r="E236" s="20"/>
      <c r="F236" s="17"/>
    </row>
    <row r="237" spans="5:6" s="1" customFormat="1" x14ac:dyDescent="0.25">
      <c r="E237" s="20"/>
      <c r="F237" s="17"/>
    </row>
    <row r="238" spans="5:6" s="1" customFormat="1" x14ac:dyDescent="0.25">
      <c r="E238" s="20"/>
      <c r="F238" s="17"/>
    </row>
    <row r="239" spans="5:6" s="1" customFormat="1" x14ac:dyDescent="0.25">
      <c r="E239" s="20"/>
      <c r="F239" s="17"/>
    </row>
    <row r="240" spans="5:6" s="1" customFormat="1" x14ac:dyDescent="0.25">
      <c r="E240" s="20"/>
      <c r="F240" s="17"/>
    </row>
    <row r="241" spans="5:6" s="1" customFormat="1" x14ac:dyDescent="0.25">
      <c r="E241" s="20"/>
      <c r="F241" s="17"/>
    </row>
    <row r="242" spans="5:6" s="1" customFormat="1" x14ac:dyDescent="0.25">
      <c r="E242" s="20"/>
      <c r="F242" s="17"/>
    </row>
    <row r="243" spans="5:6" s="1" customFormat="1" x14ac:dyDescent="0.25">
      <c r="E243" s="20"/>
      <c r="F243" s="17"/>
    </row>
    <row r="244" spans="5:6" s="1" customFormat="1" x14ac:dyDescent="0.25">
      <c r="E244" s="20"/>
      <c r="F244" s="17"/>
    </row>
    <row r="245" spans="5:6" s="1" customFormat="1" x14ac:dyDescent="0.25">
      <c r="E245" s="20"/>
      <c r="F245" s="17"/>
    </row>
    <row r="246" spans="5:6" s="1" customFormat="1" x14ac:dyDescent="0.25">
      <c r="E246" s="20"/>
      <c r="F246" s="17"/>
    </row>
    <row r="247" spans="5:6" s="1" customFormat="1" x14ac:dyDescent="0.25">
      <c r="E247" s="20"/>
      <c r="F247" s="17"/>
    </row>
    <row r="248" spans="5:6" s="1" customFormat="1" x14ac:dyDescent="0.25">
      <c r="E248" s="20"/>
      <c r="F248" s="17"/>
    </row>
    <row r="249" spans="5:6" s="1" customFormat="1" x14ac:dyDescent="0.25">
      <c r="E249" s="20"/>
      <c r="F249" s="17"/>
    </row>
    <row r="250" spans="5:6" s="1" customFormat="1" x14ac:dyDescent="0.25">
      <c r="E250" s="20"/>
      <c r="F250" s="17"/>
    </row>
    <row r="251" spans="5:6" s="1" customFormat="1" x14ac:dyDescent="0.25">
      <c r="E251" s="20"/>
      <c r="F251" s="17"/>
    </row>
    <row r="252" spans="5:6" s="1" customFormat="1" x14ac:dyDescent="0.25">
      <c r="E252" s="20"/>
      <c r="F252" s="17"/>
    </row>
    <row r="253" spans="5:6" s="1" customFormat="1" x14ac:dyDescent="0.25">
      <c r="E253" s="20"/>
      <c r="F253" s="17"/>
    </row>
    <row r="254" spans="5:6" s="1" customFormat="1" x14ac:dyDescent="0.25">
      <c r="E254" s="20"/>
      <c r="F254" s="17"/>
    </row>
    <row r="255" spans="5:6" s="1" customFormat="1" x14ac:dyDescent="0.25">
      <c r="E255" s="20"/>
      <c r="F255" s="17"/>
    </row>
    <row r="256" spans="5:6" s="1" customFormat="1" x14ac:dyDescent="0.25">
      <c r="E256" s="20"/>
      <c r="F256" s="17"/>
    </row>
    <row r="257" spans="5:6" s="1" customFormat="1" x14ac:dyDescent="0.25">
      <c r="E257" s="20"/>
      <c r="F257" s="17"/>
    </row>
    <row r="258" spans="5:6" s="1" customFormat="1" x14ac:dyDescent="0.25">
      <c r="E258" s="20"/>
      <c r="F258" s="17"/>
    </row>
    <row r="259" spans="5:6" s="1" customFormat="1" x14ac:dyDescent="0.25">
      <c r="E259" s="20"/>
      <c r="F259" s="17"/>
    </row>
    <row r="260" spans="5:6" s="1" customFormat="1" x14ac:dyDescent="0.25">
      <c r="E260" s="20"/>
      <c r="F260" s="17"/>
    </row>
    <row r="261" spans="5:6" s="1" customFormat="1" x14ac:dyDescent="0.25">
      <c r="E261" s="20"/>
      <c r="F261" s="17"/>
    </row>
    <row r="262" spans="5:6" s="1" customFormat="1" x14ac:dyDescent="0.25">
      <c r="E262" s="20"/>
      <c r="F262" s="17"/>
    </row>
    <row r="263" spans="5:6" s="1" customFormat="1" x14ac:dyDescent="0.25">
      <c r="E263" s="20"/>
      <c r="F263" s="17"/>
    </row>
    <row r="264" spans="5:6" s="1" customFormat="1" x14ac:dyDescent="0.25">
      <c r="E264" s="20"/>
      <c r="F264" s="17"/>
    </row>
    <row r="265" spans="5:6" s="1" customFormat="1" x14ac:dyDescent="0.25">
      <c r="E265" s="20"/>
      <c r="F265" s="17"/>
    </row>
    <row r="266" spans="5:6" s="1" customFormat="1" x14ac:dyDescent="0.25">
      <c r="E266" s="20"/>
      <c r="F266" s="17"/>
    </row>
    <row r="267" spans="5:6" s="1" customFormat="1" x14ac:dyDescent="0.25">
      <c r="E267" s="20"/>
      <c r="F267" s="17"/>
    </row>
    <row r="268" spans="5:6" s="1" customFormat="1" x14ac:dyDescent="0.25">
      <c r="E268" s="20"/>
      <c r="F268" s="17"/>
    </row>
    <row r="269" spans="5:6" s="1" customFormat="1" x14ac:dyDescent="0.25">
      <c r="E269" s="20"/>
      <c r="F269" s="17"/>
    </row>
    <row r="270" spans="5:6" s="1" customFormat="1" x14ac:dyDescent="0.25">
      <c r="E270" s="20"/>
      <c r="F270" s="17"/>
    </row>
    <row r="271" spans="5:6" s="1" customFormat="1" x14ac:dyDescent="0.25">
      <c r="E271" s="20"/>
      <c r="F271" s="17"/>
    </row>
    <row r="272" spans="5:6" s="1" customFormat="1" x14ac:dyDescent="0.25">
      <c r="E272" s="20"/>
      <c r="F272" s="17"/>
    </row>
    <row r="273" spans="5:6" s="1" customFormat="1" x14ac:dyDescent="0.25">
      <c r="E273" s="20"/>
      <c r="F273" s="17"/>
    </row>
    <row r="274" spans="5:6" s="1" customFormat="1" x14ac:dyDescent="0.25">
      <c r="E274" s="20"/>
      <c r="F274" s="17"/>
    </row>
    <row r="275" spans="5:6" s="1" customFormat="1" x14ac:dyDescent="0.25">
      <c r="E275" s="20"/>
      <c r="F275" s="17"/>
    </row>
    <row r="276" spans="5:6" s="1" customFormat="1" x14ac:dyDescent="0.25">
      <c r="E276" s="20"/>
      <c r="F276" s="17"/>
    </row>
    <row r="277" spans="5:6" s="1" customFormat="1" x14ac:dyDescent="0.25">
      <c r="E277" s="20"/>
      <c r="F277" s="17"/>
    </row>
    <row r="278" spans="5:6" s="1" customFormat="1" x14ac:dyDescent="0.25">
      <c r="E278" s="20"/>
      <c r="F278" s="17"/>
    </row>
    <row r="279" spans="5:6" s="1" customFormat="1" x14ac:dyDescent="0.25">
      <c r="E279" s="20"/>
      <c r="F279" s="17"/>
    </row>
    <row r="280" spans="5:6" s="1" customFormat="1" x14ac:dyDescent="0.25">
      <c r="E280" s="20"/>
      <c r="F280" s="17"/>
    </row>
    <row r="281" spans="5:6" s="1" customFormat="1" x14ac:dyDescent="0.25">
      <c r="E281" s="20"/>
      <c r="F281" s="17"/>
    </row>
    <row r="282" spans="5:6" s="1" customFormat="1" x14ac:dyDescent="0.25">
      <c r="E282" s="20"/>
      <c r="F282" s="17"/>
    </row>
    <row r="283" spans="5:6" s="1" customFormat="1" x14ac:dyDescent="0.25">
      <c r="E283" s="20"/>
      <c r="F283" s="17"/>
    </row>
    <row r="284" spans="5:6" s="1" customFormat="1" x14ac:dyDescent="0.25">
      <c r="E284" s="20"/>
      <c r="F284" s="17"/>
    </row>
    <row r="285" spans="5:6" s="1" customFormat="1" x14ac:dyDescent="0.25">
      <c r="E285" s="20"/>
      <c r="F285" s="17"/>
    </row>
    <row r="286" spans="5:6" s="1" customFormat="1" x14ac:dyDescent="0.25">
      <c r="E286" s="20"/>
      <c r="F286" s="17"/>
    </row>
    <row r="287" spans="5:6" s="1" customFormat="1" x14ac:dyDescent="0.25">
      <c r="E287" s="20"/>
      <c r="F287" s="17"/>
    </row>
    <row r="288" spans="5:6" s="1" customFormat="1" x14ac:dyDescent="0.25">
      <c r="E288" s="20"/>
      <c r="F288" s="17"/>
    </row>
    <row r="289" spans="5:6" s="1" customFormat="1" x14ac:dyDescent="0.25">
      <c r="E289" s="20"/>
      <c r="F289" s="17"/>
    </row>
    <row r="290" spans="5:6" s="1" customFormat="1" x14ac:dyDescent="0.25">
      <c r="E290" s="20"/>
      <c r="F290" s="17"/>
    </row>
    <row r="291" spans="5:6" s="1" customFormat="1" x14ac:dyDescent="0.25">
      <c r="E291" s="20"/>
      <c r="F291" s="17"/>
    </row>
    <row r="292" spans="5:6" s="1" customFormat="1" x14ac:dyDescent="0.25">
      <c r="E292" s="20"/>
      <c r="F292" s="17"/>
    </row>
  </sheetData>
  <mergeCells count="3">
    <mergeCell ref="D1:D6"/>
    <mergeCell ref="C95:D95"/>
    <mergeCell ref="C100:D100"/>
  </mergeCells>
  <conditionalFormatting sqref="C91">
    <cfRule type="cellIs" dxfId="0" priority="1" operator="lessThan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номенклатура!$A$82:$A$155</xm:f>
          </x14:formula1>
          <xm:sqref>B20 B25 B27 B29 B31 B33 B35 B37:B40 B42 B44 B46 B48 B50</xm:sqref>
        </x14:dataValidation>
        <x14:dataValidation type="list" allowBlank="1" showInputMessage="1" showErrorMessage="1">
          <x14:formula1>
            <xm:f>номенклатура!$A$2:$A$79</xm:f>
          </x14:formula1>
          <xm:sqref>B16 B23 B18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номенклатура</vt:lpstr>
      <vt:lpstr>свод по материалам</vt:lpstr>
      <vt:lpstr>расчет накладных затрат</vt:lpstr>
      <vt:lpstr>вкладыш</vt:lpstr>
      <vt:lpstr>Атва №2</vt:lpstr>
      <vt:lpstr>Финляндия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Andrey</cp:lastModifiedBy>
  <cp:lastPrinted>2018-01-19T06:01:49Z</cp:lastPrinted>
  <dcterms:created xsi:type="dcterms:W3CDTF">2018-01-17T14:25:37Z</dcterms:created>
  <dcterms:modified xsi:type="dcterms:W3CDTF">2018-01-22T05:39:24Z</dcterms:modified>
</cp:coreProperties>
</file>