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75" windowWidth="27960" windowHeight="12585" tabRatio="886"/>
  </bookViews>
  <sheets>
    <sheet name="Кальк.полинома" sheetId="5" r:id="rId1"/>
    <sheet name="Лист2" sheetId="15" state="hidden" r:id="rId2"/>
  </sheets>
  <definedNames>
    <definedName name="solver_adj" localSheetId="1" hidden="1">Лист2!$M$8</definedName>
    <definedName name="solver_cvg" localSheetId="1" hidden="1">0.0001</definedName>
    <definedName name="solver_drv" localSheetId="1" hidden="1">1</definedName>
    <definedName name="solver_est" localSheetId="1" hidden="1">1</definedName>
    <definedName name="solver_itr" localSheetId="1" hidden="1">100</definedName>
    <definedName name="solver_lhs1" localSheetId="1" hidden="1">Лист2!$F$10</definedName>
    <definedName name="solver_lhs2" localSheetId="1" hidden="1">Лист2!$F$16</definedName>
    <definedName name="solver_lhs3" localSheetId="1" hidden="1">Лист2!$F$12</definedName>
    <definedName name="solver_lhs4" localSheetId="1" hidden="1">Лист2!$H$10</definedName>
    <definedName name="solver_lhs5" localSheetId="1" hidden="1">Лист2!$H$11</definedName>
    <definedName name="solver_lhs6" localSheetId="1" hidden="1">Лист2!$H$12</definedName>
    <definedName name="solver_lin" localSheetId="1" hidden="1">2</definedName>
    <definedName name="solver_neg" localSheetId="1" hidden="1">2</definedName>
    <definedName name="solver_num" localSheetId="1" hidden="1">6</definedName>
    <definedName name="solver_nwt" localSheetId="1" hidden="1">1</definedName>
    <definedName name="solver_opt" localSheetId="1" hidden="1">Лист2!$M$11</definedName>
    <definedName name="solver_pre" localSheetId="1" hidden="1">0.000001</definedName>
    <definedName name="solver_rel1" localSheetId="1" hidden="1">2</definedName>
    <definedName name="solver_rel2" localSheetId="1" hidden="1">2</definedName>
    <definedName name="solver_rel3" localSheetId="1" hidden="1">2</definedName>
    <definedName name="solver_rel4" localSheetId="1" hidden="1">2</definedName>
    <definedName name="solver_rel5" localSheetId="1" hidden="1">2</definedName>
    <definedName name="solver_rel6" localSheetId="1" hidden="1">2</definedName>
    <definedName name="solver_rhs1" localSheetId="1" hidden="1">Лист2!$F$15</definedName>
    <definedName name="solver_rhs2" localSheetId="1" hidden="1">Лист2!$F$11</definedName>
    <definedName name="solver_rhs3" localSheetId="1" hidden="1">Лист2!$F$17</definedName>
    <definedName name="solver_rhs4" localSheetId="1" hidden="1">Лист2!$H$15</definedName>
    <definedName name="solver_rhs5" localSheetId="1" hidden="1">Лист2!$H$16</definedName>
    <definedName name="solver_rhs6" localSheetId="1" hidden="1">Лист2!$H$17</definedName>
    <definedName name="solver_scl" localSheetId="1" hidden="1">2</definedName>
    <definedName name="solver_sho" localSheetId="1" hidden="1">2</definedName>
    <definedName name="solver_tim" localSheetId="1" hidden="1">100</definedName>
    <definedName name="solver_tol" localSheetId="1" hidden="1">0.05</definedName>
    <definedName name="solver_typ" localSheetId="1" hidden="1">3</definedName>
    <definedName name="solver_val" localSheetId="1" hidden="1">1</definedName>
  </definedNames>
  <calcPr calcId="125725"/>
</workbook>
</file>

<file path=xl/calcChain.xml><?xml version="1.0" encoding="utf-8"?>
<calcChain xmlns="http://schemas.openxmlformats.org/spreadsheetml/2006/main">
  <c r="J25" i="5" a="1"/>
  <c r="P25" s="1"/>
  <c r="J22"/>
  <c r="U22"/>
  <c r="T22"/>
  <c r="S22"/>
  <c r="R22"/>
  <c r="Q22"/>
  <c r="P22"/>
  <c r="O22"/>
  <c r="N22"/>
  <c r="M22"/>
  <c r="L22"/>
  <c r="K22"/>
  <c r="U23"/>
  <c r="T23"/>
  <c r="S23"/>
  <c r="R23"/>
  <c r="Q23"/>
  <c r="P23"/>
  <c r="O23"/>
  <c r="N23"/>
  <c r="M23"/>
  <c r="L23"/>
  <c r="K23"/>
  <c r="J23"/>
  <c r="F23"/>
  <c r="F22"/>
  <c r="J29" a="1"/>
  <c r="P29" l="1"/>
  <c r="O29"/>
  <c r="N29"/>
  <c r="M29"/>
  <c r="L29"/>
  <c r="K29"/>
  <c r="J29"/>
  <c r="N25"/>
  <c r="J25"/>
  <c r="K25"/>
  <c r="L25"/>
  <c r="M25"/>
  <c r="O25"/>
  <c r="G12" i="15"/>
  <c r="H17" s="1"/>
  <c r="H12"/>
  <c r="F12"/>
  <c r="G11"/>
  <c r="F16" s="1"/>
  <c r="G10"/>
  <c r="F15" s="1"/>
  <c r="H11"/>
  <c r="H10"/>
  <c r="F11"/>
  <c r="F10"/>
  <c r="F17" l="1"/>
  <c r="L10" s="1"/>
  <c r="H16"/>
  <c r="H15"/>
  <c r="L11" l="1"/>
  <c r="M11" s="1"/>
  <c r="J37" i="5" l="1" a="1"/>
  <c r="J33" a="1"/>
  <c r="J41" a="1"/>
  <c r="J45" a="1"/>
  <c r="P37" l="1"/>
  <c r="K37"/>
  <c r="O37"/>
  <c r="J37"/>
  <c r="N37"/>
  <c r="M37"/>
  <c r="L37"/>
  <c r="P45"/>
  <c r="O45"/>
  <c r="N45"/>
  <c r="M45"/>
  <c r="L45"/>
  <c r="K45"/>
  <c r="J45"/>
  <c r="P41"/>
  <c r="J41"/>
  <c r="K41"/>
  <c r="N41"/>
  <c r="M41"/>
  <c r="L41"/>
  <c r="O41"/>
  <c r="N33"/>
  <c r="L33"/>
  <c r="M33"/>
  <c r="O33"/>
  <c r="J33"/>
  <c r="P33"/>
  <c r="K33"/>
  <c r="P30" l="1"/>
  <c r="J30"/>
  <c r="U30"/>
  <c r="Q30"/>
  <c r="N30"/>
  <c r="M30"/>
  <c r="K30"/>
  <c r="S30"/>
  <c r="R30"/>
  <c r="O30"/>
  <c r="L30"/>
  <c r="T30"/>
  <c r="L42"/>
  <c r="T42"/>
  <c r="R42"/>
  <c r="P42"/>
  <c r="K42"/>
  <c r="S42"/>
  <c r="O42"/>
  <c r="M42"/>
  <c r="U42"/>
  <c r="Q42"/>
  <c r="N42"/>
  <c r="J42"/>
  <c r="M34"/>
  <c r="L34"/>
  <c r="S34"/>
  <c r="Q34"/>
  <c r="N34"/>
  <c r="U34"/>
  <c r="T34"/>
  <c r="K34"/>
  <c r="R34"/>
  <c r="J34"/>
  <c r="P34"/>
  <c r="O34"/>
  <c r="Q46"/>
  <c r="M46"/>
  <c r="T46"/>
  <c r="P46"/>
  <c r="U46"/>
  <c r="L46"/>
  <c r="O46"/>
  <c r="S46"/>
  <c r="R46"/>
  <c r="N46"/>
  <c r="J46"/>
  <c r="K46"/>
  <c r="O38"/>
  <c r="K38"/>
  <c r="S38"/>
  <c r="R38"/>
  <c r="N38"/>
  <c r="J38"/>
  <c r="M38"/>
  <c r="Q38"/>
  <c r="P38"/>
  <c r="U38"/>
  <c r="L38"/>
  <c r="T38"/>
  <c r="J31" l="1"/>
  <c r="U51" s="1"/>
  <c r="J43"/>
  <c r="U54" s="1"/>
  <c r="J35"/>
  <c r="U52" s="1"/>
  <c r="J39"/>
  <c r="U53" s="1"/>
  <c r="J47"/>
  <c r="U55" s="1"/>
  <c r="P26" l="1"/>
  <c r="U26"/>
  <c r="O26"/>
  <c r="R26"/>
  <c r="Q26"/>
  <c r="M26"/>
  <c r="S26"/>
  <c r="J26"/>
  <c r="K26"/>
  <c r="N26"/>
  <c r="T26"/>
  <c r="L26"/>
  <c r="J27" l="1"/>
  <c r="U50" s="1"/>
</calcChain>
</file>

<file path=xl/sharedStrings.xml><?xml version="1.0" encoding="utf-8"?>
<sst xmlns="http://schemas.openxmlformats.org/spreadsheetml/2006/main" count="81" uniqueCount="36">
  <si>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</si>
  <si>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</si>
  <si>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</si>
  <si>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</si>
  <si>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</si>
  <si>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</si>
  <si>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</si>
  <si>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</si>
  <si>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</si>
  <si>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</si>
  <si>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</si>
  <si>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</si>
  <si>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X</t>
  </si>
  <si>
    <r>
      <t>Q</t>
    </r>
    <r>
      <rPr>
        <vertAlign val="subscript"/>
        <sz val="12"/>
        <rFont val="Times New Roman"/>
        <family val="1"/>
        <charset val="204"/>
      </rPr>
      <t>г</t>
    </r>
    <r>
      <rPr>
        <sz val="12"/>
        <rFont val="Times New Roman"/>
        <family val="1"/>
        <charset val="204"/>
      </rPr>
      <t>, т</t>
    </r>
  </si>
  <si>
    <r>
      <t>N</t>
    </r>
    <r>
      <rPr>
        <vertAlign val="subscript"/>
        <sz val="12"/>
        <rFont val="Times New Roman"/>
        <family val="1"/>
        <charset val="204"/>
      </rPr>
      <t>отп</t>
    </r>
  </si>
  <si>
    <t>y=ax^6+bx^5+cx^4+dx^3+gx^2+mx+v</t>
  </si>
  <si>
    <t>a=</t>
  </si>
  <si>
    <t>b=</t>
  </si>
  <si>
    <t>c=</t>
  </si>
  <si>
    <t>d=</t>
  </si>
  <si>
    <t>g=</t>
  </si>
  <si>
    <t>m=</t>
  </si>
  <si>
    <t>v=</t>
  </si>
  <si>
    <t>Степень полинома</t>
  </si>
  <si>
    <r>
      <t>Коэффициент корреляции (</t>
    </r>
    <r>
      <rPr>
        <b/>
        <sz val="12"/>
        <color theme="1"/>
        <rFont val="Symbol"/>
        <family val="1"/>
        <charset val="2"/>
      </rPr>
      <t>h</t>
    </r>
    <r>
      <rPr>
        <b/>
        <sz val="12"/>
        <color theme="1"/>
        <rFont val="Times New Roman"/>
        <family val="2"/>
        <charset val="204"/>
      </rPr>
      <t>)</t>
    </r>
  </si>
  <si>
    <t>y=ax+b</t>
  </si>
  <si>
    <t>y=ax^2+bx+c</t>
  </si>
  <si>
    <t>y=ax^3+bx^2+cx+d</t>
  </si>
  <si>
    <t>y=ax^4+bx^3+cx^2+dx+g</t>
  </si>
  <si>
    <t>y=ax^5+bx^4+cx^3+dx^2+gx+m</t>
  </si>
  <si>
    <t>f(x) = y(x)</t>
  </si>
  <si>
    <t>Степ.полин.</t>
  </si>
  <si>
    <r>
      <t>Коррел (</t>
    </r>
    <r>
      <rPr>
        <sz val="12"/>
        <color theme="1"/>
        <rFont val="Symbol"/>
        <family val="1"/>
        <charset val="2"/>
      </rPr>
      <t>h</t>
    </r>
    <r>
      <rPr>
        <sz val="10.199999999999999"/>
        <color theme="1"/>
        <rFont val="Times New Roman"/>
        <family val="2"/>
        <charset val="204"/>
      </rPr>
      <t>)</t>
    </r>
  </si>
  <si>
    <t>Наименование показателя</t>
  </si>
  <si>
    <t>Порядковый номер показателя</t>
  </si>
  <si>
    <t>Период показателя (для граф.)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</si>
</sst>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0000"/>
    <numFmt numFmtId="166" formatCode="0.000000"/>
  </numFmts>
  <fonts count="39">
    <font>
      <sz val="12"/>
      <color theme="1"/>
      <name val="Times New Roman"/>
      <family val="2"/>
      <charset val="204"/>
    </font>
    <font>
      <sz val="12"/>
      <color rgb="FF006100"/>
      <name val="Times New Roman"/>
      <family val="2"/>
      <charset val="204"/>
    </font>
    <font>
      <sz val="12"/>
      <color rgb="FF9C6500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2"/>
      <charset val="204"/>
    </font>
    <font>
      <sz val="12"/>
      <color theme="1"/>
      <name val="Symbol"/>
      <family val="1"/>
      <charset val="2"/>
    </font>
    <font>
      <vertAlign val="subscript"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2"/>
      <charset val="204"/>
    </font>
    <font>
      <b/>
      <sz val="12"/>
      <color theme="1"/>
      <name val="Symbol"/>
      <family val="1"/>
      <charset val="2"/>
    </font>
    <font>
      <sz val="10.199999999999999"/>
      <color theme="1"/>
      <name val="Times New Roman"/>
      <family val="2"/>
      <charset val="204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indexed="9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26"/>
        <bgColor indexed="4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46"/>
        <bgColor indexed="24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26"/>
        <bgColor indexed="9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3">
    <xf numFmtId="0" fontId="0" fillId="0" borderId="0"/>
    <xf numFmtId="0" fontId="3" fillId="0" borderId="0"/>
    <xf numFmtId="0" fontId="4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6" borderId="0" applyNumberFormat="0" applyBorder="0" applyAlignment="0" applyProtection="0"/>
    <xf numFmtId="0" fontId="7" fillId="5" borderId="2" applyNumberFormat="0" applyAlignment="0" applyProtection="0"/>
    <xf numFmtId="0" fontId="8" fillId="4" borderId="3" applyNumberFormat="0" applyAlignment="0" applyProtection="0"/>
    <xf numFmtId="0" fontId="9" fillId="4" borderId="2" applyNumberFormat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7" applyNumberFormat="0" applyFill="0" applyAlignment="0" applyProtection="0"/>
    <xf numFmtId="0" fontId="14" fillId="17" borderId="8" applyNumberFormat="0" applyAlignment="0" applyProtection="0"/>
    <xf numFmtId="0" fontId="15" fillId="0" borderId="0" applyNumberFormat="0" applyFill="0" applyBorder="0" applyAlignment="0" applyProtection="0"/>
    <xf numFmtId="0" fontId="16" fillId="6" borderId="0" applyNumberFormat="0" applyBorder="0" applyAlignment="0" applyProtection="0"/>
    <xf numFmtId="0" fontId="17" fillId="18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6" borderId="9" applyNumberFormat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1" fillId="19" borderId="0" applyNumberFormat="0" applyBorder="0" applyAlignment="0" applyProtection="0"/>
    <xf numFmtId="0" fontId="1" fillId="2" borderId="0" applyNumberFormat="0" applyBorder="0" applyAlignment="0" applyProtection="0"/>
    <xf numFmtId="0" fontId="22" fillId="0" borderId="0"/>
    <xf numFmtId="0" fontId="2" fillId="3" borderId="0" applyNumberFormat="0" applyBorder="0" applyAlignment="0" applyProtection="0"/>
    <xf numFmtId="0" fontId="23" fillId="0" borderId="0"/>
    <xf numFmtId="0" fontId="5" fillId="20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5" borderId="0" applyNumberFormat="0" applyBorder="0" applyAlignment="0" applyProtection="0"/>
    <xf numFmtId="0" fontId="8" fillId="8" borderId="3" applyNumberFormat="0" applyAlignment="0" applyProtection="0"/>
    <xf numFmtId="0" fontId="9" fillId="8" borderId="2" applyNumberFormat="0" applyAlignment="0" applyProtection="0"/>
    <xf numFmtId="0" fontId="24" fillId="0" borderId="11" applyNumberFormat="0" applyFill="0" applyAlignment="0" applyProtection="0"/>
    <xf numFmtId="0" fontId="25" fillId="0" borderId="5" applyNumberFormat="0" applyFill="0" applyAlignment="0" applyProtection="0"/>
    <xf numFmtId="0" fontId="26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13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23" fillId="28" borderId="9" applyNumberFormat="0" applyAlignment="0" applyProtection="0"/>
    <xf numFmtId="0" fontId="4" fillId="28" borderId="9" applyNumberFormat="0" applyAlignment="0" applyProtection="0"/>
    <xf numFmtId="0" fontId="28" fillId="0" borderId="0"/>
  </cellStyleXfs>
  <cellXfs count="54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Border="1"/>
    <xf numFmtId="0" fontId="29" fillId="0" borderId="1" xfId="0" applyFont="1" applyBorder="1" applyAlignment="1">
      <alignment wrapText="1"/>
    </xf>
    <xf numFmtId="0" fontId="34" fillId="0" borderId="1" xfId="0" applyFont="1" applyBorder="1" applyAlignment="1">
      <alignment horizontal="center" wrapText="1"/>
    </xf>
    <xf numFmtId="0" fontId="35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0" fillId="0" borderId="0" xfId="0" applyAlignment="1"/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2" borderId="1" xfId="0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  <xf numFmtId="0" fontId="29" fillId="0" borderId="25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166" fontId="0" fillId="0" borderId="0" xfId="0" applyNumberFormat="1"/>
    <xf numFmtId="166" fontId="0" fillId="0" borderId="1" xfId="0" applyNumberFormat="1" applyBorder="1" applyAlignment="1">
      <alignment horizontal="center" vertical="center"/>
    </xf>
    <xf numFmtId="166" fontId="30" fillId="0" borderId="1" xfId="0" applyNumberFormat="1" applyFont="1" applyBorder="1" applyAlignment="1">
      <alignment horizontal="center" vertical="center"/>
    </xf>
    <xf numFmtId="1" fontId="30" fillId="0" borderId="1" xfId="0" applyNumberFormat="1" applyFont="1" applyBorder="1" applyAlignment="1">
      <alignment horizontal="center" vertical="center"/>
    </xf>
    <xf numFmtId="164" fontId="0" fillId="32" borderId="1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34" borderId="1" xfId="0" applyFill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30" fillId="29" borderId="1" xfId="0" applyFont="1" applyFill="1" applyBorder="1" applyAlignment="1">
      <alignment horizontal="left" vertical="center"/>
    </xf>
    <xf numFmtId="0" fontId="30" fillId="31" borderId="1" xfId="0" applyFont="1" applyFill="1" applyBorder="1" applyAlignment="1">
      <alignment horizontal="left" vertical="center"/>
    </xf>
    <xf numFmtId="0" fontId="30" fillId="30" borderId="1" xfId="0" applyFont="1" applyFill="1" applyBorder="1" applyAlignment="1">
      <alignment horizontal="left" vertical="center"/>
    </xf>
    <xf numFmtId="0" fontId="36" fillId="0" borderId="15" xfId="0" applyFont="1" applyBorder="1" applyAlignment="1">
      <alignment horizontal="left" vertical="center"/>
    </xf>
    <xf numFmtId="0" fontId="36" fillId="0" borderId="19" xfId="0" applyFont="1" applyBorder="1" applyAlignment="1">
      <alignment horizontal="left" vertical="center"/>
    </xf>
    <xf numFmtId="0" fontId="36" fillId="0" borderId="20" xfId="0" applyFont="1" applyBorder="1" applyAlignment="1">
      <alignment horizontal="left" vertical="center"/>
    </xf>
    <xf numFmtId="165" fontId="31" fillId="0" borderId="15" xfId="0" applyNumberFormat="1" applyFont="1" applyBorder="1" applyAlignment="1">
      <alignment horizontal="center" vertical="center"/>
    </xf>
    <xf numFmtId="165" fontId="31" fillId="0" borderId="19" xfId="0" applyNumberFormat="1" applyFont="1" applyBorder="1" applyAlignment="1">
      <alignment horizontal="center" vertical="center"/>
    </xf>
    <xf numFmtId="165" fontId="31" fillId="0" borderId="20" xfId="0" applyNumberFormat="1" applyFont="1" applyBorder="1" applyAlignment="1">
      <alignment horizontal="center" vertical="center"/>
    </xf>
    <xf numFmtId="0" fontId="30" fillId="36" borderId="1" xfId="0" applyFont="1" applyFill="1" applyBorder="1" applyAlignment="1">
      <alignment horizontal="left" vertical="center"/>
    </xf>
    <xf numFmtId="0" fontId="30" fillId="33" borderId="1" xfId="0" applyFont="1" applyFill="1" applyBorder="1" applyAlignment="1">
      <alignment horizontal="left" vertical="center"/>
    </xf>
    <xf numFmtId="0" fontId="30" fillId="35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0" fillId="0" borderId="15" xfId="0" applyFont="1" applyBorder="1" applyAlignment="1">
      <alignment horizontal="left"/>
    </xf>
    <xf numFmtId="0" fontId="30" fillId="0" borderId="19" xfId="0" applyFont="1" applyBorder="1" applyAlignment="1">
      <alignment horizontal="left"/>
    </xf>
    <xf numFmtId="0" fontId="30" fillId="0" borderId="20" xfId="0" applyFont="1" applyBorder="1" applyAlignment="1">
      <alignment horizontal="left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/>
    <xf numFmtId="0" fontId="0" fillId="0" borderId="20" xfId="0" applyBorder="1"/>
    <xf numFmtId="0" fontId="0" fillId="32" borderId="1" xfId="0" applyFill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/>
    </xf>
  </cellXfs>
  <cellStyles count="73">
    <cellStyle name="20% - Акцент1 2" xfId="3"/>
    <cellStyle name="20% - Акцент1 3" xfId="48"/>
    <cellStyle name="20% - Акцент2 2" xfId="4"/>
    <cellStyle name="20% - Акцент2 3" xfId="49"/>
    <cellStyle name="20% - Акцент3 2" xfId="5"/>
    <cellStyle name="20% - Акцент3 3" xfId="50"/>
    <cellStyle name="20% - Акцент4 2" xfId="6"/>
    <cellStyle name="20% - Акцент4 3" xfId="51"/>
    <cellStyle name="20% - Акцент5 2" xfId="7"/>
    <cellStyle name="20% - Акцент6 2" xfId="8"/>
    <cellStyle name="40% - Акцент1 2" xfId="9"/>
    <cellStyle name="40% - Акцент1 3" xfId="52"/>
    <cellStyle name="40% - Акцент2 2" xfId="10"/>
    <cellStyle name="40% - Акцент3 2" xfId="11"/>
    <cellStyle name="40% - Акцент3 3" xfId="53"/>
    <cellStyle name="40% - Акцент4 2" xfId="12"/>
    <cellStyle name="40% - Акцент4 3" xfId="54"/>
    <cellStyle name="40% - Акцент5 2" xfId="13"/>
    <cellStyle name="40% - Акцент6 2" xfId="14"/>
    <cellStyle name="40% - Акцент6 3" xfId="55"/>
    <cellStyle name="60% - Акцент1 2" xfId="15"/>
    <cellStyle name="60% - Акцент1 3" xfId="56"/>
    <cellStyle name="60% - Акцент2 2" xfId="16"/>
    <cellStyle name="60% - Акцент3 2" xfId="17"/>
    <cellStyle name="60% - Акцент3 3" xfId="57"/>
    <cellStyle name="60% - Акцент4 2" xfId="18"/>
    <cellStyle name="60% - Акцент4 3" xfId="58"/>
    <cellStyle name="60% - Акцент5 2" xfId="19"/>
    <cellStyle name="60% - Акцент6 2" xfId="20"/>
    <cellStyle name="60% - Акцент6 3" xfId="59"/>
    <cellStyle name="Акцент1 2" xfId="21"/>
    <cellStyle name="Акцент1 3" xfId="60"/>
    <cellStyle name="Акцент2 2" xfId="22"/>
    <cellStyle name="Акцент3 2" xfId="23"/>
    <cellStyle name="Акцент4 2" xfId="24"/>
    <cellStyle name="Акцент4 3" xfId="61"/>
    <cellStyle name="Акцент5 2" xfId="25"/>
    <cellStyle name="Акцент6 2" xfId="26"/>
    <cellStyle name="Ввод  2" xfId="27"/>
    <cellStyle name="Вывод 2" xfId="28"/>
    <cellStyle name="Вывод 3" xfId="62"/>
    <cellStyle name="Вычисление 2" xfId="29"/>
    <cellStyle name="Вычисление 3" xfId="63"/>
    <cellStyle name="Заголовок 1 2" xfId="30"/>
    <cellStyle name="Заголовок 1 3" xfId="64"/>
    <cellStyle name="Заголовок 2 2" xfId="31"/>
    <cellStyle name="Заголовок 2 3" xfId="65"/>
    <cellStyle name="Заголовок 3 2" xfId="32"/>
    <cellStyle name="Заголовок 3 3" xfId="66"/>
    <cellStyle name="Заголовок 4 2" xfId="33"/>
    <cellStyle name="Заголовок 4 3" xfId="67"/>
    <cellStyle name="Итог 2" xfId="34"/>
    <cellStyle name="Итог 3" xfId="68"/>
    <cellStyle name="Контрольная ячейка 2" xfId="35"/>
    <cellStyle name="Название 2" xfId="36"/>
    <cellStyle name="Название 3" xfId="69"/>
    <cellStyle name="Нейтральный 2" xfId="37"/>
    <cellStyle name="Нейтральный 2 2" xfId="46"/>
    <cellStyle name="Обычный" xfId="0" builtinId="0"/>
    <cellStyle name="Обычный 2" xfId="2"/>
    <cellStyle name="Обычный 2 2" xfId="45"/>
    <cellStyle name="Обычный 3" xfId="47"/>
    <cellStyle name="Обычный 4" xfId="72"/>
    <cellStyle name="Обычный 5" xfId="1"/>
    <cellStyle name="Плохой 2" xfId="38"/>
    <cellStyle name="Пояснение 2" xfId="39"/>
    <cellStyle name="Примечание 2" xfId="40"/>
    <cellStyle name="Примечание 3" xfId="70"/>
    <cellStyle name="Примечание 4" xfId="71"/>
    <cellStyle name="Связанная ячейка 2" xfId="41"/>
    <cellStyle name="Текст предупреждения 2" xfId="42"/>
    <cellStyle name="Хороший 2" xfId="43"/>
    <cellStyle name="Хороший 2 2" xfId="44"/>
  </cellStyles>
  <dxfs count="9"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relativeIndent="0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relativeIndent="0" justifyLastLine="0" shrinkToFit="0" mergeCell="0" readingOrder="0"/>
    </dxf>
    <dxf>
      <border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1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>
        <c:manualLayout>
          <c:layoutTarget val="inner"/>
          <c:xMode val="edge"/>
          <c:yMode val="edge"/>
          <c:x val="0.12648734230801795"/>
          <c:y val="4.0257847769028875E-2"/>
          <c:w val="0.86275996951993905"/>
          <c:h val="0.82933053368329468"/>
        </c:manualLayout>
      </c:layout>
      <c:lineChart>
        <c:grouping val="standard"/>
        <c:ser>
          <c:idx val="0"/>
          <c:order val="0"/>
          <c:tx>
            <c:strRef>
              <c:f>Кальк.полинома!$C$3</c:f>
              <c:strCache>
                <c:ptCount val="1"/>
                <c:pt idx="0">
                  <c:v>Наименование показателя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diamond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cat>
            <c:numRef>
              <c:f>Кальк.полинома!$B$4:$B$15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Кальк.полинома!$C$4:$C$15</c:f>
              <c:numCache>
                <c:formatCode>General</c:formatCode>
                <c:ptCount val="12"/>
                <c:pt idx="0">
                  <c:v>7.1739391420884729E-2</c:v>
                </c:pt>
                <c:pt idx="1">
                  <c:v>8.049748531974632E-2</c:v>
                </c:pt>
                <c:pt idx="2">
                  <c:v>8.1852592966411342E-2</c:v>
                </c:pt>
                <c:pt idx="3">
                  <c:v>9.3461457399909714E-2</c:v>
                </c:pt>
                <c:pt idx="4">
                  <c:v>8.2534422506386512E-2</c:v>
                </c:pt>
                <c:pt idx="5">
                  <c:v>8.0524077936770133E-2</c:v>
                </c:pt>
                <c:pt idx="6">
                  <c:v>8.2598894992126859E-2</c:v>
                </c:pt>
                <c:pt idx="7">
                  <c:v>8.7206790462929368E-2</c:v>
                </c:pt>
                <c:pt idx="8">
                  <c:v>8.1380362671008122E-2</c:v>
                </c:pt>
                <c:pt idx="9">
                  <c:v>9.1727963894830455E-2</c:v>
                </c:pt>
                <c:pt idx="10">
                  <c:v>7.9203400927031681E-2</c:v>
                </c:pt>
                <c:pt idx="11">
                  <c:v>8.7273159501964764E-2</c:v>
                </c:pt>
              </c:numCache>
            </c:numRef>
          </c:val>
        </c:ser>
        <c:marker val="1"/>
        <c:axId val="140740096"/>
        <c:axId val="140751232"/>
      </c:lineChart>
      <c:catAx>
        <c:axId val="140740096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Месяцы</a:t>
                </a:r>
              </a:p>
            </c:rich>
          </c:tx>
          <c:layout/>
        </c:title>
        <c:numFmt formatCode="General" sourceLinked="1"/>
        <c:tickLblPos val="nextTo"/>
        <c:crossAx val="140751232"/>
        <c:crosses val="autoZero"/>
        <c:auto val="1"/>
        <c:lblAlgn val="ctr"/>
        <c:lblOffset val="100"/>
      </c:catAx>
      <c:valAx>
        <c:axId val="14075123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ru-RU" sz="1200"/>
                  <a:t>Доли от годового кол-ва отправок</a:t>
                </a:r>
              </a:p>
            </c:rich>
          </c:tx>
          <c:layout>
            <c:manualLayout>
              <c:xMode val="edge"/>
              <c:yMode val="edge"/>
              <c:x val="0"/>
              <c:y val="0.11955401574803159"/>
            </c:manualLayout>
          </c:layout>
        </c:title>
        <c:numFmt formatCode="General" sourceLinked="1"/>
        <c:tickLblPos val="nextTo"/>
        <c:crossAx val="140740096"/>
        <c:crosses val="autoZero"/>
        <c:crossBetween val="between"/>
      </c:valAx>
    </c:plotArea>
    <c:plotVisOnly val="1"/>
  </c:chart>
  <c:spPr>
    <a:ln>
      <a:noFill/>
    </a:ln>
  </c:spPr>
  <c:txPr>
    <a:bodyPr/>
    <a:lstStyle/>
    <a:p>
      <a:pPr>
        <a:defRPr sz="1100">
          <a:latin typeface="Times New Roman" pitchFamily="18" charset="0"/>
          <a:cs typeface="Times New Roman" pitchFamily="18" charset="0"/>
        </a:defRPr>
      </a:pPr>
      <a:endParaRPr lang="ru-RU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>
        <c:manualLayout>
          <c:layoutTarget val="inner"/>
          <c:xMode val="edge"/>
          <c:yMode val="edge"/>
          <c:x val="0.12648734230801795"/>
          <c:y val="4.0257847769028875E-2"/>
          <c:w val="0.86275996951993905"/>
          <c:h val="0.8293305336832949"/>
        </c:manualLayout>
      </c:layout>
      <c:scatterChart>
        <c:scatterStyle val="lineMarker"/>
        <c:ser>
          <c:idx val="0"/>
          <c:order val="0"/>
          <c:tx>
            <c:strRef>
              <c:f>Кальк.полинома!$C$3</c:f>
              <c:strCache>
                <c:ptCount val="1"/>
                <c:pt idx="0">
                  <c:v>Наименование показателя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xVal>
            <c:numRef>
              <c:f>Кальк.полинома!$B$4:$B$15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Кальк.полинома!$C$4:$C$15</c:f>
              <c:numCache>
                <c:formatCode>General</c:formatCode>
                <c:ptCount val="12"/>
                <c:pt idx="0">
                  <c:v>7.1739391420884729E-2</c:v>
                </c:pt>
                <c:pt idx="1">
                  <c:v>8.049748531974632E-2</c:v>
                </c:pt>
                <c:pt idx="2">
                  <c:v>8.1852592966411342E-2</c:v>
                </c:pt>
                <c:pt idx="3">
                  <c:v>9.3461457399909714E-2</c:v>
                </c:pt>
                <c:pt idx="4">
                  <c:v>8.2534422506386512E-2</c:v>
                </c:pt>
                <c:pt idx="5">
                  <c:v>8.0524077936770133E-2</c:v>
                </c:pt>
                <c:pt idx="6">
                  <c:v>8.2598894992126859E-2</c:v>
                </c:pt>
                <c:pt idx="7">
                  <c:v>8.7206790462929368E-2</c:v>
                </c:pt>
                <c:pt idx="8">
                  <c:v>8.1380362671008122E-2</c:v>
                </c:pt>
                <c:pt idx="9">
                  <c:v>9.1727963894830455E-2</c:v>
                </c:pt>
                <c:pt idx="10">
                  <c:v>7.9203400927031681E-2</c:v>
                </c:pt>
                <c:pt idx="11">
                  <c:v>8.7273159501964764E-2</c:v>
                </c:pt>
              </c:numCache>
            </c:numRef>
          </c:yVal>
        </c:ser>
        <c:axId val="140762112"/>
        <c:axId val="140768768"/>
      </c:scatterChart>
      <c:valAx>
        <c:axId val="140762112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Месяцы</a:t>
                </a:r>
              </a:p>
            </c:rich>
          </c:tx>
          <c:layout/>
        </c:title>
        <c:numFmt formatCode="General" sourceLinked="1"/>
        <c:tickLblPos val="nextTo"/>
        <c:crossAx val="140768768"/>
        <c:crosses val="autoZero"/>
        <c:crossBetween val="midCat"/>
      </c:valAx>
      <c:valAx>
        <c:axId val="14076876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ru-RU" sz="1200"/>
                  <a:t>Доли от годового кол-ва отправок</a:t>
                </a:r>
              </a:p>
            </c:rich>
          </c:tx>
          <c:layout>
            <c:manualLayout>
              <c:xMode val="edge"/>
              <c:yMode val="edge"/>
              <c:x val="0"/>
              <c:y val="0.11955401574803159"/>
            </c:manualLayout>
          </c:layout>
        </c:title>
        <c:numFmt formatCode="General" sourceLinked="1"/>
        <c:tickLblPos val="nextTo"/>
        <c:crossAx val="140762112"/>
        <c:crosses val="autoZero"/>
        <c:crossBetween val="midCat"/>
      </c:valAx>
    </c:plotArea>
    <c:plotVisOnly val="1"/>
  </c:chart>
  <c:spPr>
    <a:ln>
      <a:noFill/>
    </a:ln>
  </c:spPr>
  <c:txPr>
    <a:bodyPr/>
    <a:lstStyle/>
    <a:p>
      <a:pPr>
        <a:defRPr sz="1100">
          <a:latin typeface="Times New Roman" pitchFamily="18" charset="0"/>
          <a:cs typeface="Times New Roman" pitchFamily="18" charset="0"/>
        </a:defRPr>
      </a:pPr>
      <a:endParaRPr lang="ru-RU"/>
    </a:p>
  </c:tx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147060</xdr:colOff>
      <xdr:row>1</xdr:row>
      <xdr:rowOff>156303</xdr:rowOff>
    </xdr:from>
    <xdr:to>
      <xdr:col>13</xdr:col>
      <xdr:colOff>560716</xdr:colOff>
      <xdr:row>18</xdr:row>
      <xdr:rowOff>77512</xdr:rowOff>
    </xdr:to>
    <xdr:graphicFrame macro="">
      <xdr:nvGraphicFramePr>
        <xdr:cNvPr id="9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156884</xdr:colOff>
      <xdr:row>1</xdr:row>
      <xdr:rowOff>134471</xdr:rowOff>
    </xdr:from>
    <xdr:to>
      <xdr:col>21</xdr:col>
      <xdr:colOff>469687</xdr:colOff>
      <xdr:row>18</xdr:row>
      <xdr:rowOff>55680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9" name="Таблица9" displayName="Таблица9" ref="B3:C15" headerRowDxfId="8" dataDxfId="6" headerRowBorderDxfId="7" tableBorderDxfId="5" totalsRowBorderDxfId="4">
  <autoFilter ref="B3:C15"/>
  <tableColumns count="2">
    <tableColumn id="1" name="Порядковый номер показателя" totalsRowLabel="Итог" dataDxfId="3" totalsRowDxfId="2"/>
    <tableColumn id="2" name="Наименование показателя" totalsRowFunction="sum" dataDxfId="1" totalsRowDxfId="0"/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66"/>
  <sheetViews>
    <sheetView tabSelected="1" zoomScale="85" zoomScaleNormal="85" workbookViewId="0">
      <selection activeCell="E12" sqref="E12"/>
    </sheetView>
  </sheetViews>
  <sheetFormatPr defaultRowHeight="15.75"/>
  <cols>
    <col min="2" max="2" width="20.5" customWidth="1"/>
    <col min="3" max="3" width="25" customWidth="1"/>
    <col min="5" max="5" width="9.75" customWidth="1"/>
    <col min="10" max="15" width="11.625" customWidth="1"/>
    <col min="16" max="16" width="11.625" style="18" customWidth="1"/>
    <col min="17" max="21" width="11.625" customWidth="1"/>
    <col min="23" max="23" width="13.625" bestFit="1" customWidth="1"/>
    <col min="24" max="24" width="13.5" bestFit="1" customWidth="1"/>
    <col min="25" max="29" width="9.25" bestFit="1" customWidth="1"/>
    <col min="37" max="37" width="12.625" bestFit="1" customWidth="1"/>
    <col min="38" max="38" width="12.625" customWidth="1"/>
  </cols>
  <sheetData>
    <row r="1" spans="2:18">
      <c r="H1" s="1"/>
      <c r="I1" s="1"/>
      <c r="J1" s="1"/>
    </row>
    <row r="3" spans="2:18" ht="33.75" customHeight="1">
      <c r="B3" s="16" t="s">
        <v>34</v>
      </c>
      <c r="C3" s="17" t="s">
        <v>33</v>
      </c>
    </row>
    <row r="4" spans="2:18" ht="15.75" customHeight="1">
      <c r="B4" s="12">
        <v>1</v>
      </c>
      <c r="C4" s="13">
        <v>7.1739391420884729E-2</v>
      </c>
      <c r="R4" s="8"/>
    </row>
    <row r="5" spans="2:18">
      <c r="B5" s="12">
        <v>2</v>
      </c>
      <c r="C5" s="13">
        <v>8.049748531974632E-2</v>
      </c>
    </row>
    <row r="6" spans="2:18">
      <c r="B6" s="12">
        <v>3</v>
      </c>
      <c r="C6" s="13">
        <v>8.1852592966411342E-2</v>
      </c>
    </row>
    <row r="7" spans="2:18">
      <c r="B7" s="12">
        <v>4</v>
      </c>
      <c r="C7" s="13">
        <v>9.3461457399909714E-2</v>
      </c>
    </row>
    <row r="8" spans="2:18">
      <c r="B8" s="12">
        <v>5</v>
      </c>
      <c r="C8" s="13">
        <v>8.2534422506386512E-2</v>
      </c>
    </row>
    <row r="9" spans="2:18">
      <c r="B9" s="12">
        <v>6</v>
      </c>
      <c r="C9" s="13">
        <v>8.0524077936770133E-2</v>
      </c>
    </row>
    <row r="10" spans="2:18">
      <c r="B10" s="12">
        <v>7</v>
      </c>
      <c r="C10" s="13">
        <v>8.2598894992126859E-2</v>
      </c>
    </row>
    <row r="11" spans="2:18">
      <c r="B11" s="12">
        <v>8</v>
      </c>
      <c r="C11" s="13">
        <v>8.7206790462929368E-2</v>
      </c>
    </row>
    <row r="12" spans="2:18">
      <c r="B12" s="12">
        <v>9</v>
      </c>
      <c r="C12" s="13">
        <v>8.1380362671008122E-2</v>
      </c>
    </row>
    <row r="13" spans="2:18">
      <c r="B13" s="12">
        <v>10</v>
      </c>
      <c r="C13" s="13">
        <v>9.1727963894830455E-2</v>
      </c>
    </row>
    <row r="14" spans="2:18">
      <c r="B14" s="12">
        <v>11</v>
      </c>
      <c r="C14" s="13">
        <v>7.9203400927031681E-2</v>
      </c>
    </row>
    <row r="15" spans="2:18">
      <c r="B15" s="14">
        <v>12</v>
      </c>
      <c r="C15" s="15">
        <v>8.7273159501964764E-2</v>
      </c>
    </row>
    <row r="20" spans="1:21">
      <c r="R20" s="8"/>
    </row>
    <row r="21" spans="1:21">
      <c r="E21" s="47" t="s">
        <v>23</v>
      </c>
      <c r="F21" s="44" t="s">
        <v>35</v>
      </c>
      <c r="G21" s="45"/>
      <c r="H21" s="45"/>
      <c r="I21" s="46"/>
      <c r="J21" s="10" t="s">
        <v>0</v>
      </c>
      <c r="K21" s="10" t="s">
        <v>1</v>
      </c>
      <c r="L21" s="10" t="s">
        <v>2</v>
      </c>
      <c r="M21" s="10" t="s">
        <v>3</v>
      </c>
      <c r="N21" s="10" t="s">
        <v>4</v>
      </c>
      <c r="O21" s="10" t="s">
        <v>5</v>
      </c>
      <c r="P21" s="19" t="s">
        <v>6</v>
      </c>
      <c r="Q21" s="10" t="s">
        <v>7</v>
      </c>
      <c r="R21" s="10" t="s">
        <v>8</v>
      </c>
      <c r="S21" s="10" t="s">
        <v>9</v>
      </c>
      <c r="T21" s="10" t="s">
        <v>10</v>
      </c>
      <c r="U21" s="10" t="s">
        <v>11</v>
      </c>
    </row>
    <row r="22" spans="1:21" ht="15.75" customHeight="1">
      <c r="E22" s="48"/>
      <c r="F22" s="53" t="str">
        <f>Таблица9[[#Headers],[Порядковый номер показателя]]</f>
        <v>Порядковый номер показателя</v>
      </c>
      <c r="G22" s="53"/>
      <c r="H22" s="53"/>
      <c r="I22" s="53"/>
      <c r="J22" s="7">
        <f>IF(B4="","",B4)</f>
        <v>1</v>
      </c>
      <c r="K22" s="7">
        <f>IF(B5="","",B5)</f>
        <v>2</v>
      </c>
      <c r="L22" s="7">
        <f>IF(B6="","",B6)</f>
        <v>3</v>
      </c>
      <c r="M22" s="7">
        <f>IF(B7="","",B7)</f>
        <v>4</v>
      </c>
      <c r="N22" s="7">
        <f>IF(B8="","",B8)</f>
        <v>5</v>
      </c>
      <c r="O22" s="7">
        <f>IF(B9="","",B9)</f>
        <v>6</v>
      </c>
      <c r="P22" s="21">
        <f>IF(B10="","",B10)</f>
        <v>7</v>
      </c>
      <c r="Q22" s="7">
        <f>IF(B11="","",B11)</f>
        <v>8</v>
      </c>
      <c r="R22" s="7">
        <f>IF(B12="","",B12)</f>
        <v>9</v>
      </c>
      <c r="S22" s="7">
        <f>IF(B13="","",B13)</f>
        <v>10</v>
      </c>
      <c r="T22" s="7">
        <f>IF(B14="","",B14)</f>
        <v>11</v>
      </c>
      <c r="U22" s="7">
        <f>IF(B15="","",B15)</f>
        <v>12</v>
      </c>
    </row>
    <row r="23" spans="1:21">
      <c r="E23" s="49"/>
      <c r="F23" s="52" t="str">
        <f>Таблица9[[#Headers],[Наименование показателя]]</f>
        <v>Наименование показателя</v>
      </c>
      <c r="G23" s="52"/>
      <c r="H23" s="52"/>
      <c r="I23" s="52"/>
      <c r="J23" s="22">
        <f>IF(C4="","",C4)</f>
        <v>7.1739391420884729E-2</v>
      </c>
      <c r="K23" s="22">
        <f>IF(C5="","",C5)</f>
        <v>8.049748531974632E-2</v>
      </c>
      <c r="L23" s="22">
        <f>IF(C6="","",C6)</f>
        <v>8.1852592966411342E-2</v>
      </c>
      <c r="M23" s="22">
        <f>IF(C7="","",C7)</f>
        <v>9.3461457399909714E-2</v>
      </c>
      <c r="N23" s="22">
        <f>IF(C8="","",C8)</f>
        <v>8.2534422506386512E-2</v>
      </c>
      <c r="O23" s="22">
        <f>IF(C9="","",C9)</f>
        <v>8.0524077936770133E-2</v>
      </c>
      <c r="P23" s="22">
        <f>IF(C10="","",C10)</f>
        <v>8.2598894992126859E-2</v>
      </c>
      <c r="Q23" s="22">
        <f>IF(C11="","",C11)</f>
        <v>8.7206790462929368E-2</v>
      </c>
      <c r="R23" s="22">
        <f>IF(C12="","",C12)</f>
        <v>8.1380362671008122E-2</v>
      </c>
      <c r="S23" s="22">
        <f>IF(C13="","",C13)</f>
        <v>9.1727963894830455E-2</v>
      </c>
      <c r="T23" s="22">
        <f>IF(C14="","",C14)</f>
        <v>7.9203400927031681E-2</v>
      </c>
      <c r="U23" s="22">
        <f>IF(C5="","",C15)</f>
        <v>8.7273159501964764E-2</v>
      </c>
    </row>
    <row r="24" spans="1:21" ht="15.75" customHeight="1">
      <c r="E24" s="43">
        <v>1</v>
      </c>
      <c r="F24" s="25" t="s">
        <v>25</v>
      </c>
      <c r="G24" s="26"/>
      <c r="H24" s="26"/>
      <c r="I24" s="27"/>
      <c r="J24" s="7" t="s">
        <v>16</v>
      </c>
      <c r="K24" s="7" t="s">
        <v>17</v>
      </c>
      <c r="L24" s="7" t="s">
        <v>18</v>
      </c>
      <c r="M24" s="7" t="s">
        <v>19</v>
      </c>
      <c r="N24" s="7" t="s">
        <v>20</v>
      </c>
      <c r="O24" s="7" t="s">
        <v>21</v>
      </c>
      <c r="P24" s="20" t="s">
        <v>22</v>
      </c>
      <c r="Q24" s="24"/>
      <c r="R24" s="24"/>
      <c r="S24" s="24"/>
      <c r="T24" s="24"/>
      <c r="U24" s="24"/>
    </row>
    <row r="25" spans="1:21" ht="15.75" customHeight="1">
      <c r="E25" s="43"/>
      <c r="F25" s="28"/>
      <c r="G25" s="29"/>
      <c r="H25" s="29"/>
      <c r="I25" s="30"/>
      <c r="J25" s="10">
        <f t="array" ref="J25:P25">LINEST(Таблица9[Наименование показателя],Таблица9[Порядковый номер показателя]^{1},1,0)</f>
        <v>6.4349207390510411E-4</v>
      </c>
      <c r="K25" s="10">
        <v>7.9150634852950152E-2</v>
      </c>
      <c r="L25" s="10" t="e">
        <v>#N/A</v>
      </c>
      <c r="M25" s="10" t="e">
        <v>#N/A</v>
      </c>
      <c r="N25" s="10" t="e">
        <v>#N/A</v>
      </c>
      <c r="O25" s="10" t="e">
        <v>#N/A</v>
      </c>
      <c r="P25" s="19" t="e">
        <v>#N/A</v>
      </c>
      <c r="Q25" s="24"/>
      <c r="R25" s="24"/>
      <c r="S25" s="24"/>
      <c r="T25" s="24"/>
      <c r="U25" s="24"/>
    </row>
    <row r="26" spans="1:21" s="18" customFormat="1">
      <c r="A26"/>
      <c r="B26"/>
      <c r="C26"/>
      <c r="D26"/>
      <c r="E26" s="43"/>
      <c r="F26" s="31" t="s">
        <v>30</v>
      </c>
      <c r="G26" s="31"/>
      <c r="H26" s="31"/>
      <c r="I26" s="31"/>
      <c r="J26" s="19">
        <f t="shared" ref="J26:U26" si="0">$J25*J$22+$K25</f>
        <v>7.9794126926855252E-2</v>
      </c>
      <c r="K26" s="19">
        <f t="shared" si="0"/>
        <v>8.0437619000760366E-2</v>
      </c>
      <c r="L26" s="19">
        <f t="shared" si="0"/>
        <v>8.1081111074665466E-2</v>
      </c>
      <c r="M26" s="19">
        <f t="shared" si="0"/>
        <v>8.1724603148570565E-2</v>
      </c>
      <c r="N26" s="19">
        <f t="shared" si="0"/>
        <v>8.2368095222475679E-2</v>
      </c>
      <c r="O26" s="19">
        <f t="shared" si="0"/>
        <v>8.3011587296380779E-2</v>
      </c>
      <c r="P26" s="19">
        <f t="shared" si="0"/>
        <v>8.3655079370285879E-2</v>
      </c>
      <c r="Q26" s="19">
        <f t="shared" si="0"/>
        <v>8.4298571444190978E-2</v>
      </c>
      <c r="R26" s="19">
        <f t="shared" si="0"/>
        <v>8.4942063518096092E-2</v>
      </c>
      <c r="S26" s="19">
        <f t="shared" si="0"/>
        <v>8.5585555592001192E-2</v>
      </c>
      <c r="T26" s="19">
        <f t="shared" si="0"/>
        <v>8.6229047665906292E-2</v>
      </c>
      <c r="U26" s="19">
        <f t="shared" si="0"/>
        <v>8.6872539739811405E-2</v>
      </c>
    </row>
    <row r="27" spans="1:21">
      <c r="E27" s="43"/>
      <c r="F27" s="34" t="s">
        <v>24</v>
      </c>
      <c r="G27" s="50"/>
      <c r="H27" s="50"/>
      <c r="I27" s="51"/>
      <c r="J27" s="37">
        <f>CORREL(J26:U26,J$23:U$23)</f>
        <v>0.39570214505926349</v>
      </c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9"/>
    </row>
    <row r="28" spans="1:21">
      <c r="E28" s="43">
        <v>2</v>
      </c>
      <c r="F28" s="25" t="s">
        <v>26</v>
      </c>
      <c r="G28" s="26"/>
      <c r="H28" s="26"/>
      <c r="I28" s="27"/>
      <c r="J28" s="7" t="s">
        <v>16</v>
      </c>
      <c r="K28" s="7" t="s">
        <v>17</v>
      </c>
      <c r="L28" s="7" t="s">
        <v>18</v>
      </c>
      <c r="M28" s="7" t="s">
        <v>19</v>
      </c>
      <c r="N28" s="7" t="s">
        <v>20</v>
      </c>
      <c r="O28" s="7" t="s">
        <v>21</v>
      </c>
      <c r="P28" s="20" t="s">
        <v>22</v>
      </c>
      <c r="Q28" s="24"/>
      <c r="R28" s="24"/>
      <c r="S28" s="24"/>
      <c r="T28" s="24"/>
      <c r="U28" s="24"/>
    </row>
    <row r="29" spans="1:21">
      <c r="E29" s="43"/>
      <c r="F29" s="28"/>
      <c r="G29" s="29"/>
      <c r="H29" s="29"/>
      <c r="I29" s="30"/>
      <c r="J29" s="10" t="e">
        <f t="array" aca="1" ref="J29:P29" ca="1">LINEST(INDIRECT("Таблица9[Наименование показателя]"),INDIRECT("Таблица9[Порядковый номер показателя]")^{1;2},1,0)</f>
        <v>#VALUE!</v>
      </c>
      <c r="K29" s="10" t="e">
        <f ca="1"/>
        <v>#VALUE!</v>
      </c>
      <c r="L29" s="10" t="e">
        <f ca="1"/>
        <v>#VALUE!</v>
      </c>
      <c r="M29" s="10" t="e">
        <f ca="1"/>
        <v>#VALUE!</v>
      </c>
      <c r="N29" s="10" t="e">
        <f ca="1"/>
        <v>#VALUE!</v>
      </c>
      <c r="O29" s="10" t="e">
        <f ca="1"/>
        <v>#VALUE!</v>
      </c>
      <c r="P29" s="19" t="e">
        <f ca="1"/>
        <v>#VALUE!</v>
      </c>
      <c r="Q29" s="24"/>
      <c r="R29" s="24"/>
      <c r="S29" s="24"/>
      <c r="T29" s="24"/>
      <c r="U29" s="24"/>
    </row>
    <row r="30" spans="1:21" s="18" customFormat="1">
      <c r="A30"/>
      <c r="B30"/>
      <c r="C30"/>
      <c r="D30"/>
      <c r="E30" s="43"/>
      <c r="F30" s="33" t="s">
        <v>30</v>
      </c>
      <c r="G30" s="33"/>
      <c r="H30" s="33"/>
      <c r="I30" s="33"/>
      <c r="J30" s="19" t="e">
        <f t="shared" ref="J30:U30" ca="1" si="1">$J29*J$22^2+$K29*J$22+$L29</f>
        <v>#VALUE!</v>
      </c>
      <c r="K30" s="19" t="e">
        <f t="shared" ca="1" si="1"/>
        <v>#VALUE!</v>
      </c>
      <c r="L30" s="19" t="e">
        <f t="shared" ca="1" si="1"/>
        <v>#VALUE!</v>
      </c>
      <c r="M30" s="19" t="e">
        <f t="shared" ca="1" si="1"/>
        <v>#VALUE!</v>
      </c>
      <c r="N30" s="19" t="e">
        <f t="shared" ca="1" si="1"/>
        <v>#VALUE!</v>
      </c>
      <c r="O30" s="19" t="e">
        <f t="shared" ca="1" si="1"/>
        <v>#VALUE!</v>
      </c>
      <c r="P30" s="19" t="e">
        <f t="shared" ca="1" si="1"/>
        <v>#VALUE!</v>
      </c>
      <c r="Q30" s="19" t="e">
        <f t="shared" ca="1" si="1"/>
        <v>#VALUE!</v>
      </c>
      <c r="R30" s="19" t="e">
        <f t="shared" ca="1" si="1"/>
        <v>#VALUE!</v>
      </c>
      <c r="S30" s="19" t="e">
        <f t="shared" ca="1" si="1"/>
        <v>#VALUE!</v>
      </c>
      <c r="T30" s="19" t="e">
        <f t="shared" ca="1" si="1"/>
        <v>#VALUE!</v>
      </c>
      <c r="U30" s="19" t="e">
        <f t="shared" ca="1" si="1"/>
        <v>#VALUE!</v>
      </c>
    </row>
    <row r="31" spans="1:21">
      <c r="E31" s="43"/>
      <c r="F31" s="34" t="s">
        <v>24</v>
      </c>
      <c r="G31" s="35"/>
      <c r="H31" s="35"/>
      <c r="I31" s="36"/>
      <c r="J31" s="37" t="e">
        <f ca="1">CORREL(J30:U30,J$23:U$23)</f>
        <v>#VALUE!</v>
      </c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9"/>
    </row>
    <row r="32" spans="1:21">
      <c r="E32" s="43">
        <v>3</v>
      </c>
      <c r="F32" s="25" t="s">
        <v>27</v>
      </c>
      <c r="G32" s="26"/>
      <c r="H32" s="26"/>
      <c r="I32" s="27"/>
      <c r="J32" s="7" t="s">
        <v>16</v>
      </c>
      <c r="K32" s="7" t="s">
        <v>17</v>
      </c>
      <c r="L32" s="7" t="s">
        <v>18</v>
      </c>
      <c r="M32" s="7" t="s">
        <v>19</v>
      </c>
      <c r="N32" s="7" t="s">
        <v>20</v>
      </c>
      <c r="O32" s="7" t="s">
        <v>21</v>
      </c>
      <c r="P32" s="20" t="s">
        <v>22</v>
      </c>
      <c r="Q32" s="24"/>
      <c r="R32" s="24"/>
      <c r="S32" s="24"/>
      <c r="T32" s="24"/>
      <c r="U32" s="24"/>
    </row>
    <row r="33" spans="1:21">
      <c r="E33" s="43"/>
      <c r="F33" s="28"/>
      <c r="G33" s="29"/>
      <c r="H33" s="29"/>
      <c r="I33" s="30"/>
      <c r="J33" s="10">
        <f t="array" ref="J33:P33">LINEST($J$23:$U$23,$J$22:$U$22^{1;2;3},1,0)</f>
        <v>6.5765665373959195E-5</v>
      </c>
      <c r="K33" s="10">
        <v>-1.4553368574195132E-3</v>
      </c>
      <c r="L33" s="10">
        <v>9.8295527450128171E-3</v>
      </c>
      <c r="M33" s="10">
        <v>6.4928794589709682E-2</v>
      </c>
      <c r="N33" s="10" t="e">
        <v>#N/A</v>
      </c>
      <c r="O33" s="10" t="e">
        <v>#N/A</v>
      </c>
      <c r="P33" s="19" t="e">
        <v>#N/A</v>
      </c>
      <c r="Q33" s="24"/>
      <c r="R33" s="24"/>
      <c r="S33" s="24"/>
      <c r="T33" s="24"/>
      <c r="U33" s="24"/>
    </row>
    <row r="34" spans="1:21" s="18" customFormat="1">
      <c r="A34"/>
      <c r="B34"/>
      <c r="C34"/>
      <c r="D34"/>
      <c r="E34" s="43"/>
      <c r="F34" s="32" t="s">
        <v>30</v>
      </c>
      <c r="G34" s="32"/>
      <c r="H34" s="32"/>
      <c r="I34" s="32"/>
      <c r="J34" s="19">
        <f t="shared" ref="J34:U34" si="2">$J33*J$22^3+$K33*J$22^2+$L33*J$22+$M33</f>
        <v>7.336877614267695E-2</v>
      </c>
      <c r="K34" s="19">
        <f t="shared" si="2"/>
        <v>7.9292677973048939E-2</v>
      </c>
      <c r="L34" s="19">
        <f t="shared" si="2"/>
        <v>8.309509407306942E-2</v>
      </c>
      <c r="M34" s="19">
        <f t="shared" si="2"/>
        <v>8.5170618434982123E-2</v>
      </c>
      <c r="N34" s="19">
        <f t="shared" si="2"/>
        <v>8.5913845051030835E-2</v>
      </c>
      <c r="O34" s="19">
        <f t="shared" si="2"/>
        <v>8.5719367913459299E-2</v>
      </c>
      <c r="P34" s="19">
        <f t="shared" si="2"/>
        <v>8.4981781014511246E-2</v>
      </c>
      <c r="Q34" s="19">
        <f t="shared" si="2"/>
        <v>8.4095678346430475E-2</v>
      </c>
      <c r="R34" s="19">
        <f t="shared" si="2"/>
        <v>8.3455653901460716E-2</v>
      </c>
      <c r="S34" s="19">
        <f t="shared" si="2"/>
        <v>8.3456301671845728E-2</v>
      </c>
      <c r="T34" s="19">
        <f t="shared" si="2"/>
        <v>8.4492215649829269E-2</v>
      </c>
      <c r="U34" s="19">
        <f t="shared" si="2"/>
        <v>8.6957989827655069E-2</v>
      </c>
    </row>
    <row r="35" spans="1:21">
      <c r="E35" s="43"/>
      <c r="F35" s="34" t="s">
        <v>24</v>
      </c>
      <c r="G35" s="35"/>
      <c r="H35" s="35"/>
      <c r="I35" s="36"/>
      <c r="J35" s="37">
        <f>CORREL(J34:U34,J$23:U$23)</f>
        <v>0.62814724327399263</v>
      </c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9"/>
    </row>
    <row r="36" spans="1:21">
      <c r="E36" s="43">
        <v>4</v>
      </c>
      <c r="F36" s="25" t="s">
        <v>28</v>
      </c>
      <c r="G36" s="26"/>
      <c r="H36" s="26"/>
      <c r="I36" s="27"/>
      <c r="J36" s="7" t="s">
        <v>16</v>
      </c>
      <c r="K36" s="7" t="s">
        <v>17</v>
      </c>
      <c r="L36" s="7" t="s">
        <v>18</v>
      </c>
      <c r="M36" s="7" t="s">
        <v>19</v>
      </c>
      <c r="N36" s="7" t="s">
        <v>20</v>
      </c>
      <c r="O36" s="7" t="s">
        <v>21</v>
      </c>
      <c r="P36" s="20" t="s">
        <v>22</v>
      </c>
      <c r="Q36" s="24"/>
      <c r="R36" s="24"/>
      <c r="S36" s="24"/>
      <c r="T36" s="24"/>
      <c r="U36" s="24"/>
    </row>
    <row r="37" spans="1:21">
      <c r="E37" s="43"/>
      <c r="F37" s="28"/>
      <c r="G37" s="29"/>
      <c r="H37" s="29"/>
      <c r="I37" s="30"/>
      <c r="J37" s="10">
        <f t="array" ref="J37:P37">LINEST($J$23:$U$23,$J$22:$U$22^{1;2;3;4},1,0)</f>
        <v>-1.6800480328925365E-5</v>
      </c>
      <c r="K37" s="10">
        <v>5.0257815392601879E-4</v>
      </c>
      <c r="L37" s="10">
        <v>-5.2114442452435425E-3</v>
      </c>
      <c r="M37" s="10">
        <v>2.1748293504076147E-2</v>
      </c>
      <c r="N37" s="10">
        <v>5.4445294864460259E-2</v>
      </c>
      <c r="O37" s="10" t="e">
        <v>#N/A</v>
      </c>
      <c r="P37" s="19" t="e">
        <v>#N/A</v>
      </c>
      <c r="Q37" s="24"/>
      <c r="R37" s="24"/>
      <c r="S37" s="24"/>
      <c r="T37" s="24"/>
      <c r="U37" s="24"/>
    </row>
    <row r="38" spans="1:21" s="18" customFormat="1">
      <c r="A38"/>
      <c r="B38"/>
      <c r="C38"/>
      <c r="D38"/>
      <c r="E38" s="43"/>
      <c r="F38" s="41" t="s">
        <v>30</v>
      </c>
      <c r="G38" s="41"/>
      <c r="H38" s="41"/>
      <c r="I38" s="41"/>
      <c r="J38" s="19">
        <f t="shared" ref="J38:U38" si="3">$J37*J$22^4+$K37*J$22^3+$L37*J$22^2+$M37*J$22+$N37</f>
        <v>7.146792179688996E-2</v>
      </c>
      <c r="K38" s="19">
        <f t="shared" si="3"/>
        <v>8.0847922437783729E-2</v>
      </c>
      <c r="L38" s="19">
        <f t="shared" si="3"/>
        <v>8.4995948418856382E-2</v>
      </c>
      <c r="M38" s="19">
        <f t="shared" si="3"/>
        <v>8.5919439843928469E-2</v>
      </c>
      <c r="N38" s="19">
        <f t="shared" si="3"/>
        <v>8.5222625288926421E-2</v>
      </c>
      <c r="O38" s="19">
        <f t="shared" si="3"/>
        <v>8.4106521801882397E-2</v>
      </c>
      <c r="P38" s="19">
        <f t="shared" si="3"/>
        <v>8.3368934902934372E-2</v>
      </c>
      <c r="Q38" s="19">
        <f t="shared" si="3"/>
        <v>8.3404458584326047E-2</v>
      </c>
      <c r="R38" s="19">
        <f t="shared" si="3"/>
        <v>8.4204475310407007E-2</v>
      </c>
      <c r="S38" s="19">
        <f t="shared" si="3"/>
        <v>8.5357156017632579E-2</v>
      </c>
      <c r="T38" s="19">
        <f t="shared" si="3"/>
        <v>8.6047460114564017E-2</v>
      </c>
      <c r="U38" s="19">
        <f t="shared" si="3"/>
        <v>8.5057135481868051E-2</v>
      </c>
    </row>
    <row r="39" spans="1:21">
      <c r="E39" s="43"/>
      <c r="F39" s="34" t="s">
        <v>24</v>
      </c>
      <c r="G39" s="35"/>
      <c r="H39" s="35"/>
      <c r="I39" s="36"/>
      <c r="J39" s="37">
        <f>CORREL(J38:U38,J$23:U$23)</f>
        <v>0.68178367047140465</v>
      </c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9"/>
    </row>
    <row r="40" spans="1:21">
      <c r="E40" s="43">
        <v>5</v>
      </c>
      <c r="F40" s="25" t="s">
        <v>29</v>
      </c>
      <c r="G40" s="26"/>
      <c r="H40" s="26"/>
      <c r="I40" s="27"/>
      <c r="J40" s="7" t="s">
        <v>16</v>
      </c>
      <c r="K40" s="7" t="s">
        <v>17</v>
      </c>
      <c r="L40" s="7" t="s">
        <v>18</v>
      </c>
      <c r="M40" s="7" t="s">
        <v>19</v>
      </c>
      <c r="N40" s="7" t="s">
        <v>20</v>
      </c>
      <c r="O40" s="7" t="s">
        <v>21</v>
      </c>
      <c r="P40" s="20" t="s">
        <v>22</v>
      </c>
      <c r="Q40" s="24"/>
      <c r="R40" s="24"/>
      <c r="S40" s="24"/>
      <c r="T40" s="24"/>
      <c r="U40" s="24"/>
    </row>
    <row r="41" spans="1:21">
      <c r="E41" s="43"/>
      <c r="F41" s="28"/>
      <c r="G41" s="29"/>
      <c r="H41" s="29"/>
      <c r="I41" s="30"/>
      <c r="J41" s="10">
        <f t="array" ref="J41:P41">LINEST($J$23:$U$23,$J$22:$U$22^{1;2;3;4;5},1,0)</f>
        <v>2.599200147251993E-6</v>
      </c>
      <c r="K41" s="10">
        <v>-1.012744851146154E-4</v>
      </c>
      <c r="L41" s="10">
        <v>1.5018262105362364E-3</v>
      </c>
      <c r="M41" s="10">
        <v>-1.0420674540361132E-2</v>
      </c>
      <c r="N41" s="10">
        <v>3.3127302948729162E-2</v>
      </c>
      <c r="O41" s="10">
        <v>4.6786318430557333E-2</v>
      </c>
      <c r="P41" s="19" t="e">
        <v>#N/A</v>
      </c>
      <c r="Q41" s="24"/>
      <c r="R41" s="24"/>
      <c r="S41" s="24"/>
      <c r="T41" s="24"/>
      <c r="U41" s="24"/>
    </row>
    <row r="42" spans="1:21" s="18" customFormat="1">
      <c r="A42"/>
      <c r="B42"/>
      <c r="C42"/>
      <c r="D42"/>
      <c r="E42" s="43"/>
      <c r="F42" s="42" t="s">
        <v>30</v>
      </c>
      <c r="G42" s="42"/>
      <c r="H42" s="42"/>
      <c r="I42" s="42"/>
      <c r="J42" s="19">
        <f t="shared" ref="J42:U42" si="4">$J41*J$22^5+$K41*J$22^4+$L41*J$22^3+$M41*J$22^2+$N41*J$22+$O41</f>
        <v>7.0896097764494237E-2</v>
      </c>
      <c r="K42" s="19">
        <f t="shared" si="4"/>
        <v>8.1835618493739243E-2</v>
      </c>
      <c r="L42" s="19">
        <f t="shared" si="4"/>
        <v>8.5359836439471398E-2</v>
      </c>
      <c r="M42" s="19">
        <f t="shared" si="4"/>
        <v>8.5416927815459495E-2</v>
      </c>
      <c r="N42" s="19">
        <f t="shared" si="4"/>
        <v>8.4460193245732257E-2</v>
      </c>
      <c r="O42" s="19">
        <f t="shared" si="4"/>
        <v>8.3759961782248565E-2</v>
      </c>
      <c r="P42" s="19">
        <f t="shared" si="4"/>
        <v>8.3715494922567663E-2</v>
      </c>
      <c r="Q42" s="19">
        <f t="shared" si="4"/>
        <v>8.4166890627519836E-2</v>
      </c>
      <c r="R42" s="19">
        <f t="shared" si="4"/>
        <v>8.4706987338875744E-2</v>
      </c>
      <c r="S42" s="19">
        <f t="shared" si="4"/>
        <v>8.4993267997017535E-2</v>
      </c>
      <c r="T42" s="19">
        <f t="shared" si="4"/>
        <v>8.5059764058608461E-2</v>
      </c>
      <c r="U42" s="19">
        <f t="shared" si="4"/>
        <v>8.5628959514263997E-2</v>
      </c>
    </row>
    <row r="43" spans="1:21">
      <c r="E43" s="43"/>
      <c r="F43" s="34" t="s">
        <v>24</v>
      </c>
      <c r="G43" s="35"/>
      <c r="H43" s="35"/>
      <c r="I43" s="36"/>
      <c r="J43" s="37">
        <f>CORREL(J42:U42,J$23:U$23)</f>
        <v>0.69098685478425403</v>
      </c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9"/>
    </row>
    <row r="44" spans="1:21">
      <c r="E44" s="43">
        <v>6</v>
      </c>
      <c r="F44" s="25" t="s">
        <v>15</v>
      </c>
      <c r="G44" s="26"/>
      <c r="H44" s="26"/>
      <c r="I44" s="27"/>
      <c r="J44" s="7" t="s">
        <v>16</v>
      </c>
      <c r="K44" s="7" t="s">
        <v>17</v>
      </c>
      <c r="L44" s="7" t="s">
        <v>18</v>
      </c>
      <c r="M44" s="7" t="s">
        <v>19</v>
      </c>
      <c r="N44" s="7" t="s">
        <v>20</v>
      </c>
      <c r="O44" s="7" t="s">
        <v>21</v>
      </c>
      <c r="P44" s="20" t="s">
        <v>22</v>
      </c>
      <c r="Q44" s="24"/>
      <c r="R44" s="24"/>
      <c r="S44" s="24"/>
      <c r="T44" s="24"/>
      <c r="U44" s="24"/>
    </row>
    <row r="45" spans="1:21" ht="15.75" customHeight="1">
      <c r="E45" s="43"/>
      <c r="F45" s="28"/>
      <c r="G45" s="29"/>
      <c r="H45" s="29"/>
      <c r="I45" s="30"/>
      <c r="J45" s="10">
        <f t="array" ref="J45:P45">LINEST($J$23:$U$23,$J$22:$U$22^{1;2;3;4;5;6},1,0)</f>
        <v>3.372464644928991E-6</v>
      </c>
      <c r="K45" s="10">
        <v>-1.2892692100497692E-4</v>
      </c>
      <c r="L45" s="10">
        <v>1.8823479014935629E-3</v>
      </c>
      <c r="M45" s="10">
        <v>-1.3025831716732208E-2</v>
      </c>
      <c r="N45" s="10">
        <v>4.2612558351923457E-2</v>
      </c>
      <c r="O45" s="10">
        <v>-5.4803887501579246E-2</v>
      </c>
      <c r="P45" s="19">
        <v>9.55705524579189E-2</v>
      </c>
      <c r="Q45" s="24"/>
      <c r="R45" s="24"/>
      <c r="S45" s="24"/>
      <c r="T45" s="24"/>
      <c r="U45" s="24"/>
    </row>
    <row r="46" spans="1:21" s="18" customFormat="1" ht="16.5" customHeight="1">
      <c r="A46"/>
      <c r="B46"/>
      <c r="C46"/>
      <c r="D46"/>
      <c r="E46" s="43"/>
      <c r="F46" s="40" t="s">
        <v>30</v>
      </c>
      <c r="G46" s="40"/>
      <c r="H46" s="40"/>
      <c r="I46" s="40"/>
      <c r="J46" s="19">
        <f t="shared" ref="J46:U46" si="5">$J45*J$22^6+$K45*J$22^5+$L45*J$22^4+$M45*J$22^3+$N45*J$22^2+$O45*J$22+$P45</f>
        <v>7.2110185036664415E-2</v>
      </c>
      <c r="K46" s="19">
        <f t="shared" si="5"/>
        <v>7.8414099817609773E-2</v>
      </c>
      <c r="L46" s="19">
        <f t="shared" si="5"/>
        <v>8.6573923711645073E-2</v>
      </c>
      <c r="M46" s="19">
        <f t="shared" si="5"/>
        <v>8.8176217070400797E-2</v>
      </c>
      <c r="N46" s="19">
        <f t="shared" si="5"/>
        <v>8.49016795265225E-2</v>
      </c>
      <c r="O46" s="19">
        <f t="shared" si="5"/>
        <v>8.155253037829463E-2</v>
      </c>
      <c r="P46" s="19">
        <f t="shared" si="5"/>
        <v>8.1508063518614726E-2</v>
      </c>
      <c r="Q46" s="19">
        <f t="shared" si="5"/>
        <v>8.4608376908310357E-2</v>
      </c>
      <c r="R46" s="19">
        <f t="shared" si="5"/>
        <v>8.7466276593817227E-2</v>
      </c>
      <c r="S46" s="19">
        <f t="shared" si="5"/>
        <v>8.6207355269191543E-2</v>
      </c>
      <c r="T46" s="19">
        <f t="shared" si="5"/>
        <v>8.1638245382478769E-2</v>
      </c>
      <c r="U46" s="19">
        <f t="shared" si="5"/>
        <v>8.6843046786434619E-2</v>
      </c>
    </row>
    <row r="47" spans="1:21">
      <c r="E47" s="43"/>
      <c r="F47" s="34" t="s">
        <v>24</v>
      </c>
      <c r="G47" s="35"/>
      <c r="H47" s="35"/>
      <c r="I47" s="36"/>
      <c r="J47" s="37">
        <f>CORREL(J46:U46,J$23:U$23)</f>
        <v>0.78869131538779169</v>
      </c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9"/>
    </row>
    <row r="49" spans="20:21">
      <c r="T49" s="11" t="s">
        <v>31</v>
      </c>
      <c r="U49" s="11" t="s">
        <v>32</v>
      </c>
    </row>
    <row r="50" spans="20:21">
      <c r="T50" s="6">
        <v>1</v>
      </c>
      <c r="U50" s="9">
        <f>J27</f>
        <v>0.39570214505926349</v>
      </c>
    </row>
    <row r="51" spans="20:21">
      <c r="T51" s="6">
        <v>2</v>
      </c>
      <c r="U51" s="9" t="e">
        <f ca="1">J31</f>
        <v>#VALUE!</v>
      </c>
    </row>
    <row r="52" spans="20:21">
      <c r="T52" s="23">
        <v>3</v>
      </c>
      <c r="U52" s="19">
        <f>J35</f>
        <v>0.62814724327399263</v>
      </c>
    </row>
    <row r="53" spans="20:21">
      <c r="T53" s="6">
        <v>4</v>
      </c>
      <c r="U53" s="9">
        <f>J39</f>
        <v>0.68178367047140465</v>
      </c>
    </row>
    <row r="54" spans="20:21">
      <c r="T54" s="6">
        <v>5</v>
      </c>
      <c r="U54" s="9">
        <f>J43</f>
        <v>0.69098685478425403</v>
      </c>
    </row>
    <row r="55" spans="20:21">
      <c r="T55" s="6">
        <v>6</v>
      </c>
      <c r="U55" s="9">
        <f>J47</f>
        <v>0.78869131538779169</v>
      </c>
    </row>
    <row r="66" spans="3:3">
      <c r="C66" s="2"/>
    </row>
  </sheetData>
  <mergeCells count="34">
    <mergeCell ref="E44:E47"/>
    <mergeCell ref="F21:I21"/>
    <mergeCell ref="E21:E23"/>
    <mergeCell ref="F35:I35"/>
    <mergeCell ref="J35:U35"/>
    <mergeCell ref="E24:E27"/>
    <mergeCell ref="E28:E31"/>
    <mergeCell ref="E32:E35"/>
    <mergeCell ref="E36:E39"/>
    <mergeCell ref="E40:E43"/>
    <mergeCell ref="F27:I27"/>
    <mergeCell ref="J27:U27"/>
    <mergeCell ref="F31:I31"/>
    <mergeCell ref="F23:I23"/>
    <mergeCell ref="F22:I22"/>
    <mergeCell ref="J43:U43"/>
    <mergeCell ref="F47:I47"/>
    <mergeCell ref="J47:U47"/>
    <mergeCell ref="F46:I46"/>
    <mergeCell ref="J31:U31"/>
    <mergeCell ref="F39:I39"/>
    <mergeCell ref="J39:U39"/>
    <mergeCell ref="F43:I43"/>
    <mergeCell ref="F36:I37"/>
    <mergeCell ref="F40:I41"/>
    <mergeCell ref="F44:I45"/>
    <mergeCell ref="F38:I38"/>
    <mergeCell ref="F42:I42"/>
    <mergeCell ref="F24:I25"/>
    <mergeCell ref="F26:I26"/>
    <mergeCell ref="F32:I33"/>
    <mergeCell ref="F34:I34"/>
    <mergeCell ref="F28:I29"/>
    <mergeCell ref="F30:I30"/>
  </mergeCells>
  <dataValidations disablePrompts="1" count="1">
    <dataValidation type="list" allowBlank="1" showInputMessage="1" showErrorMessage="1" sqref="Q2">
      <formula1>Учёт_дней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C4:M17"/>
  <sheetViews>
    <sheetView workbookViewId="0">
      <selection activeCell="H4" sqref="H4"/>
    </sheetView>
  </sheetViews>
  <sheetFormatPr defaultRowHeight="15.75"/>
  <sheetData>
    <row r="4" spans="3:13" ht="18.75">
      <c r="C4" s="3" t="s">
        <v>13</v>
      </c>
      <c r="D4" s="4">
        <v>19367.34</v>
      </c>
      <c r="E4" s="4">
        <v>18760.5</v>
      </c>
      <c r="F4" s="5">
        <v>21304</v>
      </c>
    </row>
    <row r="5" spans="3:13" ht="18.75">
      <c r="C5" s="3" t="s">
        <v>14</v>
      </c>
      <c r="D5" s="5">
        <v>5466</v>
      </c>
      <c r="E5" s="5">
        <v>5490</v>
      </c>
      <c r="F5" s="5">
        <v>7485</v>
      </c>
    </row>
    <row r="8" spans="3:13">
      <c r="L8" t="s">
        <v>12</v>
      </c>
      <c r="M8">
        <v>0.28222770913678136</v>
      </c>
    </row>
    <row r="10" spans="3:13">
      <c r="F10">
        <f>D5</f>
        <v>5466</v>
      </c>
      <c r="G10">
        <f>M$8</f>
        <v>0.28222770913678136</v>
      </c>
      <c r="H10">
        <f>D4</f>
        <v>19367.34</v>
      </c>
      <c r="L10">
        <f>SUM(F10:F12)/SUM(F15:F17)</f>
        <v>1.0994250832362957</v>
      </c>
    </row>
    <row r="11" spans="3:13">
      <c r="F11">
        <f>E5</f>
        <v>5490</v>
      </c>
      <c r="G11">
        <f>M$8</f>
        <v>0.28222770913678136</v>
      </c>
      <c r="H11">
        <f>E4</f>
        <v>18760.5</v>
      </c>
      <c r="L11">
        <f>SUM(H10:H12)/SUM(H15:H17)</f>
        <v>0.90956629537355493</v>
      </c>
      <c r="M11">
        <f>L10/L11</f>
        <v>1.208735513649136</v>
      </c>
    </row>
    <row r="12" spans="3:13">
      <c r="F12">
        <f>F5</f>
        <v>7485</v>
      </c>
      <c r="G12">
        <f>M$8</f>
        <v>0.28222770913678136</v>
      </c>
      <c r="H12">
        <f>F4</f>
        <v>21304</v>
      </c>
    </row>
    <row r="15" spans="3:13">
      <c r="F15">
        <f>G10*H10</f>
        <v>5466.0000002731513</v>
      </c>
      <c r="H15">
        <f>F10/G10</f>
        <v>19367.33999903216</v>
      </c>
    </row>
    <row r="16" spans="3:13">
      <c r="F16">
        <f>G11*H11</f>
        <v>5294.7329372605864</v>
      </c>
      <c r="H16">
        <f>F11/G11</f>
        <v>19452.377715822644</v>
      </c>
    </row>
    <row r="17" spans="6:8">
      <c r="F17">
        <f>G12*H12</f>
        <v>6012.5791154499902</v>
      </c>
      <c r="H17">
        <f>F12/G12</f>
        <v>26521.137924031416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Кальк.полинома</vt:lpstr>
      <vt:lpstr>Лист2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Nikita</dc:creator>
  <cp:lastModifiedBy>Nikita</cp:lastModifiedBy>
  <dcterms:created xsi:type="dcterms:W3CDTF">2017-12-21T15:43:48Z</dcterms:created>
  <dcterms:modified xsi:type="dcterms:W3CDTF">2018-01-22T10:32:14Z</dcterms:modified>
</cp:coreProperties>
</file>