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15195" windowHeight="8700"/>
  </bookViews>
  <sheets>
    <sheet name="2017" sheetId="1" r:id="rId1"/>
  </sheets>
  <externalReferences>
    <externalReference r:id="rId2"/>
  </externalReferences>
  <definedNames>
    <definedName name="_xlnm.Print_Area" localSheetId="0">'2017'!$A$1:$T$16</definedName>
  </definedNames>
  <calcPr calcId="125725" refMode="R1C1"/>
</workbook>
</file>

<file path=xl/calcChain.xml><?xml version="1.0" encoding="utf-8"?>
<calcChain xmlns="http://schemas.openxmlformats.org/spreadsheetml/2006/main">
  <c r="V14" i="1"/>
  <c r="V13"/>
  <c r="V12"/>
  <c r="V11"/>
  <c r="V10"/>
  <c r="V9"/>
  <c r="V8"/>
  <c r="V7"/>
  <c r="V6"/>
  <c r="V5"/>
  <c r="V4"/>
  <c r="V3"/>
  <c r="E5" l="1"/>
  <c r="E6"/>
  <c r="F6" s="1"/>
  <c r="E7"/>
  <c r="G7" s="1"/>
  <c r="E11"/>
  <c r="R5"/>
  <c r="S5"/>
  <c r="O13"/>
  <c r="E8" s="1"/>
  <c r="H5"/>
  <c r="J5" s="1"/>
  <c r="L5" s="1"/>
  <c r="T7"/>
  <c r="T6"/>
  <c r="G15"/>
  <c r="F4"/>
  <c r="G4"/>
  <c r="H4"/>
  <c r="J14" s="1"/>
  <c r="K14" s="1"/>
  <c r="I4"/>
  <c r="J4"/>
  <c r="L4"/>
  <c r="I5"/>
  <c r="I6"/>
  <c r="I7"/>
  <c r="I8"/>
  <c r="F9"/>
  <c r="G9"/>
  <c r="H9"/>
  <c r="I9"/>
  <c r="J9"/>
  <c r="L9" s="1"/>
  <c r="M9"/>
  <c r="F10"/>
  <c r="G10"/>
  <c r="H10"/>
  <c r="J10" s="1"/>
  <c r="L10" s="1"/>
  <c r="I10"/>
  <c r="M10"/>
  <c r="I11"/>
  <c r="I12"/>
  <c r="F13"/>
  <c r="G13"/>
  <c r="H13"/>
  <c r="J13"/>
  <c r="L13" s="1"/>
  <c r="I13"/>
  <c r="M13"/>
  <c r="E14"/>
  <c r="F14" s="1"/>
  <c r="F15"/>
  <c r="H15"/>
  <c r="E16"/>
  <c r="F16" s="1"/>
  <c r="M6"/>
  <c r="H6"/>
  <c r="J6" s="1"/>
  <c r="L6" s="1"/>
  <c r="G5"/>
  <c r="F7"/>
  <c r="M7"/>
  <c r="H7"/>
  <c r="J7" s="1"/>
  <c r="L7" s="1"/>
  <c r="H11"/>
  <c r="J11"/>
  <c r="L11" s="1"/>
  <c r="G11"/>
  <c r="F5"/>
  <c r="M5"/>
  <c r="H16"/>
  <c r="M11"/>
  <c r="G6"/>
  <c r="F11"/>
  <c r="F8" l="1"/>
  <c r="G8"/>
  <c r="M8"/>
  <c r="H8"/>
  <c r="J8" s="1"/>
  <c r="L8" s="1"/>
  <c r="E12"/>
  <c r="H12" l="1"/>
  <c r="M12"/>
  <c r="F12"/>
  <c r="G12"/>
  <c r="J12" l="1"/>
  <c r="L12" s="1"/>
  <c r="H14"/>
</calcChain>
</file>

<file path=xl/sharedStrings.xml><?xml version="1.0" encoding="utf-8"?>
<sst xmlns="http://schemas.openxmlformats.org/spreadsheetml/2006/main" count="45" uniqueCount="42">
  <si>
    <t xml:space="preserve"> </t>
  </si>
  <si>
    <t>Цель на месяц</t>
  </si>
  <si>
    <t>Всего факт</t>
  </si>
  <si>
    <t>Отст.на дату</t>
  </si>
  <si>
    <t>% Вып.на дату</t>
  </si>
  <si>
    <t xml:space="preserve">План на дату </t>
  </si>
  <si>
    <t>Скорость продаж</t>
  </si>
  <si>
    <t>% Прогноз Вып.плана</t>
  </si>
  <si>
    <t>Коэффициент успешных посещений</t>
  </si>
  <si>
    <t>Новые и реанимированные клиенты</t>
  </si>
  <si>
    <t>Ср.размер заказа ГЛ</t>
  </si>
  <si>
    <t>Остальное</t>
  </si>
  <si>
    <t>ZB</t>
  </si>
  <si>
    <t>HNK</t>
  </si>
  <si>
    <t>Три медведя</t>
  </si>
  <si>
    <t>Охота+Три Медведя</t>
  </si>
  <si>
    <t xml:space="preserve">Продано ГЛ         </t>
  </si>
  <si>
    <t xml:space="preserve">Охота         </t>
  </si>
  <si>
    <t>Показ-ль прош-го ме-ца</t>
  </si>
  <si>
    <t>АКБ</t>
  </si>
  <si>
    <t xml:space="preserve">ZB                                               </t>
  </si>
  <si>
    <r>
      <t xml:space="preserve">HNK                                          </t>
    </r>
    <r>
      <rPr>
        <b/>
        <sz val="11"/>
        <rFont val="Arial Cyr"/>
        <charset val="204"/>
      </rPr>
      <t xml:space="preserve">        </t>
    </r>
    <r>
      <rPr>
        <sz val="10"/>
        <rFont val="Arial Cyr"/>
        <charset val="204"/>
      </rPr>
      <t xml:space="preserve">                 </t>
    </r>
  </si>
  <si>
    <t>DD</t>
  </si>
  <si>
    <t>EDW</t>
  </si>
  <si>
    <t>GUI</t>
  </si>
  <si>
    <t>Сумма</t>
  </si>
  <si>
    <t>Amstel</t>
  </si>
  <si>
    <t xml:space="preserve">HNK+ZB+AMS и тд                                     </t>
  </si>
  <si>
    <t>KRU</t>
  </si>
  <si>
    <t xml:space="preserve">Amstel + KRU                                       </t>
  </si>
  <si>
    <t>план</t>
  </si>
  <si>
    <t>Ges</t>
  </si>
  <si>
    <t>План</t>
  </si>
  <si>
    <t>Tiger</t>
  </si>
  <si>
    <t>HNK 0,0</t>
  </si>
  <si>
    <t>факт</t>
  </si>
  <si>
    <t>ж/б</t>
  </si>
  <si>
    <t>ст/б</t>
  </si>
  <si>
    <t>мест ост</t>
  </si>
  <si>
    <t xml:space="preserve">охота </t>
  </si>
  <si>
    <t>3м</t>
  </si>
  <si>
    <t>тотал</t>
  </si>
</sst>
</file>

<file path=xl/styles.xml><?xml version="1.0" encoding="utf-8"?>
<styleSheet xmlns="http://schemas.openxmlformats.org/spreadsheetml/2006/main">
  <numFmts count="3">
    <numFmt numFmtId="164" formatCode="[$-419]mmmm;@"/>
    <numFmt numFmtId="165" formatCode="0.0"/>
    <numFmt numFmtId="166" formatCode="0.000"/>
  </numFmts>
  <fonts count="13">
    <font>
      <sz val="10"/>
      <name val="Arial Cyr"/>
      <charset val="204"/>
    </font>
    <font>
      <sz val="10"/>
      <name val="Arial Cyr"/>
      <charset val="204"/>
    </font>
    <font>
      <b/>
      <sz val="10"/>
      <name val="Arial"/>
      <family val="2"/>
      <charset val="204"/>
    </font>
    <font>
      <b/>
      <i/>
      <u/>
      <sz val="10"/>
      <name val="Arial"/>
      <family val="2"/>
      <charset val="204"/>
    </font>
    <font>
      <sz val="10"/>
      <name val="Arial"/>
      <family val="2"/>
      <charset val="204"/>
    </font>
    <font>
      <b/>
      <i/>
      <sz val="10"/>
      <name val="Arial"/>
      <family val="2"/>
      <charset val="204"/>
    </font>
    <font>
      <b/>
      <sz val="10"/>
      <color indexed="10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i/>
      <sz val="12"/>
      <name val="Arial"/>
      <family val="2"/>
      <charset val="204"/>
    </font>
    <font>
      <b/>
      <sz val="11"/>
      <name val="Arial"/>
      <family val="2"/>
      <charset val="204"/>
    </font>
    <font>
      <b/>
      <sz val="11"/>
      <name val="Arial Cyr"/>
      <charset val="204"/>
    </font>
    <font>
      <b/>
      <sz val="10"/>
      <name val="Arial Cyr"/>
      <charset val="204"/>
    </font>
    <font>
      <b/>
      <sz val="12"/>
      <name val="Arial"/>
      <family val="2"/>
      <charset val="204"/>
    </font>
  </fonts>
  <fills count="1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44BC47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theme="5" tint="0.59999389629810485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0" fontId="4" fillId="0" borderId="0"/>
  </cellStyleXfs>
  <cellXfs count="120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3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164" fontId="2" fillId="0" borderId="2" xfId="0" applyNumberFormat="1" applyFont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0" fillId="0" borderId="4" xfId="0" applyBorder="1"/>
    <xf numFmtId="0" fontId="4" fillId="0" borderId="0" xfId="0" applyFont="1"/>
    <xf numFmtId="0" fontId="2" fillId="3" borderId="6" xfId="0" applyFont="1" applyFill="1" applyBorder="1" applyAlignment="1">
      <alignment horizontal="center"/>
    </xf>
    <xf numFmtId="0" fontId="5" fillId="3" borderId="6" xfId="0" applyFont="1" applyFill="1" applyBorder="1" applyAlignment="1">
      <alignment horizontal="right"/>
    </xf>
    <xf numFmtId="0" fontId="5" fillId="3" borderId="7" xfId="0" applyFont="1" applyFill="1" applyBorder="1" applyAlignment="1">
      <alignment horizontal="right"/>
    </xf>
    <xf numFmtId="0" fontId="0" fillId="0" borderId="4" xfId="0" applyFill="1" applyBorder="1"/>
    <xf numFmtId="2" fontId="2" fillId="4" borderId="8" xfId="0" applyNumberFormat="1" applyFont="1" applyFill="1" applyBorder="1" applyAlignment="1">
      <alignment horizontal="center"/>
    </xf>
    <xf numFmtId="38" fontId="2" fillId="0" borderId="9" xfId="0" applyNumberFormat="1" applyFont="1" applyBorder="1" applyAlignment="1">
      <alignment horizontal="center"/>
    </xf>
    <xf numFmtId="38" fontId="2" fillId="0" borderId="10" xfId="0" applyNumberFormat="1" applyFont="1" applyBorder="1" applyAlignment="1">
      <alignment horizontal="center"/>
    </xf>
    <xf numFmtId="38" fontId="2" fillId="4" borderId="10" xfId="0" applyNumberFormat="1" applyFont="1" applyFill="1" applyBorder="1" applyAlignment="1">
      <alignment horizontal="center"/>
    </xf>
    <xf numFmtId="0" fontId="2" fillId="0" borderId="11" xfId="0" applyFont="1" applyBorder="1" applyAlignment="1"/>
    <xf numFmtId="0" fontId="0" fillId="0" borderId="12" xfId="0" applyBorder="1" applyAlignment="1" applyProtection="1">
      <alignment horizontal="left" vertical="center"/>
    </xf>
    <xf numFmtId="38" fontId="6" fillId="0" borderId="9" xfId="0" applyNumberFormat="1" applyFont="1" applyBorder="1" applyAlignment="1">
      <alignment horizontal="center"/>
    </xf>
    <xf numFmtId="9" fontId="2" fillId="2" borderId="8" xfId="0" applyNumberFormat="1" applyFont="1" applyFill="1" applyBorder="1" applyAlignment="1">
      <alignment horizontal="center"/>
    </xf>
    <xf numFmtId="165" fontId="2" fillId="0" borderId="13" xfId="0" applyNumberFormat="1" applyFont="1" applyBorder="1" applyAlignment="1">
      <alignment horizontal="center"/>
    </xf>
    <xf numFmtId="2" fontId="2" fillId="0" borderId="10" xfId="0" applyNumberFormat="1" applyFont="1" applyBorder="1" applyAlignment="1">
      <alignment horizontal="center"/>
    </xf>
    <xf numFmtId="3" fontId="2" fillId="5" borderId="5" xfId="0" applyNumberFormat="1" applyFont="1" applyFill="1" applyBorder="1" applyAlignment="1">
      <alignment horizontal="center"/>
    </xf>
    <xf numFmtId="0" fontId="2" fillId="0" borderId="0" xfId="0" applyFont="1" applyBorder="1" applyAlignment="1"/>
    <xf numFmtId="3" fontId="2" fillId="5" borderId="3" xfId="0" applyNumberFormat="1" applyFont="1" applyFill="1" applyBorder="1" applyAlignment="1">
      <alignment horizontal="center"/>
    </xf>
    <xf numFmtId="2" fontId="2" fillId="0" borderId="3" xfId="0" applyNumberFormat="1" applyFont="1" applyBorder="1" applyAlignment="1">
      <alignment horizontal="center"/>
    </xf>
    <xf numFmtId="38" fontId="2" fillId="2" borderId="9" xfId="0" applyNumberFormat="1" applyFont="1" applyFill="1" applyBorder="1" applyAlignment="1">
      <alignment horizontal="center"/>
    </xf>
    <xf numFmtId="38" fontId="2" fillId="0" borderId="13" xfId="0" applyNumberFormat="1" applyFont="1" applyBorder="1" applyAlignment="1">
      <alignment horizontal="center"/>
    </xf>
    <xf numFmtId="0" fontId="2" fillId="0" borderId="4" xfId="0" applyFont="1" applyBorder="1"/>
    <xf numFmtId="9" fontId="7" fillId="5" borderId="9" xfId="0" applyNumberFormat="1" applyFont="1" applyFill="1" applyBorder="1" applyAlignment="1">
      <alignment horizontal="center"/>
    </xf>
    <xf numFmtId="0" fontId="7" fillId="5" borderId="8" xfId="0" applyFont="1" applyFill="1" applyBorder="1" applyAlignment="1">
      <alignment horizontal="center"/>
    </xf>
    <xf numFmtId="9" fontId="7" fillId="5" borderId="13" xfId="0" applyNumberFormat="1" applyFont="1" applyFill="1" applyBorder="1" applyAlignment="1">
      <alignment horizontal="center"/>
    </xf>
    <xf numFmtId="9" fontId="2" fillId="5" borderId="9" xfId="0" applyNumberFormat="1" applyFont="1" applyFill="1" applyBorder="1" applyAlignment="1">
      <alignment horizontal="center"/>
    </xf>
    <xf numFmtId="0" fontId="2" fillId="5" borderId="5" xfId="0" applyFont="1" applyFill="1" applyBorder="1" applyAlignment="1">
      <alignment horizontal="center"/>
    </xf>
    <xf numFmtId="1" fontId="2" fillId="0" borderId="13" xfId="0" applyNumberFormat="1" applyFont="1" applyBorder="1" applyAlignment="1">
      <alignment horizontal="center"/>
    </xf>
    <xf numFmtId="0" fontId="2" fillId="0" borderId="1" xfId="0" applyFont="1" applyBorder="1"/>
    <xf numFmtId="0" fontId="2" fillId="0" borderId="14" xfId="0" applyFont="1" applyBorder="1"/>
    <xf numFmtId="2" fontId="2" fillId="5" borderId="9" xfId="0" applyNumberFormat="1" applyFont="1" applyFill="1" applyBorder="1" applyAlignment="1">
      <alignment horizontal="center"/>
    </xf>
    <xf numFmtId="0" fontId="2" fillId="5" borderId="8" xfId="0" applyFont="1" applyFill="1" applyBorder="1" applyAlignment="1">
      <alignment horizontal="center"/>
    </xf>
    <xf numFmtId="2" fontId="2" fillId="5" borderId="13" xfId="0" applyNumberFormat="1" applyFont="1" applyFill="1" applyBorder="1" applyAlignment="1">
      <alignment horizontal="center"/>
    </xf>
    <xf numFmtId="0" fontId="2" fillId="0" borderId="0" xfId="0" applyFont="1" applyBorder="1"/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left"/>
    </xf>
    <xf numFmtId="0" fontId="2" fillId="4" borderId="9" xfId="0" applyFont="1" applyFill="1" applyBorder="1" applyAlignment="1">
      <alignment horizontal="center"/>
    </xf>
    <xf numFmtId="2" fontId="2" fillId="2" borderId="8" xfId="0" applyNumberFormat="1" applyFont="1" applyFill="1" applyBorder="1" applyAlignment="1">
      <alignment horizontal="center"/>
    </xf>
    <xf numFmtId="9" fontId="2" fillId="0" borderId="19" xfId="0" applyNumberFormat="1" applyFont="1" applyBorder="1" applyAlignment="1"/>
    <xf numFmtId="9" fontId="2" fillId="5" borderId="19" xfId="0" applyNumberFormat="1" applyFont="1" applyFill="1" applyBorder="1" applyAlignment="1"/>
    <xf numFmtId="0" fontId="2" fillId="5" borderId="23" xfId="0" applyFont="1" applyFill="1" applyBorder="1" applyAlignment="1">
      <alignment horizontal="left"/>
    </xf>
    <xf numFmtId="2" fontId="9" fillId="6" borderId="24" xfId="0" applyNumberFormat="1" applyFont="1" applyFill="1" applyBorder="1" applyAlignment="1">
      <alignment horizontal="center"/>
    </xf>
    <xf numFmtId="0" fontId="2" fillId="0" borderId="20" xfId="0" applyFont="1" applyBorder="1" applyAlignment="1">
      <alignment horizontal="right"/>
    </xf>
    <xf numFmtId="0" fontId="8" fillId="3" borderId="25" xfId="0" applyFont="1" applyFill="1" applyBorder="1" applyAlignment="1">
      <alignment horizontal="right"/>
    </xf>
    <xf numFmtId="2" fontId="2" fillId="0" borderId="4" xfId="0" applyNumberFormat="1" applyFont="1" applyBorder="1" applyAlignment="1">
      <alignment horizontal="center"/>
    </xf>
    <xf numFmtId="1" fontId="12" fillId="0" borderId="9" xfId="0" applyNumberFormat="1" applyFont="1" applyBorder="1" applyAlignment="1">
      <alignment horizontal="center"/>
    </xf>
    <xf numFmtId="9" fontId="2" fillId="7" borderId="19" xfId="0" applyNumberFormat="1" applyFont="1" applyFill="1" applyBorder="1" applyAlignment="1"/>
    <xf numFmtId="0" fontId="1" fillId="5" borderId="12" xfId="0" applyFont="1" applyFill="1" applyBorder="1" applyAlignment="1" applyProtection="1">
      <alignment horizontal="left" vertical="center"/>
    </xf>
    <xf numFmtId="0" fontId="1" fillId="0" borderId="0" xfId="0" applyFont="1" applyBorder="1" applyAlignment="1" applyProtection="1">
      <alignment horizontal="left" vertical="center"/>
    </xf>
    <xf numFmtId="0" fontId="0" fillId="0" borderId="0" xfId="0" applyAlignment="1"/>
    <xf numFmtId="0" fontId="9" fillId="0" borderId="0" xfId="0" applyFont="1"/>
    <xf numFmtId="9" fontId="2" fillId="8" borderId="8" xfId="0" applyNumberFormat="1" applyFont="1" applyFill="1" applyBorder="1" applyAlignment="1">
      <alignment horizontal="center"/>
    </xf>
    <xf numFmtId="0" fontId="0" fillId="0" borderId="12" xfId="0" applyFont="1" applyBorder="1" applyAlignment="1" applyProtection="1">
      <alignment horizontal="left" vertical="center"/>
    </xf>
    <xf numFmtId="2" fontId="11" fillId="0" borderId="0" xfId="0" applyNumberFormat="1" applyFont="1" applyAlignment="1"/>
    <xf numFmtId="2" fontId="2" fillId="0" borderId="0" xfId="0" applyNumberFormat="1" applyFont="1"/>
    <xf numFmtId="0" fontId="2" fillId="0" borderId="19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9" fontId="2" fillId="9" borderId="9" xfId="0" applyNumberFormat="1" applyFont="1" applyFill="1" applyBorder="1" applyAlignment="1">
      <alignment horizontal="center"/>
    </xf>
    <xf numFmtId="9" fontId="2" fillId="9" borderId="8" xfId="0" applyNumberFormat="1" applyFont="1" applyFill="1" applyBorder="1" applyAlignment="1">
      <alignment horizontal="center"/>
    </xf>
    <xf numFmtId="9" fontId="2" fillId="10" borderId="19" xfId="0" applyNumberFormat="1" applyFont="1" applyFill="1" applyBorder="1" applyAlignment="1"/>
    <xf numFmtId="9" fontId="2" fillId="11" borderId="19" xfId="0" applyNumberFormat="1" applyFont="1" applyFill="1" applyBorder="1" applyAlignment="1"/>
    <xf numFmtId="2" fontId="9" fillId="12" borderId="15" xfId="0" applyNumberFormat="1" applyFont="1" applyFill="1" applyBorder="1" applyAlignment="1">
      <alignment horizontal="center"/>
    </xf>
    <xf numFmtId="2" fontId="2" fillId="12" borderId="15" xfId="0" applyNumberFormat="1" applyFont="1" applyFill="1" applyBorder="1" applyAlignment="1">
      <alignment horizontal="center"/>
    </xf>
    <xf numFmtId="2" fontId="2" fillId="13" borderId="15" xfId="0" applyNumberFormat="1" applyFont="1" applyFill="1" applyBorder="1" applyAlignment="1">
      <alignment horizontal="center"/>
    </xf>
    <xf numFmtId="2" fontId="2" fillId="10" borderId="8" xfId="0" applyNumberFormat="1" applyFont="1" applyFill="1" applyBorder="1" applyAlignment="1">
      <alignment horizontal="center"/>
    </xf>
    <xf numFmtId="0" fontId="4" fillId="10" borderId="0" xfId="0" applyFont="1" applyFill="1"/>
    <xf numFmtId="38" fontId="12" fillId="13" borderId="9" xfId="0" applyNumberFormat="1" applyFont="1" applyFill="1" applyBorder="1" applyAlignment="1">
      <alignment horizontal="center"/>
    </xf>
    <xf numFmtId="0" fontId="0" fillId="10" borderId="12" xfId="0" applyFill="1" applyBorder="1" applyAlignment="1" applyProtection="1">
      <alignment horizontal="left" vertical="center"/>
    </xf>
    <xf numFmtId="0" fontId="0" fillId="8" borderId="12" xfId="0" applyFill="1" applyBorder="1" applyAlignment="1" applyProtection="1">
      <alignment horizontal="left" vertical="center"/>
    </xf>
    <xf numFmtId="0" fontId="12" fillId="14" borderId="9" xfId="0" applyFont="1" applyFill="1" applyBorder="1" applyAlignment="1">
      <alignment horizontal="left"/>
    </xf>
    <xf numFmtId="0" fontId="12" fillId="14" borderId="20" xfId="0" applyFont="1" applyFill="1" applyBorder="1" applyAlignment="1">
      <alignment horizontal="right"/>
    </xf>
    <xf numFmtId="2" fontId="2" fillId="15" borderId="8" xfId="0" applyNumberFormat="1" applyFont="1" applyFill="1" applyBorder="1" applyAlignment="1">
      <alignment horizontal="center"/>
    </xf>
    <xf numFmtId="0" fontId="2" fillId="0" borderId="2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22" xfId="0" applyFont="1" applyFill="1" applyBorder="1" applyAlignment="1">
      <alignment horizontal="center" wrapText="1"/>
    </xf>
    <xf numFmtId="16" fontId="2" fillId="0" borderId="3" xfId="0" applyNumberFormat="1" applyFont="1" applyFill="1" applyBorder="1" applyAlignment="1">
      <alignment horizontal="center" wrapText="1"/>
    </xf>
    <xf numFmtId="0" fontId="2" fillId="0" borderId="19" xfId="0" applyFont="1" applyBorder="1" applyAlignment="1">
      <alignment horizontal="center" wrapText="1"/>
    </xf>
    <xf numFmtId="0" fontId="2" fillId="0" borderId="5" xfId="0" applyFont="1" applyFill="1" applyBorder="1" applyAlignment="1">
      <alignment horizontal="center" wrapText="1"/>
    </xf>
    <xf numFmtId="2" fontId="0" fillId="0" borderId="0" xfId="0" applyNumberFormat="1" applyBorder="1" applyAlignment="1"/>
    <xf numFmtId="2" fontId="0" fillId="10" borderId="0" xfId="0" applyNumberFormat="1" applyFill="1" applyBorder="1" applyAlignment="1"/>
    <xf numFmtId="2" fontId="10" fillId="0" borderId="0" xfId="0" applyNumberFormat="1" applyFont="1" applyBorder="1" applyAlignment="1"/>
    <xf numFmtId="2" fontId="4" fillId="0" borderId="0" xfId="0" applyNumberFormat="1" applyFont="1" applyBorder="1"/>
    <xf numFmtId="0" fontId="4" fillId="0" borderId="15" xfId="0" applyFont="1" applyBorder="1"/>
    <xf numFmtId="166" fontId="4" fillId="0" borderId="15" xfId="0" applyNumberFormat="1" applyFont="1" applyBorder="1"/>
    <xf numFmtId="166" fontId="4" fillId="0" borderId="0" xfId="0" applyNumberFormat="1" applyFont="1"/>
    <xf numFmtId="0" fontId="4" fillId="0" borderId="18" xfId="0" applyFont="1" applyBorder="1"/>
    <xf numFmtId="166" fontId="4" fillId="0" borderId="18" xfId="0" applyNumberFormat="1" applyFont="1" applyBorder="1"/>
    <xf numFmtId="0" fontId="4" fillId="0" borderId="26" xfId="0" applyFont="1" applyBorder="1"/>
    <xf numFmtId="166" fontId="4" fillId="0" borderId="27" xfId="0" applyNumberFormat="1" applyFont="1" applyBorder="1"/>
    <xf numFmtId="0" fontId="4" fillId="0" borderId="28" xfId="0" applyFont="1" applyBorder="1"/>
    <xf numFmtId="166" fontId="4" fillId="0" borderId="29" xfId="0" applyNumberFormat="1" applyFont="1" applyBorder="1"/>
    <xf numFmtId="166" fontId="4" fillId="0" borderId="30" xfId="0" applyNumberFormat="1" applyFont="1" applyBorder="1"/>
    <xf numFmtId="0" fontId="2" fillId="0" borderId="17" xfId="0" applyFont="1" applyBorder="1" applyAlignment="1">
      <alignment horizontal="center"/>
    </xf>
    <xf numFmtId="0" fontId="2" fillId="0" borderId="31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2" borderId="19" xfId="0" applyFont="1" applyFill="1" applyBorder="1" applyAlignment="1">
      <alignment horizontal="center" wrapText="1"/>
    </xf>
    <xf numFmtId="0" fontId="2" fillId="2" borderId="22" xfId="0" applyFont="1" applyFill="1" applyBorder="1" applyAlignment="1">
      <alignment horizontal="center" wrapText="1"/>
    </xf>
    <xf numFmtId="9" fontId="2" fillId="5" borderId="13" xfId="0" applyNumberFormat="1" applyFont="1" applyFill="1" applyBorder="1" applyAlignment="1">
      <alignment horizontal="center"/>
    </xf>
    <xf numFmtId="9" fontId="2" fillId="5" borderId="8" xfId="0" applyNumberFormat="1" applyFont="1" applyFill="1" applyBorder="1" applyAlignment="1">
      <alignment horizontal="center"/>
    </xf>
    <xf numFmtId="0" fontId="5" fillId="3" borderId="33" xfId="0" applyFont="1" applyFill="1" applyBorder="1" applyAlignment="1">
      <alignment horizontal="center"/>
    </xf>
    <xf numFmtId="0" fontId="5" fillId="3" borderId="32" xfId="0" applyFont="1" applyFill="1" applyBorder="1" applyAlignment="1">
      <alignment horizontal="center"/>
    </xf>
    <xf numFmtId="0" fontId="8" fillId="3" borderId="34" xfId="0" applyFont="1" applyFill="1" applyBorder="1" applyAlignment="1">
      <alignment horizontal="left"/>
    </xf>
    <xf numFmtId="0" fontId="8" fillId="3" borderId="25" xfId="0" applyFont="1" applyFill="1" applyBorder="1" applyAlignment="1">
      <alignment horizontal="left"/>
    </xf>
    <xf numFmtId="2" fontId="4" fillId="16" borderId="0" xfId="0" applyNumberFormat="1" applyFont="1" applyFill="1"/>
    <xf numFmtId="2" fontId="0" fillId="16" borderId="0" xfId="0" applyNumberFormat="1" applyFill="1"/>
    <xf numFmtId="0" fontId="4" fillId="16" borderId="0" xfId="0" applyFont="1" applyFill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5;&#1078;&#1077;&#1076;&#1085;&#1077;&#1074;&#1085;&#1099;&#1081;%20&#1086;&#1090;&#1095;&#1077;&#1090;%2023.0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11"/>
      <sheetName val="Для отчета"/>
    </sheetNames>
    <sheetDataSet>
      <sheetData sheetId="0">
        <row r="5">
          <cell r="AH5">
            <v>0.64700000000000013</v>
          </cell>
        </row>
        <row r="6">
          <cell r="AH6">
            <v>1.2015</v>
          </cell>
        </row>
        <row r="7">
          <cell r="AH7">
            <v>0.74400000000000011</v>
          </cell>
        </row>
        <row r="8">
          <cell r="AH8">
            <v>0.13799999999999998</v>
          </cell>
        </row>
        <row r="9">
          <cell r="AH9">
            <v>0.92699999999999994</v>
          </cell>
        </row>
        <row r="10">
          <cell r="AH10">
            <v>2.1999999999999999E-2</v>
          </cell>
        </row>
        <row r="11">
          <cell r="AH11">
            <v>0</v>
          </cell>
        </row>
        <row r="12">
          <cell r="AH12">
            <v>0.26399999999999996</v>
          </cell>
        </row>
        <row r="13">
          <cell r="AH13">
            <v>0</v>
          </cell>
        </row>
        <row r="15">
          <cell r="AH15">
            <v>3.1820000000000004</v>
          </cell>
        </row>
        <row r="16">
          <cell r="AH16">
            <v>0.85400000000000009</v>
          </cell>
        </row>
        <row r="21">
          <cell r="AH21">
            <v>59.714200000000005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16"/>
  <sheetViews>
    <sheetView tabSelected="1" topLeftCell="C1" zoomScaleNormal="100" zoomScaleSheetLayoutView="85" workbookViewId="0">
      <selection activeCell="P17" sqref="P17"/>
    </sheetView>
  </sheetViews>
  <sheetFormatPr defaultRowHeight="13.9" customHeight="1"/>
  <cols>
    <col min="1" max="1" width="4.28515625" style="8" customWidth="1"/>
    <col min="2" max="2" width="31.7109375" style="8" customWidth="1"/>
    <col min="3" max="3" width="15.42578125" style="8" customWidth="1"/>
    <col min="4" max="4" width="15.28515625" style="8" customWidth="1"/>
    <col min="5" max="5" width="17.5703125" style="8" customWidth="1"/>
    <col min="6" max="6" width="11" style="8" customWidth="1"/>
    <col min="7" max="7" width="11.85546875" style="8" customWidth="1"/>
    <col min="8" max="8" width="14" style="8" customWidth="1"/>
    <col min="9" max="9" width="12.7109375" style="8" customWidth="1"/>
    <col min="10" max="10" width="16.42578125" style="8" hidden="1" customWidth="1"/>
    <col min="11" max="11" width="5.5703125" style="8" hidden="1" customWidth="1"/>
    <col min="12" max="12" width="13.5703125" style="8" customWidth="1"/>
    <col min="13" max="13" width="12.140625" style="8" customWidth="1"/>
    <col min="14" max="14" width="9.140625" style="8"/>
    <col min="15" max="15" width="9.140625" style="91"/>
    <col min="16" max="16" width="5.85546875" style="8" customWidth="1"/>
    <col min="17" max="17" width="7" style="8" hidden="1" customWidth="1"/>
    <col min="18" max="18" width="7" style="94" hidden="1" customWidth="1"/>
    <col min="19" max="19" width="7.140625" style="94" hidden="1" customWidth="1"/>
    <col min="20" max="20" width="9.140625" style="8" hidden="1" customWidth="1"/>
    <col min="21" max="16384" width="9.140625" style="8"/>
  </cols>
  <sheetData>
    <row r="1" spans="1:22" ht="14.1" customHeight="1" thickBot="1">
      <c r="A1" s="1" t="s">
        <v>0</v>
      </c>
      <c r="B1" s="2"/>
      <c r="C1" s="2"/>
      <c r="D1" s="3">
        <v>18</v>
      </c>
      <c r="E1" s="4"/>
      <c r="F1" s="5"/>
      <c r="G1" s="4"/>
      <c r="H1" s="6">
        <v>11</v>
      </c>
      <c r="I1" s="106"/>
      <c r="J1" s="107"/>
      <c r="K1" s="107"/>
      <c r="L1" s="108"/>
      <c r="M1" s="7"/>
      <c r="N1" s="56"/>
      <c r="O1" s="88"/>
      <c r="P1" s="57"/>
      <c r="Q1" s="57"/>
    </row>
    <row r="2" spans="1:22" ht="31.5" customHeight="1" thickBot="1">
      <c r="A2" s="63" t="s">
        <v>0</v>
      </c>
      <c r="B2" s="64" t="s">
        <v>0</v>
      </c>
      <c r="C2" s="81" t="s">
        <v>18</v>
      </c>
      <c r="D2" s="82" t="s">
        <v>1</v>
      </c>
      <c r="E2" s="83" t="s">
        <v>2</v>
      </c>
      <c r="F2" s="82" t="s">
        <v>3</v>
      </c>
      <c r="G2" s="84" t="s">
        <v>4</v>
      </c>
      <c r="H2" s="85">
        <v>20</v>
      </c>
      <c r="I2" s="86" t="s">
        <v>5</v>
      </c>
      <c r="J2" s="87" t="s">
        <v>6</v>
      </c>
      <c r="K2" s="109" t="s">
        <v>7</v>
      </c>
      <c r="L2" s="110"/>
      <c r="M2" s="7"/>
      <c r="N2" s="57"/>
      <c r="O2" s="88"/>
      <c r="P2" s="57"/>
    </row>
    <row r="3" spans="1:22" ht="13.5" customHeight="1" thickBot="1">
      <c r="A3" s="115">
        <v>1111</v>
      </c>
      <c r="B3" s="116"/>
      <c r="C3" s="51"/>
      <c r="D3" s="9"/>
      <c r="E3" s="10"/>
      <c r="F3" s="11"/>
      <c r="G3" s="11"/>
      <c r="H3" s="9"/>
      <c r="I3" s="11"/>
      <c r="J3" s="11"/>
      <c r="K3" s="113"/>
      <c r="L3" s="114"/>
      <c r="M3" s="12"/>
      <c r="N3" s="57"/>
      <c r="O3" s="88"/>
      <c r="P3" s="61" t="s">
        <v>32</v>
      </c>
      <c r="Q3" s="57"/>
      <c r="U3" s="8" t="s">
        <v>41</v>
      </c>
      <c r="V3" s="117">
        <f>'[1]111'!$AH$21</f>
        <v>59.714200000000005</v>
      </c>
    </row>
    <row r="4" spans="1:22" ht="14.1" customHeight="1" thickTop="1" thickBot="1">
      <c r="A4" s="65">
        <v>1</v>
      </c>
      <c r="B4" s="48" t="s">
        <v>16</v>
      </c>
      <c r="C4" s="73">
        <v>105.55</v>
      </c>
      <c r="D4" s="13">
        <v>75.47</v>
      </c>
      <c r="E4" s="73">
        <v>52.65</v>
      </c>
      <c r="F4" s="14">
        <f>E4-D4</f>
        <v>-22.82</v>
      </c>
      <c r="G4" s="66">
        <f t="shared" ref="G4:G13" si="0">E4/D4</f>
        <v>0.69762819663442421</v>
      </c>
      <c r="H4" s="14">
        <f t="shared" ref="H4:H13" si="1">E4/$H$1</f>
        <v>4.7863636363636362</v>
      </c>
      <c r="I4" s="15">
        <f t="shared" ref="I4:I13" si="2">(D4/$D$1)*$H$1</f>
        <v>46.120555555555555</v>
      </c>
      <c r="J4" s="16">
        <f>((D4-E4)/($D$1-$H$1))</f>
        <v>3.2600000000000002</v>
      </c>
      <c r="K4" s="17"/>
      <c r="L4" s="49">
        <f>(D4-E4)/(D1-H1)</f>
        <v>3.2600000000000002</v>
      </c>
      <c r="M4" s="7"/>
      <c r="N4" s="8" t="s">
        <v>26</v>
      </c>
      <c r="O4" s="88">
        <v>0.88</v>
      </c>
      <c r="P4" s="61"/>
      <c r="Q4" s="97"/>
      <c r="R4" s="100" t="s">
        <v>30</v>
      </c>
      <c r="S4" s="98" t="s">
        <v>35</v>
      </c>
      <c r="T4" s="8" t="s">
        <v>38</v>
      </c>
      <c r="V4" s="118">
        <f>'[1]111'!$AH$6</f>
        <v>1.2015</v>
      </c>
    </row>
    <row r="5" spans="1:22" ht="13.5" customHeight="1" thickBot="1">
      <c r="A5" s="65">
        <v>2</v>
      </c>
      <c r="B5" s="76" t="s">
        <v>21</v>
      </c>
      <c r="C5" s="73">
        <v>2.63</v>
      </c>
      <c r="D5" s="13">
        <v>1.45</v>
      </c>
      <c r="E5" s="73">
        <f>O11</f>
        <v>0.62</v>
      </c>
      <c r="F5" s="19">
        <f t="shared" ref="F5:F16" si="3">E5-D5</f>
        <v>-0.83</v>
      </c>
      <c r="G5" s="59">
        <f t="shared" si="0"/>
        <v>0.42758620689655175</v>
      </c>
      <c r="H5" s="21">
        <f t="shared" si="1"/>
        <v>5.6363636363636366E-2</v>
      </c>
      <c r="I5" s="22">
        <f t="shared" si="2"/>
        <v>0.88611111111111107</v>
      </c>
      <c r="J5" s="23">
        <f t="shared" ref="J5:J13" si="4">AVERAGE(H5*$D$1)</f>
        <v>1.0145454545454546</v>
      </c>
      <c r="K5" s="24"/>
      <c r="L5" s="68">
        <f>AVERAGE(J5/D5)</f>
        <v>0.69968652037617562</v>
      </c>
      <c r="M5" s="71">
        <f>(D5-E5)/(D1-H1)</f>
        <v>0.11857142857142856</v>
      </c>
      <c r="N5" s="57" t="s">
        <v>31</v>
      </c>
      <c r="O5" s="88">
        <v>0.77</v>
      </c>
      <c r="P5" s="61"/>
      <c r="Q5" s="99" t="s">
        <v>34</v>
      </c>
      <c r="R5" s="101">
        <f>SUM(R6:R7)</f>
        <v>1.9</v>
      </c>
      <c r="S5" s="101">
        <f>SUM(S6:S7)</f>
        <v>0.96</v>
      </c>
      <c r="V5" s="118">
        <f>'[1]111'!$AH$9</f>
        <v>0.92699999999999994</v>
      </c>
    </row>
    <row r="6" spans="1:22" ht="13.5" customHeight="1" thickBot="1">
      <c r="A6" s="65">
        <v>3</v>
      </c>
      <c r="B6" s="18" t="s">
        <v>20</v>
      </c>
      <c r="C6" s="45">
        <v>0.15</v>
      </c>
      <c r="D6" s="13">
        <v>0.1</v>
      </c>
      <c r="E6" s="45">
        <f>O7</f>
        <v>0.14000000000000001</v>
      </c>
      <c r="F6" s="19">
        <f t="shared" si="3"/>
        <v>4.0000000000000008E-2</v>
      </c>
      <c r="G6" s="67">
        <f t="shared" si="0"/>
        <v>1.4000000000000001</v>
      </c>
      <c r="H6" s="21">
        <f t="shared" si="1"/>
        <v>1.2727272727272728E-2</v>
      </c>
      <c r="I6" s="22">
        <f t="shared" si="2"/>
        <v>6.1111111111111116E-2</v>
      </c>
      <c r="J6" s="23">
        <f t="shared" si="4"/>
        <v>0.2290909090909091</v>
      </c>
      <c r="K6" s="24"/>
      <c r="L6" s="46">
        <f t="shared" ref="L6:L12" si="5">AVERAGE(J6/D6)</f>
        <v>2.290909090909091</v>
      </c>
      <c r="M6" s="71">
        <f>(D6-E6)/(D1-H1)</f>
        <v>-5.7142857142857151E-3</v>
      </c>
      <c r="N6" s="8" t="s">
        <v>24</v>
      </c>
      <c r="O6" s="88">
        <v>0</v>
      </c>
      <c r="P6" s="61"/>
      <c r="Q6" s="95" t="s">
        <v>36</v>
      </c>
      <c r="R6" s="96">
        <v>1.25</v>
      </c>
      <c r="S6" s="96">
        <v>0.13500000000000001</v>
      </c>
      <c r="T6" s="8">
        <f>(R6-S6)*10</f>
        <v>11.15</v>
      </c>
      <c r="V6" s="118">
        <f>'[1]111'!$AH$11</f>
        <v>0</v>
      </c>
    </row>
    <row r="7" spans="1:22" ht="13.5" customHeight="1" thickBot="1">
      <c r="A7" s="65">
        <v>3</v>
      </c>
      <c r="B7" s="60" t="s">
        <v>29</v>
      </c>
      <c r="C7" s="45">
        <v>6.8</v>
      </c>
      <c r="D7" s="13">
        <v>4.42</v>
      </c>
      <c r="E7" s="45">
        <f>O4+O9</f>
        <v>1.52</v>
      </c>
      <c r="F7" s="19">
        <f t="shared" si="3"/>
        <v>-2.9</v>
      </c>
      <c r="G7" s="67">
        <f t="shared" si="0"/>
        <v>0.34389140271493213</v>
      </c>
      <c r="H7" s="21">
        <f t="shared" si="1"/>
        <v>0.13818181818181818</v>
      </c>
      <c r="I7" s="22">
        <f t="shared" si="2"/>
        <v>2.701111111111111</v>
      </c>
      <c r="J7" s="23">
        <f t="shared" si="4"/>
        <v>2.4872727272727273</v>
      </c>
      <c r="K7" s="24"/>
      <c r="L7" s="46">
        <f t="shared" si="5"/>
        <v>0.56273138626079799</v>
      </c>
      <c r="M7" s="71">
        <f>(D7-E7)/(D1-H1)</f>
        <v>0.41428571428571426</v>
      </c>
      <c r="N7" s="8" t="s">
        <v>12</v>
      </c>
      <c r="O7" s="88">
        <v>0.14000000000000001</v>
      </c>
      <c r="P7" s="61"/>
      <c r="Q7" s="92" t="s">
        <v>37</v>
      </c>
      <c r="R7" s="93">
        <v>0.65</v>
      </c>
      <c r="S7" s="93">
        <v>0.82499999999999996</v>
      </c>
      <c r="T7" s="8">
        <f>(R7-S7)*10</f>
        <v>-1.7499999999999993</v>
      </c>
      <c r="V7" s="118">
        <f>'[1]111'!$AH$8</f>
        <v>0.13799999999999998</v>
      </c>
    </row>
    <row r="8" spans="1:22" ht="13.5" customHeight="1" thickBot="1">
      <c r="A8" s="65">
        <v>4</v>
      </c>
      <c r="B8" s="55" t="s">
        <v>27</v>
      </c>
      <c r="C8" s="73">
        <v>13.400000000000002</v>
      </c>
      <c r="D8" s="13">
        <v>8.7100000000000009</v>
      </c>
      <c r="E8" s="73">
        <f>O13</f>
        <v>3.3100000000000005</v>
      </c>
      <c r="F8" s="19">
        <f t="shared" si="3"/>
        <v>-5.4</v>
      </c>
      <c r="G8" s="59">
        <f t="shared" si="0"/>
        <v>0.38002296211251435</v>
      </c>
      <c r="H8" s="21">
        <f t="shared" si="1"/>
        <v>0.30090909090909096</v>
      </c>
      <c r="I8" s="22">
        <f t="shared" si="2"/>
        <v>5.3227777777777785</v>
      </c>
      <c r="J8" s="25">
        <f t="shared" si="4"/>
        <v>5.4163636363636369</v>
      </c>
      <c r="K8" s="24"/>
      <c r="L8" s="47">
        <f t="shared" si="5"/>
        <v>0.62185575618411437</v>
      </c>
      <c r="M8" s="70">
        <f>(D8-E8)/(D1-H1)</f>
        <v>0.77142857142857146</v>
      </c>
      <c r="N8" s="8" t="s">
        <v>22</v>
      </c>
      <c r="O8" s="88">
        <v>0.24</v>
      </c>
      <c r="P8" s="61"/>
      <c r="Q8" s="57"/>
      <c r="V8" s="118">
        <f>'[1]111'!$AH$12</f>
        <v>0.26399999999999996</v>
      </c>
    </row>
    <row r="9" spans="1:22" ht="15" customHeight="1" thickBot="1">
      <c r="A9" s="65">
        <v>5</v>
      </c>
      <c r="B9" s="18" t="s">
        <v>17</v>
      </c>
      <c r="C9" s="45">
        <v>9.42</v>
      </c>
      <c r="D9" s="13">
        <v>6.69</v>
      </c>
      <c r="E9" s="45">
        <v>2.59</v>
      </c>
      <c r="F9" s="19">
        <f t="shared" si="3"/>
        <v>-4.1000000000000005</v>
      </c>
      <c r="G9" s="67">
        <f t="shared" si="0"/>
        <v>0.38714499252615842</v>
      </c>
      <c r="H9" s="21">
        <f t="shared" si="1"/>
        <v>0.23545454545454544</v>
      </c>
      <c r="I9" s="26">
        <f t="shared" si="2"/>
        <v>4.0883333333333338</v>
      </c>
      <c r="J9" s="25">
        <f t="shared" si="4"/>
        <v>4.2381818181818183</v>
      </c>
      <c r="K9" s="24"/>
      <c r="L9" s="46">
        <f t="shared" si="5"/>
        <v>0.63350998777007739</v>
      </c>
      <c r="M9" s="71">
        <f>(D9-E9)/(D1-H1)</f>
        <v>0.58571428571428574</v>
      </c>
      <c r="N9" s="58" t="s">
        <v>28</v>
      </c>
      <c r="O9" s="90">
        <v>0.64</v>
      </c>
      <c r="P9" s="61"/>
      <c r="S9" s="8"/>
      <c r="V9" s="118">
        <f>'[1]111'!$AH$7</f>
        <v>0.74400000000000011</v>
      </c>
    </row>
    <row r="10" spans="1:22" ht="14.1" customHeight="1" thickBot="1">
      <c r="A10" s="65">
        <v>6</v>
      </c>
      <c r="B10" s="18" t="s">
        <v>14</v>
      </c>
      <c r="C10" s="45">
        <v>2.64</v>
      </c>
      <c r="D10" s="13">
        <v>1.87</v>
      </c>
      <c r="E10" s="45">
        <v>0.67</v>
      </c>
      <c r="F10" s="19">
        <f t="shared" si="3"/>
        <v>-1.2000000000000002</v>
      </c>
      <c r="G10" s="67">
        <f t="shared" si="0"/>
        <v>0.35828877005347592</v>
      </c>
      <c r="H10" s="28">
        <f t="shared" si="1"/>
        <v>6.0909090909090913E-2</v>
      </c>
      <c r="I10" s="26">
        <f t="shared" si="2"/>
        <v>1.1427777777777779</v>
      </c>
      <c r="J10" s="25">
        <f t="shared" si="4"/>
        <v>1.0963636363636364</v>
      </c>
      <c r="K10" s="24"/>
      <c r="L10" s="46">
        <f t="shared" si="5"/>
        <v>0.58629071463296067</v>
      </c>
      <c r="M10" s="71">
        <f>(D10-E10)/(D1-H1)</f>
        <v>0.17142857142857146</v>
      </c>
      <c r="N10" s="8" t="s">
        <v>33</v>
      </c>
      <c r="O10" s="88">
        <v>0.02</v>
      </c>
      <c r="P10" s="61"/>
      <c r="S10" s="8"/>
      <c r="V10" s="118">
        <f>'[1]111'!$AH$10</f>
        <v>2.1999999999999999E-2</v>
      </c>
    </row>
    <row r="11" spans="1:22" ht="13.5" customHeight="1" thickBot="1">
      <c r="A11" s="65">
        <v>7</v>
      </c>
      <c r="B11" s="77" t="s">
        <v>15</v>
      </c>
      <c r="C11" s="45">
        <v>12.06</v>
      </c>
      <c r="D11" s="80">
        <v>8.56</v>
      </c>
      <c r="E11" s="45">
        <f>E9+E10</f>
        <v>3.26</v>
      </c>
      <c r="F11" s="14">
        <f t="shared" si="3"/>
        <v>-5.3000000000000007</v>
      </c>
      <c r="G11" s="67">
        <f t="shared" si="0"/>
        <v>0.38084112149532706</v>
      </c>
      <c r="H11" s="28">
        <f t="shared" si="1"/>
        <v>0.29636363636363633</v>
      </c>
      <c r="I11" s="26">
        <f t="shared" si="2"/>
        <v>5.2311111111111108</v>
      </c>
      <c r="J11" s="25">
        <f t="shared" si="4"/>
        <v>5.334545454545454</v>
      </c>
      <c r="K11" s="24"/>
      <c r="L11" s="69">
        <f t="shared" si="5"/>
        <v>0.62319456244689875</v>
      </c>
      <c r="M11" s="70">
        <f>(D11-E11)/(D1-H1)</f>
        <v>0.75714285714285723</v>
      </c>
      <c r="N11" s="74" t="s">
        <v>13</v>
      </c>
      <c r="O11" s="89">
        <v>0.62</v>
      </c>
      <c r="S11" s="8"/>
      <c r="V11" s="118">
        <f>'[1]111'!$AH$5</f>
        <v>0.64700000000000013</v>
      </c>
    </row>
    <row r="12" spans="1:22" ht="13.5" customHeight="1" thickBot="1">
      <c r="A12" s="65">
        <v>8</v>
      </c>
      <c r="B12" s="77" t="s">
        <v>11</v>
      </c>
      <c r="C12" s="45">
        <v>80.089999999999989</v>
      </c>
      <c r="D12" s="80">
        <v>58.2</v>
      </c>
      <c r="E12" s="45">
        <f>E4-E8-E11</f>
        <v>46.08</v>
      </c>
      <c r="F12" s="14">
        <f t="shared" si="3"/>
        <v>-12.120000000000005</v>
      </c>
      <c r="G12" s="67">
        <f t="shared" si="0"/>
        <v>0.79175257731958759</v>
      </c>
      <c r="H12" s="28">
        <f t="shared" si="1"/>
        <v>4.1890909090909085</v>
      </c>
      <c r="I12" s="26">
        <f t="shared" si="2"/>
        <v>35.56666666666667</v>
      </c>
      <c r="J12" s="25">
        <f t="shared" si="4"/>
        <v>75.403636363636352</v>
      </c>
      <c r="K12" s="24"/>
      <c r="L12" s="69">
        <f t="shared" si="5"/>
        <v>1.2955951265229613</v>
      </c>
      <c r="M12" s="70">
        <f>(D12-E12)/(D1-H1)</f>
        <v>1.731428571428572</v>
      </c>
      <c r="N12" s="8" t="s">
        <v>23</v>
      </c>
      <c r="O12" s="88">
        <v>0</v>
      </c>
      <c r="P12" s="62"/>
      <c r="S12" s="8"/>
      <c r="V12" s="118">
        <f>'[1]111'!$AH$13</f>
        <v>0</v>
      </c>
    </row>
    <row r="13" spans="1:22" ht="17.25" customHeight="1" thickBot="1">
      <c r="A13" s="42">
        <v>10</v>
      </c>
      <c r="B13" s="78" t="s">
        <v>19</v>
      </c>
      <c r="C13" s="79"/>
      <c r="D13" s="53"/>
      <c r="E13" s="75"/>
      <c r="F13" s="14">
        <f t="shared" si="3"/>
        <v>0</v>
      </c>
      <c r="G13" s="67" t="e">
        <f t="shared" si="0"/>
        <v>#DIV/0!</v>
      </c>
      <c r="H13" s="28">
        <f t="shared" si="1"/>
        <v>0</v>
      </c>
      <c r="I13" s="52">
        <f t="shared" si="2"/>
        <v>0</v>
      </c>
      <c r="J13" s="25">
        <f t="shared" si="4"/>
        <v>0</v>
      </c>
      <c r="K13" s="24"/>
      <c r="L13" s="54" t="e">
        <f>AVERAGE(J13/D13)</f>
        <v>#DIV/0!</v>
      </c>
      <c r="M13" s="72">
        <f>(D13-E13)/(D1-H1)</f>
        <v>0</v>
      </c>
      <c r="N13" s="58" t="s">
        <v>25</v>
      </c>
      <c r="O13" s="90">
        <f>SUM(O4:O12)</f>
        <v>3.3100000000000005</v>
      </c>
      <c r="P13" s="62"/>
      <c r="S13" s="8"/>
      <c r="U13" s="8" t="s">
        <v>39</v>
      </c>
      <c r="V13" s="118">
        <f>'[1]111'!$AH$15</f>
        <v>3.1820000000000004</v>
      </c>
    </row>
    <row r="14" spans="1:22" ht="14.1" customHeight="1" thickBot="1">
      <c r="A14" s="42">
        <v>11</v>
      </c>
      <c r="B14" s="43" t="s">
        <v>8</v>
      </c>
      <c r="C14" s="50"/>
      <c r="D14" s="30"/>
      <c r="E14" s="30">
        <f>ABS(E13/E10)</f>
        <v>0</v>
      </c>
      <c r="F14" s="33">
        <f t="shared" si="3"/>
        <v>0</v>
      </c>
      <c r="G14" s="31"/>
      <c r="H14" s="32">
        <f>ABS(H12/H10)</f>
        <v>68.77611940298506</v>
      </c>
      <c r="I14" s="34" t="s">
        <v>6</v>
      </c>
      <c r="J14" s="23">
        <f>AVERAGE(H4*$D$1)</f>
        <v>86.154545454545456</v>
      </c>
      <c r="K14" s="111">
        <f>AVERAGE(J14/D4)</f>
        <v>1.1415734126745125</v>
      </c>
      <c r="L14" s="112"/>
      <c r="M14" s="7"/>
      <c r="P14" s="62"/>
      <c r="S14" s="8"/>
      <c r="U14" s="8" t="s">
        <v>40</v>
      </c>
      <c r="V14" s="118">
        <f>'[1]111'!$AH$16</f>
        <v>0.85400000000000009</v>
      </c>
    </row>
    <row r="15" spans="1:22" ht="14.1" customHeight="1">
      <c r="A15" s="42">
        <v>12</v>
      </c>
      <c r="B15" s="43" t="s">
        <v>9</v>
      </c>
      <c r="C15" s="50"/>
      <c r="D15" s="44"/>
      <c r="E15" s="27"/>
      <c r="F15" s="14">
        <f t="shared" si="3"/>
        <v>0</v>
      </c>
      <c r="G15" s="20" t="e">
        <f>E15/D15</f>
        <v>#DIV/0!</v>
      </c>
      <c r="H15" s="35">
        <f>E15/$H$1</f>
        <v>0</v>
      </c>
      <c r="I15" s="36"/>
      <c r="J15" s="37"/>
      <c r="K15" s="102"/>
      <c r="L15" s="103"/>
      <c r="M15" s="7"/>
      <c r="P15" s="62"/>
      <c r="S15" s="8"/>
      <c r="U15" s="61"/>
      <c r="V15" s="119"/>
    </row>
    <row r="16" spans="1:22" ht="13.5" customHeight="1">
      <c r="A16" s="42">
        <v>13</v>
      </c>
      <c r="B16" s="43" t="s">
        <v>10</v>
      </c>
      <c r="C16" s="50"/>
      <c r="D16" s="38"/>
      <c r="E16" s="38" t="e">
        <f>ABS(E4/E13)</f>
        <v>#DIV/0!</v>
      </c>
      <c r="F16" s="38" t="e">
        <f t="shared" si="3"/>
        <v>#DIV/0!</v>
      </c>
      <c r="G16" s="39"/>
      <c r="H16" s="40" t="e">
        <f>ABS(H4/H13)</f>
        <v>#DIV/0!</v>
      </c>
      <c r="I16" s="29"/>
      <c r="J16" s="41"/>
      <c r="K16" s="104"/>
      <c r="L16" s="105"/>
      <c r="M16" s="12"/>
      <c r="P16" s="62"/>
    </row>
  </sheetData>
  <mergeCells count="6">
    <mergeCell ref="A3:B3"/>
    <mergeCell ref="K15:L16"/>
    <mergeCell ref="I1:L1"/>
    <mergeCell ref="K2:L2"/>
    <mergeCell ref="K14:L14"/>
    <mergeCell ref="K3:L3"/>
  </mergeCells>
  <phoneticPr fontId="0" type="noConversion"/>
  <pageMargins left="0.59055118110236227" right="0" top="0.39370078740157483" bottom="0.39370078740157483" header="0.19685039370078741" footer="0.19685039370078741"/>
  <pageSetup paperSize="9" scale="4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2017</vt:lpstr>
      <vt:lpstr>'2017'!Область_печати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Maksim</dc:creator>
  <cp:lastModifiedBy>user37</cp:lastModifiedBy>
  <cp:lastPrinted>2018-01-17T09:41:04Z</cp:lastPrinted>
  <dcterms:created xsi:type="dcterms:W3CDTF">2008-02-10T08:14:25Z</dcterms:created>
  <dcterms:modified xsi:type="dcterms:W3CDTF">2018-01-23T07:02:20Z</dcterms:modified>
</cp:coreProperties>
</file>