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14355" windowHeight="5775" activeTab="1"/>
  </bookViews>
  <sheets>
    <sheet name="Задание" sheetId="1" r:id="rId1"/>
    <sheet name="Лист1" sheetId="10" r:id="rId2"/>
    <sheet name="NPV" sheetId="7"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cur1">[1]Scenario!$AC$3</definedName>
    <definedName name="__cur2">[1]Scenario!$AC$4</definedName>
    <definedName name="_cur1">[1]Scenario!$AC$3</definedName>
    <definedName name="_cur2">[1]Scenario!$AC$4</definedName>
    <definedName name="_Table2_In1" hidden="1">#REF!</definedName>
    <definedName name="_Table2_In2" hidden="1">#REF!</definedName>
    <definedName name="_Table2_Out" hidden="1">#REF!</definedName>
    <definedName name="_Table3_In2" hidden="1">#REF!</definedName>
    <definedName name="antonio" hidden="1">{#N/A,"70% Success",FALSE,"Sales Forecast";#N/A,#N/A,FALSE,"Sheet2"}</definedName>
    <definedName name="b" hidden="1">{#N/A,"30% Success",TRUE,"Sales Forecast";#N/A,#N/A,TRUE,"Sheet2"}</definedName>
    <definedName name="can">Word</definedName>
    <definedName name="cap_increase">[2]Options!$O$11</definedName>
    <definedName name="capex">'[3]terminal assump'!$D$2</definedName>
    <definedName name="Capex_CV">'[4]CV Protek'!$D$714</definedName>
    <definedName name="carlos" hidden="1">{#N/A,"10% Success",FALSE,"Sales Forecast";#N/A,#N/A,FALSE,"Sheet2"}</definedName>
    <definedName name="claudia" hidden="1">{#N/A,"70% Success",FALSE,"Sales Forecast";#N/A,#N/A,FALSE,"Sheet2"}</definedName>
    <definedName name="companies">#REF!</definedName>
    <definedName name="currencies1">[5]Currency!$K$9:$K$33</definedName>
    <definedName name="currency">[1]Scenario!$D$9</definedName>
    <definedName name="currencylist">[6]Currency!$K$9:$K$25</definedName>
    <definedName name="currencyswitch">[6]Currency!$L$27</definedName>
    <definedName name="cvave">[4]Consol!$K$30</definedName>
    <definedName name="d" hidden="1">{#N/A,"70% Success",FALSE,"Sales Forecast";#N/A,#N/A,FALSE,"Sheet2"}</definedName>
    <definedName name="DB">"WIREUK"</definedName>
    <definedName name="DCF_analysis___Standard_model">[7]WACC!#REF!</definedName>
    <definedName name="DISC">NPV!$I$15:$N$15</definedName>
    <definedName name="DocType">Word</definedName>
    <definedName name="draft">#REF!</definedName>
    <definedName name="ESPEUR">[8]Input!#REF!</definedName>
    <definedName name="EV_CV">'[4]CV Protek'!$K$30</definedName>
    <definedName name="exch_rates">[6]Currency!$J$8:$L$25</definedName>
    <definedName name="fad" hidden="1">{#N/A,"70% Success",FALSE,"Sales Forecast";#N/A,#N/A,FALSE,"Sheet2"}</definedName>
    <definedName name="fast">#REF!</definedName>
    <definedName name="file">#REF!</definedName>
    <definedName name="fxrate1">[5]Currency!$J$9:$L$33</definedName>
    <definedName name="general_exp." hidden="1">{#N/A,"100% Success",TRUE,"Sales Forecast";#N/A,#N/A,TRUE,"Sheet2"}</definedName>
    <definedName name="INFL">[9]DCF!$E$18</definedName>
    <definedName name="input">[8]Input!$B$27:$AO$68</definedName>
    <definedName name="jad" hidden="1">{#N/A,"30% Success",TRUE,"Sales Forecast";#N/A,#N/A,TRUE,"Sheet2"}</definedName>
    <definedName name="joaquim" hidden="1">{#N/A,"100% Success",TRUE,"Sales Forecast";#N/A,#N/A,TRUE,"Sheet2"}</definedName>
    <definedName name="Ltitle">#REF!</definedName>
    <definedName name="market" hidden="1">{#N/A,"70% Success",FALSE,"Sales Forecast";#N/A,#N/A,FALSE,"Sheet2"}</definedName>
    <definedName name="Mgt_fee_Scenario">[1]Scenario!$D$17</definedName>
    <definedName name="MonthNames">{"Jan","Feb","Mar","Apr","May","Jun","Jul","Aug","Sep","Oct","Nov","Dec";"January","February","March","April","May","June","July","August","September","October","November","December"}</definedName>
    <definedName name="Net_income_97">[10]Multiples!#REF!</definedName>
    <definedName name="new">Word</definedName>
    <definedName name="Operat_scenario">[1]Scenario!$D$5</definedName>
    <definedName name="pbFileName">MID(CELL("filename"),FIND("[",CELL("FILENAME"))+1,(FIND("]",CELL("FILENAME"))) - (FIND("[",CELL("FILENAME"))+1))</definedName>
    <definedName name="pbPrinterFormat">"\\SGB24831\P0047496 on Ne05:"</definedName>
    <definedName name="pbStartPageNumber">1</definedName>
    <definedName name="pbUpdatePageNumbering">TRUE</definedName>
    <definedName name="pedro" hidden="1">{#N/A,"30% Success",TRUE,"Sales Forecast";#N/A,#N/A,TRUE,"Sheet2"}</definedName>
    <definedName name="pharma">[11]Input!$P$9:$ES$23</definedName>
    <definedName name="precs">#REF!</definedName>
    <definedName name="Price_scenario">[1]Scenario!$D$3</definedName>
    <definedName name="rate">#REF!</definedName>
    <definedName name="regress">Word</definedName>
    <definedName name="rigla_cogs">[4]Rigla!$E$599</definedName>
    <definedName name="rigla_sales">[4]Rigla!$E$466</definedName>
    <definedName name="Rtitle">#REF!</definedName>
    <definedName name="s" hidden="1">{#N/A,"70% Success",FALSE,"Sales Forecast";#N/A,#N/A,FALSE,"Sheet2"}</definedName>
    <definedName name="sales_rigla">[4]Rigla!$G$1739:$G$1741</definedName>
    <definedName name="SC">#REF!</definedName>
    <definedName name="SCEN">[9]DCF!$L$6</definedName>
    <definedName name="Sens_Currency">[1]Scenario!$I$7</definedName>
    <definedName name="Sens_Discount">[1]Scenario!$I$9</definedName>
    <definedName name="Sens_Price">[1]Scenario!$I$5</definedName>
    <definedName name="Sens_Tolling">[1]Scenario!$D$15</definedName>
    <definedName name="sg">'[3]terminal assump'!$C$2</definedName>
    <definedName name="solver_adj" localSheetId="2" hidden="1">NPV!$D$44</definedName>
    <definedName name="solver_cvg" localSheetId="2" hidden="1">0.0001</definedName>
    <definedName name="solver_drv" localSheetId="2" hidden="1">1</definedName>
    <definedName name="solver_est" localSheetId="2" hidden="1">1</definedName>
    <definedName name="solver_itr" localSheetId="2" hidden="1">100</definedName>
    <definedName name="solver_lin" localSheetId="2" hidden="1">2</definedName>
    <definedName name="solver_lin" hidden="1">0</definedName>
    <definedName name="solver_neg" localSheetId="2" hidden="1">2</definedName>
    <definedName name="solver_num" localSheetId="2" hidden="1">0</definedName>
    <definedName name="solver_nwt" localSheetId="2" hidden="1">1</definedName>
    <definedName name="solver_opt" localSheetId="2" hidden="1">#REF!</definedName>
    <definedName name="solver_pre" localSheetId="2" hidden="1">0.000001</definedName>
    <definedName name="solver_scl" localSheetId="2" hidden="1">2</definedName>
    <definedName name="solver_sho" localSheetId="2" hidden="1">2</definedName>
    <definedName name="solver_tim" localSheetId="2" hidden="1">100</definedName>
    <definedName name="solver_tol" localSheetId="2" hidden="1">0.05</definedName>
    <definedName name="solver_typ" localSheetId="2" hidden="1">3</definedName>
    <definedName name="solver_val" localSheetId="2" hidden="1">0</definedName>
    <definedName name="steel">[3]Scenario!$G$266:$L$266</definedName>
    <definedName name="Switch">[3]Assumptions!$E$2</definedName>
    <definedName name="Switch_BAT">#REF!</definedName>
    <definedName name="Switch_Group">'[7]Group financials'!#REF!</definedName>
    <definedName name="Switch_Other">#REF!</definedName>
    <definedName name="switch_RESAL">#REF!</definedName>
    <definedName name="takethat">#REF!</definedName>
    <definedName name="tax">[4]CV!$E$19</definedName>
    <definedName name="Template.WIRE">"DBACCESS"</definedName>
    <definedName name="Tolling_Scenario_EPL">[1]Scenario!$D$11</definedName>
    <definedName name="Tolling_Scenario_WPL">[1]Scenario!$D$13</definedName>
    <definedName name="Trace">FALSE</definedName>
    <definedName name="ubsw">[2]Options!$K$11</definedName>
    <definedName name="UpgradeVersion">"v2.35"</definedName>
    <definedName name="valuation">#REF!</definedName>
    <definedName name="Value_Scenario">[1]Scenario!$D$7</definedName>
    <definedName name="Version.WIRE">1</definedName>
    <definedName name="vol_repay">[2]Options!$P$11</definedName>
    <definedName name="wrn.10._.Per._.Cent._.Success." hidden="1">{#N/A,"10% Success",FALSE,"Sales Forecast";#N/A,#N/A,FALSE,"Sheet2"}</definedName>
    <definedName name="wrn.100._.Per._.Cent._.Success." hidden="1">{#N/A,"100% Success",TRUE,"Sales Forecast";#N/A,#N/A,TRUE,"Sheet2"}</definedName>
    <definedName name="wrn.30._.Per._.Cent." hidden="1">{#N/A,"30% Success",TRUE,"Sales Forecast";#N/A,#N/A,TRUE,"Sheet2"}</definedName>
    <definedName name="wrn.70._.Per._.Cent._.Success." hidden="1">{#N/A,"70% Success",FALSE,"Sales Forecast";#N/A,#N/A,FALSE,"Sheet2"}</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s>
  <calcPr calcId="145621"/>
</workbook>
</file>

<file path=xl/calcChain.xml><?xml version="1.0" encoding="utf-8"?>
<calcChain xmlns="http://schemas.openxmlformats.org/spreadsheetml/2006/main">
  <c r="B89" i="10" l="1"/>
  <c r="C86" i="10"/>
  <c r="C85" i="10"/>
  <c r="C69" i="10"/>
  <c r="C111" i="10"/>
  <c r="E83" i="10"/>
  <c r="F83" i="10"/>
  <c r="G83" i="10"/>
  <c r="H83" i="10"/>
  <c r="D83" i="10"/>
  <c r="E82" i="10"/>
  <c r="F82" i="10"/>
  <c r="G82" i="10"/>
  <c r="H82" i="10"/>
  <c r="D82" i="10"/>
  <c r="C81" i="10"/>
  <c r="C114" i="10"/>
  <c r="H116" i="10"/>
  <c r="F226" i="10" l="1"/>
  <c r="C226" i="10"/>
  <c r="D226" i="10"/>
  <c r="E226" i="10"/>
  <c r="B226" i="10"/>
  <c r="C223" i="10"/>
  <c r="D223" i="10"/>
  <c r="E223" i="10"/>
  <c r="F223" i="10"/>
  <c r="C221" i="10"/>
  <c r="D221" i="10"/>
  <c r="E221" i="10"/>
  <c r="F221" i="10"/>
  <c r="B221" i="10"/>
  <c r="D114" i="10"/>
  <c r="E114" i="10"/>
  <c r="F114" i="10"/>
  <c r="G114" i="10"/>
  <c r="H114" i="10"/>
  <c r="D52" i="10"/>
  <c r="E52" i="10"/>
  <c r="F52" i="10"/>
  <c r="G52" i="10"/>
  <c r="H52" i="10"/>
  <c r="C52" i="10"/>
  <c r="D107" i="10" l="1"/>
  <c r="E107" i="10"/>
  <c r="F107" i="10"/>
  <c r="G107" i="10"/>
  <c r="H107" i="10"/>
  <c r="C107" i="10"/>
  <c r="C142" i="10"/>
  <c r="D142" i="10" s="1"/>
  <c r="E142" i="10" s="1"/>
  <c r="F142" i="10" s="1"/>
  <c r="G142" i="10" s="1"/>
  <c r="H142" i="10" s="1"/>
  <c r="C76" i="10"/>
  <c r="B124" i="10"/>
  <c r="B158" i="10" s="1"/>
  <c r="B171" i="10" s="1"/>
  <c r="B184" i="10" s="1"/>
  <c r="D56" i="10"/>
  <c r="E56" i="10"/>
  <c r="F56" i="10"/>
  <c r="G56" i="10"/>
  <c r="H56" i="10"/>
  <c r="C56" i="10"/>
  <c r="C189" i="10" l="1"/>
  <c r="D189" i="10" s="1"/>
  <c r="E189" i="10" s="1"/>
  <c r="F189" i="10" s="1"/>
  <c r="G189" i="10" s="1"/>
  <c r="H189" i="10" s="1"/>
  <c r="B223" i="10"/>
  <c r="B166" i="10"/>
  <c r="D205" i="10"/>
  <c r="C205" i="10"/>
  <c r="C148" i="10" s="1"/>
  <c r="D102" i="10"/>
  <c r="E102" i="10"/>
  <c r="F102" i="10"/>
  <c r="C102" i="10"/>
  <c r="D99" i="10"/>
  <c r="E99" i="10"/>
  <c r="F99" i="10"/>
  <c r="G99" i="10"/>
  <c r="H99" i="10"/>
  <c r="C99" i="10"/>
  <c r="E205" i="10" l="1"/>
  <c r="D148" i="10"/>
  <c r="D66" i="10"/>
  <c r="E66" i="10"/>
  <c r="C66" i="10"/>
  <c r="E68" i="10"/>
  <c r="C68" i="10"/>
  <c r="F205" i="10" l="1"/>
  <c r="F148" i="10" s="1"/>
  <c r="E148" i="10"/>
  <c r="H68" i="10"/>
  <c r="D68" i="10"/>
  <c r="G68" i="10"/>
  <c r="F68" i="10"/>
  <c r="E67" i="10"/>
  <c r="H65" i="10"/>
  <c r="G65" i="10"/>
  <c r="C67" i="10"/>
  <c r="D67" i="10"/>
  <c r="F65" i="10" l="1"/>
  <c r="C149" i="10" l="1"/>
  <c r="B154" i="10"/>
  <c r="B149" i="10"/>
  <c r="B135" i="10"/>
  <c r="B126" i="10"/>
  <c r="B128" i="10" s="1"/>
  <c r="B200" i="10"/>
  <c r="C106" i="10"/>
  <c r="C124" i="10" s="1"/>
  <c r="C158" i="10" s="1"/>
  <c r="C171" i="10" s="1"/>
  <c r="D106" i="10"/>
  <c r="D124" i="10" s="1"/>
  <c r="D158" i="10" s="1"/>
  <c r="D171" i="10" s="1"/>
  <c r="E106" i="10"/>
  <c r="E124" i="10" s="1"/>
  <c r="E158" i="10" s="1"/>
  <c r="E171" i="10" s="1"/>
  <c r="F106" i="10"/>
  <c r="F124" i="10" s="1"/>
  <c r="F158" i="10" s="1"/>
  <c r="F171" i="10" s="1"/>
  <c r="G106" i="10"/>
  <c r="G124" i="10" s="1"/>
  <c r="G158" i="10" s="1"/>
  <c r="G171" i="10" s="1"/>
  <c r="H106" i="10"/>
  <c r="H124" i="10" s="1"/>
  <c r="H158" i="10" s="1"/>
  <c r="H171" i="10" s="1"/>
  <c r="H184" i="10" s="1"/>
  <c r="H198" i="10" s="1"/>
  <c r="E191" i="10"/>
  <c r="H74" i="10"/>
  <c r="D74" i="10"/>
  <c r="F74" i="10"/>
  <c r="G74" i="10"/>
  <c r="E74" i="10"/>
  <c r="F184" i="10" l="1"/>
  <c r="F198" i="10" s="1"/>
  <c r="E217" i="10"/>
  <c r="E184" i="10"/>
  <c r="E198" i="10" s="1"/>
  <c r="D217" i="10"/>
  <c r="D184" i="10"/>
  <c r="D198" i="10" s="1"/>
  <c r="C217" i="10"/>
  <c r="G184" i="10"/>
  <c r="G198" i="10" s="1"/>
  <c r="F217" i="10"/>
  <c r="C184" i="10"/>
  <c r="C198" i="10" s="1"/>
  <c r="B217" i="10"/>
  <c r="B202" i="10"/>
  <c r="B204" i="10" s="1"/>
  <c r="C79" i="10"/>
  <c r="B203" i="10"/>
  <c r="G205" i="10"/>
  <c r="G66" i="10"/>
  <c r="E164" i="10"/>
  <c r="F165" i="10" s="1"/>
  <c r="F66" i="10"/>
  <c r="D164" i="10"/>
  <c r="E165" i="10" s="1"/>
  <c r="E192" i="10"/>
  <c r="E196" i="10" s="1"/>
  <c r="C74" i="10"/>
  <c r="B137" i="10"/>
  <c r="B145" i="10"/>
  <c r="B156" i="10" s="1"/>
  <c r="H205" i="10" l="1"/>
  <c r="H148" i="10" s="1"/>
  <c r="G148" i="10"/>
  <c r="F187" i="10"/>
  <c r="F49" i="10" s="1"/>
  <c r="G187" i="10"/>
  <c r="G49" i="10" s="1"/>
  <c r="H187" i="10"/>
  <c r="H49" i="10" s="1"/>
  <c r="E187" i="10"/>
  <c r="D187" i="10"/>
  <c r="C187" i="10"/>
  <c r="C188" i="10" s="1"/>
  <c r="C164" i="10"/>
  <c r="F164" i="10"/>
  <c r="G165" i="10" s="1"/>
  <c r="G174" i="10"/>
  <c r="H66" i="10"/>
  <c r="F174" i="10"/>
  <c r="E53" i="10"/>
  <c r="G180" i="10" s="1"/>
  <c r="E193" i="10"/>
  <c r="E197" i="10" s="1"/>
  <c r="C53" i="10"/>
  <c r="D53" i="10"/>
  <c r="G164" i="10"/>
  <c r="H165" i="10" s="1"/>
  <c r="D149" i="10"/>
  <c r="B139" i="10"/>
  <c r="C165" i="10" l="1"/>
  <c r="C166" i="10" s="1"/>
  <c r="C132" i="10" s="1"/>
  <c r="D188" i="10"/>
  <c r="C186" i="10"/>
  <c r="C126" i="10" s="1"/>
  <c r="C128" i="10" s="1"/>
  <c r="G190" i="10"/>
  <c r="E190" i="10"/>
  <c r="H190" i="10"/>
  <c r="F190" i="10"/>
  <c r="C190" i="10"/>
  <c r="D190" i="10"/>
  <c r="E112" i="10"/>
  <c r="E49" i="10"/>
  <c r="D49" i="10"/>
  <c r="D112" i="10"/>
  <c r="C112" i="10"/>
  <c r="C49" i="10"/>
  <c r="C48" i="10" s="1"/>
  <c r="F48" i="10"/>
  <c r="G48" i="10"/>
  <c r="D165" i="10"/>
  <c r="G112" i="10"/>
  <c r="H112" i="10"/>
  <c r="H108" i="10" s="1"/>
  <c r="F112" i="10"/>
  <c r="E219" i="10" s="1"/>
  <c r="D180" i="10"/>
  <c r="D71" i="10" s="1"/>
  <c r="F180" i="10"/>
  <c r="C180" i="10"/>
  <c r="C71" i="10" s="1"/>
  <c r="E180" i="10"/>
  <c r="E71" i="10" s="1"/>
  <c r="C54" i="10"/>
  <c r="C61" i="10" s="1"/>
  <c r="C179" i="10"/>
  <c r="D54" i="10"/>
  <c r="D61" i="10" s="1"/>
  <c r="D179" i="10"/>
  <c r="E54" i="10"/>
  <c r="E61" i="10" s="1"/>
  <c r="E179" i="10"/>
  <c r="G67" i="10"/>
  <c r="H164" i="10"/>
  <c r="H174" i="10"/>
  <c r="F53" i="10"/>
  <c r="H180" i="10" s="1"/>
  <c r="G53" i="10"/>
  <c r="F67" i="10"/>
  <c r="E149" i="10"/>
  <c r="G108" i="10" l="1"/>
  <c r="F219" i="10"/>
  <c r="C108" i="10"/>
  <c r="C113" i="10" s="1"/>
  <c r="C115" i="10" s="1"/>
  <c r="C117" i="10" s="1"/>
  <c r="B219" i="10"/>
  <c r="E108" i="10"/>
  <c r="E113" i="10" s="1"/>
  <c r="E115" i="10" s="1"/>
  <c r="D219" i="10"/>
  <c r="D108" i="10"/>
  <c r="D113" i="10" s="1"/>
  <c r="D115" i="10" s="1"/>
  <c r="D119" i="10" s="1"/>
  <c r="C219" i="10"/>
  <c r="D166" i="10"/>
  <c r="E166" i="10" s="1"/>
  <c r="F166" i="10" s="1"/>
  <c r="G166" i="10" s="1"/>
  <c r="H166" i="10" s="1"/>
  <c r="E188" i="10"/>
  <c r="D186" i="10"/>
  <c r="D126" i="10" s="1"/>
  <c r="D128" i="10" s="1"/>
  <c r="H48" i="10"/>
  <c r="F108" i="10"/>
  <c r="C181" i="10"/>
  <c r="G54" i="10"/>
  <c r="G61" i="10" s="1"/>
  <c r="G179" i="10"/>
  <c r="F54" i="10"/>
  <c r="F61" i="10" s="1"/>
  <c r="F179" i="10"/>
  <c r="C98" i="10"/>
  <c r="C62" i="10"/>
  <c r="C60" i="10" s="1"/>
  <c r="H53" i="10"/>
  <c r="H67" i="10"/>
  <c r="F149" i="10"/>
  <c r="C119" i="10" l="1"/>
  <c r="C120" i="10" s="1"/>
  <c r="C101" i="10" s="1"/>
  <c r="D117" i="10"/>
  <c r="C218" i="10" s="1"/>
  <c r="D132" i="10"/>
  <c r="D98" i="10" s="1"/>
  <c r="E117" i="10"/>
  <c r="D218" i="10" s="1"/>
  <c r="E119" i="10"/>
  <c r="C95" i="10"/>
  <c r="B218" i="10"/>
  <c r="B222" i="10"/>
  <c r="F188" i="10"/>
  <c r="E186" i="10"/>
  <c r="E126" i="10" s="1"/>
  <c r="E128" i="10" s="1"/>
  <c r="C121" i="10"/>
  <c r="C144" i="10" s="1"/>
  <c r="C145" i="10" s="1"/>
  <c r="C153" i="10"/>
  <c r="C154" i="10" s="1"/>
  <c r="D178" i="10"/>
  <c r="H54" i="10"/>
  <c r="H61" i="10" s="1"/>
  <c r="H179" i="10"/>
  <c r="E132" i="10"/>
  <c r="G149" i="10"/>
  <c r="D62" i="10" l="1"/>
  <c r="D60" i="10" s="1"/>
  <c r="F186" i="10"/>
  <c r="F126" i="10" s="1"/>
  <c r="F128" i="10" s="1"/>
  <c r="G188" i="10"/>
  <c r="C156" i="10"/>
  <c r="D181" i="10"/>
  <c r="D153" i="10" s="1"/>
  <c r="D154" i="10" s="1"/>
  <c r="F132" i="10"/>
  <c r="E98" i="10"/>
  <c r="E62" i="10"/>
  <c r="E60" i="10" s="1"/>
  <c r="H149" i="10"/>
  <c r="H188" i="10" l="1"/>
  <c r="H186" i="10" s="1"/>
  <c r="H126" i="10" s="1"/>
  <c r="H128" i="10" s="1"/>
  <c r="G186" i="10"/>
  <c r="G126" i="10" s="1"/>
  <c r="G128" i="10" s="1"/>
  <c r="E178" i="10"/>
  <c r="E181" i="10" s="1"/>
  <c r="G132" i="10"/>
  <c r="F98" i="10"/>
  <c r="F62" i="10"/>
  <c r="F60" i="10" s="1"/>
  <c r="F178" i="10" l="1"/>
  <c r="F181" i="10" s="1"/>
  <c r="E153" i="10"/>
  <c r="E154" i="10" s="1"/>
  <c r="G98" i="10"/>
  <c r="G62" i="10"/>
  <c r="G60" i="10" s="1"/>
  <c r="H132" i="10"/>
  <c r="F153" i="10" l="1"/>
  <c r="G178" i="10"/>
  <c r="G181" i="10" s="1"/>
  <c r="H98" i="10"/>
  <c r="H62" i="10"/>
  <c r="H60" i="10" s="1"/>
  <c r="G153" i="10" l="1"/>
  <c r="H178" i="10"/>
  <c r="H181" i="10" s="1"/>
  <c r="H153" i="10" l="1"/>
  <c r="D92" i="10" l="1"/>
  <c r="E92" i="10"/>
  <c r="F92" i="10"/>
  <c r="G92" i="10"/>
  <c r="H92" i="10"/>
  <c r="C92" i="10"/>
  <c r="C162" i="10" l="1"/>
  <c r="C37" i="10"/>
  <c r="D37" i="10" s="1"/>
  <c r="E37" i="10" s="1"/>
  <c r="F154" i="10"/>
  <c r="H154" i="10"/>
  <c r="G154" i="10"/>
  <c r="D162" i="10" l="1"/>
  <c r="E162" i="10" s="1"/>
  <c r="F162" i="10" s="1"/>
  <c r="G162" i="10" s="1"/>
  <c r="H162" i="10" s="1"/>
  <c r="F37" i="10"/>
  <c r="G37" i="10" s="1"/>
  <c r="H37" i="10" s="1"/>
  <c r="C131" i="10"/>
  <c r="C97" i="10" s="1"/>
  <c r="G113" i="10"/>
  <c r="G115" i="10" s="1"/>
  <c r="H113" i="10"/>
  <c r="H115" i="10" s="1"/>
  <c r="D174" i="10" l="1"/>
  <c r="G175" i="10" s="1"/>
  <c r="G71" i="10" s="1"/>
  <c r="E48" i="10"/>
  <c r="E174" i="10"/>
  <c r="H175" i="10" s="1"/>
  <c r="H71" i="10" s="1"/>
  <c r="C174" i="10"/>
  <c r="F175" i="10" s="1"/>
  <c r="F71" i="10" s="1"/>
  <c r="D48" i="10"/>
  <c r="D65" i="10"/>
  <c r="C65" i="10"/>
  <c r="E65" i="10"/>
  <c r="D131" i="10"/>
  <c r="D97" i="10" s="1"/>
  <c r="F113" i="10"/>
  <c r="C176" i="10" l="1"/>
  <c r="D173" i="10" s="1"/>
  <c r="D176" i="10" s="1"/>
  <c r="F115" i="10"/>
  <c r="C64" i="10"/>
  <c r="C58" i="10" s="1"/>
  <c r="E131" i="10"/>
  <c r="E97" i="10" s="1"/>
  <c r="C133" i="10" l="1"/>
  <c r="F119" i="10"/>
  <c r="F117" i="10"/>
  <c r="E218" i="10" s="1"/>
  <c r="C100" i="10"/>
  <c r="E173" i="10"/>
  <c r="E176" i="10" s="1"/>
  <c r="D133" i="10"/>
  <c r="D100" i="10" s="1"/>
  <c r="C224" i="10" s="1"/>
  <c r="F131" i="10"/>
  <c r="F97" i="10" s="1"/>
  <c r="C94" i="10" l="1"/>
  <c r="C87" i="10" s="1"/>
  <c r="C88" i="10" s="1"/>
  <c r="C89" i="10" s="1"/>
  <c r="C90" i="10" s="1"/>
  <c r="B224" i="10"/>
  <c r="F173" i="10"/>
  <c r="F176" i="10" s="1"/>
  <c r="E133" i="10"/>
  <c r="E100" i="10" s="1"/>
  <c r="D224" i="10" s="1"/>
  <c r="G131" i="10"/>
  <c r="G97" i="10" s="1"/>
  <c r="C134" i="10" l="1"/>
  <c r="C135" i="10" s="1"/>
  <c r="C137" i="10" s="1"/>
  <c r="C139" i="10" s="1"/>
  <c r="G173" i="10"/>
  <c r="G176" i="10" s="1"/>
  <c r="F133" i="10"/>
  <c r="F100" i="10" s="1"/>
  <c r="E224" i="10" s="1"/>
  <c r="H131" i="10"/>
  <c r="H97" i="10" s="1"/>
  <c r="H173" i="10" l="1"/>
  <c r="H176" i="10" s="1"/>
  <c r="G133" i="10"/>
  <c r="G100" i="10" s="1"/>
  <c r="F224" i="10" s="1"/>
  <c r="D36" i="7"/>
  <c r="D40" i="7" s="1"/>
  <c r="H133" i="10" l="1"/>
  <c r="H100" i="10" s="1"/>
  <c r="D41" i="7" l="1"/>
  <c r="D28" i="7" l="1"/>
  <c r="D47" i="7"/>
  <c r="D45" i="7" s="1"/>
  <c r="I14" i="7" l="1"/>
  <c r="J5" i="7" l="1"/>
  <c r="K5" i="7" l="1"/>
  <c r="L5" i="7" s="1"/>
  <c r="L14" i="7" l="1"/>
  <c r="M5" i="7"/>
  <c r="M14" i="7" s="1"/>
  <c r="J14" i="7" l="1"/>
  <c r="K14" i="7"/>
  <c r="M9" i="7" l="1"/>
  <c r="J9" i="7"/>
  <c r="K9" i="7"/>
  <c r="L9" i="7"/>
  <c r="I11" i="7"/>
  <c r="K11" i="7"/>
  <c r="J11" i="7"/>
  <c r="M11" i="7"/>
  <c r="L11" i="7"/>
  <c r="I9" i="7" l="1"/>
  <c r="M8" i="7" l="1"/>
  <c r="M7" i="7"/>
  <c r="L7" i="7"/>
  <c r="L8" i="7"/>
  <c r="J7" i="7"/>
  <c r="J8" i="7"/>
  <c r="K8" i="7"/>
  <c r="K7" i="7"/>
  <c r="I7" i="7"/>
  <c r="I8" i="7"/>
  <c r="I12" i="7" l="1"/>
  <c r="J12" i="7" l="1"/>
  <c r="K12" i="7"/>
  <c r="L12" i="7"/>
  <c r="M12" i="7"/>
  <c r="M10" i="7" l="1"/>
  <c r="M13" i="7" s="1"/>
  <c r="L10" i="7"/>
  <c r="L13" i="7" s="1"/>
  <c r="K10" i="7"/>
  <c r="K13" i="7" s="1"/>
  <c r="J10" i="7"/>
  <c r="J13" i="7" s="1"/>
  <c r="I10" i="7"/>
  <c r="I13" i="7" s="1"/>
  <c r="I17" i="7" l="1"/>
  <c r="L17" i="7"/>
  <c r="J17" i="7"/>
  <c r="M17" i="7"/>
  <c r="K17" i="7"/>
  <c r="I22" i="7" l="1"/>
  <c r="J22" i="7" s="1"/>
  <c r="K22" i="7" s="1"/>
  <c r="L22" i="7" s="1"/>
  <c r="M22" i="7" s="1"/>
  <c r="I19" i="7"/>
  <c r="G79" i="10" l="1"/>
  <c r="H79" i="10"/>
  <c r="D79" i="10"/>
  <c r="F79" i="10"/>
  <c r="E95" i="10"/>
  <c r="E79" i="10"/>
  <c r="G119" i="10" l="1"/>
  <c r="G117" i="10"/>
  <c r="H119" i="10"/>
  <c r="H117" i="10"/>
  <c r="H95" i="10" s="1"/>
  <c r="D95" i="10"/>
  <c r="H102" i="10"/>
  <c r="G102" i="10"/>
  <c r="F95" i="10"/>
  <c r="D120" i="10"/>
  <c r="C222" i="10" s="1"/>
  <c r="E120" i="10"/>
  <c r="E101" i="10" l="1"/>
  <c r="E94" i="10" s="1"/>
  <c r="E87" i="10" s="1"/>
  <c r="D222" i="10"/>
  <c r="G95" i="10"/>
  <c r="F218" i="10"/>
  <c r="F220" i="10" s="1"/>
  <c r="E220" i="10"/>
  <c r="D220" i="10"/>
  <c r="C220" i="10"/>
  <c r="B220" i="10"/>
  <c r="B225" i="10" s="1"/>
  <c r="B228" i="10" s="1"/>
  <c r="D121" i="10"/>
  <c r="D144" i="10" s="1"/>
  <c r="D101" i="10"/>
  <c r="E121" i="10"/>
  <c r="E69" i="10"/>
  <c r="D69" i="10"/>
  <c r="G120" i="10"/>
  <c r="F120" i="10"/>
  <c r="H120" i="10"/>
  <c r="H101" i="10" s="1"/>
  <c r="H94" i="10" s="1"/>
  <c r="H87" i="10" s="1"/>
  <c r="G101" i="10" l="1"/>
  <c r="G94" i="10" s="1"/>
  <c r="G87" i="10" s="1"/>
  <c r="F222" i="10"/>
  <c r="F225" i="10" s="1"/>
  <c r="F228" i="10" s="1"/>
  <c r="F101" i="10"/>
  <c r="F94" i="10" s="1"/>
  <c r="F87" i="10" s="1"/>
  <c r="E222" i="10"/>
  <c r="C225" i="10"/>
  <c r="C228" i="10" s="1"/>
  <c r="D225" i="10"/>
  <c r="D228" i="10" s="1"/>
  <c r="D94" i="10"/>
  <c r="D134" i="10" s="1"/>
  <c r="E134" i="10" s="1"/>
  <c r="F134" i="10" s="1"/>
  <c r="E225" i="10"/>
  <c r="E228" i="10" s="1"/>
  <c r="D64" i="10"/>
  <c r="D58" i="10" s="1"/>
  <c r="E64" i="10"/>
  <c r="E58" i="10" s="1"/>
  <c r="E144" i="10"/>
  <c r="D145" i="10"/>
  <c r="D156" i="10" s="1"/>
  <c r="F121" i="10"/>
  <c r="F69" i="10"/>
  <c r="H121" i="10"/>
  <c r="H69" i="10"/>
  <c r="G121" i="10"/>
  <c r="G69" i="10"/>
  <c r="G134" i="10" l="1"/>
  <c r="H134" i="10" s="1"/>
  <c r="D87" i="10"/>
  <c r="D88" i="10" s="1"/>
  <c r="B230" i="10"/>
  <c r="B232" i="10"/>
  <c r="C232" i="10" s="1"/>
  <c r="D232" i="10" s="1"/>
  <c r="E232" i="10" s="1"/>
  <c r="F232" i="10" s="1"/>
  <c r="E85" i="10"/>
  <c r="D85" i="10"/>
  <c r="D86" i="10" s="1"/>
  <c r="F144" i="10"/>
  <c r="G144" i="10" s="1"/>
  <c r="H144" i="10" s="1"/>
  <c r="H64" i="10"/>
  <c r="H58" i="10" s="1"/>
  <c r="F64" i="10"/>
  <c r="F58" i="10" s="1"/>
  <c r="G64" i="10"/>
  <c r="G58" i="10" s="1"/>
  <c r="E145" i="10"/>
  <c r="E156" i="10" s="1"/>
  <c r="D135" i="10" l="1"/>
  <c r="D137" i="10" s="1"/>
  <c r="D139" i="10" s="1"/>
  <c r="E88" i="10"/>
  <c r="D89" i="10"/>
  <c r="E86" i="10"/>
  <c r="F85" i="10"/>
  <c r="H85" i="10"/>
  <c r="G85" i="10"/>
  <c r="H145" i="10"/>
  <c r="H156" i="10" s="1"/>
  <c r="G145" i="10"/>
  <c r="G156" i="10" s="1"/>
  <c r="F145" i="10"/>
  <c r="F156" i="10" s="1"/>
  <c r="E89" i="10" l="1"/>
  <c r="E90" i="10" s="1"/>
  <c r="F88" i="10"/>
  <c r="F86" i="10"/>
  <c r="D90" i="10"/>
  <c r="F89" i="10" l="1"/>
  <c r="F90" i="10" s="1"/>
  <c r="G88" i="10"/>
  <c r="E135" i="10"/>
  <c r="E137" i="10" s="1"/>
  <c r="E139" i="10" s="1"/>
  <c r="G86" i="10"/>
  <c r="H86" i="10" s="1"/>
  <c r="H88" i="10" l="1"/>
  <c r="F135" i="10"/>
  <c r="F137" i="10" s="1"/>
  <c r="F139" i="10" s="1"/>
  <c r="G89" i="10"/>
  <c r="G90" i="10" s="1"/>
  <c r="H135" i="10" l="1"/>
  <c r="H137" i="10" s="1"/>
  <c r="H139" i="10" s="1"/>
  <c r="H89" i="10"/>
  <c r="H90" i="10" s="1"/>
  <c r="G135" i="10"/>
  <c r="G137" i="10" s="1"/>
  <c r="G139" i="10" s="1"/>
</calcChain>
</file>

<file path=xl/comments1.xml><?xml version="1.0" encoding="utf-8"?>
<comments xmlns="http://schemas.openxmlformats.org/spreadsheetml/2006/main">
  <authors>
    <author>Белугин Андрей Александрович</author>
  </authors>
  <commentList>
    <comment ref="A168" authorId="0">
      <text>
        <r>
          <rPr>
            <b/>
            <sz val="9"/>
            <color indexed="81"/>
            <rFont val="Tahoma"/>
            <family val="2"/>
            <charset val="204"/>
          </rPr>
          <t xml:space="preserve">Белугин Андрей Александрович:
Исходя из условия задачи - </t>
        </r>
        <r>
          <rPr>
            <sz val="9"/>
            <color indexed="81"/>
            <rFont val="Tahoma"/>
            <family val="2"/>
            <charset val="204"/>
          </rPr>
          <t>кредиторская задолженность нулевая</t>
        </r>
      </text>
    </comment>
    <comment ref="A188" authorId="0">
      <text>
        <r>
          <rPr>
            <b/>
            <sz val="9"/>
            <color indexed="81"/>
            <rFont val="Tahoma"/>
            <family val="2"/>
            <charset val="204"/>
          </rPr>
          <t>Белугин Андрей Александрович:</t>
        </r>
        <r>
          <rPr>
            <sz val="9"/>
            <color indexed="81"/>
            <rFont val="Tahoma"/>
            <family val="2"/>
            <charset val="204"/>
          </rPr>
          <t xml:space="preserve">
Выбрано равномерное списание амортизации
</t>
        </r>
      </text>
    </comment>
  </commentList>
</comments>
</file>

<file path=xl/sharedStrings.xml><?xml version="1.0" encoding="utf-8"?>
<sst xmlns="http://schemas.openxmlformats.org/spreadsheetml/2006/main" count="220" uniqueCount="173">
  <si>
    <t>Выручка</t>
  </si>
  <si>
    <t>EBITDA</t>
  </si>
  <si>
    <t>Валовая прибыль</t>
  </si>
  <si>
    <t>Себестоимость</t>
  </si>
  <si>
    <t>Операционная прибыль</t>
  </si>
  <si>
    <t>Проценты по кредиту</t>
  </si>
  <si>
    <t>I Внеоборотные активы</t>
  </si>
  <si>
    <t>Итого по разделу I</t>
  </si>
  <si>
    <t>II Оборотные активы</t>
  </si>
  <si>
    <t>Итого по разделу II</t>
  </si>
  <si>
    <t>БАЛАНС</t>
  </si>
  <si>
    <t>Добавочный капитал</t>
  </si>
  <si>
    <t>Итого по разделу III</t>
  </si>
  <si>
    <t>IV Долгосрочные обязательства</t>
  </si>
  <si>
    <t>Итого по разделу IV</t>
  </si>
  <si>
    <t>V Краткосрочные обязательства</t>
  </si>
  <si>
    <t>Кредиторская задолженность</t>
  </si>
  <si>
    <t>Итого по разделу V</t>
  </si>
  <si>
    <t>WACC</t>
  </si>
  <si>
    <t>EBIT</t>
  </si>
  <si>
    <t>Проценты к уплате</t>
  </si>
  <si>
    <t>Налог на прибыль</t>
  </si>
  <si>
    <t>Амортизация</t>
  </si>
  <si>
    <t>Уменьшение/(увеличение) оборотного капитала</t>
  </si>
  <si>
    <t xml:space="preserve">Свободный ДП </t>
  </si>
  <si>
    <t>Russian Risk Free Rate (Rf)</t>
  </si>
  <si>
    <t>Russian 30 Bond Yeld</t>
  </si>
  <si>
    <t>Excess RTS volatility factor</t>
  </si>
  <si>
    <t>D/E</t>
  </si>
  <si>
    <t>Target Debt to Asset Ratio</t>
  </si>
  <si>
    <t>Target Equity to Asset Ratio</t>
  </si>
  <si>
    <t>Капиталовложения</t>
  </si>
  <si>
    <t>Основные средства</t>
  </si>
  <si>
    <t>НДС</t>
  </si>
  <si>
    <t>Фактор дисконтирования</t>
  </si>
  <si>
    <t>NPV компании</t>
  </si>
  <si>
    <t>Премии за риски</t>
  </si>
  <si>
    <t>Премия за риск ликвидности</t>
  </si>
  <si>
    <t>Чистый денежный поток от операционной деятельности</t>
  </si>
  <si>
    <t>Прибыль до налогообложения</t>
  </si>
  <si>
    <t>Стоимость дисконтированных ДП</t>
  </si>
  <si>
    <t>Премия за страновый риск</t>
  </si>
  <si>
    <t>Базовая стоимость капитала</t>
  </si>
  <si>
    <t>Премия за риск цикличности</t>
  </si>
  <si>
    <t>Прочие премии</t>
  </si>
  <si>
    <t>Стоимость собственного капитала</t>
  </si>
  <si>
    <t>Рыночная премия за риск</t>
  </si>
  <si>
    <t>Стандартная equity премия</t>
  </si>
  <si>
    <t>Накопленная амортизация оборудования</t>
  </si>
  <si>
    <t>Ликвидационная стоимость</t>
  </si>
  <si>
    <t>Срок</t>
  </si>
  <si>
    <t>Продажи</t>
  </si>
  <si>
    <t>Дебиторская задолженность</t>
  </si>
  <si>
    <t>Запасы</t>
  </si>
  <si>
    <t>Оборотный капитал</t>
  </si>
  <si>
    <t>Ежемесячные амортизационные отчисления</t>
  </si>
  <si>
    <t>тыс. руб.</t>
  </si>
  <si>
    <t>Налоговая ставка</t>
  </si>
  <si>
    <t>NPV</t>
  </si>
  <si>
    <t>NPV компании нарастающим итогом</t>
  </si>
  <si>
    <t>Стоимость заемного капитала</t>
  </si>
  <si>
    <t>Тело кредита</t>
  </si>
  <si>
    <t>Остаток задолженности</t>
  </si>
  <si>
    <t>Проценты</t>
  </si>
  <si>
    <t>New Model</t>
  </si>
  <si>
    <t>Чистый денежный поток по операционной деятельности</t>
  </si>
  <si>
    <t>Платежи по расходам на персонал</t>
  </si>
  <si>
    <t>Платежи по налогам и сборам</t>
  </si>
  <si>
    <t>Закупки</t>
  </si>
  <si>
    <t>шт.</t>
  </si>
  <si>
    <t>Чистый денежный поток по инвестиционной деятельности</t>
  </si>
  <si>
    <t>Чистый денежный поток по финансовой деятельности</t>
  </si>
  <si>
    <t>Кредиты и займы</t>
  </si>
  <si>
    <t>Получение</t>
  </si>
  <si>
    <t>Возврат основной суммы</t>
  </si>
  <si>
    <t>Платежи по процентам</t>
  </si>
  <si>
    <t>Денежные средства</t>
  </si>
  <si>
    <t>Отчет о прибылях и убытках</t>
  </si>
  <si>
    <t>себестоимость сырья</t>
  </si>
  <si>
    <t>производственные затраты (электроэнергия)</t>
  </si>
  <si>
    <t>ФОТ</t>
  </si>
  <si>
    <t>Административные издержки</t>
  </si>
  <si>
    <t>Чистая прибыль (нераспределенная)</t>
  </si>
  <si>
    <t>Кредит</t>
  </si>
  <si>
    <t>Размер кредита, руб.</t>
  </si>
  <si>
    <t>Процентная ставка, %</t>
  </si>
  <si>
    <t>Сумма к выплате</t>
  </si>
  <si>
    <t>Срок кредита, лет</t>
  </si>
  <si>
    <t>Незавершенное строительтельство</t>
  </si>
  <si>
    <t>Задолженность по возмещению НДС</t>
  </si>
  <si>
    <t>ИТОГО АКТИВЫ</t>
  </si>
  <si>
    <t>III Собственный капитал</t>
  </si>
  <si>
    <t>Уставной капитал</t>
  </si>
  <si>
    <t>Нераспределенная прибыль/непокрытый убыток</t>
  </si>
  <si>
    <t>Краткосрочная кредиторская задолженность</t>
  </si>
  <si>
    <t>Задолженность по уплате НДС</t>
  </si>
  <si>
    <t>ИТОГО СОБСТВЕННЫЙ КАПИТАЛ И ОБЯЗАТЕЛЬСТВА</t>
  </si>
  <si>
    <t>Проверка</t>
  </si>
  <si>
    <t>Платежи за электроэнергию (с НДС)</t>
  </si>
  <si>
    <t>Платежи по аренде офиса (с НДС)</t>
  </si>
  <si>
    <t>Отпущено на производство, с учетом потерь</t>
  </si>
  <si>
    <t>Готовая продукция</t>
  </si>
  <si>
    <t>Начальная стоимость оборудования с НДС</t>
  </si>
  <si>
    <t>Начальная стоимость оборудования без НДС</t>
  </si>
  <si>
    <t>Приобретение запасов</t>
  </si>
  <si>
    <t>Выбытие запасов (на производство)</t>
  </si>
  <si>
    <t>Плюс/(минус) уменьшение(увеличение) дебиторской задолженности</t>
  </si>
  <si>
    <t>Расходы на сырье без НДС</t>
  </si>
  <si>
    <t>Расходы на электричество без НДС</t>
  </si>
  <si>
    <t>Расходы на офис без НДС</t>
  </si>
  <si>
    <t>Итого производственные расходы без НДС</t>
  </si>
  <si>
    <t>НДС к производственным расходам</t>
  </si>
  <si>
    <t>Итого производственные расходы c НДС</t>
  </si>
  <si>
    <t>Платежи поставщикам сырья и услуг (с НДС)</t>
  </si>
  <si>
    <t>НДС к расходам на сырье</t>
  </si>
  <si>
    <t>НДС к расходам на электричество</t>
  </si>
  <si>
    <t>НДС к расходам на офис</t>
  </si>
  <si>
    <t>Трудовые расходы</t>
  </si>
  <si>
    <t>НДС к продажам</t>
  </si>
  <si>
    <t>Поступление ДС от клиентов</t>
  </si>
  <si>
    <t>Выручка от реализации (с НДС)</t>
  </si>
  <si>
    <t>Выплаты ДС поставщикам и персоналу</t>
  </si>
  <si>
    <t>ДДС (прямой метод)</t>
  </si>
  <si>
    <t>ДДС (косвенный метод)</t>
  </si>
  <si>
    <t>Изменение по статьям</t>
  </si>
  <si>
    <t>Изменение запасов</t>
  </si>
  <si>
    <t>Изменение дебиторской задолженности</t>
  </si>
  <si>
    <t>Изменение кредиторской задолженности</t>
  </si>
  <si>
    <t>Изменение баланса НДС</t>
  </si>
  <si>
    <t>Чистый денежный поток (прямой метод)</t>
  </si>
  <si>
    <t>Чистый денежный поток (косвенный метод)</t>
  </si>
  <si>
    <t xml:space="preserve">Остаток ДС </t>
  </si>
  <si>
    <t>Проценты уплаченные</t>
  </si>
  <si>
    <t>Поступление ДС</t>
  </si>
  <si>
    <t>Сальдо НДС</t>
  </si>
  <si>
    <t>NPV компании, тыс. руб.</t>
  </si>
  <si>
    <t>НДС к возмещению полученный</t>
  </si>
  <si>
    <t>НДС к уплате уплаченный</t>
  </si>
  <si>
    <t>НДС к возмещению на начало периода</t>
  </si>
  <si>
    <t>Начисленный НДС  к возмещению</t>
  </si>
  <si>
    <t>НДС к возмещению на конец периода</t>
  </si>
  <si>
    <t>НДС к уплате на начало периода</t>
  </si>
  <si>
    <t>Начисленный НДС к уплате</t>
  </si>
  <si>
    <t>НДС к уплате на конец периода</t>
  </si>
  <si>
    <t>Амортизационные отчисления</t>
  </si>
  <si>
    <t>Возмещение НДС</t>
  </si>
  <si>
    <t>АМОРТИЗАЦИЯ</t>
  </si>
  <si>
    <t>Год 1</t>
  </si>
  <si>
    <t>Год 2</t>
  </si>
  <si>
    <t>Год 3</t>
  </si>
  <si>
    <t>Год 4</t>
  </si>
  <si>
    <t>Год 5</t>
  </si>
  <si>
    <t>Год 6</t>
  </si>
  <si>
    <t>Год 0</t>
  </si>
  <si>
    <t>Полная стоимость ОС</t>
  </si>
  <si>
    <t>Остаточная стоимость ОС</t>
  </si>
  <si>
    <t>Инвестиции в ОС</t>
  </si>
  <si>
    <t>лет</t>
  </si>
  <si>
    <t>Исходные данные:</t>
  </si>
  <si>
    <t>Приобретение нежилого помещения (офисного центра) для сдачи в аренду.</t>
  </si>
  <si>
    <t>Продажа объекта недвижимости в конце 6 года</t>
  </si>
  <si>
    <t>Стоимость приобретения здания (01.01.13)</t>
  </si>
  <si>
    <t>Арендные платежи в год</t>
  </si>
  <si>
    <t>Стоимость продажи в 6 году (31.12.18)</t>
  </si>
  <si>
    <t>1. Рассчитать IRR, NPV проекта (12% ставка дисконтирования)</t>
  </si>
  <si>
    <t>Арендные платежи без НДС</t>
  </si>
  <si>
    <t>Арендные платежи с НДС</t>
  </si>
  <si>
    <t>Расходы</t>
  </si>
  <si>
    <t>Продажа ОС</t>
  </si>
  <si>
    <t>Сальдо прочих доходов/расходов</t>
  </si>
  <si>
    <t>Адиминистративные издержки</t>
  </si>
  <si>
    <t>Трудовые издержки</t>
  </si>
  <si>
    <t>ДС на начало</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</si>
</sst>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р_._-;\-* #,##0.00_р_._-;_-* &quot;-&quot;??_р_._-;_-@_-"/>
    <numFmt numFmtId="164" formatCode="_-* #,##0_р_._-;\-* #,##0_р_._-;_-* &quot;-&quot;??_р_._-;_-@_-"/>
    <numFmt numFmtId="165" formatCode="0.0%"/>
    <numFmt numFmtId="167" formatCode="\$#,#00"/>
    <numFmt numFmtId="169" formatCode="#,##0.0_);\(#,##0.0\)"/>
    <numFmt numFmtId="170" formatCode="#,##0;[Red]\-#,##0;\-"/>
    <numFmt numFmtId="171" formatCode="General_)"/>
    <numFmt numFmtId="172" formatCode="0.0%_);\(0.0%\);\-_%_)"/>
    <numFmt numFmtId="173" formatCode="#,##0_ ;[Red]\-#,##0\ "/>
    <numFmt numFmtId="174" formatCode="#,##0;\(#,##0\)"/>
    <numFmt numFmtId="175" formatCode="#,##0.0;\(#,##0.0\)"/>
    <numFmt numFmtId="176" formatCode="0.0"/>
    <numFmt numFmtId="177" formatCode="0&quot;E&quot;"/>
    <numFmt numFmtId="178" formatCode="0\A"/>
    <numFmt numFmtId="179" formatCode="0&quot;Ф&quot;"/>
    <numFmt numFmtId="180" formatCode="0&quot;П&quot;"/>
    <numFmt numFmtId="181" formatCode="#,##0.00;\(#,##0.00\)"/>
  </numFmts>
  <fonts count="47">
    <font>
      <sz val="11"/>
      <color theme="1"/>
      <name val="Calibri"/>
      <family val="2"/>
      <charset val="204"/>
      <scheme val="minor"/>
    </font>
    <font>
      <sz val="11"/>
      <color theme="1"/>
      <name val="Calibri"/>
      <family val="2"/>
      <charset val="204"/>
      <scheme val="minor"/>
    </font>
    <font>
      <sz val="10"/>
      <name val="Arial Cyr"/>
      <charset val="204"/>
    </font>
    <font>
      <b/>
      <sz val="10"/>
      <name val="Arial Cyr"/>
      <charset val="204"/>
    </font>
    <font>
      <i/>
      <sz val="10"/>
      <name val="Arial Cyr"/>
      <charset val="204"/>
    </font>
    <font>
      <b/>
      <sz val="10"/>
      <name val="Arial"/>
      <family val="2"/>
      <charset val="204"/>
    </font>
    <font>
      <sz val="10"/>
      <name val="Arial"/>
      <family val="2"/>
      <charset val="204"/>
    </font>
    <font>
      <sz val="8"/>
      <name val="MetaPlusNormal-Caps"/>
      <family val="2"/>
    </font>
    <font>
      <sz val="8.25"/>
      <name val="Helv"/>
    </font>
    <font>
      <sz val="9"/>
      <color indexed="56"/>
      <name val="Frutiger 45 Light"/>
      <family val="2"/>
    </font>
    <font>
      <sz val="10"/>
      <name val="Arial"/>
      <family val="2"/>
    </font>
    <font>
      <sz val="9"/>
      <color indexed="18"/>
      <name val="Frutiger 45 Light"/>
      <family val="2"/>
    </font>
    <font>
      <sz val="9"/>
      <name val="Futura UBS Bk"/>
      <family val="2"/>
    </font>
    <font>
      <sz val="9"/>
      <name val="Frutiger 45 Light"/>
      <family val="2"/>
    </font>
    <font>
      <sz val="22"/>
      <name val="UBSHeadline"/>
      <family val="1"/>
    </font>
    <font>
      <sz val="10"/>
      <name val="MS Sans Serif"/>
      <family val="2"/>
      <charset val="204"/>
    </font>
    <font>
      <sz val="10"/>
      <name val="Frutiger 45 Light"/>
      <family val="2"/>
    </font>
    <font>
      <sz val="9"/>
      <name val="Tahoma"/>
      <family val="2"/>
    </font>
    <font>
      <sz val="9"/>
      <name val="Arial"/>
      <family val="2"/>
      <charset val="204"/>
    </font>
    <font>
      <b/>
      <sz val="9"/>
      <name val="Arial"/>
      <family val="2"/>
      <charset val="204"/>
    </font>
    <font>
      <sz val="9"/>
      <name val="Arial Narrow"/>
      <family val="2"/>
      <charset val="204"/>
    </font>
    <font>
      <sz val="10"/>
      <name val="Arial Narrow"/>
      <family val="2"/>
      <charset val="204"/>
    </font>
    <font>
      <b/>
      <sz val="10"/>
      <name val="Arial Narrow"/>
      <family val="2"/>
      <charset val="204"/>
    </font>
    <font>
      <sz val="10"/>
      <color indexed="9"/>
      <name val="Arial"/>
      <family val="2"/>
      <charset val="204"/>
    </font>
    <font>
      <b/>
      <i/>
      <sz val="10"/>
      <name val="Arial Narrow"/>
      <family val="2"/>
      <charset val="204"/>
    </font>
    <font>
      <b/>
      <sz val="8"/>
      <name val="Arial Narrow"/>
      <family val="2"/>
      <charset val="204"/>
    </font>
    <font>
      <b/>
      <sz val="10"/>
      <color indexed="9"/>
      <name val="Arial"/>
      <family val="2"/>
      <charset val="204"/>
    </font>
    <font>
      <sz val="10"/>
      <color indexed="62"/>
      <name val="Arial"/>
      <family val="2"/>
      <charset val="204"/>
    </font>
    <font>
      <b/>
      <sz val="10"/>
      <color indexed="62"/>
      <name val="Arial"/>
      <family val="2"/>
      <charset val="204"/>
    </font>
    <font>
      <sz val="10"/>
      <color indexed="8"/>
      <name val="Arial"/>
      <family val="2"/>
      <charset val="204"/>
    </font>
    <font>
      <b/>
      <sz val="20"/>
      <color indexed="62"/>
      <name val="Arial Narrow"/>
      <family val="2"/>
      <charset val="204"/>
    </font>
    <font>
      <sz val="10"/>
      <color indexed="9"/>
      <name val="Arial Cyr"/>
      <charset val="204"/>
    </font>
    <font>
      <b/>
      <sz val="10"/>
      <color theme="0"/>
      <name val="Arial Cyr"/>
      <charset val="204"/>
    </font>
    <font>
      <sz val="9"/>
      <color indexed="81"/>
      <name val="Tahoma"/>
      <family val="2"/>
      <charset val="204"/>
    </font>
    <font>
      <b/>
      <sz val="9"/>
      <color indexed="81"/>
      <name val="Tahoma"/>
      <family val="2"/>
      <charset val="204"/>
    </font>
    <font>
      <b/>
      <sz val="18"/>
      <color indexed="62"/>
      <name val="Arial Narrow"/>
      <family val="2"/>
      <charset val="204"/>
    </font>
    <font>
      <sz val="10"/>
      <color theme="1"/>
      <name val="Calibri"/>
      <family val="2"/>
      <charset val="204"/>
      <scheme val="minor"/>
    </font>
    <font>
      <b/>
      <sz val="10"/>
      <color theme="1"/>
      <name val="Calibri"/>
      <family val="2"/>
      <charset val="204"/>
      <scheme val="minor"/>
    </font>
    <font>
      <b/>
      <sz val="10"/>
      <color theme="0"/>
      <name val="Calibri"/>
      <family val="2"/>
      <charset val="204"/>
      <scheme val="minor"/>
    </font>
    <font>
      <b/>
      <sz val="10"/>
      <name val="Calibri"/>
      <family val="2"/>
      <charset val="204"/>
      <scheme val="minor"/>
    </font>
    <font>
      <i/>
      <sz val="10"/>
      <color theme="1"/>
      <name val="Calibri"/>
      <family val="2"/>
      <charset val="204"/>
      <scheme val="minor"/>
    </font>
    <font>
      <sz val="10"/>
      <color theme="0"/>
      <name val="Calibri"/>
      <family val="2"/>
      <charset val="204"/>
      <scheme val="minor"/>
    </font>
    <font>
      <i/>
      <sz val="8.5"/>
      <color theme="1"/>
      <name val="Calibri"/>
      <family val="2"/>
      <charset val="204"/>
      <scheme val="minor"/>
    </font>
    <font>
      <sz val="8.5"/>
      <color theme="1"/>
      <name val="Calibri"/>
      <family val="2"/>
      <charset val="204"/>
      <scheme val="minor"/>
    </font>
    <font>
      <b/>
      <i/>
      <sz val="10"/>
      <color theme="1"/>
      <name val="Calibri"/>
      <family val="2"/>
      <charset val="204"/>
      <scheme val="minor"/>
    </font>
    <font>
      <sz val="10"/>
      <name val="Calibri"/>
      <family val="2"/>
      <charset val="204"/>
      <scheme val="minor"/>
    </font>
    <font>
      <u/>
      <sz val="11"/>
      <color theme="1"/>
      <name val="Calibri"/>
      <family val="2"/>
      <charset val="204"/>
      <scheme val="minor"/>
    </font>
  </fonts>
  <fills count="10">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indexed="9"/>
        <bgColor indexed="64"/>
      </patternFill>
    </fill>
    <fill>
      <patternFill patternType="solid">
        <fgColor indexed="42"/>
        <bgColor indexed="64"/>
      </patternFill>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8">
    <xf numFmtId="0" fontId="0"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xf numFmtId="0" fontId="8" fillId="0" borderId="2" applyFont="0" applyFill="0" applyBorder="0" applyAlignment="0" applyProtection="0">
      <alignment horizontal="right"/>
    </xf>
    <xf numFmtId="10" fontId="9" fillId="0" borderId="0" applyNumberFormat="0" applyFill="0" applyBorder="0" applyAlignment="0"/>
    <xf numFmtId="165" fontId="10" fillId="5" borderId="1" applyNumberFormat="0" applyFont="0" applyBorder="0" applyAlignment="0" applyProtection="0"/>
    <xf numFmtId="169" fontId="11" fillId="0" borderId="0">
      <alignment vertical="center"/>
    </xf>
    <xf numFmtId="0" fontId="12" fillId="5" borderId="0" applyNumberFormat="0" applyFont="0" applyAlignment="0"/>
    <xf numFmtId="170" fontId="13" fillId="0" borderId="0" applyFont="0">
      <alignment vertical="center"/>
    </xf>
    <xf numFmtId="0" fontId="6" fillId="0" borderId="0"/>
    <xf numFmtId="171" fontId="14" fillId="0" borderId="7">
      <alignment vertical="center"/>
    </xf>
    <xf numFmtId="172" fontId="11" fillId="0" borderId="0" applyBorder="0"/>
    <xf numFmtId="0" fontId="15" fillId="0" borderId="0"/>
    <xf numFmtId="49" fontId="16" fillId="0" borderId="7">
      <alignment vertical="center"/>
    </xf>
    <xf numFmtId="173" fontId="17" fillId="0" borderId="8" applyFont="0" applyFill="0" applyBorder="0" applyAlignment="0" applyProtection="0">
      <alignment horizontal="right" vertical="top"/>
    </xf>
    <xf numFmtId="43" fontId="2" fillId="0" borderId="0" applyFont="0" applyFill="0" applyBorder="0" applyAlignment="0" applyProtection="0"/>
  </cellStyleXfs>
  <cellXfs count="160">
    <xf numFmtId="0" fontId="0" fillId="0" borderId="0" xfId="0"/>
    <xf numFmtId="164" fontId="0" fillId="0" borderId="0" xfId="1" applyNumberFormat="1" applyFont="1"/>
    <xf numFmtId="3" fontId="0" fillId="0" borderId="0" xfId="0" applyNumberFormat="1"/>
    <xf numFmtId="0" fontId="2" fillId="0" borderId="0" xfId="2"/>
    <xf numFmtId="0" fontId="3" fillId="0" borderId="0" xfId="2" applyFont="1"/>
    <xf numFmtId="0" fontId="2" fillId="0" borderId="0" xfId="2" applyFill="1"/>
    <xf numFmtId="0" fontId="2" fillId="0" borderId="0" xfId="2" applyFill="1" applyBorder="1"/>
    <xf numFmtId="0" fontId="5" fillId="0" borderId="0" xfId="2" applyFont="1" applyFill="1" applyBorder="1"/>
    <xf numFmtId="167" fontId="5" fillId="0" borderId="0" xfId="2" applyNumberFormat="1" applyFont="1" applyFill="1" applyBorder="1"/>
    <xf numFmtId="0" fontId="18" fillId="4" borderId="0" xfId="2" applyFont="1" applyFill="1"/>
    <xf numFmtId="0" fontId="19" fillId="4" borderId="0" xfId="2" applyFont="1" applyFill="1"/>
    <xf numFmtId="0" fontId="6" fillId="4" borderId="0" xfId="2" applyFont="1" applyFill="1" applyAlignment="1">
      <alignment horizontal="right"/>
    </xf>
    <xf numFmtId="0" fontId="18" fillId="4" borderId="0" xfId="2" applyFont="1" applyFill="1" applyAlignment="1">
      <alignment horizontal="right"/>
    </xf>
    <xf numFmtId="3" fontId="2" fillId="0" borderId="0" xfId="2" applyNumberFormat="1" applyFont="1" applyFill="1" applyBorder="1"/>
    <xf numFmtId="0" fontId="2" fillId="0" borderId="0" xfId="2" applyFont="1" applyFill="1" applyBorder="1"/>
    <xf numFmtId="0" fontId="6" fillId="0" borderId="0" xfId="2" applyFont="1" applyFill="1"/>
    <xf numFmtId="0" fontId="18" fillId="0" borderId="0" xfId="2" applyFont="1" applyFill="1" applyBorder="1"/>
    <xf numFmtId="0" fontId="18" fillId="0" borderId="0" xfId="2" applyFont="1" applyFill="1"/>
    <xf numFmtId="0" fontId="18" fillId="0" borderId="0" xfId="2" applyFont="1" applyFill="1" applyAlignment="1">
      <alignment horizontal="right"/>
    </xf>
    <xf numFmtId="0" fontId="6" fillId="0" borderId="0" xfId="2" applyFont="1" applyFill="1" applyAlignment="1">
      <alignment horizontal="right"/>
    </xf>
    <xf numFmtId="174" fontId="6" fillId="0" borderId="0" xfId="2" applyNumberFormat="1" applyFont="1" applyFill="1" applyBorder="1" applyAlignment="1">
      <alignment horizontal="right"/>
    </xf>
    <xf numFmtId="0" fontId="5" fillId="0" borderId="0" xfId="2" applyFont="1" applyFill="1" applyBorder="1" applyAlignment="1">
      <alignment horizontal="right"/>
    </xf>
    <xf numFmtId="0" fontId="6" fillId="0" borderId="0" xfId="2" applyFont="1" applyFill="1" applyBorder="1"/>
    <xf numFmtId="0" fontId="19" fillId="0" borderId="0" xfId="2" applyFont="1" applyFill="1"/>
    <xf numFmtId="0" fontId="5" fillId="0" borderId="5" xfId="2" applyFont="1" applyFill="1" applyBorder="1"/>
    <xf numFmtId="181" fontId="6" fillId="0" borderId="0" xfId="2" applyNumberFormat="1" applyFont="1" applyFill="1" applyBorder="1" applyAlignment="1">
      <alignment horizontal="right"/>
    </xf>
    <xf numFmtId="0" fontId="6" fillId="0" borderId="0" xfId="2" applyFont="1" applyFill="1" applyBorder="1" applyAlignment="1">
      <alignment horizontal="right"/>
    </xf>
    <xf numFmtId="180" fontId="26" fillId="0" borderId="0" xfId="11" applyNumberFormat="1" applyFont="1" applyFill="1" applyBorder="1" applyAlignment="1">
      <alignment horizontal="right"/>
    </xf>
    <xf numFmtId="0" fontId="25" fillId="0" borderId="0" xfId="2" applyFont="1" applyFill="1" applyBorder="1"/>
    <xf numFmtId="0" fontId="26" fillId="0" borderId="0" xfId="11" applyFont="1" applyFill="1" applyBorder="1"/>
    <xf numFmtId="0" fontId="23" fillId="0" borderId="0" xfId="11" applyFont="1" applyFill="1" applyBorder="1"/>
    <xf numFmtId="178" fontId="26" fillId="0" borderId="0" xfId="11" applyNumberFormat="1" applyFont="1" applyFill="1" applyBorder="1" applyAlignment="1">
      <alignment horizontal="right"/>
    </xf>
    <xf numFmtId="179" fontId="26" fillId="0" borderId="0" xfId="11" applyNumberFormat="1" applyFont="1" applyFill="1" applyBorder="1" applyAlignment="1">
      <alignment horizontal="right"/>
    </xf>
    <xf numFmtId="0" fontId="18" fillId="0" borderId="0" xfId="2" applyFont="1" applyFill="1" applyBorder="1" applyAlignment="1">
      <alignment horizontal="right"/>
    </xf>
    <xf numFmtId="176" fontId="5" fillId="0" borderId="0" xfId="2" applyNumberFormat="1" applyFont="1" applyFill="1" applyBorder="1" applyAlignment="1">
      <alignment horizontal="right"/>
    </xf>
    <xf numFmtId="0" fontId="6" fillId="0" borderId="0" xfId="2" applyFont="1" applyFill="1" applyBorder="1" applyAlignment="1">
      <alignment horizontal="left" indent="1"/>
    </xf>
    <xf numFmtId="175" fontId="6" fillId="0" borderId="0" xfId="2" applyNumberFormat="1" applyFont="1" applyFill="1" applyBorder="1" applyAlignment="1">
      <alignment horizontal="right"/>
    </xf>
    <xf numFmtId="0" fontId="19" fillId="0" borderId="0" xfId="2" applyFont="1" applyFill="1" applyBorder="1"/>
    <xf numFmtId="176" fontId="6" fillId="0" borderId="0" xfId="2" applyNumberFormat="1" applyFont="1" applyFill="1" applyBorder="1" applyAlignment="1">
      <alignment horizontal="right"/>
    </xf>
    <xf numFmtId="1" fontId="18" fillId="0" borderId="0" xfId="2" applyNumberFormat="1" applyFont="1" applyFill="1" applyBorder="1" applyAlignment="1">
      <alignment horizontal="right"/>
    </xf>
    <xf numFmtId="1" fontId="6" fillId="0" borderId="0" xfId="2" applyNumberFormat="1" applyFont="1" applyFill="1" applyBorder="1" applyAlignment="1">
      <alignment horizontal="right"/>
    </xf>
    <xf numFmtId="3" fontId="6" fillId="0" borderId="0" xfId="2" applyNumberFormat="1" applyFont="1" applyFill="1" applyBorder="1" applyAlignment="1">
      <alignment horizontal="right"/>
    </xf>
    <xf numFmtId="1" fontId="18" fillId="0" borderId="0" xfId="2" applyNumberFormat="1" applyFont="1" applyFill="1" applyBorder="1"/>
    <xf numFmtId="0" fontId="30" fillId="0" borderId="0" xfId="2" applyFont="1" applyFill="1" applyAlignment="1">
      <alignment horizontal="left" vertical="center"/>
    </xf>
    <xf numFmtId="0" fontId="2" fillId="0" borderId="0" xfId="2" applyFill="1" applyAlignment="1">
      <alignment horizontal="right" vertical="center"/>
    </xf>
    <xf numFmtId="0" fontId="20" fillId="0" borderId="0" xfId="2" applyFont="1" applyFill="1" applyBorder="1"/>
    <xf numFmtId="0" fontId="26" fillId="0" borderId="0" xfId="2" applyFont="1" applyFill="1"/>
    <xf numFmtId="0" fontId="31" fillId="0" borderId="0" xfId="2" applyFont="1" applyFill="1"/>
    <xf numFmtId="9" fontId="21" fillId="0" borderId="0" xfId="3" applyFont="1" applyFill="1" applyBorder="1"/>
    <xf numFmtId="2" fontId="21" fillId="0" borderId="0" xfId="2" applyNumberFormat="1" applyFont="1" applyFill="1" applyBorder="1"/>
    <xf numFmtId="0" fontId="5" fillId="0" borderId="3" xfId="2" applyFont="1" applyFill="1" applyBorder="1"/>
    <xf numFmtId="9" fontId="21" fillId="0" borderId="4" xfId="3" applyFont="1" applyFill="1" applyBorder="1"/>
    <xf numFmtId="9" fontId="21" fillId="0" borderId="6" xfId="3" applyFont="1" applyFill="1" applyBorder="1"/>
    <xf numFmtId="0" fontId="5" fillId="0" borderId="0" xfId="2" applyFont="1" applyFill="1"/>
    <xf numFmtId="0" fontId="5" fillId="0" borderId="9" xfId="2" applyFont="1" applyFill="1" applyBorder="1" applyAlignment="1">
      <alignment vertical="center"/>
    </xf>
    <xf numFmtId="0" fontId="21" fillId="0" borderId="0" xfId="2" applyFont="1" applyFill="1" applyBorder="1"/>
    <xf numFmtId="0" fontId="20" fillId="0" borderId="7" xfId="2" applyFont="1" applyFill="1" applyBorder="1"/>
    <xf numFmtId="0" fontId="20" fillId="0" borderId="7" xfId="2" applyFont="1" applyFill="1" applyBorder="1" applyAlignment="1">
      <alignment horizontal="right"/>
    </xf>
    <xf numFmtId="0" fontId="21" fillId="0" borderId="7" xfId="2" applyFont="1" applyFill="1" applyBorder="1" applyAlignment="1">
      <alignment horizontal="right"/>
    </xf>
    <xf numFmtId="0" fontId="21" fillId="0" borderId="0" xfId="2" applyFont="1" applyFill="1" applyBorder="1" applyAlignment="1">
      <alignment horizontal="right"/>
    </xf>
    <xf numFmtId="0" fontId="21" fillId="0" borderId="0" xfId="2" applyFont="1" applyFill="1" applyAlignment="1">
      <alignment horizontal="right"/>
    </xf>
    <xf numFmtId="0" fontId="20" fillId="0" borderId="0" xfId="2" applyFont="1" applyFill="1"/>
    <xf numFmtId="0" fontId="20" fillId="0" borderId="0" xfId="2" applyFont="1" applyFill="1" applyAlignment="1">
      <alignment horizontal="right"/>
    </xf>
    <xf numFmtId="9" fontId="21" fillId="0" borderId="0" xfId="2" applyNumberFormat="1" applyFont="1" applyFill="1" applyBorder="1" applyAlignment="1">
      <alignment horizontal="right"/>
    </xf>
    <xf numFmtId="9" fontId="21" fillId="0" borderId="0" xfId="3" applyFont="1" applyFill="1" applyBorder="1" applyAlignment="1">
      <alignment horizontal="right"/>
    </xf>
    <xf numFmtId="9" fontId="20" fillId="0" borderId="0" xfId="3" applyFont="1" applyFill="1" applyBorder="1" applyAlignment="1">
      <alignment horizontal="right"/>
    </xf>
    <xf numFmtId="0" fontId="20" fillId="0" borderId="0" xfId="2" applyFont="1" applyFill="1" applyBorder="1" applyAlignment="1">
      <alignment horizontal="right"/>
    </xf>
    <xf numFmtId="177" fontId="24" fillId="0" borderId="0" xfId="2" applyNumberFormat="1" applyFont="1" applyFill="1" applyBorder="1" applyAlignment="1">
      <alignment horizontal="right"/>
    </xf>
    <xf numFmtId="177" fontId="22" fillId="0" borderId="0" xfId="2" applyNumberFormat="1" applyFont="1" applyFill="1" applyBorder="1" applyAlignment="1">
      <alignment horizontal="right"/>
    </xf>
    <xf numFmtId="0" fontId="27" fillId="0" borderId="0" xfId="2" applyFont="1" applyFill="1"/>
    <xf numFmtId="0" fontId="28" fillId="0" borderId="0" xfId="2" applyFont="1" applyFill="1"/>
    <xf numFmtId="0" fontId="26" fillId="0" borderId="0" xfId="2" applyFont="1" applyFill="1" applyBorder="1"/>
    <xf numFmtId="0" fontId="26" fillId="0" borderId="0" xfId="2" applyFont="1" applyFill="1" applyBorder="1" applyAlignment="1">
      <alignment horizontal="right"/>
    </xf>
    <xf numFmtId="178" fontId="26" fillId="0" borderId="0" xfId="2" applyNumberFormat="1" applyFont="1" applyFill="1" applyBorder="1" applyAlignment="1">
      <alignment horizontal="right"/>
    </xf>
    <xf numFmtId="177" fontId="26" fillId="0" borderId="0" xfId="2" applyNumberFormat="1" applyFont="1" applyFill="1" applyBorder="1" applyAlignment="1">
      <alignment horizontal="right"/>
    </xf>
    <xf numFmtId="37" fontId="5" fillId="0" borderId="0" xfId="2" applyNumberFormat="1" applyFont="1" applyFill="1" applyBorder="1" applyAlignment="1">
      <alignment horizontal="right"/>
    </xf>
    <xf numFmtId="37" fontId="29" fillId="0" borderId="0" xfId="2" applyNumberFormat="1" applyFont="1" applyFill="1" applyBorder="1" applyAlignment="1">
      <alignment horizontal="right"/>
    </xf>
    <xf numFmtId="37" fontId="6" fillId="0" borderId="0" xfId="2" applyNumberFormat="1" applyFont="1" applyFill="1" applyBorder="1" applyAlignment="1">
      <alignment horizontal="right"/>
    </xf>
    <xf numFmtId="0" fontId="29" fillId="0" borderId="0" xfId="2" applyFont="1" applyFill="1" applyBorder="1" applyAlignment="1">
      <alignment horizontal="left" indent="1"/>
    </xf>
    <xf numFmtId="39" fontId="6" fillId="0" borderId="0" xfId="2" applyNumberFormat="1" applyFont="1" applyFill="1" applyAlignment="1">
      <alignment horizontal="right"/>
    </xf>
    <xf numFmtId="180" fontId="26" fillId="6" borderId="0" xfId="11" applyNumberFormat="1" applyFont="1" applyFill="1" applyBorder="1" applyAlignment="1">
      <alignment horizontal="right"/>
    </xf>
    <xf numFmtId="10" fontId="21" fillId="0" borderId="10" xfId="3" applyNumberFormat="1" applyFont="1" applyFill="1" applyBorder="1" applyAlignment="1">
      <alignment vertical="center"/>
    </xf>
    <xf numFmtId="17" fontId="32" fillId="3" borderId="0" xfId="2" applyNumberFormat="1" applyFont="1" applyFill="1"/>
    <xf numFmtId="3" fontId="5" fillId="0" borderId="0" xfId="2" applyNumberFormat="1" applyFont="1" applyFill="1" applyBorder="1"/>
    <xf numFmtId="3" fontId="6" fillId="0" borderId="0" xfId="2" applyNumberFormat="1" applyFont="1" applyFill="1" applyBorder="1"/>
    <xf numFmtId="3" fontId="4" fillId="0" borderId="0" xfId="3" applyNumberFormat="1" applyFont="1" applyAlignment="1">
      <alignment horizontal="right"/>
    </xf>
    <xf numFmtId="3" fontId="2" fillId="0" borderId="0" xfId="3" applyNumberFormat="1" applyFont="1" applyFill="1" applyAlignment="1">
      <alignment horizontal="right"/>
    </xf>
    <xf numFmtId="0" fontId="3" fillId="0" borderId="0" xfId="2" applyFont="1" applyAlignment="1">
      <alignment horizontal="left" indent="2"/>
    </xf>
    <xf numFmtId="0" fontId="32" fillId="3" borderId="0" xfId="2" applyFont="1" applyFill="1"/>
    <xf numFmtId="0" fontId="35" fillId="0" borderId="0" xfId="2" applyFont="1" applyFill="1"/>
    <xf numFmtId="0" fontId="19" fillId="0" borderId="0" xfId="2" applyFont="1" applyFill="1" applyBorder="1" applyAlignment="1">
      <alignment horizontal="right"/>
    </xf>
    <xf numFmtId="181" fontId="5" fillId="0" borderId="0" xfId="2" applyNumberFormat="1" applyFont="1" applyFill="1" applyBorder="1" applyAlignment="1">
      <alignment horizontal="right"/>
    </xf>
    <xf numFmtId="0" fontId="36" fillId="0" borderId="0" xfId="0" applyFont="1"/>
    <xf numFmtId="3" fontId="36" fillId="0" borderId="0" xfId="0" applyNumberFormat="1" applyFont="1"/>
    <xf numFmtId="0" fontId="36" fillId="0" borderId="0" xfId="0" applyFont="1" applyBorder="1"/>
    <xf numFmtId="0" fontId="36" fillId="0" borderId="0" xfId="0" applyFont="1" applyFill="1"/>
    <xf numFmtId="17" fontId="38" fillId="0" borderId="0" xfId="0" applyNumberFormat="1" applyFont="1" applyFill="1"/>
    <xf numFmtId="3" fontId="36" fillId="0" borderId="0" xfId="0" applyNumberFormat="1" applyFont="1" applyBorder="1"/>
    <xf numFmtId="0" fontId="37" fillId="0" borderId="0" xfId="0" applyFont="1"/>
    <xf numFmtId="0" fontId="2" fillId="0" borderId="0" xfId="2" applyFont="1"/>
    <xf numFmtId="0" fontId="40" fillId="0" borderId="0" xfId="0" applyFont="1" applyAlignment="1">
      <alignment horizontal="left" indent="2"/>
    </xf>
    <xf numFmtId="0" fontId="40" fillId="0" borderId="0" xfId="0" applyFont="1"/>
    <xf numFmtId="3" fontId="37" fillId="0" borderId="0" xfId="0" applyNumberFormat="1" applyFont="1"/>
    <xf numFmtId="9" fontId="36" fillId="0" borderId="0" xfId="0" applyNumberFormat="1" applyFont="1"/>
    <xf numFmtId="0" fontId="38" fillId="0" borderId="0" xfId="0" applyFont="1" applyFill="1"/>
    <xf numFmtId="0" fontId="36" fillId="0" borderId="0" xfId="0" applyFont="1" applyFill="1" applyAlignment="1">
      <alignment horizontal="center"/>
    </xf>
    <xf numFmtId="3" fontId="36" fillId="0" borderId="1" xfId="0" applyNumberFormat="1" applyFont="1" applyBorder="1"/>
    <xf numFmtId="0" fontId="36" fillId="0" borderId="1" xfId="0" applyFont="1" applyBorder="1"/>
    <xf numFmtId="0" fontId="36" fillId="0" borderId="0" xfId="0" applyFont="1" applyAlignment="1">
      <alignment horizontal="left" indent="2"/>
    </xf>
    <xf numFmtId="0" fontId="38" fillId="3" borderId="0" xfId="0" applyFont="1" applyFill="1"/>
    <xf numFmtId="0" fontId="41" fillId="0" borderId="0" xfId="0" applyFont="1" applyFill="1"/>
    <xf numFmtId="0" fontId="37" fillId="0" borderId="0" xfId="0" applyFont="1" applyAlignment="1">
      <alignment horizontal="left"/>
    </xf>
    <xf numFmtId="0" fontId="36" fillId="0" borderId="0" xfId="0" applyFont="1" applyAlignment="1">
      <alignment horizontal="left" indent="4"/>
    </xf>
    <xf numFmtId="3" fontId="37" fillId="0" borderId="0" xfId="0" applyNumberFormat="1" applyFont="1" applyBorder="1"/>
    <xf numFmtId="3" fontId="37" fillId="2" borderId="0" xfId="0" applyNumberFormat="1" applyFont="1" applyFill="1"/>
    <xf numFmtId="0" fontId="38" fillId="0" borderId="0" xfId="0" applyFont="1" applyFill="1" applyAlignment="1"/>
    <xf numFmtId="0" fontId="37" fillId="0" borderId="0" xfId="0" applyFont="1" applyAlignment="1">
      <alignment horizontal="left" indent="1"/>
    </xf>
    <xf numFmtId="0" fontId="36" fillId="7" borderId="0" xfId="0" applyFont="1" applyFill="1" applyAlignment="1">
      <alignment horizontal="left" indent="2"/>
    </xf>
    <xf numFmtId="3" fontId="36" fillId="7" borderId="0" xfId="0" applyNumberFormat="1" applyFont="1" applyFill="1"/>
    <xf numFmtId="0" fontId="37" fillId="2" borderId="0" xfId="0" applyFont="1" applyFill="1" applyAlignment="1"/>
    <xf numFmtId="3" fontId="37" fillId="2" borderId="0" xfId="0" applyNumberFormat="1" applyFont="1" applyFill="1" applyAlignment="1"/>
    <xf numFmtId="0" fontId="37" fillId="0" borderId="0" xfId="0" applyFont="1" applyFill="1" applyAlignment="1"/>
    <xf numFmtId="3" fontId="37" fillId="0" borderId="0" xfId="0" applyNumberFormat="1" applyFont="1" applyFill="1" applyAlignment="1"/>
    <xf numFmtId="0" fontId="38" fillId="8" borderId="0" xfId="0" applyFont="1" applyFill="1" applyAlignment="1"/>
    <xf numFmtId="3" fontId="38" fillId="8" borderId="0" xfId="0" applyNumberFormat="1" applyFont="1" applyFill="1" applyAlignment="1"/>
    <xf numFmtId="0" fontId="37" fillId="2" borderId="0" xfId="0" applyFont="1" applyFill="1"/>
    <xf numFmtId="0" fontId="2" fillId="0" borderId="0" xfId="2" applyFont="1" applyAlignment="1">
      <alignment horizontal="left" indent="3"/>
    </xf>
    <xf numFmtId="0" fontId="36" fillId="0" borderId="0" xfId="0" applyFont="1" applyAlignment="1">
      <alignment horizontal="right"/>
    </xf>
    <xf numFmtId="3" fontId="36" fillId="0" borderId="11" xfId="0" applyNumberFormat="1" applyFont="1" applyBorder="1"/>
    <xf numFmtId="3" fontId="36" fillId="0" borderId="12" xfId="0" applyNumberFormat="1" applyFont="1" applyBorder="1"/>
    <xf numFmtId="0" fontId="37" fillId="0" borderId="0" xfId="0" applyFont="1" applyAlignment="1">
      <alignment horizontal="right"/>
    </xf>
    <xf numFmtId="0" fontId="42" fillId="0" borderId="0" xfId="0" applyFont="1" applyAlignment="1">
      <alignment horizontal="left" indent="4"/>
    </xf>
    <xf numFmtId="3" fontId="42" fillId="0" borderId="0" xfId="0" applyNumberFormat="1" applyFont="1" applyAlignment="1">
      <alignment horizontal="right"/>
    </xf>
    <xf numFmtId="0" fontId="43" fillId="0" borderId="0" xfId="0" applyFont="1"/>
    <xf numFmtId="3" fontId="42" fillId="0" borderId="0" xfId="0" applyNumberFormat="1" applyFont="1" applyBorder="1"/>
    <xf numFmtId="3" fontId="42" fillId="0" borderId="0" xfId="0" applyNumberFormat="1" applyFont="1"/>
    <xf numFmtId="0" fontId="36" fillId="0" borderId="0" xfId="0" applyFont="1" applyAlignment="1">
      <alignment horizontal="left" indent="1"/>
    </xf>
    <xf numFmtId="0" fontId="44" fillId="0" borderId="0" xfId="0" applyFont="1" applyAlignment="1">
      <alignment horizontal="left" indent="1"/>
    </xf>
    <xf numFmtId="0" fontId="36" fillId="7" borderId="0" xfId="0" applyFont="1" applyFill="1" applyAlignment="1">
      <alignment horizontal="right"/>
    </xf>
    <xf numFmtId="3" fontId="38" fillId="8" borderId="0" xfId="0" applyNumberFormat="1" applyFont="1" applyFill="1"/>
    <xf numFmtId="0" fontId="39" fillId="0" borderId="0" xfId="0" applyFont="1" applyFill="1"/>
    <xf numFmtId="0" fontId="45" fillId="0" borderId="0" xfId="0" applyFont="1" applyFill="1"/>
    <xf numFmtId="3" fontId="39" fillId="0" borderId="0" xfId="0" applyNumberFormat="1" applyFont="1" applyFill="1"/>
    <xf numFmtId="0" fontId="39" fillId="0" borderId="0" xfId="0" applyFont="1" applyFill="1" applyAlignment="1">
      <alignment horizontal="left" indent="2"/>
    </xf>
    <xf numFmtId="0" fontId="37" fillId="0" borderId="0" xfId="0" applyFont="1" applyAlignment="1">
      <alignment horizontal="left" indent="2"/>
    </xf>
    <xf numFmtId="3" fontId="36" fillId="0" borderId="0" xfId="0" applyNumberFormat="1" applyFont="1" applyAlignment="1">
      <alignment horizontal="right"/>
    </xf>
    <xf numFmtId="0" fontId="38" fillId="3" borderId="0" xfId="0" applyFont="1" applyFill="1" applyAlignment="1">
      <alignment horizontal="center"/>
    </xf>
    <xf numFmtId="17" fontId="38" fillId="3" borderId="0" xfId="0" applyNumberFormat="1" applyFont="1" applyFill="1" applyAlignment="1">
      <alignment horizontal="center"/>
    </xf>
    <xf numFmtId="0" fontId="36" fillId="9" borderId="0" xfId="0" applyFont="1" applyFill="1" applyAlignment="1">
      <alignment horizontal="left" indent="4"/>
    </xf>
    <xf numFmtId="0" fontId="36" fillId="9" borderId="0" xfId="0" applyFont="1" applyFill="1"/>
    <xf numFmtId="3" fontId="36" fillId="9" borderId="0" xfId="0" applyNumberFormat="1" applyFont="1" applyFill="1"/>
    <xf numFmtId="3" fontId="37" fillId="9" borderId="0" xfId="0" applyNumberFormat="1" applyFont="1" applyFill="1"/>
    <xf numFmtId="0" fontId="37" fillId="9" borderId="0" xfId="0" applyFont="1" applyFill="1"/>
    <xf numFmtId="3" fontId="37" fillId="9" borderId="0" xfId="0" applyNumberFormat="1" applyFont="1" applyFill="1" applyAlignment="1"/>
    <xf numFmtId="3" fontId="40" fillId="0" borderId="0" xfId="0" applyNumberFormat="1" applyFont="1" applyBorder="1"/>
    <xf numFmtId="3" fontId="36" fillId="0" borderId="0" xfId="0" applyNumberFormat="1" applyFont="1" applyFill="1" applyBorder="1"/>
    <xf numFmtId="0" fontId="46" fillId="0" borderId="0" xfId="0" applyFont="1"/>
    <xf numFmtId="0" fontId="36" fillId="0" borderId="0" xfId="0" applyFont="1" applyAlignment="1">
      <alignment horizontal="center"/>
    </xf>
    <xf numFmtId="3" fontId="36" fillId="9" borderId="0" xfId="0" applyNumberFormat="1" applyFont="1" applyFill="1" applyBorder="1"/>
    <xf numFmtId="0" fontId="36" fillId="0" borderId="11" xfId="0" applyFont="1" applyBorder="1" applyAlignment="1">
      <alignment horizontal="center"/>
    </xf>
  </cellXfs>
  <cellStyles count="18">
    <cellStyle name="_x000a_bidires=100_x000d_" xfId="4"/>
    <cellStyle name="0.0" xfId="5"/>
    <cellStyle name="Blue" xfId="6"/>
    <cellStyle name="hard no" xfId="7"/>
    <cellStyle name="hard number" xfId="8"/>
    <cellStyle name="hardno" xfId="9"/>
    <cellStyle name="Model_abs" xfId="10"/>
    <cellStyle name="Normal_Spring model for research" xfId="11"/>
    <cellStyle name="pb_page_heading_LS" xfId="12"/>
    <cellStyle name="Percent hard no" xfId="13"/>
    <cellStyle name="Standard_V11" xfId="14"/>
    <cellStyle name="test a style" xfId="15"/>
    <cellStyle name="Обычный" xfId="0" builtinId="0"/>
    <cellStyle name="Обычный 2" xfId="2"/>
    <cellStyle name="Процентный 2" xfId="3"/>
    <cellStyle name="Тыс (0)" xfId="16"/>
    <cellStyle name="Финансовый" xfId="1" builtinId="3"/>
    <cellStyle name="Финансовый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cked"/>
        <c:varyColors val="0"/>
        <c:ser>
          <c:idx val="0"/>
          <c:order val="0"/>
          <c:tx>
            <c:strRef>
              <c:f>Лист1!$A$230</c:f>
              <c:strCache>
                <c:ptCount val="1"/>
                <c:pt idx="0">
                  <c:v>NPV компании, тыс. руб.</c:v>
                </c:pt>
              </c:strCache>
            </c:strRef>
          </c:tx>
          <c:marker>
            <c:symbol val="none"/>
          </c:marker>
          <c:dLbls>
            <c:dLblPos val="t"/>
            <c:showLegendKey val="0"/>
            <c:showVal val="1"/>
            <c:showCatName val="0"/>
            <c:showSerName val="0"/>
            <c:showPercent val="0"/>
            <c:showBubbleSize val="0"/>
            <c:showLeaderLines val="0"/>
          </c:dLbls>
          <c:cat>
            <c:strRef>
              <c:f>Лист1!$B$217:$F$217</c:f>
              <c:strCache>
                <c:ptCount val="5"/>
                <c:pt idx="0">
                  <c:v>Год 1</c:v>
                </c:pt>
                <c:pt idx="1">
                  <c:v>Год 2</c:v>
                </c:pt>
                <c:pt idx="2">
                  <c:v>Год 3</c:v>
                </c:pt>
                <c:pt idx="3">
                  <c:v>Год 4</c:v>
                </c:pt>
                <c:pt idx="4">
                  <c:v>Год 5</c:v>
                </c:pt>
              </c:strCache>
            </c:strRef>
          </c:cat>
          <c:val>
            <c:numRef>
              <c:f>Лист1!$B$232:$F$232</c:f>
              <c:numCache>
                <c:formatCode>#,##0</c:formatCode>
                <c:ptCount val="5"/>
                <c:pt idx="0">
                  <c:v>-8862.146892655368</c:v>
                </c:pt>
                <c:pt idx="1">
                  <c:v>-7846.2066182405179</c:v>
                </c:pt>
                <c:pt idx="2">
                  <c:v>-6939.1170875129728</c:v>
                </c:pt>
                <c:pt idx="3">
                  <c:v>-6129.2157207919508</c:v>
                </c:pt>
                <c:pt idx="4">
                  <c:v>-5406.0895005053235</c:v>
                </c:pt>
              </c:numCache>
            </c:numRef>
          </c:val>
          <c:smooth val="0"/>
        </c:ser>
        <c:dLbls>
          <c:showLegendKey val="0"/>
          <c:showVal val="0"/>
          <c:showCatName val="0"/>
          <c:showSerName val="0"/>
          <c:showPercent val="0"/>
          <c:showBubbleSize val="0"/>
        </c:dLbls>
        <c:marker val="1"/>
        <c:smooth val="0"/>
        <c:axId val="291828224"/>
        <c:axId val="173996800"/>
      </c:lineChart>
      <c:catAx>
        <c:axId val="291828224"/>
        <c:scaling>
          <c:orientation val="minMax"/>
        </c:scaling>
        <c:delete val="0"/>
        <c:axPos val="b"/>
        <c:numFmt formatCode="General" sourceLinked="1"/>
        <c:majorTickMark val="out"/>
        <c:minorTickMark val="none"/>
        <c:tickLblPos val="nextTo"/>
        <c:crossAx val="173996800"/>
        <c:crosses val="autoZero"/>
        <c:auto val="1"/>
        <c:lblAlgn val="ctr"/>
        <c:lblOffset val="100"/>
        <c:noMultiLvlLbl val="0"/>
      </c:catAx>
      <c:valAx>
        <c:axId val="173996800"/>
        <c:scaling>
          <c:orientation val="minMax"/>
        </c:scaling>
        <c:delete val="0"/>
        <c:axPos val="l"/>
        <c:majorGridlines>
          <c:spPr>
            <a:ln>
              <a:prstDash val="sysDash"/>
            </a:ln>
          </c:spPr>
        </c:majorGridlines>
        <c:numFmt formatCode="#,##0" sourceLinked="1"/>
        <c:majorTickMark val="out"/>
        <c:minorTickMark val="none"/>
        <c:tickLblPos val="nextTo"/>
        <c:crossAx val="291828224"/>
        <c:crosses val="autoZero"/>
        <c:crossBetween val="between"/>
      </c:valAx>
    </c:plotArea>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cked"/>
        <c:varyColors val="0"/>
        <c:ser>
          <c:idx val="0"/>
          <c:order val="0"/>
          <c:tx>
            <c:strRef>
              <c:f>NPV!$C$19</c:f>
              <c:strCache>
                <c:ptCount val="1"/>
                <c:pt idx="0">
                  <c:v>NPV компании</c:v>
                </c:pt>
              </c:strCache>
            </c:strRef>
          </c:tx>
          <c:dLbls>
            <c:dLblPos val="r"/>
            <c:showLegendKey val="0"/>
            <c:showVal val="1"/>
            <c:showCatName val="0"/>
            <c:showSerName val="0"/>
            <c:showPercent val="0"/>
            <c:showBubbleSize val="0"/>
            <c:showLeaderLines val="0"/>
          </c:dLbls>
          <c:cat>
            <c:numRef>
              <c:f>NPV!$I$5:$M$5</c:f>
              <c:numCache>
                <c:formatCode>0"П"</c:formatCode>
                <c:ptCount val="5"/>
                <c:pt idx="0">
                  <c:v>2013</c:v>
                </c:pt>
                <c:pt idx="1">
                  <c:v>2014</c:v>
                </c:pt>
                <c:pt idx="2">
                  <c:v>2015</c:v>
                </c:pt>
                <c:pt idx="3">
                  <c:v>2016</c:v>
                </c:pt>
                <c:pt idx="4">
                  <c:v>2017</c:v>
                </c:pt>
              </c:numCache>
            </c:numRef>
          </c:cat>
          <c:val>
            <c:numRef>
              <c:f>NPV!$I$22:$M$22</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047552"/>
        <c:axId val="295075840"/>
      </c:lineChart>
      <c:catAx>
        <c:axId val="49047552"/>
        <c:scaling>
          <c:orientation val="minMax"/>
        </c:scaling>
        <c:delete val="0"/>
        <c:axPos val="b"/>
        <c:numFmt formatCode="0&quot;П&quot;" sourceLinked="1"/>
        <c:majorTickMark val="out"/>
        <c:minorTickMark val="none"/>
        <c:tickLblPos val="nextTo"/>
        <c:crossAx val="295075840"/>
        <c:crosses val="autoZero"/>
        <c:auto val="1"/>
        <c:lblAlgn val="ctr"/>
        <c:lblOffset val="100"/>
        <c:noMultiLvlLbl val="0"/>
      </c:catAx>
      <c:valAx>
        <c:axId val="295075840"/>
        <c:scaling>
          <c:orientation val="minMax"/>
        </c:scaling>
        <c:delete val="0"/>
        <c:axPos val="l"/>
        <c:majorGridlines>
          <c:spPr>
            <a:ln>
              <a:prstDash val="sysDash"/>
            </a:ln>
          </c:spPr>
        </c:majorGridlines>
        <c:numFmt formatCode="#,##0.00;\(#,##0.00\)" sourceLinked="1"/>
        <c:majorTickMark val="out"/>
        <c:minorTickMark val="none"/>
        <c:tickLblPos val="nextTo"/>
        <c:crossAx val="49047552"/>
        <c:crosses val="autoZero"/>
        <c:crossBetween val="between"/>
      </c:valAx>
    </c:plotArea>
    <c:plotVisOnly val="1"/>
    <c:dispBlanksAs val="zero"/>
    <c:showDLblsOverMax val="0"/>
  </c:chart>
  <c:printSettings>
    <c:headerFooter/>
    <c:pageMargins b="0.75000000000000044" l="0.7000000000000004" r="0.7000000000000004" t="0.75000000000000044" header="0.30000000000000021" footer="0.3000000000000002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66674</xdr:colOff>
      <xdr:row>0</xdr:row>
      <xdr:rowOff>85725</xdr:rowOff>
    </xdr:from>
    <xdr:to>
      <xdr:col>11</xdr:col>
      <xdr:colOff>523875</xdr:colOff>
      <xdr:row>28</xdr:row>
      <xdr:rowOff>47624</xdr:rowOff>
    </xdr:to>
    <xdr:sp macro="" textlink="">
      <xdr:nvSpPr>
        <xdr:cNvPr id="2" name="TextBox 1"/>
        <xdr:cNvSpPr txBox="1"/>
      </xdr:nvSpPr>
      <xdr:spPr>
        <a:xfrm>
          <a:off x="66674" y="85725"/>
          <a:ext cx="9201151" cy="5295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1100"/>
            <a:t>В</a:t>
          </a:r>
          <a:r>
            <a:rPr lang="ru-RU" sz="1100" baseline="0"/>
            <a:t> банк обратилась компания ООО Лес с предложением организации на её территории лесопильного производства с января 2013 года. В настоящее время компания не ведёт деятельности, имеет в активах только производственную площадку балансовой стоимостью 100 млн. рублей, котрую готова передать в обеспечение по кредту. Собственных средств у компании нет. В компании применяется полная система налогооблажения.</a:t>
          </a:r>
        </a:p>
        <a:p>
          <a:endParaRPr lang="ru-RU" sz="1100" baseline="0"/>
        </a:p>
        <a:p>
          <a:r>
            <a:rPr lang="ru-RU" sz="1100" baseline="0"/>
            <a:t>Для организации производственного процеса необходима закупка производственного оборудования стоимостью 50 млн. рублей с НДС, срок полезного использования 10 лет. Предоплата за оборудование планируется на январь 2013 в размере 50%, окончательный расчёт по факту поставки в марте 2013, когда к ООО Лес переходит право собственности на оборудование.</a:t>
          </a:r>
        </a:p>
        <a:p>
          <a:endParaRPr lang="ru-RU" sz="1100" baseline="0"/>
        </a:p>
        <a:p>
          <a:r>
            <a:rPr lang="ru-RU" sz="1100" baseline="0"/>
            <a:t>Компания закупает сырьё в период октябрь - март (6 мес), прозводство работает в период апрель-сентябрь (6 мес), оплата сырья осуществляется по факту поставки, реализация пиломатериалов с  отсрочкой платежа в 1 мес. Цена закупки сырья 5000 руб./м3 без НДС, цена реализации  12000 </a:t>
          </a:r>
          <a:r>
            <a:rPr lang="ru-RU" sz="1100" baseline="0">
              <a:solidFill>
                <a:schemeClr val="dk1"/>
              </a:solidFill>
              <a:latin typeface="+mn-lt"/>
              <a:ea typeface="+mn-ea"/>
              <a:cs typeface="+mn-cs"/>
            </a:rPr>
            <a:t>руб./м3 без НДС.</a:t>
          </a:r>
        </a:p>
        <a:p>
          <a:endParaRPr lang="ru-RU" sz="1100" baseline="0">
            <a:solidFill>
              <a:schemeClr val="dk1"/>
            </a:solidFill>
            <a:latin typeface="+mn-lt"/>
            <a:ea typeface="+mn-ea"/>
            <a:cs typeface="+mn-cs"/>
          </a:endParaRPr>
        </a:p>
        <a:p>
          <a:r>
            <a:rPr lang="ru-RU" sz="1100" baseline="0">
              <a:solidFill>
                <a:schemeClr val="dk1"/>
              </a:solidFill>
              <a:latin typeface="+mn-lt"/>
              <a:ea typeface="+mn-ea"/>
              <a:cs typeface="+mn-cs"/>
            </a:rPr>
            <a:t>Приозводственные показатели - максимальный выпуск не более 2500 м3 в месяц, потери сырья в производстве составляют 10%, сырьё доставляется с определённой сезонностью (можно установить самостоятельно), но не более 4000 м3 в месяц.  Отгрузка продукции равна объёму выпуска в данном периоде.</a:t>
          </a:r>
        </a:p>
        <a:p>
          <a:endParaRPr lang="ru-RU" sz="1100" baseline="0">
            <a:solidFill>
              <a:schemeClr val="dk1"/>
            </a:solidFill>
            <a:latin typeface="+mn-lt"/>
            <a:ea typeface="+mn-ea"/>
            <a:cs typeface="+mn-cs"/>
          </a:endParaRPr>
        </a:p>
        <a:p>
          <a:r>
            <a:rPr lang="ru-RU" sz="1100" baseline="0">
              <a:solidFill>
                <a:schemeClr val="dk1"/>
              </a:solidFill>
              <a:latin typeface="+mn-lt"/>
              <a:ea typeface="+mn-ea"/>
              <a:cs typeface="+mn-cs"/>
            </a:rPr>
            <a:t>Производственные затраты - электроэнергия 500 р. без НДС, ФОТ с очислениями - 1000р. на 1 м3 переработанного сырья, офисные расходы = 1 млн. в месяц без НДС. Налоги уплачиваются поквартально.</a:t>
          </a:r>
        </a:p>
        <a:p>
          <a:endParaRPr lang="ru-RU" sz="1100" baseline="0">
            <a:solidFill>
              <a:schemeClr val="dk1"/>
            </a:solidFill>
            <a:latin typeface="+mn-lt"/>
            <a:ea typeface="+mn-ea"/>
            <a:cs typeface="+mn-cs"/>
          </a:endParaRPr>
        </a:p>
        <a:p>
          <a:r>
            <a:rPr lang="ru-RU" sz="1100" baseline="0">
              <a:solidFill>
                <a:schemeClr val="dk1"/>
              </a:solidFill>
              <a:latin typeface="+mn-lt"/>
              <a:ea typeface="+mn-ea"/>
              <a:cs typeface="+mn-cs"/>
            </a:rPr>
            <a:t>ООО Лес запросила в Банке кредитную линию на  приобретение оборудования и закрытие возможных кассовых разрывов (оборотный капитал), процентная ставка 15% годовых.</a:t>
          </a:r>
        </a:p>
        <a:p>
          <a:endParaRPr lang="ru-RU" sz="1100" baseline="0">
            <a:solidFill>
              <a:schemeClr val="dk1"/>
            </a:solidFill>
            <a:latin typeface="+mn-lt"/>
            <a:ea typeface="+mn-ea"/>
            <a:cs typeface="+mn-cs"/>
          </a:endParaRPr>
        </a:p>
        <a:p>
          <a:endParaRPr lang="ru-RU" sz="1100"/>
        </a:p>
        <a:p>
          <a:r>
            <a:rPr lang="ru-RU" sz="1100"/>
            <a:t>Задание:</a:t>
          </a:r>
        </a:p>
        <a:p>
          <a:r>
            <a:rPr lang="ru-RU" sz="1100"/>
            <a:t>1.</a:t>
          </a:r>
          <a:r>
            <a:rPr lang="ru-RU" sz="1100" baseline="0"/>
            <a:t> Построить Модель деятельности предприятия - прогноз помесячно на 5 лет  янв.13 - дек.17 + годовые показатели + ИТОГО за период. Модель должна содержать 3 формы (ДДС, ПиУ, Баланс) и прогноз в натуральных показателях деятельности</a:t>
          </a:r>
        </a:p>
        <a:p>
          <a:r>
            <a:rPr lang="ru-RU" sz="1100" baseline="0"/>
            <a:t>2. На основе получившийся модели определить потребность в кредитных средствах и срок полного погашения кредитной линии</a:t>
          </a:r>
        </a:p>
        <a:p>
          <a:r>
            <a:rPr lang="ru-RU" sz="1100" baseline="0"/>
            <a:t>3. Опредлить при каком объёме производства за 5 лет прибыль проекта составит 0 рублей (точка безубыточного производства)</a:t>
          </a:r>
        </a:p>
        <a:p>
          <a:r>
            <a:rPr lang="ru-RU" sz="1100" baseline="0"/>
            <a:t>4. Построить график зависимости итого прибыли </a:t>
          </a:r>
          <a:r>
            <a:rPr lang="en-US" sz="1100" baseline="0"/>
            <a:t> </a:t>
          </a:r>
          <a:r>
            <a:rPr lang="ru-RU" sz="1100" baseline="0"/>
            <a:t>за 5 лет проекта от величины себестоимости на 1 м3 готовой продукци</a:t>
          </a:r>
        </a:p>
        <a:p>
          <a:r>
            <a:rPr lang="ru-RU" sz="1100" baseline="0"/>
            <a:t>5. Рассчитать </a:t>
          </a:r>
          <a:r>
            <a:rPr lang="en-US" sz="1100" baseline="0"/>
            <a:t>NPV</a:t>
          </a:r>
          <a:r>
            <a:rPr lang="ru-RU" sz="1100" baseline="0"/>
            <a:t> и дисконтированный срок окупаемости инвестиций, построить график </a:t>
          </a:r>
          <a:r>
            <a:rPr lang="en-US" sz="1100" baseline="0"/>
            <a:t>NPV</a:t>
          </a:r>
          <a:endParaRPr lang="ru-R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596349</xdr:colOff>
      <xdr:row>230</xdr:row>
      <xdr:rowOff>91107</xdr:rowOff>
    </xdr:from>
    <xdr:to>
      <xdr:col>11</xdr:col>
      <xdr:colOff>480392</xdr:colOff>
      <xdr:row>243</xdr:row>
      <xdr:rowOff>157369</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24</xdr:row>
      <xdr:rowOff>4762</xdr:rowOff>
    </xdr:from>
    <xdr:to>
      <xdr:col>16</xdr:col>
      <xdr:colOff>0</xdr:colOff>
      <xdr:row>39</xdr:row>
      <xdr:rowOff>157162</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OB/&#1047;&#1072;&#1076;&#1072;&#1085;&#1080;&#1077;%20&#1055;&#1088;&#1086;&#1084;&#1089;&#1074;&#1103;&#1079;&#1100;&#1073;&#1072;&#1085;&#1082;/gig/Mining/Projects/Project%20Cocktail/Valuation/Model%20-%2027-08-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PHARMA\STAR\4_F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Healthcare\Oxford_Asymmetry\jacobo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OB/&#1047;&#1072;&#1076;&#1072;&#1085;&#1080;&#1077;%20&#1055;&#1088;&#1086;&#1084;&#1089;&#1074;&#1103;&#1079;&#1100;&#1073;&#1072;&#1085;&#1082;/gig/Mining/Projects/Project%20Catalyst/Models/DCF%20-%2029-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odel%20Any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Client%20groups\Protek\M&amp;A\Valuation\DCF\Protek%20model%20Dec%2022_v3_to%20print%20with%20DCF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OB/&#1047;&#1072;&#1076;&#1072;&#1085;&#1080;&#1077;%20&#1055;&#1088;&#1086;&#1084;&#1089;&#1074;&#1103;&#1079;&#1100;&#1073;&#1072;&#1085;&#1082;/Healthcare/Comparator%20companies/Specialty%20Pharma/new_spec_pharm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JOB/&#1047;&#1072;&#1076;&#1072;&#1085;&#1080;&#1077;%20&#1055;&#1088;&#1086;&#1084;&#1089;&#1074;&#1103;&#1079;&#1100;&#1073;&#1072;&#1085;&#1082;/Healthcare/Comparator%20companies/Services/Pharmadistribution_comp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CorpFin\Shared\PROJECT\Client%20Groups\Russian%20Aluminium\Valuation\DCF%20model\12-21-v1(Final%20printed%20to%20the%20C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ata\Francois\Blackstone%20VAW\Blackston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JOB/&#1047;&#1072;&#1076;&#1072;&#1085;&#1080;&#1077;%20&#1055;&#1088;&#1086;&#1084;&#1089;&#1074;&#1103;&#1079;&#1100;&#1073;&#1072;&#1085;&#1082;/CLIENTS/Farmacor/Valuation/DCF/Laverna_DCF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
      <sheetName val="Cover"/>
      <sheetName val="S1"/>
      <sheetName val="P - Valuation Summary"/>
      <sheetName val="P - Valuation CT1"/>
      <sheetName val="S2"/>
      <sheetName val="A - Economic"/>
      <sheetName val="Operating plan"/>
      <sheetName val="S3"/>
      <sheetName val="A - WPL - Karee"/>
      <sheetName val="M - WPL - Karee"/>
      <sheetName val="A - WPL - WPM"/>
      <sheetName val="M - WPL - WPM"/>
      <sheetName val="A - WPL - Open cast"/>
      <sheetName val="M - WPL - Open cast"/>
      <sheetName val="A - WPL - Wonderkop"/>
      <sheetName val="M - WPL - Wonderkop"/>
      <sheetName val="A - WPL - Middelkraal"/>
      <sheetName val="M - WPL - Middelkraal"/>
      <sheetName val="A - WPL - Tolling"/>
      <sheetName val="M - WPL - Tolling"/>
      <sheetName val="M - WPL - WMS"/>
      <sheetName val="S4"/>
      <sheetName val="A - EPL - Main"/>
      <sheetName val="M - EPL - Main"/>
      <sheetName val="A - EPL - Open cast"/>
      <sheetName val="M - EPL - Open cast"/>
      <sheetName val="A - EPL - JV"/>
      <sheetName val="M - EPL - JV"/>
      <sheetName val="S5"/>
      <sheetName val="M - Consolidated - WPL"/>
      <sheetName val="Debt schedule - WPL"/>
      <sheetName val="Acquisition financing - WPL"/>
      <sheetName val="S6"/>
      <sheetName val="M - Consolidated - EPL"/>
      <sheetName val="Debt schedule - EPL"/>
      <sheetName val="Acquisition financing - EPL"/>
      <sheetName val="S7"/>
      <sheetName val="M - Consolidated - Lonplats"/>
      <sheetName val="M - Consolidated - Lemon"/>
      <sheetName val="Conversion"/>
      <sheetName val="To Do"/>
    </sheetNames>
    <sheetDataSet>
      <sheetData sheetId="0">
        <row r="3">
          <cell r="D3">
            <v>2</v>
          </cell>
          <cell r="AC3" t="str">
            <v>US$</v>
          </cell>
        </row>
        <row r="4">
          <cell r="AC4" t="str">
            <v>ZAR</v>
          </cell>
        </row>
        <row r="5">
          <cell r="D5">
            <v>2</v>
          </cell>
          <cell r="I5">
            <v>0</v>
          </cell>
        </row>
        <row r="7">
          <cell r="D7">
            <v>3</v>
          </cell>
          <cell r="I7">
            <v>0</v>
          </cell>
        </row>
        <row r="9">
          <cell r="D9">
            <v>2</v>
          </cell>
          <cell r="I9">
            <v>0.08</v>
          </cell>
        </row>
        <row r="11">
          <cell r="D11">
            <v>1</v>
          </cell>
        </row>
        <row r="13">
          <cell r="D13">
            <v>2</v>
          </cell>
        </row>
        <row r="15">
          <cell r="D15">
            <v>1</v>
          </cell>
        </row>
        <row r="17">
          <cell r="D17">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OtjVmz9RrfM3PtBFozQvTGyS"/>
      <sheetName val="OLD DATA"/>
      <sheetName val="Multiples"/>
      <sheetName val="Print"/>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ntrol"/>
      <sheetName val="Output"/>
      <sheetName val="B_S"/>
      <sheetName val="Profile"/>
      <sheetName val="BTP"/>
      <sheetName val="Ascot"/>
      <sheetName val="Bachem"/>
      <sheetName val="Chirex"/>
      <sheetName val="Albany"/>
      <sheetName val="Lonza"/>
      <sheetName val="DSM"/>
      <sheetName val="Quintiles"/>
      <sheetName val="Catalytica"/>
      <sheetName val="Avecia"/>
    </sheetNames>
    <sheetDataSet>
      <sheetData sheetId="0" refreshError="1">
        <row r="9">
          <cell r="P9">
            <v>1</v>
          </cell>
          <cell r="Q9" t="str">
            <v>Oxford Asymmetry</v>
          </cell>
          <cell r="R9" t="str">
            <v>UK</v>
          </cell>
          <cell r="S9" t="str">
            <v>OAI</v>
          </cell>
          <cell r="T9">
            <v>312.5</v>
          </cell>
          <cell r="W9">
            <v>41.274000000000001</v>
          </cell>
          <cell r="Z9" t="str">
            <v>GBP</v>
          </cell>
          <cell r="AA9">
            <v>1</v>
          </cell>
          <cell r="AB9">
            <v>36160</v>
          </cell>
          <cell r="AC9">
            <v>35795</v>
          </cell>
          <cell r="AD9">
            <v>0</v>
          </cell>
          <cell r="AE9">
            <v>0</v>
          </cell>
          <cell r="AF9">
            <v>1</v>
          </cell>
          <cell r="AG9">
            <v>0</v>
          </cell>
          <cell r="AH9">
            <v>0.01</v>
          </cell>
          <cell r="AI9">
            <v>1</v>
          </cell>
          <cell r="AJ9">
            <v>128.98124999999999</v>
          </cell>
          <cell r="AK9">
            <v>128.98124999999999</v>
          </cell>
          <cell r="AL9">
            <v>-14.729000000000001</v>
          </cell>
          <cell r="AM9">
            <v>114.25224999999999</v>
          </cell>
          <cell r="AN9" t="str">
            <v>WIREUK</v>
          </cell>
          <cell r="AP9">
            <v>10.143000000000001</v>
          </cell>
          <cell r="AQ9">
            <v>14.923</v>
          </cell>
          <cell r="AS9">
            <v>20.919</v>
          </cell>
          <cell r="AT9">
            <v>25.5</v>
          </cell>
          <cell r="AU9">
            <v>33.131</v>
          </cell>
          <cell r="AV9">
            <v>41.576000000000001</v>
          </cell>
          <cell r="AW9">
            <v>0</v>
          </cell>
          <cell r="AX9">
            <v>14.923</v>
          </cell>
          <cell r="AY9">
            <v>20.919</v>
          </cell>
          <cell r="AZ9">
            <v>25.5</v>
          </cell>
          <cell r="BA9">
            <v>33.131</v>
          </cell>
          <cell r="BC9">
            <v>1.4810000000000008</v>
          </cell>
          <cell r="BD9">
            <v>2.2819999999999991</v>
          </cell>
          <cell r="BF9">
            <v>3.0489999999999999</v>
          </cell>
          <cell r="BG9">
            <v>4.3579999999999997</v>
          </cell>
          <cell r="BH9">
            <v>6.8380000000000001</v>
          </cell>
          <cell r="BI9">
            <v>9.1829999999999998</v>
          </cell>
          <cell r="BJ9">
            <v>0</v>
          </cell>
          <cell r="BK9">
            <v>2.2819999999999991</v>
          </cell>
          <cell r="BL9">
            <v>3.0489999999999999</v>
          </cell>
          <cell r="BM9">
            <v>4.3579999999999997</v>
          </cell>
          <cell r="BN9">
            <v>6.8380000000000001</v>
          </cell>
          <cell r="BP9">
            <v>2.3600000000000008</v>
          </cell>
          <cell r="BQ9">
            <v>3.8279999999999994</v>
          </cell>
          <cell r="BS9">
            <v>5.8426414285714277</v>
          </cell>
          <cell r="BT9">
            <v>8.0289999999999999</v>
          </cell>
          <cell r="BU9">
            <v>12.094000000000001</v>
          </cell>
          <cell r="BV9">
            <v>15.542</v>
          </cell>
          <cell r="BW9">
            <v>0</v>
          </cell>
          <cell r="BX9">
            <v>3.8279999999999994</v>
          </cell>
          <cell r="BY9">
            <v>5.8426414285714277</v>
          </cell>
          <cell r="BZ9">
            <v>8.0289999999999999</v>
          </cell>
          <cell r="CA9">
            <v>12.094000000000001</v>
          </cell>
          <cell r="CC9" t="e">
            <v>#N/A</v>
          </cell>
          <cell r="CD9" t="e">
            <v>#N/A</v>
          </cell>
          <cell r="CF9" t="e">
            <v>#N/A</v>
          </cell>
          <cell r="CG9" t="e">
            <v>#N/A</v>
          </cell>
          <cell r="CH9">
            <v>0</v>
          </cell>
          <cell r="CI9">
            <v>0</v>
          </cell>
          <cell r="CJ9">
            <v>0</v>
          </cell>
          <cell r="CK9" t="e">
            <v>#N/A</v>
          </cell>
          <cell r="CL9" t="e">
            <v>#N/A</v>
          </cell>
          <cell r="CM9" t="e">
            <v>#N/A</v>
          </cell>
          <cell r="CN9" t="str">
            <v>NA</v>
          </cell>
          <cell r="CP9">
            <v>2.0050000000000008</v>
          </cell>
          <cell r="CQ9">
            <v>3.3824416240624617</v>
          </cell>
          <cell r="CS9">
            <v>3.73</v>
          </cell>
          <cell r="CT9">
            <v>4.6210000000000004</v>
          </cell>
          <cell r="CU9">
            <v>6.8810000000000002</v>
          </cell>
          <cell r="CV9">
            <v>9.5640000000000001</v>
          </cell>
          <cell r="CW9">
            <v>0</v>
          </cell>
          <cell r="CX9">
            <v>3.3824416240624617</v>
          </cell>
          <cell r="CY9">
            <v>3.73</v>
          </cell>
          <cell r="CZ9">
            <v>4.6210000000000004</v>
          </cell>
          <cell r="DA9">
            <v>6.8810000000000002</v>
          </cell>
          <cell r="DC9">
            <v>5.3236532299774266</v>
          </cell>
          <cell r="DD9">
            <v>8.9371776641665637</v>
          </cell>
          <cell r="DF9">
            <v>9.0399999999999991</v>
          </cell>
          <cell r="DG9">
            <v>11.23</v>
          </cell>
          <cell r="DH9">
            <v>16.78</v>
          </cell>
          <cell r="DI9">
            <v>23.32</v>
          </cell>
          <cell r="DJ9">
            <v>0</v>
          </cell>
          <cell r="DK9">
            <v>8.9371776641665637</v>
          </cell>
          <cell r="DL9">
            <v>9.0399999999999991</v>
          </cell>
          <cell r="DM9">
            <v>11.23</v>
          </cell>
          <cell r="DN9">
            <v>16.78</v>
          </cell>
          <cell r="DO9" t="e">
            <v>#N/A</v>
          </cell>
          <cell r="DP9">
            <v>0</v>
          </cell>
          <cell r="DQ9">
            <v>0</v>
          </cell>
          <cell r="DS9">
            <v>0</v>
          </cell>
          <cell r="DT9">
            <v>0</v>
          </cell>
          <cell r="DU9">
            <v>4</v>
          </cell>
          <cell r="DV9">
            <v>0</v>
          </cell>
          <cell r="DW9">
            <v>0</v>
          </cell>
          <cell r="DX9" t="str">
            <v>NA</v>
          </cell>
          <cell r="DY9" t="str">
            <v>NA</v>
          </cell>
          <cell r="DZ9" t="str">
            <v>NA</v>
          </cell>
          <cell r="EA9">
            <v>4</v>
          </cell>
          <cell r="EB9">
            <v>0</v>
          </cell>
          <cell r="EC9">
            <v>0</v>
          </cell>
          <cell r="ED9">
            <v>1.6919999999999999</v>
          </cell>
          <cell r="EE9">
            <v>13.037000000000001</v>
          </cell>
          <cell r="EF9">
            <v>0</v>
          </cell>
          <cell r="EJ9">
            <v>15.949</v>
          </cell>
          <cell r="EK9">
            <v>30.678000000000001</v>
          </cell>
          <cell r="EL9">
            <v>30.678000000000001</v>
          </cell>
          <cell r="EM9">
            <v>0</v>
          </cell>
          <cell r="EO9" t="str">
            <v>31/12/98 A/R</v>
          </cell>
          <cell r="EP9" t="str">
            <v>Warburg Dillon Read, 28 October 1999 &amp; company info.</v>
          </cell>
        </row>
        <row r="10">
          <cell r="P10">
            <v>2</v>
          </cell>
          <cell r="Q10" t="str">
            <v>Bachem</v>
          </cell>
          <cell r="R10" t="str">
            <v>Switzerland</v>
          </cell>
          <cell r="S10" t="str">
            <v>CHBAC</v>
          </cell>
          <cell r="T10">
            <v>2250</v>
          </cell>
          <cell r="W10">
            <v>0.66500000000000004</v>
          </cell>
          <cell r="Z10" t="str">
            <v>CHF</v>
          </cell>
          <cell r="AA10">
            <v>2.5126874400000001</v>
          </cell>
          <cell r="AB10">
            <v>36160</v>
          </cell>
          <cell r="AC10">
            <v>35795</v>
          </cell>
          <cell r="AD10">
            <v>0</v>
          </cell>
          <cell r="AE10">
            <v>0</v>
          </cell>
          <cell r="AF10">
            <v>1</v>
          </cell>
          <cell r="AG10">
            <v>0</v>
          </cell>
          <cell r="AH10">
            <v>1</v>
          </cell>
          <cell r="AI10">
            <v>1</v>
          </cell>
          <cell r="AJ10">
            <v>1496.25</v>
          </cell>
          <cell r="AK10">
            <v>595.4779636260688</v>
          </cell>
          <cell r="AL10">
            <v>-112.806</v>
          </cell>
          <cell r="AM10">
            <v>1383.444</v>
          </cell>
          <cell r="AN10" t="str">
            <v>WIREUK</v>
          </cell>
          <cell r="AO10">
            <v>55.507626000000002</v>
          </cell>
          <cell r="AP10">
            <v>74.533206000000007</v>
          </cell>
          <cell r="AQ10">
            <v>95.970132000000007</v>
          </cell>
          <cell r="AS10">
            <v>115.16415840000001</v>
          </cell>
          <cell r="AT10">
            <v>134.742065328</v>
          </cell>
          <cell r="AU10">
            <v>154.27966480056</v>
          </cell>
          <cell r="AV10">
            <v>175.87881787263842</v>
          </cell>
          <cell r="AW10">
            <v>0</v>
          </cell>
          <cell r="AX10">
            <v>95.970132000000007</v>
          </cell>
          <cell r="AY10">
            <v>115.16415840000001</v>
          </cell>
          <cell r="AZ10">
            <v>134.742065328</v>
          </cell>
          <cell r="BA10">
            <v>154.27966480056</v>
          </cell>
          <cell r="BB10">
            <v>15.960036000000001</v>
          </cell>
          <cell r="BC10">
            <v>30.06612100000001</v>
          </cell>
          <cell r="BD10">
            <v>43.128813999999998</v>
          </cell>
          <cell r="BF10">
            <v>51.768692368800011</v>
          </cell>
          <cell r="BG10">
            <v>60.169438312192</v>
          </cell>
          <cell r="BH10">
            <v>68.463486143457047</v>
          </cell>
          <cell r="BI10">
            <v>76.794588042687295</v>
          </cell>
          <cell r="BJ10">
            <v>0</v>
          </cell>
          <cell r="BK10">
            <v>43.128813999999998</v>
          </cell>
          <cell r="BL10">
            <v>51.768692368800011</v>
          </cell>
          <cell r="BM10">
            <v>60.169438312192</v>
          </cell>
          <cell r="BN10">
            <v>68.463486143457047</v>
          </cell>
          <cell r="BO10">
            <v>22.146927000000002</v>
          </cell>
          <cell r="BP10">
            <v>36.520530000000008</v>
          </cell>
          <cell r="BQ10">
            <v>49.910125000000001</v>
          </cell>
          <cell r="BS10">
            <v>60.768765239200007</v>
          </cell>
          <cell r="BT10">
            <v>70.804842231871987</v>
          </cell>
          <cell r="BU10">
            <v>80.271146031490645</v>
          </cell>
          <cell r="BV10">
            <v>89.898197115045605</v>
          </cell>
          <cell r="BW10">
            <v>0</v>
          </cell>
          <cell r="BX10">
            <v>49.910125000000001</v>
          </cell>
          <cell r="BY10">
            <v>60.768765239200007</v>
          </cell>
          <cell r="BZ10">
            <v>70.804842231871987</v>
          </cell>
          <cell r="CA10">
            <v>80.271146031490645</v>
          </cell>
          <cell r="CC10" t="e">
            <v>#N/A</v>
          </cell>
          <cell r="CD10" t="e">
            <v>#N/A</v>
          </cell>
          <cell r="CF10" t="e">
            <v>#N/A</v>
          </cell>
          <cell r="CG10" t="e">
            <v>#N/A</v>
          </cell>
          <cell r="CH10">
            <v>0</v>
          </cell>
          <cell r="CI10">
            <v>0</v>
          </cell>
          <cell r="CJ10">
            <v>0</v>
          </cell>
          <cell r="CK10" t="e">
            <v>#N/A</v>
          </cell>
          <cell r="CL10" t="e">
            <v>#N/A</v>
          </cell>
          <cell r="CM10" t="e">
            <v>#N/A</v>
          </cell>
          <cell r="CN10" t="str">
            <v>NA</v>
          </cell>
          <cell r="CO10">
            <v>13.984496999999999</v>
          </cell>
          <cell r="CP10">
            <v>23.260324000000008</v>
          </cell>
          <cell r="CQ10">
            <v>32.434371999999996</v>
          </cell>
          <cell r="CS10">
            <v>41.665458505536009</v>
          </cell>
          <cell r="CT10">
            <v>48.577995584778236</v>
          </cell>
          <cell r="CU10">
            <v>0</v>
          </cell>
          <cell r="CV10">
            <v>0</v>
          </cell>
          <cell r="CW10">
            <v>0</v>
          </cell>
          <cell r="CX10">
            <v>32.434371999999996</v>
          </cell>
          <cell r="CY10">
            <v>41.665458505536009</v>
          </cell>
          <cell r="CZ10">
            <v>48.577995584778236</v>
          </cell>
          <cell r="DA10" t="str">
            <v>NA</v>
          </cell>
          <cell r="DB10">
            <v>23.307494999999999</v>
          </cell>
          <cell r="DC10">
            <v>38.767206666666681</v>
          </cell>
          <cell r="DD10">
            <v>47.697605882352939</v>
          </cell>
          <cell r="DF10">
            <v>61.272733096376491</v>
          </cell>
          <cell r="DG10">
            <v>71.438228801144476</v>
          </cell>
          <cell r="DH10">
            <v>81.677469600296476</v>
          </cell>
          <cell r="DI10">
            <v>93.112315344337986</v>
          </cell>
          <cell r="DJ10">
            <v>0</v>
          </cell>
          <cell r="DK10">
            <v>47.697605882352939</v>
          </cell>
          <cell r="DL10">
            <v>61.272733096376491</v>
          </cell>
          <cell r="DM10">
            <v>71.438228801144476</v>
          </cell>
          <cell r="DN10">
            <v>81.677469600296476</v>
          </cell>
          <cell r="DO10">
            <v>3</v>
          </cell>
          <cell r="DP10">
            <v>7.0000000000000009</v>
          </cell>
          <cell r="DQ10">
            <v>10</v>
          </cell>
          <cell r="DS10">
            <v>14.092728612166594</v>
          </cell>
          <cell r="DT10">
            <v>17.145174912274673</v>
          </cell>
          <cell r="DU10">
            <v>19.602592704071153</v>
          </cell>
          <cell r="DV10">
            <v>22.346955682641116</v>
          </cell>
          <cell r="DW10">
            <v>0</v>
          </cell>
          <cell r="DX10">
            <v>10</v>
          </cell>
          <cell r="DY10">
            <v>14.092728612166594</v>
          </cell>
          <cell r="DZ10">
            <v>17.145174912274673</v>
          </cell>
          <cell r="EA10">
            <v>19.602592704071153</v>
          </cell>
          <cell r="EB10">
            <v>5.0410000000000004</v>
          </cell>
          <cell r="EC10">
            <v>0.433</v>
          </cell>
          <cell r="ED10">
            <v>82.14</v>
          </cell>
          <cell r="EE10">
            <v>36.14</v>
          </cell>
          <cell r="EF10">
            <v>0</v>
          </cell>
          <cell r="EJ10">
            <v>67.256000000000014</v>
          </cell>
          <cell r="EK10">
            <v>180.06200000000001</v>
          </cell>
          <cell r="EL10">
            <v>197.893</v>
          </cell>
          <cell r="EM10">
            <v>17.831</v>
          </cell>
          <cell r="EO10" t="str">
            <v>31/12/98 A/R</v>
          </cell>
          <cell r="EP10" t="str">
            <v>Warburg Dillon Read, 16 April 1999</v>
          </cell>
        </row>
        <row r="11">
          <cell r="P11">
            <v>3</v>
          </cell>
          <cell r="Q11" t="str">
            <v>Chirex</v>
          </cell>
          <cell r="R11" t="str">
            <v>USA</v>
          </cell>
          <cell r="S11" t="str">
            <v>USCHRX</v>
          </cell>
          <cell r="T11">
            <v>27.5</v>
          </cell>
          <cell r="W11">
            <v>14.928000000000001</v>
          </cell>
          <cell r="Z11" t="str">
            <v>USD</v>
          </cell>
          <cell r="AA11">
            <v>1.6468</v>
          </cell>
          <cell r="AB11">
            <v>36160</v>
          </cell>
          <cell r="AC11">
            <v>35795</v>
          </cell>
          <cell r="AD11">
            <v>0</v>
          </cell>
          <cell r="AE11">
            <v>0</v>
          </cell>
          <cell r="AF11">
            <v>1</v>
          </cell>
          <cell r="AG11">
            <v>0</v>
          </cell>
          <cell r="AH11">
            <v>1</v>
          </cell>
          <cell r="AI11">
            <v>1</v>
          </cell>
          <cell r="AJ11">
            <v>410.52000000000004</v>
          </cell>
          <cell r="AK11">
            <v>249.28345882924461</v>
          </cell>
          <cell r="AL11">
            <v>44.67</v>
          </cell>
          <cell r="AM11">
            <v>455.19000000000005</v>
          </cell>
          <cell r="AP11">
            <v>94.1</v>
          </cell>
          <cell r="AQ11">
            <v>119.663</v>
          </cell>
          <cell r="AS11">
            <v>148</v>
          </cell>
          <cell r="AT11">
            <v>183</v>
          </cell>
          <cell r="AX11">
            <v>119.663</v>
          </cell>
          <cell r="AY11">
            <v>148</v>
          </cell>
          <cell r="AZ11">
            <v>183</v>
          </cell>
          <cell r="BA11" t="str">
            <v>NA</v>
          </cell>
          <cell r="BC11">
            <v>8.7390000000000008</v>
          </cell>
          <cell r="BD11">
            <v>13.611999999999998</v>
          </cell>
          <cell r="BF11">
            <v>29.5</v>
          </cell>
          <cell r="BG11">
            <v>40.6</v>
          </cell>
          <cell r="BH11">
            <v>0</v>
          </cell>
          <cell r="BI11">
            <v>0</v>
          </cell>
          <cell r="BJ11">
            <v>0</v>
          </cell>
          <cell r="BK11">
            <v>13.611999999999998</v>
          </cell>
          <cell r="BL11">
            <v>29.5</v>
          </cell>
          <cell r="BM11">
            <v>40.6</v>
          </cell>
          <cell r="BN11" t="str">
            <v>NA</v>
          </cell>
          <cell r="BP11">
            <v>18.801000000000002</v>
          </cell>
          <cell r="BQ11">
            <v>26.120999999999999</v>
          </cell>
          <cell r="BR11">
            <v>1</v>
          </cell>
          <cell r="BS11">
            <v>45.5</v>
          </cell>
          <cell r="BT11">
            <v>58.6</v>
          </cell>
          <cell r="BU11">
            <v>0</v>
          </cell>
          <cell r="BV11">
            <v>0</v>
          </cell>
          <cell r="BW11">
            <v>0</v>
          </cell>
          <cell r="BX11">
            <v>26.120999999999999</v>
          </cell>
          <cell r="BY11">
            <v>45.5</v>
          </cell>
          <cell r="BZ11">
            <v>58.6</v>
          </cell>
          <cell r="CA11" t="str">
            <v>NA</v>
          </cell>
          <cell r="CK11" t="str">
            <v>NA</v>
          </cell>
          <cell r="CL11" t="str">
            <v>NA</v>
          </cell>
          <cell r="CM11" t="str">
            <v>NA</v>
          </cell>
          <cell r="CN11" t="str">
            <v>NA</v>
          </cell>
          <cell r="CP11">
            <v>8.022000000000002</v>
          </cell>
          <cell r="CQ11">
            <v>5.4099999999999984</v>
          </cell>
          <cell r="CS11">
            <v>16.3</v>
          </cell>
          <cell r="CT11">
            <v>24.2</v>
          </cell>
          <cell r="CX11">
            <v>5.4099999999999984</v>
          </cell>
          <cell r="CY11">
            <v>16.3</v>
          </cell>
          <cell r="CZ11">
            <v>24.2</v>
          </cell>
          <cell r="DA11" t="str">
            <v>NA</v>
          </cell>
          <cell r="DC11">
            <v>0.53737942122186511</v>
          </cell>
          <cell r="DD11">
            <v>0.36240621650589483</v>
          </cell>
          <cell r="DF11">
            <v>1.1499999999999999</v>
          </cell>
          <cell r="DG11">
            <v>1.62</v>
          </cell>
          <cell r="DK11">
            <v>0.36240621650589483</v>
          </cell>
          <cell r="DL11">
            <v>1.1499999999999999</v>
          </cell>
          <cell r="DM11">
            <v>1.62</v>
          </cell>
          <cell r="DN11" t="str">
            <v>NA</v>
          </cell>
          <cell r="DX11" t="str">
            <v>NA</v>
          </cell>
          <cell r="DY11" t="str">
            <v>NA</v>
          </cell>
          <cell r="DZ11" t="str">
            <v>NA</v>
          </cell>
          <cell r="EA11" t="str">
            <v>NA</v>
          </cell>
          <cell r="EB11">
            <v>14.85</v>
          </cell>
          <cell r="EC11">
            <v>30.677</v>
          </cell>
          <cell r="ED11">
            <v>0.85699999999999998</v>
          </cell>
          <cell r="EE11">
            <v>0</v>
          </cell>
          <cell r="EF11">
            <v>0</v>
          </cell>
          <cell r="EJ11">
            <v>170.119</v>
          </cell>
          <cell r="EK11">
            <v>125.449</v>
          </cell>
          <cell r="EL11">
            <v>156.113</v>
          </cell>
          <cell r="EM11">
            <v>30.664000000000001</v>
          </cell>
          <cell r="EO11" t="str">
            <v>30/9/99 10-Q</v>
          </cell>
          <cell r="EP11" t="str">
            <v>CSFB, 20 October 1999</v>
          </cell>
        </row>
        <row r="12">
          <cell r="P12">
            <v>4</v>
          </cell>
          <cell r="Q12" t="str">
            <v>Cambrex</v>
          </cell>
          <cell r="R12" t="str">
            <v>USA</v>
          </cell>
          <cell r="T12">
            <v>30.125</v>
          </cell>
          <cell r="W12">
            <v>24.582999999999998</v>
          </cell>
          <cell r="Z12" t="str">
            <v>USD</v>
          </cell>
          <cell r="AA12">
            <v>1.6468</v>
          </cell>
          <cell r="AB12">
            <v>36160</v>
          </cell>
          <cell r="AC12">
            <v>35795</v>
          </cell>
          <cell r="AD12">
            <v>0</v>
          </cell>
          <cell r="AE12">
            <v>0</v>
          </cell>
          <cell r="AF12">
            <v>1</v>
          </cell>
          <cell r="AG12">
            <v>0</v>
          </cell>
          <cell r="AH12">
            <v>1</v>
          </cell>
          <cell r="AI12">
            <v>1</v>
          </cell>
          <cell r="AJ12">
            <v>740.56287499999996</v>
          </cell>
          <cell r="AK12">
            <v>449.69812666990526</v>
          </cell>
          <cell r="AL12">
            <v>171.30999999999997</v>
          </cell>
          <cell r="AM12">
            <v>911.87287499999991</v>
          </cell>
          <cell r="AP12">
            <v>374.2</v>
          </cell>
          <cell r="AQ12">
            <v>457.2</v>
          </cell>
          <cell r="AS12">
            <v>487.9</v>
          </cell>
          <cell r="AT12">
            <v>546.29999999999995</v>
          </cell>
          <cell r="AU12">
            <v>587.79999999999995</v>
          </cell>
          <cell r="AV12">
            <v>640.70000000000005</v>
          </cell>
          <cell r="AW12">
            <v>699.2</v>
          </cell>
          <cell r="AX12">
            <v>457.2</v>
          </cell>
          <cell r="AY12">
            <v>487.9</v>
          </cell>
          <cell r="AZ12">
            <v>546.29999999999995</v>
          </cell>
          <cell r="BA12">
            <v>587.79999999999995</v>
          </cell>
          <cell r="BC12">
            <v>50.7</v>
          </cell>
          <cell r="BD12">
            <v>72.900000000000006</v>
          </cell>
          <cell r="BF12">
            <v>72.7</v>
          </cell>
          <cell r="BG12">
            <v>84.6</v>
          </cell>
          <cell r="BH12">
            <v>97.5</v>
          </cell>
          <cell r="BI12">
            <v>114.5</v>
          </cell>
          <cell r="BJ12">
            <v>130.30000000000001</v>
          </cell>
          <cell r="BK12">
            <v>72.900000000000006</v>
          </cell>
          <cell r="BL12">
            <v>72.7</v>
          </cell>
          <cell r="BM12">
            <v>84.6</v>
          </cell>
          <cell r="BN12">
            <v>97.5</v>
          </cell>
          <cell r="BP12">
            <v>81.900000000000006</v>
          </cell>
          <cell r="BQ12">
            <v>113</v>
          </cell>
          <cell r="BS12">
            <v>110.7</v>
          </cell>
          <cell r="BT12">
            <v>127</v>
          </cell>
          <cell r="BU12">
            <v>142.9</v>
          </cell>
          <cell r="BV12">
            <v>163</v>
          </cell>
          <cell r="BW12">
            <v>181.9</v>
          </cell>
          <cell r="BX12">
            <v>113</v>
          </cell>
          <cell r="BY12">
            <v>110.7</v>
          </cell>
          <cell r="BZ12">
            <v>127</v>
          </cell>
          <cell r="CA12">
            <v>142.9</v>
          </cell>
          <cell r="CK12" t="str">
            <v>NA</v>
          </cell>
          <cell r="CL12" t="str">
            <v>NA</v>
          </cell>
          <cell r="CM12" t="str">
            <v>NA</v>
          </cell>
          <cell r="CN12" t="str">
            <v>NA</v>
          </cell>
          <cell r="CP12">
            <v>31.8</v>
          </cell>
          <cell r="CQ12">
            <v>39.1</v>
          </cell>
          <cell r="CS12">
            <v>43</v>
          </cell>
          <cell r="CT12">
            <v>50.7</v>
          </cell>
          <cell r="CU12">
            <v>59.5</v>
          </cell>
          <cell r="CV12">
            <v>70.099999999999994</v>
          </cell>
          <cell r="CW12">
            <v>79.7</v>
          </cell>
          <cell r="CX12">
            <v>39.1</v>
          </cell>
          <cell r="CY12">
            <v>43</v>
          </cell>
          <cell r="CZ12">
            <v>50.7</v>
          </cell>
          <cell r="DA12">
            <v>59.5</v>
          </cell>
          <cell r="DC12">
            <v>1.3</v>
          </cell>
          <cell r="DD12">
            <v>1.54</v>
          </cell>
          <cell r="DF12">
            <v>1.69</v>
          </cell>
          <cell r="DG12">
            <v>1.95</v>
          </cell>
          <cell r="DH12">
            <v>2.25</v>
          </cell>
          <cell r="DI12">
            <v>2.6</v>
          </cell>
          <cell r="DJ12">
            <v>2.95</v>
          </cell>
          <cell r="DK12">
            <v>1.54</v>
          </cell>
          <cell r="DL12">
            <v>1.69</v>
          </cell>
          <cell r="DM12">
            <v>1.95</v>
          </cell>
          <cell r="DN12">
            <v>2.25</v>
          </cell>
          <cell r="DX12" t="str">
            <v>NA</v>
          </cell>
          <cell r="DY12" t="str">
            <v>NA</v>
          </cell>
          <cell r="DZ12" t="str">
            <v>NA</v>
          </cell>
          <cell r="EA12" t="str">
            <v>NA</v>
          </cell>
          <cell r="EB12">
            <v>1.0990000000000002</v>
          </cell>
          <cell r="EC12">
            <v>193.16499999999999</v>
          </cell>
          <cell r="ED12">
            <v>22.954000000000001</v>
          </cell>
          <cell r="EE12">
            <v>0</v>
          </cell>
          <cell r="EF12">
            <v>0</v>
          </cell>
          <cell r="EJ12">
            <v>322.34299999999996</v>
          </cell>
          <cell r="EK12">
            <v>151.03299999999999</v>
          </cell>
          <cell r="EL12">
            <v>281.23899999999998</v>
          </cell>
          <cell r="EM12">
            <v>130.20599999999999</v>
          </cell>
          <cell r="EO12" t="str">
            <v>30/6/99 10-Q</v>
          </cell>
          <cell r="EP12" t="str">
            <v>CIBC, 30 September 1999</v>
          </cell>
        </row>
        <row r="13">
          <cell r="P13">
            <v>5</v>
          </cell>
          <cell r="Q13" t="str">
            <v>BTP</v>
          </cell>
          <cell r="R13" t="str">
            <v>UK</v>
          </cell>
          <cell r="S13" t="str">
            <v>BTP</v>
          </cell>
          <cell r="T13">
            <v>350</v>
          </cell>
          <cell r="W13">
            <v>175.8</v>
          </cell>
          <cell r="Z13" t="str">
            <v>GBP</v>
          </cell>
          <cell r="AA13">
            <v>1</v>
          </cell>
          <cell r="AB13">
            <v>36250</v>
          </cell>
          <cell r="AC13">
            <v>35795</v>
          </cell>
          <cell r="AD13">
            <v>90</v>
          </cell>
          <cell r="AE13">
            <v>0.24657534246575341</v>
          </cell>
          <cell r="AF13">
            <v>0.75342465753424659</v>
          </cell>
          <cell r="AG13">
            <v>0</v>
          </cell>
          <cell r="AH13">
            <v>0.01</v>
          </cell>
          <cell r="AI13">
            <v>1</v>
          </cell>
          <cell r="AJ13">
            <v>615.30000000000007</v>
          </cell>
          <cell r="AK13">
            <v>615.30000000000007</v>
          </cell>
          <cell r="AL13">
            <v>101.1</v>
          </cell>
          <cell r="AM13">
            <v>716.80000000000007</v>
          </cell>
          <cell r="AN13" t="str">
            <v>WIREUK</v>
          </cell>
          <cell r="AO13">
            <v>404.488</v>
          </cell>
          <cell r="AP13">
            <v>438.8</v>
          </cell>
          <cell r="AQ13">
            <v>374.2</v>
          </cell>
          <cell r="AS13">
            <v>400</v>
          </cell>
          <cell r="AT13">
            <v>432</v>
          </cell>
          <cell r="AU13">
            <v>468</v>
          </cell>
          <cell r="AV13">
            <v>0</v>
          </cell>
          <cell r="AW13">
            <v>0</v>
          </cell>
          <cell r="AX13">
            <v>390.12876712328762</v>
          </cell>
          <cell r="AY13">
            <v>393.63835616438359</v>
          </cell>
          <cell r="AZ13">
            <v>424.10958904109589</v>
          </cell>
          <cell r="BA13">
            <v>459.12328767123284</v>
          </cell>
          <cell r="BB13">
            <v>49.971000000000004</v>
          </cell>
          <cell r="BC13">
            <v>57.5</v>
          </cell>
          <cell r="BD13">
            <v>58</v>
          </cell>
          <cell r="BF13">
            <v>65</v>
          </cell>
          <cell r="BG13">
            <v>75</v>
          </cell>
          <cell r="BH13">
            <v>84.8</v>
          </cell>
          <cell r="BI13">
            <v>0</v>
          </cell>
          <cell r="BJ13">
            <v>0</v>
          </cell>
          <cell r="BK13">
            <v>57.876712328767127</v>
          </cell>
          <cell r="BL13">
            <v>63.273972602739725</v>
          </cell>
          <cell r="BM13">
            <v>72.534246575342465</v>
          </cell>
          <cell r="BN13">
            <v>82.383561643835606</v>
          </cell>
          <cell r="BO13">
            <v>62.138000000000005</v>
          </cell>
          <cell r="BP13">
            <v>74</v>
          </cell>
          <cell r="BQ13">
            <v>75.599999999999994</v>
          </cell>
          <cell r="BS13">
            <v>84.5</v>
          </cell>
          <cell r="BT13">
            <v>97</v>
          </cell>
          <cell r="BU13">
            <v>109.3</v>
          </cell>
          <cell r="BV13">
            <v>0</v>
          </cell>
          <cell r="BW13">
            <v>0</v>
          </cell>
          <cell r="BX13">
            <v>75.205479452054789</v>
          </cell>
          <cell r="BY13">
            <v>82.305479452054797</v>
          </cell>
          <cell r="BZ13">
            <v>93.917808219178085</v>
          </cell>
          <cell r="CA13">
            <v>106.26712328767124</v>
          </cell>
          <cell r="CC13" t="e">
            <v>#N/A</v>
          </cell>
          <cell r="CD13" t="e">
            <v>#N/A</v>
          </cell>
          <cell r="CF13" t="e">
            <v>#N/A</v>
          </cell>
          <cell r="CG13" t="e">
            <v>#N/A</v>
          </cell>
          <cell r="CH13">
            <v>0</v>
          </cell>
          <cell r="CI13">
            <v>0</v>
          </cell>
          <cell r="CJ13">
            <v>0</v>
          </cell>
          <cell r="CK13" t="e">
            <v>#N/A</v>
          </cell>
          <cell r="CL13" t="e">
            <v>#N/A</v>
          </cell>
          <cell r="CM13" t="e">
            <v>#N/A</v>
          </cell>
          <cell r="CN13" t="str">
            <v>NA</v>
          </cell>
          <cell r="CO13">
            <v>34.123490000000004</v>
          </cell>
          <cell r="CP13">
            <v>36.073440000000005</v>
          </cell>
          <cell r="CQ13">
            <v>36.293399999999998</v>
          </cell>
          <cell r="CS13">
            <v>39.577241379310351</v>
          </cell>
          <cell r="CT13">
            <v>46.029028571428576</v>
          </cell>
          <cell r="CU13">
            <v>52.405909090909084</v>
          </cell>
          <cell r="CV13">
            <v>0</v>
          </cell>
          <cell r="CW13">
            <v>0</v>
          </cell>
          <cell r="CX13">
            <v>36.239163287671232</v>
          </cell>
          <cell r="CY13">
            <v>38.767527066603691</v>
          </cell>
          <cell r="CZ13">
            <v>44.438176935015861</v>
          </cell>
          <cell r="DA13">
            <v>50.833527592954979</v>
          </cell>
          <cell r="DB13">
            <v>20.309999999999999</v>
          </cell>
          <cell r="DC13">
            <v>21.32</v>
          </cell>
          <cell r="DD13">
            <v>21.45</v>
          </cell>
          <cell r="DF13">
            <v>23.390804597701152</v>
          </cell>
          <cell r="DG13">
            <v>27.085714285714285</v>
          </cell>
          <cell r="DH13">
            <v>30.795454545454547</v>
          </cell>
          <cell r="DI13">
            <v>0</v>
          </cell>
          <cell r="DJ13">
            <v>0</v>
          </cell>
          <cell r="DK13">
            <v>21.417945205479452</v>
          </cell>
          <cell r="DL13">
            <v>22.912250039363883</v>
          </cell>
          <cell r="DM13">
            <v>26.174640664012415</v>
          </cell>
          <cell r="DN13">
            <v>29.8807240704501</v>
          </cell>
          <cell r="DO13">
            <v>11.75</v>
          </cell>
          <cell r="DP13">
            <v>12.22</v>
          </cell>
          <cell r="DQ13">
            <v>12.6</v>
          </cell>
          <cell r="DS13">
            <v>13</v>
          </cell>
          <cell r="DT13">
            <v>13.4</v>
          </cell>
          <cell r="DU13">
            <v>13.8</v>
          </cell>
          <cell r="DV13">
            <v>0</v>
          </cell>
          <cell r="DW13">
            <v>0</v>
          </cell>
          <cell r="DX13">
            <v>12.506301369863014</v>
          </cell>
          <cell r="DY13">
            <v>12.901369863013699</v>
          </cell>
          <cell r="DZ13">
            <v>13.301369863013699</v>
          </cell>
          <cell r="EA13">
            <v>13.701369863013699</v>
          </cell>
          <cell r="EB13">
            <v>17.7</v>
          </cell>
          <cell r="EC13">
            <v>120.2</v>
          </cell>
          <cell r="ED13">
            <v>31.9</v>
          </cell>
          <cell r="EE13">
            <v>4.9000000000000004</v>
          </cell>
          <cell r="EF13">
            <v>0.4</v>
          </cell>
          <cell r="EJ13">
            <v>210</v>
          </cell>
          <cell r="EK13">
            <v>108.9</v>
          </cell>
          <cell r="EL13">
            <v>237.6</v>
          </cell>
          <cell r="EM13">
            <v>129.1</v>
          </cell>
          <cell r="EO13" t="str">
            <v>31/3/99 A/R</v>
          </cell>
          <cell r="EP13" t="str">
            <v>Warburg Dillon Read, 27 October 1999</v>
          </cell>
        </row>
        <row r="14">
          <cell r="P14">
            <v>6</v>
          </cell>
          <cell r="Q14" t="str">
            <v>Albany Molecular</v>
          </cell>
          <cell r="R14" t="str">
            <v>USA</v>
          </cell>
          <cell r="T14">
            <v>25.125</v>
          </cell>
          <cell r="W14">
            <v>12.901999999999999</v>
          </cell>
          <cell r="Z14" t="str">
            <v>USD</v>
          </cell>
          <cell r="AA14">
            <v>1.6468</v>
          </cell>
          <cell r="AB14">
            <v>36160</v>
          </cell>
          <cell r="AC14">
            <v>35795</v>
          </cell>
          <cell r="AD14">
            <v>0</v>
          </cell>
          <cell r="AE14">
            <v>0</v>
          </cell>
          <cell r="AF14">
            <v>1</v>
          </cell>
          <cell r="AG14">
            <v>0</v>
          </cell>
          <cell r="AH14">
            <v>1</v>
          </cell>
          <cell r="AI14">
            <v>1</v>
          </cell>
          <cell r="AJ14">
            <v>324.16274999999996</v>
          </cell>
          <cell r="AK14">
            <v>196.8440308477046</v>
          </cell>
          <cell r="AL14">
            <v>-17.64</v>
          </cell>
          <cell r="AM14">
            <v>306.52274999999997</v>
          </cell>
          <cell r="AP14">
            <v>10.382</v>
          </cell>
          <cell r="AQ14">
            <v>31.22</v>
          </cell>
          <cell r="AS14">
            <v>37.787999999999997</v>
          </cell>
          <cell r="AT14">
            <v>47.805</v>
          </cell>
          <cell r="AU14">
            <v>0</v>
          </cell>
          <cell r="AV14">
            <v>0</v>
          </cell>
          <cell r="AW14">
            <v>0</v>
          </cell>
          <cell r="AX14">
            <v>31.22</v>
          </cell>
          <cell r="AY14">
            <v>37.787999999999997</v>
          </cell>
          <cell r="AZ14">
            <v>47.805</v>
          </cell>
          <cell r="BA14" t="str">
            <v>NA</v>
          </cell>
          <cell r="BC14">
            <v>3.1739999999999999</v>
          </cell>
          <cell r="BD14">
            <v>18.504000000000001</v>
          </cell>
          <cell r="BF14">
            <v>20.164000000000001</v>
          </cell>
          <cell r="BG14">
            <v>25.204999999999998</v>
          </cell>
          <cell r="BH14">
            <v>0</v>
          </cell>
          <cell r="BI14">
            <v>0</v>
          </cell>
          <cell r="BJ14">
            <v>0</v>
          </cell>
          <cell r="BK14">
            <v>18.504000000000001</v>
          </cell>
          <cell r="BL14">
            <v>20.164000000000001</v>
          </cell>
          <cell r="BM14">
            <v>25.204999999999998</v>
          </cell>
          <cell r="BN14" t="str">
            <v>NA</v>
          </cell>
          <cell r="BP14">
            <v>3.863</v>
          </cell>
          <cell r="BQ14">
            <v>19.560000000000002</v>
          </cell>
          <cell r="BS14">
            <v>23.142586847801748</v>
          </cell>
          <cell r="BT14">
            <v>28.973163021571992</v>
          </cell>
          <cell r="BU14">
            <v>0</v>
          </cell>
          <cell r="BV14">
            <v>0</v>
          </cell>
          <cell r="BW14">
            <v>0</v>
          </cell>
          <cell r="BX14">
            <v>19.560000000000002</v>
          </cell>
          <cell r="BY14">
            <v>23.142586847801748</v>
          </cell>
          <cell r="BZ14">
            <v>28.973163021571992</v>
          </cell>
          <cell r="CA14" t="str">
            <v>NA</v>
          </cell>
          <cell r="CK14" t="str">
            <v>NA</v>
          </cell>
          <cell r="CL14" t="str">
            <v>NA</v>
          </cell>
          <cell r="CM14" t="str">
            <v>NA</v>
          </cell>
          <cell r="CN14" t="str">
            <v>NA</v>
          </cell>
          <cell r="CP14">
            <v>2.1890000000000001</v>
          </cell>
          <cell r="CQ14">
            <v>11.444000000000001</v>
          </cell>
          <cell r="CS14">
            <v>13.680999999999999</v>
          </cell>
          <cell r="CT14">
            <v>17.003</v>
          </cell>
          <cell r="CU14">
            <v>0</v>
          </cell>
          <cell r="CV14">
            <v>0</v>
          </cell>
          <cell r="CW14">
            <v>0</v>
          </cell>
          <cell r="CX14">
            <v>11.444000000000001</v>
          </cell>
          <cell r="CY14">
            <v>13.680999999999999</v>
          </cell>
          <cell r="CZ14">
            <v>17.003</v>
          </cell>
          <cell r="DA14" t="str">
            <v>NA</v>
          </cell>
          <cell r="DC14">
            <v>0.18</v>
          </cell>
          <cell r="DD14">
            <v>0.95</v>
          </cell>
          <cell r="DF14">
            <v>0.97</v>
          </cell>
          <cell r="DG14">
            <v>1.17</v>
          </cell>
          <cell r="DH14">
            <v>0</v>
          </cell>
          <cell r="DI14">
            <v>0</v>
          </cell>
          <cell r="DJ14">
            <v>0</v>
          </cell>
          <cell r="DK14">
            <v>0.95</v>
          </cell>
          <cell r="DL14">
            <v>0.97</v>
          </cell>
          <cell r="DM14">
            <v>1.17</v>
          </cell>
          <cell r="DN14" t="str">
            <v>NA</v>
          </cell>
          <cell r="DX14" t="str">
            <v>NA</v>
          </cell>
          <cell r="DY14" t="str">
            <v>NA</v>
          </cell>
          <cell r="DZ14" t="str">
            <v>NA</v>
          </cell>
          <cell r="EA14" t="str">
            <v>NA</v>
          </cell>
          <cell r="EB14">
            <v>0</v>
          </cell>
          <cell r="EC14">
            <v>0</v>
          </cell>
          <cell r="ED14">
            <v>17.64</v>
          </cell>
          <cell r="EE14">
            <v>0</v>
          </cell>
          <cell r="EF14">
            <v>0</v>
          </cell>
          <cell r="EJ14">
            <v>54.187999999999988</v>
          </cell>
          <cell r="EK14">
            <v>71.827999999999989</v>
          </cell>
          <cell r="EL14">
            <v>72.114999999999995</v>
          </cell>
          <cell r="EM14">
            <v>0.28699999999999998</v>
          </cell>
          <cell r="EO14" t="str">
            <v>30/6/99 10-Q</v>
          </cell>
          <cell r="EP14" t="str">
            <v>Hambrecht &amp; Quist, 6 August 1999</v>
          </cell>
        </row>
        <row r="15">
          <cell r="P15">
            <v>7</v>
          </cell>
          <cell r="Q15" t="str">
            <v>Aurora Biosciences</v>
          </cell>
          <cell r="R15" t="str">
            <v>USA</v>
          </cell>
          <cell r="T15">
            <v>11.875</v>
          </cell>
          <cell r="W15">
            <v>17.154</v>
          </cell>
          <cell r="Z15" t="str">
            <v>USD</v>
          </cell>
          <cell r="AA15">
            <v>1.6468</v>
          </cell>
          <cell r="AB15">
            <v>36160</v>
          </cell>
          <cell r="AC15">
            <v>35795</v>
          </cell>
          <cell r="AD15">
            <v>0</v>
          </cell>
          <cell r="AE15">
            <v>0</v>
          </cell>
          <cell r="AF15">
            <v>1</v>
          </cell>
          <cell r="AG15">
            <v>0</v>
          </cell>
          <cell r="AH15">
            <v>1</v>
          </cell>
          <cell r="AI15">
            <v>1</v>
          </cell>
          <cell r="AJ15">
            <v>203.70374999999999</v>
          </cell>
          <cell r="AK15">
            <v>123.69671484090355</v>
          </cell>
          <cell r="AL15">
            <v>-19.494</v>
          </cell>
          <cell r="AM15">
            <v>184.20974999999999</v>
          </cell>
          <cell r="AP15">
            <v>14.907999999999999</v>
          </cell>
          <cell r="AQ15">
            <v>26.538</v>
          </cell>
          <cell r="AS15">
            <v>50.661000000000001</v>
          </cell>
          <cell r="AT15">
            <v>63.5</v>
          </cell>
          <cell r="AU15">
            <v>79.3</v>
          </cell>
          <cell r="AV15">
            <v>97.5</v>
          </cell>
          <cell r="AW15">
            <v>0</v>
          </cell>
          <cell r="AX15">
            <v>26.538</v>
          </cell>
          <cell r="AY15">
            <v>50.661000000000001</v>
          </cell>
          <cell r="AZ15">
            <v>63.5</v>
          </cell>
          <cell r="BA15">
            <v>79.3</v>
          </cell>
          <cell r="BC15">
            <v>-1.1599999999999999</v>
          </cell>
          <cell r="BD15">
            <v>-20.452999999999999</v>
          </cell>
          <cell r="BF15">
            <v>-0.73599999999999999</v>
          </cell>
          <cell r="BG15">
            <v>6.6</v>
          </cell>
          <cell r="BH15">
            <v>12.8</v>
          </cell>
          <cell r="BI15">
            <v>19</v>
          </cell>
          <cell r="BJ15">
            <v>0</v>
          </cell>
          <cell r="BK15">
            <v>-20.452999999999999</v>
          </cell>
          <cell r="BL15">
            <v>-0.73599999999999999</v>
          </cell>
          <cell r="BM15">
            <v>6.6</v>
          </cell>
          <cell r="BN15">
            <v>12.8</v>
          </cell>
          <cell r="BP15">
            <v>-0.19599999999999995</v>
          </cell>
          <cell r="BQ15">
            <v>-18.030999999999999</v>
          </cell>
          <cell r="BS15">
            <v>2.8639999999999999</v>
          </cell>
          <cell r="BT15">
            <v>10.3</v>
          </cell>
          <cell r="BU15">
            <v>16.5</v>
          </cell>
          <cell r="BV15">
            <v>22.7</v>
          </cell>
          <cell r="BW15">
            <v>0</v>
          </cell>
          <cell r="BX15">
            <v>-18.030999999999999</v>
          </cell>
          <cell r="BY15">
            <v>2.8639999999999999</v>
          </cell>
          <cell r="BZ15">
            <v>10.3</v>
          </cell>
          <cell r="CA15">
            <v>16.5</v>
          </cell>
          <cell r="CK15" t="str">
            <v>NA</v>
          </cell>
          <cell r="CL15" t="str">
            <v>NA</v>
          </cell>
          <cell r="CM15" t="str">
            <v>NA</v>
          </cell>
          <cell r="CN15" t="str">
            <v>NA</v>
          </cell>
          <cell r="CP15">
            <v>0.26700000000000002</v>
          </cell>
          <cell r="CQ15">
            <v>-18.652999999999999</v>
          </cell>
          <cell r="CS15">
            <v>2E-3</v>
          </cell>
          <cell r="CT15">
            <v>4.2469999999999999</v>
          </cell>
          <cell r="CU15">
            <v>8.2569999999999997</v>
          </cell>
          <cell r="CV15">
            <v>12.262</v>
          </cell>
          <cell r="CW15">
            <v>0</v>
          </cell>
          <cell r="CX15">
            <v>-18.652999999999999</v>
          </cell>
          <cell r="CY15">
            <v>2E-3</v>
          </cell>
          <cell r="CZ15">
            <v>4.2469999999999999</v>
          </cell>
          <cell r="DA15">
            <v>8.2569999999999997</v>
          </cell>
          <cell r="DC15">
            <v>0.02</v>
          </cell>
          <cell r="DD15">
            <v>-1.1399999999999999</v>
          </cell>
          <cell r="DF15">
            <v>0</v>
          </cell>
          <cell r="DG15">
            <v>0.2</v>
          </cell>
          <cell r="DH15">
            <v>0.38</v>
          </cell>
          <cell r="DI15">
            <v>0.54</v>
          </cell>
          <cell r="DJ15">
            <v>0</v>
          </cell>
          <cell r="DK15">
            <v>-1.1399999999999999</v>
          </cell>
          <cell r="DL15" t="str">
            <v>NA</v>
          </cell>
          <cell r="DM15">
            <v>0.2</v>
          </cell>
          <cell r="DN15">
            <v>0.38</v>
          </cell>
          <cell r="DX15" t="str">
            <v>NA</v>
          </cell>
          <cell r="DY15" t="str">
            <v>NA</v>
          </cell>
          <cell r="DZ15" t="str">
            <v>NA</v>
          </cell>
          <cell r="EA15" t="str">
            <v>NA</v>
          </cell>
          <cell r="EB15">
            <v>2.3119999999999998</v>
          </cell>
          <cell r="EC15">
            <v>4.3719999999999999</v>
          </cell>
          <cell r="ED15">
            <v>11.364000000000001</v>
          </cell>
          <cell r="EE15">
            <v>14.814</v>
          </cell>
          <cell r="EF15">
            <v>0</v>
          </cell>
          <cell r="EJ15">
            <v>14.192999999999998</v>
          </cell>
          <cell r="EK15">
            <v>33.686999999999998</v>
          </cell>
          <cell r="EL15">
            <v>33.686999999999998</v>
          </cell>
          <cell r="EM15">
            <v>0</v>
          </cell>
          <cell r="EO15" t="str">
            <v>30/6/99 10-Q</v>
          </cell>
          <cell r="EP15" t="str">
            <v>Deutsche Banc Alex. Brown, 6 October 1999</v>
          </cell>
        </row>
        <row r="16">
          <cell r="P16">
            <v>8</v>
          </cell>
          <cell r="Q16" t="str">
            <v>AXYS Pharmaceuticals</v>
          </cell>
          <cell r="R16" t="str">
            <v>USA</v>
          </cell>
          <cell r="T16">
            <v>3.125</v>
          </cell>
          <cell r="W16">
            <v>30.440999999999999</v>
          </cell>
          <cell r="Z16" t="str">
            <v>USD</v>
          </cell>
          <cell r="AA16">
            <v>1.6468</v>
          </cell>
          <cell r="AB16">
            <v>36160</v>
          </cell>
          <cell r="AC16">
            <v>35795</v>
          </cell>
          <cell r="AD16">
            <v>0</v>
          </cell>
          <cell r="AE16">
            <v>0</v>
          </cell>
          <cell r="AF16">
            <v>1</v>
          </cell>
          <cell r="AG16">
            <v>0</v>
          </cell>
          <cell r="AH16">
            <v>1</v>
          </cell>
          <cell r="AI16">
            <v>1</v>
          </cell>
          <cell r="AJ16">
            <v>95.128124999999997</v>
          </cell>
          <cell r="AK16">
            <v>57.765439033276657</v>
          </cell>
          <cell r="AL16">
            <v>-29.234999999999996</v>
          </cell>
          <cell r="AM16">
            <v>79.052125000000004</v>
          </cell>
          <cell r="AP16">
            <v>24.814</v>
          </cell>
          <cell r="AQ16">
            <v>47.421999999999997</v>
          </cell>
          <cell r="AS16">
            <v>45</v>
          </cell>
          <cell r="AT16">
            <v>55</v>
          </cell>
          <cell r="AU16">
            <v>63</v>
          </cell>
          <cell r="AV16">
            <v>70</v>
          </cell>
          <cell r="AW16">
            <v>75</v>
          </cell>
          <cell r="AX16">
            <v>47.421999999999997</v>
          </cell>
          <cell r="AY16">
            <v>45</v>
          </cell>
          <cell r="AZ16">
            <v>55</v>
          </cell>
          <cell r="BA16">
            <v>63</v>
          </cell>
          <cell r="BC16">
            <v>-13.388999999999999</v>
          </cell>
          <cell r="BD16">
            <v>-31.271999999999998</v>
          </cell>
          <cell r="BF16">
            <v>-42.024000000000001</v>
          </cell>
          <cell r="BG16">
            <v>-42.5</v>
          </cell>
          <cell r="BH16">
            <v>-38.575000000000003</v>
          </cell>
          <cell r="BI16">
            <v>-35</v>
          </cell>
          <cell r="BJ16">
            <v>-33.75</v>
          </cell>
          <cell r="BK16">
            <v>-31.271999999999998</v>
          </cell>
          <cell r="BL16">
            <v>-42.024000000000001</v>
          </cell>
          <cell r="BM16">
            <v>-42.5</v>
          </cell>
          <cell r="BN16">
            <v>-38.575000000000003</v>
          </cell>
          <cell r="BP16">
            <v>-9.2059999999999995</v>
          </cell>
          <cell r="BQ16">
            <v>-21.116</v>
          </cell>
          <cell r="BS16">
            <v>-32.386700856142717</v>
          </cell>
          <cell r="BT16">
            <v>-30.721078824174434</v>
          </cell>
          <cell r="BU16">
            <v>-25.082781198599807</v>
          </cell>
          <cell r="BV16">
            <v>-20.008645776222004</v>
          </cell>
          <cell r="BW16">
            <v>-17.687834760237862</v>
          </cell>
          <cell r="BX16">
            <v>-21.116</v>
          </cell>
          <cell r="BY16">
            <v>-32.386700856142717</v>
          </cell>
          <cell r="BZ16">
            <v>-30.721078824174434</v>
          </cell>
          <cell r="CA16">
            <v>-25.082781198599807</v>
          </cell>
          <cell r="CK16" t="str">
            <v>NA</v>
          </cell>
          <cell r="CL16" t="str">
            <v>NA</v>
          </cell>
          <cell r="CM16" t="str">
            <v>NA</v>
          </cell>
          <cell r="CN16" t="str">
            <v>NA</v>
          </cell>
          <cell r="CP16">
            <v>-10.967000000000001</v>
          </cell>
          <cell r="CQ16">
            <v>-31.236000000000001</v>
          </cell>
          <cell r="CS16">
            <v>-42.201999999999998</v>
          </cell>
          <cell r="CT16">
            <v>-43.25</v>
          </cell>
          <cell r="CU16">
            <v>-39.825000000000003</v>
          </cell>
          <cell r="CV16">
            <v>-36.5</v>
          </cell>
          <cell r="CW16">
            <v>-35</v>
          </cell>
          <cell r="CX16">
            <v>-31.236000000000001</v>
          </cell>
          <cell r="CY16">
            <v>-42.201999999999998</v>
          </cell>
          <cell r="CZ16">
            <v>-43.25</v>
          </cell>
          <cell r="DA16">
            <v>-39.825000000000003</v>
          </cell>
          <cell r="DC16">
            <v>-0.73</v>
          </cell>
          <cell r="DD16">
            <v>-1.05</v>
          </cell>
          <cell r="DF16">
            <v>-1.38</v>
          </cell>
          <cell r="DG16">
            <v>-1.4</v>
          </cell>
          <cell r="DH16">
            <v>-1.26</v>
          </cell>
          <cell r="DI16">
            <v>-1.1399999999999999</v>
          </cell>
          <cell r="DJ16">
            <v>-1.08</v>
          </cell>
          <cell r="DK16">
            <v>-1.05</v>
          </cell>
          <cell r="DL16">
            <v>-1.38</v>
          </cell>
          <cell r="DM16">
            <v>-1.4</v>
          </cell>
          <cell r="DN16">
            <v>-1.26</v>
          </cell>
          <cell r="DX16" t="str">
            <v>NA</v>
          </cell>
          <cell r="DY16" t="str">
            <v>NA</v>
          </cell>
          <cell r="DZ16" t="str">
            <v>NA</v>
          </cell>
          <cell r="EA16" t="str">
            <v>NA</v>
          </cell>
          <cell r="EB16">
            <v>9.9760000000000009</v>
          </cell>
          <cell r="EC16">
            <v>13.144</v>
          </cell>
          <cell r="ED16">
            <v>23.024999999999999</v>
          </cell>
          <cell r="EE16">
            <v>29.33</v>
          </cell>
          <cell r="EF16">
            <v>13.159000000000001</v>
          </cell>
          <cell r="EJ16">
            <v>20.531000000000002</v>
          </cell>
          <cell r="EK16">
            <v>49.765999999999998</v>
          </cell>
          <cell r="EL16">
            <v>39.978999999999999</v>
          </cell>
          <cell r="EM16">
            <v>3.3719999999999999</v>
          </cell>
          <cell r="EO16" t="str">
            <v>30/6/99 10-Q</v>
          </cell>
          <cell r="EP16" t="str">
            <v>Robertson Stephens, 5 October 1999</v>
          </cell>
        </row>
        <row r="17">
          <cell r="P17">
            <v>9</v>
          </cell>
          <cell r="Q17" t="str">
            <v>Pharmacopeia</v>
          </cell>
          <cell r="R17" t="str">
            <v>USA</v>
          </cell>
          <cell r="T17">
            <v>15.25</v>
          </cell>
          <cell r="W17">
            <v>19.811</v>
          </cell>
          <cell r="Z17" t="str">
            <v>USD</v>
          </cell>
          <cell r="AA17">
            <v>1.6468</v>
          </cell>
          <cell r="AB17">
            <v>36160</v>
          </cell>
          <cell r="AC17">
            <v>35795</v>
          </cell>
          <cell r="AD17">
            <v>0</v>
          </cell>
          <cell r="AE17">
            <v>0</v>
          </cell>
          <cell r="AF17">
            <v>1</v>
          </cell>
          <cell r="AG17">
            <v>0</v>
          </cell>
          <cell r="AH17">
            <v>1</v>
          </cell>
          <cell r="AI17">
            <v>1</v>
          </cell>
          <cell r="AJ17">
            <v>302.11775</v>
          </cell>
          <cell r="AK17">
            <v>183.4574629584649</v>
          </cell>
          <cell r="AL17">
            <v>-62.528000000000006</v>
          </cell>
          <cell r="AM17">
            <v>239.58974999999998</v>
          </cell>
          <cell r="AP17">
            <v>81.197000000000003</v>
          </cell>
          <cell r="AQ17">
            <v>92.210999999999999</v>
          </cell>
          <cell r="AS17">
            <v>103.66</v>
          </cell>
          <cell r="AT17">
            <v>118</v>
          </cell>
          <cell r="AU17">
            <v>135</v>
          </cell>
          <cell r="AV17">
            <v>154</v>
          </cell>
          <cell r="AW17">
            <v>0</v>
          </cell>
          <cell r="AX17">
            <v>92.210999999999999</v>
          </cell>
          <cell r="AY17">
            <v>103.66</v>
          </cell>
          <cell r="AZ17">
            <v>118</v>
          </cell>
          <cell r="BA17">
            <v>135</v>
          </cell>
          <cell r="BC17">
            <v>-3.024</v>
          </cell>
          <cell r="BD17">
            <v>-5.4580000000000002</v>
          </cell>
          <cell r="BF17">
            <v>1.1020000000000001</v>
          </cell>
          <cell r="BG17">
            <v>6.6150000000000002</v>
          </cell>
          <cell r="BH17">
            <v>14.265000000000001</v>
          </cell>
          <cell r="BI17">
            <v>22.85</v>
          </cell>
          <cell r="BJ17">
            <v>0</v>
          </cell>
          <cell r="BK17">
            <v>-5.4580000000000002</v>
          </cell>
          <cell r="BL17">
            <v>1.1020000000000001</v>
          </cell>
          <cell r="BM17">
            <v>6.6150000000000002</v>
          </cell>
          <cell r="BN17">
            <v>14.265000000000001</v>
          </cell>
          <cell r="BP17">
            <v>2.7370000000000001</v>
          </cell>
          <cell r="BQ17">
            <v>0.53299999999999947</v>
          </cell>
          <cell r="BS17">
            <v>8.4019999999999992</v>
          </cell>
          <cell r="BT17">
            <v>14.115</v>
          </cell>
          <cell r="BU17">
            <v>21.965</v>
          </cell>
          <cell r="BV17">
            <v>30.75</v>
          </cell>
          <cell r="BW17">
            <v>0</v>
          </cell>
          <cell r="BX17">
            <v>0.53299999999999947</v>
          </cell>
          <cell r="BY17">
            <v>8.4019999999999992</v>
          </cell>
          <cell r="BZ17">
            <v>14.115</v>
          </cell>
          <cell r="CA17">
            <v>21.965</v>
          </cell>
          <cell r="CK17" t="str">
            <v>NA</v>
          </cell>
          <cell r="CL17" t="str">
            <v>NA</v>
          </cell>
          <cell r="CM17" t="str">
            <v>NA</v>
          </cell>
          <cell r="CN17" t="str">
            <v>NA</v>
          </cell>
          <cell r="CP17">
            <v>-1.728</v>
          </cell>
          <cell r="CQ17">
            <v>-2.165</v>
          </cell>
          <cell r="CS17">
            <v>2.1219999999999999</v>
          </cell>
          <cell r="CT17">
            <v>6.069</v>
          </cell>
          <cell r="CU17">
            <v>10.898999999999999</v>
          </cell>
          <cell r="CV17">
            <v>16.47</v>
          </cell>
          <cell r="CW17">
            <v>0</v>
          </cell>
          <cell r="CX17">
            <v>-2.165</v>
          </cell>
          <cell r="CY17">
            <v>2.1219999999999999</v>
          </cell>
          <cell r="CZ17">
            <v>6.069</v>
          </cell>
          <cell r="DA17">
            <v>10.898999999999999</v>
          </cell>
          <cell r="DC17">
            <v>-0.09</v>
          </cell>
          <cell r="DD17">
            <v>-0.12</v>
          </cell>
          <cell r="DF17">
            <v>0.1</v>
          </cell>
          <cell r="DG17">
            <v>0.28000000000000003</v>
          </cell>
          <cell r="DH17">
            <v>0.49</v>
          </cell>
          <cell r="DI17">
            <v>0.72</v>
          </cell>
          <cell r="DJ17">
            <v>0</v>
          </cell>
          <cell r="DK17">
            <v>-0.12</v>
          </cell>
          <cell r="DL17">
            <v>0.1</v>
          </cell>
          <cell r="DM17">
            <v>0.28000000000000003</v>
          </cell>
          <cell r="DN17">
            <v>0.49</v>
          </cell>
          <cell r="DX17" t="str">
            <v>NA</v>
          </cell>
          <cell r="DY17" t="str">
            <v>NA</v>
          </cell>
          <cell r="DZ17" t="str">
            <v>NA</v>
          </cell>
          <cell r="EA17" t="str">
            <v>NA</v>
          </cell>
          <cell r="EB17">
            <v>0.55000000000000004</v>
          </cell>
          <cell r="EC17">
            <v>4.1000000000000002E-2</v>
          </cell>
          <cell r="ED17">
            <v>29.538</v>
          </cell>
          <cell r="EE17">
            <v>33.581000000000003</v>
          </cell>
          <cell r="EF17">
            <v>0</v>
          </cell>
          <cell r="EJ17">
            <v>-3.8350000000000009</v>
          </cell>
          <cell r="EK17">
            <v>58.693000000000005</v>
          </cell>
          <cell r="EL17">
            <v>71.915000000000006</v>
          </cell>
          <cell r="EM17">
            <v>13.222000000000001</v>
          </cell>
          <cell r="EO17" t="str">
            <v>30/6/99 10-Q</v>
          </cell>
          <cell r="EP17" t="str">
            <v>Deutsche Banc Alex. Brown, 23 August 1999</v>
          </cell>
        </row>
        <row r="18">
          <cell r="P18">
            <v>10</v>
          </cell>
          <cell r="Q18" t="str">
            <v>CombiChem</v>
          </cell>
          <cell r="R18" t="str">
            <v>USA</v>
          </cell>
          <cell r="T18">
            <v>6.6875</v>
          </cell>
          <cell r="W18">
            <v>13.49</v>
          </cell>
          <cell r="Z18" t="str">
            <v>USD</v>
          </cell>
          <cell r="AA18">
            <v>1.6468</v>
          </cell>
          <cell r="AB18">
            <v>36160</v>
          </cell>
          <cell r="AC18">
            <v>35795</v>
          </cell>
          <cell r="AD18">
            <v>0</v>
          </cell>
          <cell r="AE18">
            <v>0</v>
          </cell>
          <cell r="AF18">
            <v>1</v>
          </cell>
          <cell r="AG18">
            <v>0</v>
          </cell>
          <cell r="AH18">
            <v>1</v>
          </cell>
          <cell r="AI18">
            <v>1</v>
          </cell>
          <cell r="AJ18">
            <v>90.214375000000004</v>
          </cell>
          <cell r="AK18">
            <v>54.781621933446687</v>
          </cell>
          <cell r="AL18">
            <v>-17.997</v>
          </cell>
          <cell r="AM18">
            <v>72.217375000000004</v>
          </cell>
          <cell r="AP18">
            <v>7.47</v>
          </cell>
          <cell r="AQ18">
            <v>15.074</v>
          </cell>
          <cell r="AS18">
            <v>20.986999999999998</v>
          </cell>
          <cell r="AT18">
            <v>32</v>
          </cell>
          <cell r="AU18">
            <v>38.299999999999997</v>
          </cell>
          <cell r="AV18">
            <v>45</v>
          </cell>
          <cell r="AW18">
            <v>0</v>
          </cell>
          <cell r="AX18">
            <v>15.074</v>
          </cell>
          <cell r="AY18">
            <v>20.986999999999998</v>
          </cell>
          <cell r="AZ18">
            <v>32</v>
          </cell>
          <cell r="BA18">
            <v>38.299999999999997</v>
          </cell>
          <cell r="BC18">
            <v>-4.5339999999999998</v>
          </cell>
          <cell r="BD18">
            <v>-4.0369999999999999</v>
          </cell>
          <cell r="BF18">
            <v>-5.2149999999999999</v>
          </cell>
          <cell r="BG18">
            <v>0</v>
          </cell>
          <cell r="BH18">
            <v>4</v>
          </cell>
          <cell r="BI18">
            <v>7.8</v>
          </cell>
          <cell r="BJ18">
            <v>0</v>
          </cell>
          <cell r="BK18">
            <v>-4.0369999999999999</v>
          </cell>
          <cell r="BL18">
            <v>-5.2149999999999999</v>
          </cell>
          <cell r="BM18" t="str">
            <v>NA</v>
          </cell>
          <cell r="BN18">
            <v>4</v>
          </cell>
          <cell r="BP18">
            <v>-3.6849999999999996</v>
          </cell>
          <cell r="BQ18">
            <v>-2.3659999999999997</v>
          </cell>
          <cell r="BS18">
            <v>-2.8885254743266553</v>
          </cell>
          <cell r="BT18">
            <v>3.5472999867321215</v>
          </cell>
          <cell r="BU18">
            <v>8.2456746716200087</v>
          </cell>
          <cell r="BV18">
            <v>12.788390606342045</v>
          </cell>
          <cell r="BW18">
            <v>0</v>
          </cell>
          <cell r="BX18">
            <v>-2.3659999999999997</v>
          </cell>
          <cell r="BY18">
            <v>-2.8885254743266553</v>
          </cell>
          <cell r="BZ18">
            <v>3.5472999867321215</v>
          </cell>
          <cell r="CA18">
            <v>8.2456746716200087</v>
          </cell>
          <cell r="CK18" t="str">
            <v>NA</v>
          </cell>
          <cell r="CL18" t="str">
            <v>NA</v>
          </cell>
          <cell r="CM18" t="str">
            <v>NA</v>
          </cell>
          <cell r="CN18" t="str">
            <v>NA</v>
          </cell>
          <cell r="CP18">
            <v>-4.3230000000000004</v>
          </cell>
          <cell r="CQ18">
            <v>-3.3119999999999998</v>
          </cell>
          <cell r="CS18">
            <v>-4.6500000000000004</v>
          </cell>
          <cell r="CT18">
            <v>1.3</v>
          </cell>
          <cell r="CU18">
            <v>6.1</v>
          </cell>
          <cell r="CV18">
            <v>10.7</v>
          </cell>
          <cell r="CW18">
            <v>0</v>
          </cell>
          <cell r="CX18">
            <v>-3.3119999999999998</v>
          </cell>
          <cell r="CY18">
            <v>-4.6500000000000004</v>
          </cell>
          <cell r="CZ18">
            <v>1.3</v>
          </cell>
          <cell r="DA18">
            <v>6.1</v>
          </cell>
          <cell r="DC18">
            <v>-0.52</v>
          </cell>
          <cell r="DD18">
            <v>-0.36</v>
          </cell>
          <cell r="DF18">
            <v>-0.35</v>
          </cell>
          <cell r="DG18">
            <v>0.1</v>
          </cell>
          <cell r="DH18">
            <v>0.44</v>
          </cell>
          <cell r="DI18">
            <v>0.75</v>
          </cell>
          <cell r="DJ18">
            <v>0</v>
          </cell>
          <cell r="DK18">
            <v>-0.36</v>
          </cell>
          <cell r="DL18">
            <v>-0.35</v>
          </cell>
          <cell r="DM18">
            <v>0.1</v>
          </cell>
          <cell r="DN18">
            <v>0.44</v>
          </cell>
          <cell r="DX18" t="str">
            <v>NA</v>
          </cell>
          <cell r="DY18" t="str">
            <v>NA</v>
          </cell>
          <cell r="DZ18" t="str">
            <v>NA</v>
          </cell>
          <cell r="EA18" t="str">
            <v>NA</v>
          </cell>
          <cell r="EB18">
            <v>3.7250000000000001</v>
          </cell>
          <cell r="EC18">
            <v>2.2050000000000001</v>
          </cell>
          <cell r="ED18">
            <v>15.878</v>
          </cell>
          <cell r="EE18">
            <v>8.0489999999999995</v>
          </cell>
          <cell r="EF18">
            <v>0</v>
          </cell>
          <cell r="EJ18">
            <v>5.9980000000000011</v>
          </cell>
          <cell r="EK18">
            <v>23.995000000000001</v>
          </cell>
          <cell r="EL18">
            <v>23.995000000000001</v>
          </cell>
          <cell r="EM18">
            <v>0</v>
          </cell>
          <cell r="EO18" t="str">
            <v>30/6/99 10-Q</v>
          </cell>
          <cell r="EP18" t="str">
            <v>Robertson Stephens, 20 July 1999</v>
          </cell>
        </row>
        <row r="19">
          <cell r="P19">
            <v>11</v>
          </cell>
          <cell r="Q19" t="str">
            <v>Lonza</v>
          </cell>
          <cell r="R19" t="str">
            <v>Switzerland</v>
          </cell>
          <cell r="T19">
            <v>933</v>
          </cell>
          <cell r="W19">
            <v>6.2859999999999996</v>
          </cell>
          <cell r="Z19" t="str">
            <v>CHF</v>
          </cell>
          <cell r="AA19">
            <v>2.5126874400000001</v>
          </cell>
          <cell r="AB19">
            <v>36160</v>
          </cell>
          <cell r="AC19">
            <v>35795</v>
          </cell>
          <cell r="AD19">
            <v>0</v>
          </cell>
          <cell r="AE19">
            <v>0</v>
          </cell>
          <cell r="AF19">
            <v>1</v>
          </cell>
          <cell r="AG19">
            <v>0</v>
          </cell>
          <cell r="AH19">
            <v>1</v>
          </cell>
          <cell r="AI19">
            <v>1</v>
          </cell>
          <cell r="AJ19">
            <v>5864.8379999999997</v>
          </cell>
          <cell r="AK19">
            <v>2334.0897505341927</v>
          </cell>
          <cell r="AL19">
            <v>-437</v>
          </cell>
          <cell r="AM19">
            <v>5447.8379999999997</v>
          </cell>
          <cell r="AP19">
            <v>2099</v>
          </cell>
          <cell r="AQ19">
            <v>2153</v>
          </cell>
          <cell r="AS19">
            <v>2163</v>
          </cell>
          <cell r="AT19">
            <v>2348</v>
          </cell>
          <cell r="AU19">
            <v>2516</v>
          </cell>
          <cell r="AV19">
            <v>2680</v>
          </cell>
          <cell r="AW19">
            <v>0</v>
          </cell>
          <cell r="AX19">
            <v>0</v>
          </cell>
          <cell r="AY19">
            <v>2163</v>
          </cell>
          <cell r="AZ19">
            <v>2348</v>
          </cell>
          <cell r="BA19">
            <v>2516</v>
          </cell>
          <cell r="BC19">
            <v>201</v>
          </cell>
          <cell r="BD19">
            <v>280</v>
          </cell>
          <cell r="BF19">
            <v>329</v>
          </cell>
          <cell r="BG19">
            <v>380</v>
          </cell>
          <cell r="BH19">
            <v>432</v>
          </cell>
          <cell r="BI19">
            <v>484</v>
          </cell>
          <cell r="BJ19">
            <v>0</v>
          </cell>
          <cell r="BK19">
            <v>0</v>
          </cell>
          <cell r="BL19">
            <v>329</v>
          </cell>
          <cell r="BM19">
            <v>380</v>
          </cell>
          <cell r="BN19">
            <v>432</v>
          </cell>
          <cell r="BP19">
            <v>357</v>
          </cell>
          <cell r="BQ19">
            <v>457</v>
          </cell>
          <cell r="BS19">
            <v>533</v>
          </cell>
          <cell r="BT19">
            <v>606</v>
          </cell>
          <cell r="BU19">
            <v>678</v>
          </cell>
          <cell r="BV19">
            <v>753</v>
          </cell>
          <cell r="BW19">
            <v>0</v>
          </cell>
          <cell r="BX19">
            <v>457</v>
          </cell>
          <cell r="BY19">
            <v>533</v>
          </cell>
          <cell r="BZ19">
            <v>606</v>
          </cell>
          <cell r="CA19">
            <v>678</v>
          </cell>
          <cell r="CK19" t="str">
            <v>NA</v>
          </cell>
          <cell r="CL19" t="str">
            <v>NA</v>
          </cell>
          <cell r="CM19" t="str">
            <v>NA</v>
          </cell>
          <cell r="CN19" t="str">
            <v>NA</v>
          </cell>
          <cell r="CP19">
            <v>130</v>
          </cell>
          <cell r="CQ19">
            <v>202</v>
          </cell>
          <cell r="CS19">
            <v>238</v>
          </cell>
          <cell r="CT19">
            <v>278</v>
          </cell>
          <cell r="CU19">
            <v>312</v>
          </cell>
          <cell r="CV19">
            <v>348</v>
          </cell>
          <cell r="CW19">
            <v>0</v>
          </cell>
          <cell r="CX19">
            <v>202</v>
          </cell>
          <cell r="CY19">
            <v>238</v>
          </cell>
          <cell r="CZ19">
            <v>278</v>
          </cell>
          <cell r="DA19">
            <v>312</v>
          </cell>
          <cell r="DC19">
            <v>20.680878141902642</v>
          </cell>
          <cell r="DD19">
            <v>32.13490295895641</v>
          </cell>
          <cell r="DE19">
            <v>0</v>
          </cell>
          <cell r="DF19">
            <v>37.861915367483299</v>
          </cell>
          <cell r="DG19">
            <v>44.225262488068729</v>
          </cell>
          <cell r="DH19">
            <v>49.63410754056634</v>
          </cell>
          <cell r="DI19">
            <v>55.361119949093229</v>
          </cell>
          <cell r="DJ19">
            <v>0</v>
          </cell>
          <cell r="DK19">
            <v>32.13490295895641</v>
          </cell>
          <cell r="DL19">
            <v>37.861915367483299</v>
          </cell>
          <cell r="DM19">
            <v>44.225262488068729</v>
          </cell>
          <cell r="DN19">
            <v>49.63410754056634</v>
          </cell>
          <cell r="DX19" t="str">
            <v>NA</v>
          </cell>
          <cell r="DY19" t="str">
            <v>NA</v>
          </cell>
          <cell r="DZ19" t="str">
            <v>NA</v>
          </cell>
          <cell r="EA19" t="str">
            <v>NA</v>
          </cell>
          <cell r="EB19">
            <v>33</v>
          </cell>
          <cell r="EC19">
            <v>0</v>
          </cell>
          <cell r="ED19">
            <v>470</v>
          </cell>
          <cell r="EE19">
            <v>0</v>
          </cell>
          <cell r="EF19">
            <v>20</v>
          </cell>
          <cell r="EJ19">
            <v>1860</v>
          </cell>
          <cell r="EK19">
            <v>2297</v>
          </cell>
          <cell r="EL19">
            <v>2397</v>
          </cell>
          <cell r="EM19">
            <v>120</v>
          </cell>
          <cell r="EO19" t="str">
            <v>WDR internal document</v>
          </cell>
          <cell r="EP19" t="str">
            <v>WDR internal document</v>
          </cell>
          <cell r="ER19" t="str">
            <v>Number of shares for EPS assumed to be current number</v>
          </cell>
        </row>
        <row r="20">
          <cell r="P20">
            <v>12</v>
          </cell>
          <cell r="Q20" t="str">
            <v>DSM</v>
          </cell>
          <cell r="R20" t="str">
            <v>Netherlands</v>
          </cell>
          <cell r="S20" t="str">
            <v>NLDS</v>
          </cell>
          <cell r="T20">
            <v>37.33</v>
          </cell>
          <cell r="W20">
            <v>99.774000000000001</v>
          </cell>
          <cell r="Z20" t="str">
            <v>EUR/NLG</v>
          </cell>
          <cell r="AA20">
            <v>3.4535</v>
          </cell>
          <cell r="AB20">
            <v>36160</v>
          </cell>
          <cell r="AC20">
            <v>35795</v>
          </cell>
          <cell r="AD20">
            <v>0</v>
          </cell>
          <cell r="AE20">
            <v>0</v>
          </cell>
          <cell r="AF20">
            <v>1</v>
          </cell>
          <cell r="AG20">
            <v>0</v>
          </cell>
          <cell r="AH20">
            <v>1</v>
          </cell>
          <cell r="AI20">
            <v>2.2037100000000001</v>
          </cell>
          <cell r="AJ20">
            <v>8207.8576542882001</v>
          </cell>
          <cell r="AK20">
            <v>2376.6780524940496</v>
          </cell>
          <cell r="AL20">
            <v>3184</v>
          </cell>
          <cell r="AM20">
            <v>11452.8576542882</v>
          </cell>
          <cell r="AN20" t="str">
            <v>WIREUK</v>
          </cell>
          <cell r="AO20">
            <v>10263</v>
          </cell>
          <cell r="AP20">
            <v>12405</v>
          </cell>
          <cell r="AQ20">
            <v>14018</v>
          </cell>
          <cell r="AS20">
            <v>13612.083951051656</v>
          </cell>
          <cell r="AT20">
            <v>14958.165792041407</v>
          </cell>
          <cell r="AU20">
            <v>16316.185031401823</v>
          </cell>
          <cell r="AV20">
            <v>18410.445087650143</v>
          </cell>
          <cell r="AW20">
            <v>20183.085780478134</v>
          </cell>
          <cell r="AX20">
            <v>14018</v>
          </cell>
          <cell r="AY20">
            <v>13612.083951051656</v>
          </cell>
          <cell r="AZ20">
            <v>14958.165792041407</v>
          </cell>
          <cell r="BA20">
            <v>16316.185031401823</v>
          </cell>
          <cell r="BB20">
            <v>998</v>
          </cell>
          <cell r="BC20">
            <v>1201</v>
          </cell>
          <cell r="BD20">
            <v>1290</v>
          </cell>
          <cell r="BF20">
            <v>1218.9853041001184</v>
          </cell>
          <cell r="BG20">
            <v>1359.9205661408712</v>
          </cell>
          <cell r="BH20">
            <v>1449.2017301482742</v>
          </cell>
          <cell r="BI20">
            <v>1810.1367466554589</v>
          </cell>
          <cell r="BJ20">
            <v>2124.1047237643679</v>
          </cell>
          <cell r="BK20">
            <v>1290</v>
          </cell>
          <cell r="BL20">
            <v>1218.9853041001184</v>
          </cell>
          <cell r="BM20">
            <v>1359.9205661408712</v>
          </cell>
          <cell r="BN20">
            <v>1449.2017301482742</v>
          </cell>
          <cell r="BO20">
            <v>1750</v>
          </cell>
          <cell r="BP20">
            <v>2088</v>
          </cell>
          <cell r="BQ20">
            <v>2325</v>
          </cell>
          <cell r="BS20">
            <v>2267.9939560781313</v>
          </cell>
          <cell r="BT20">
            <v>2471.6794896474066</v>
          </cell>
          <cell r="BU20">
            <v>2625.4067048980914</v>
          </cell>
          <cell r="BV20">
            <v>3052.74613471258</v>
          </cell>
          <cell r="BW20">
            <v>3435.3175418918727</v>
          </cell>
          <cell r="BX20">
            <v>2325</v>
          </cell>
          <cell r="BY20">
            <v>2267.9939560781313</v>
          </cell>
          <cell r="BZ20">
            <v>2471.6794896474066</v>
          </cell>
          <cell r="CA20">
            <v>2625.4067048980914</v>
          </cell>
          <cell r="CC20" t="e">
            <v>#N/A</v>
          </cell>
          <cell r="CD20" t="e">
            <v>#N/A</v>
          </cell>
          <cell r="CF20" t="e">
            <v>#N/A</v>
          </cell>
          <cell r="CG20" t="e">
            <v>#N/A</v>
          </cell>
          <cell r="CH20">
            <v>0</v>
          </cell>
          <cell r="CI20">
            <v>0</v>
          </cell>
          <cell r="CJ20">
            <v>0</v>
          </cell>
          <cell r="CK20" t="e">
            <v>#N/A</v>
          </cell>
          <cell r="CL20" t="e">
            <v>#N/A</v>
          </cell>
          <cell r="CM20" t="e">
            <v>#N/A</v>
          </cell>
          <cell r="CN20" t="str">
            <v>NA</v>
          </cell>
          <cell r="CO20">
            <v>724</v>
          </cell>
          <cell r="CP20">
            <v>835</v>
          </cell>
          <cell r="CQ20">
            <v>848.32900000000018</v>
          </cell>
          <cell r="CS20">
            <v>792.07724961668282</v>
          </cell>
          <cell r="CT20">
            <v>922.64208259729457</v>
          </cell>
          <cell r="CU20">
            <v>0</v>
          </cell>
          <cell r="CV20">
            <v>0</v>
          </cell>
          <cell r="CW20">
            <v>0</v>
          </cell>
          <cell r="CX20">
            <v>848.32900000000018</v>
          </cell>
          <cell r="CY20">
            <v>792.07724961668282</v>
          </cell>
          <cell r="CZ20">
            <v>922.64208259729457</v>
          </cell>
          <cell r="DA20" t="str">
            <v>NA</v>
          </cell>
          <cell r="DB20">
            <v>7.6833333333333336</v>
          </cell>
          <cell r="DC20">
            <v>9.7861248807279662</v>
          </cell>
          <cell r="DD20">
            <v>2.9369900362863612</v>
          </cell>
          <cell r="DF20">
            <v>8.4888330199740398</v>
          </cell>
          <cell r="DG20">
            <v>9.4744439211767197</v>
          </cell>
          <cell r="DH20">
            <v>10.087583241662115</v>
          </cell>
          <cell r="DI20">
            <v>12.724697254298109</v>
          </cell>
          <cell r="DJ20">
            <v>14.985799029664804</v>
          </cell>
          <cell r="DK20">
            <v>2.9369900362863612</v>
          </cell>
          <cell r="DL20">
            <v>8.4888330199740398</v>
          </cell>
          <cell r="DM20">
            <v>9.4744439211767197</v>
          </cell>
          <cell r="DN20">
            <v>10.087583241662115</v>
          </cell>
          <cell r="DO20">
            <v>3</v>
          </cell>
          <cell r="DP20">
            <v>10</v>
          </cell>
          <cell r="DQ20">
            <v>3.2258775886610129</v>
          </cell>
          <cell r="DS20">
            <v>3.6684851619533028</v>
          </cell>
          <cell r="DT20">
            <v>3.7693087984600808</v>
          </cell>
          <cell r="DU20">
            <v>3.9993138227624541</v>
          </cell>
          <cell r="DV20">
            <v>4.5972698647905919</v>
          </cell>
          <cell r="DW20">
            <v>5.1316260372100322</v>
          </cell>
          <cell r="DX20">
            <v>3.2258775886610129</v>
          </cell>
          <cell r="DY20">
            <v>3.6684851619533028</v>
          </cell>
          <cell r="DZ20">
            <v>3.7693087984600808</v>
          </cell>
          <cell r="EA20">
            <v>3.9993138227624541</v>
          </cell>
          <cell r="EB20">
            <v>1711</v>
          </cell>
          <cell r="EC20">
            <v>1832</v>
          </cell>
          <cell r="ED20">
            <v>359</v>
          </cell>
          <cell r="EE20">
            <v>0</v>
          </cell>
          <cell r="EF20">
            <v>61</v>
          </cell>
          <cell r="EJ20">
            <v>7964</v>
          </cell>
          <cell r="EK20">
            <v>4780</v>
          </cell>
          <cell r="EL20">
            <v>4871</v>
          </cell>
          <cell r="EM20">
            <v>152</v>
          </cell>
          <cell r="EO20" t="str">
            <v>31/12/98 A/R</v>
          </cell>
          <cell r="EP20" t="str">
            <v>Warburg Dillon Read, 01 November 1999</v>
          </cell>
        </row>
        <row r="21">
          <cell r="P21">
            <v>13</v>
          </cell>
          <cell r="Q21" t="str">
            <v>Avecia</v>
          </cell>
          <cell r="R21" t="str">
            <v>UK</v>
          </cell>
          <cell r="Z21" t="str">
            <v>GBP</v>
          </cell>
          <cell r="AA21">
            <v>1</v>
          </cell>
          <cell r="AB21">
            <v>36160</v>
          </cell>
          <cell r="AC21">
            <v>35795</v>
          </cell>
          <cell r="AD21">
            <v>0</v>
          </cell>
          <cell r="AE21">
            <v>0</v>
          </cell>
          <cell r="AF21">
            <v>1</v>
          </cell>
          <cell r="AG21">
            <v>0</v>
          </cell>
          <cell r="AH21">
            <v>0.01</v>
          </cell>
          <cell r="AI21">
            <v>1</v>
          </cell>
          <cell r="AJ21">
            <v>0</v>
          </cell>
          <cell r="AK21">
            <v>0</v>
          </cell>
          <cell r="AL21">
            <v>0</v>
          </cell>
          <cell r="AM21">
            <v>0</v>
          </cell>
          <cell r="AX21" t="str">
            <v>NA</v>
          </cell>
          <cell r="AY21" t="str">
            <v>NA</v>
          </cell>
          <cell r="AZ21" t="str">
            <v>NA</v>
          </cell>
          <cell r="BA21" t="str">
            <v>NA</v>
          </cell>
          <cell r="BK21" t="str">
            <v>NA</v>
          </cell>
          <cell r="BL21" t="str">
            <v>NA</v>
          </cell>
          <cell r="BM21" t="str">
            <v>NA</v>
          </cell>
          <cell r="BN21" t="str">
            <v>NA</v>
          </cell>
          <cell r="BO21">
            <v>0</v>
          </cell>
          <cell r="BP21">
            <v>0</v>
          </cell>
          <cell r="BQ21">
            <v>0</v>
          </cell>
          <cell r="BS21">
            <v>0</v>
          </cell>
          <cell r="BT21">
            <v>0</v>
          </cell>
          <cell r="BU21">
            <v>0</v>
          </cell>
          <cell r="BV21">
            <v>0</v>
          </cell>
          <cell r="BW21">
            <v>0</v>
          </cell>
          <cell r="BX21" t="str">
            <v>NA</v>
          </cell>
          <cell r="BY21" t="str">
            <v>NA</v>
          </cell>
          <cell r="BZ21" t="str">
            <v>NA</v>
          </cell>
          <cell r="CA21" t="str">
            <v>NA</v>
          </cell>
          <cell r="CK21" t="str">
            <v>NA</v>
          </cell>
          <cell r="CL21" t="str">
            <v>NA</v>
          </cell>
          <cell r="CM21" t="str">
            <v>NA</v>
          </cell>
          <cell r="CN21" t="str">
            <v>NA</v>
          </cell>
          <cell r="CX21" t="str">
            <v>NA</v>
          </cell>
          <cell r="CY21" t="str">
            <v>NA</v>
          </cell>
          <cell r="CZ21" t="str">
            <v>NA</v>
          </cell>
          <cell r="DA21" t="str">
            <v>NA</v>
          </cell>
          <cell r="DK21" t="str">
            <v>NA</v>
          </cell>
          <cell r="DL21" t="str">
            <v>NA</v>
          </cell>
          <cell r="DM21" t="str">
            <v>NA</v>
          </cell>
          <cell r="DN21" t="str">
            <v>NA</v>
          </cell>
          <cell r="DX21" t="str">
            <v>NA</v>
          </cell>
          <cell r="DY21" t="str">
            <v>NA</v>
          </cell>
          <cell r="DZ21" t="str">
            <v>NA</v>
          </cell>
          <cell r="EA21" t="str">
            <v>NA</v>
          </cell>
          <cell r="EJ21">
            <v>0</v>
          </cell>
          <cell r="EK21">
            <v>0</v>
          </cell>
        </row>
        <row r="22">
          <cell r="P22">
            <v>14</v>
          </cell>
          <cell r="Q22" t="str">
            <v>Quintiles Transnational</v>
          </cell>
          <cell r="R22" t="str">
            <v>USA</v>
          </cell>
          <cell r="S22" t="str">
            <v>USQTRN</v>
          </cell>
          <cell r="T22">
            <v>18.9375</v>
          </cell>
          <cell r="W22">
            <v>114.759</v>
          </cell>
          <cell r="Z22" t="str">
            <v>USD</v>
          </cell>
          <cell r="AA22">
            <v>1.6468</v>
          </cell>
          <cell r="AB22">
            <v>36160</v>
          </cell>
          <cell r="AC22">
            <v>35795</v>
          </cell>
          <cell r="AD22">
            <v>0</v>
          </cell>
          <cell r="AE22">
            <v>0</v>
          </cell>
          <cell r="AF22">
            <v>1</v>
          </cell>
          <cell r="AG22">
            <v>0</v>
          </cell>
          <cell r="AH22">
            <v>1</v>
          </cell>
          <cell r="AI22">
            <v>1</v>
          </cell>
          <cell r="AJ22">
            <v>2173.2485624999999</v>
          </cell>
          <cell r="AK22">
            <v>1319.6797197595336</v>
          </cell>
          <cell r="AL22">
            <v>-73.671000000000021</v>
          </cell>
          <cell r="AM22">
            <v>2099.5775625000001</v>
          </cell>
          <cell r="AN22" t="str">
            <v>WIRENYPROD</v>
          </cell>
          <cell r="AO22" t="e">
            <v>#N/A</v>
          </cell>
          <cell r="AP22">
            <v>990.505</v>
          </cell>
          <cell r="AQ22">
            <v>1403.7190000000001</v>
          </cell>
          <cell r="AS22">
            <v>1811.6709750000002</v>
          </cell>
          <cell r="AT22">
            <v>2109.5305681309542</v>
          </cell>
          <cell r="AU22">
            <v>0</v>
          </cell>
          <cell r="AV22">
            <v>0</v>
          </cell>
          <cell r="AW22">
            <v>0</v>
          </cell>
          <cell r="AX22">
            <v>1403.7190000000001</v>
          </cell>
          <cell r="AY22">
            <v>1811.6709750000002</v>
          </cell>
          <cell r="AZ22">
            <v>2109.5305681309542</v>
          </cell>
          <cell r="BA22" t="str">
            <v>NA</v>
          </cell>
          <cell r="BB22" t="e">
            <v>#N/A</v>
          </cell>
          <cell r="BC22">
            <v>92.900000000000091</v>
          </cell>
          <cell r="BD22">
            <v>171.31200000000004</v>
          </cell>
          <cell r="BF22">
            <v>208.88494930000016</v>
          </cell>
          <cell r="BG22">
            <v>253.29957465965748</v>
          </cell>
          <cell r="BH22">
            <v>0</v>
          </cell>
          <cell r="BI22">
            <v>0</v>
          </cell>
          <cell r="BJ22">
            <v>0</v>
          </cell>
          <cell r="BK22">
            <v>171.31200000000004</v>
          </cell>
          <cell r="BL22">
            <v>208.88494930000016</v>
          </cell>
          <cell r="BM22">
            <v>253.29957465965748</v>
          </cell>
          <cell r="BN22" t="str">
            <v>NA</v>
          </cell>
          <cell r="BO22" t="e">
            <v>#N/A</v>
          </cell>
          <cell r="BP22">
            <v>165.23200000000008</v>
          </cell>
          <cell r="BQ22">
            <v>244.04600000000005</v>
          </cell>
          <cell r="BS22">
            <v>306.42703600000016</v>
          </cell>
          <cell r="BT22">
            <v>363.99516420246709</v>
          </cell>
          <cell r="BU22">
            <v>0</v>
          </cell>
          <cell r="BV22">
            <v>0</v>
          </cell>
          <cell r="BW22">
            <v>0</v>
          </cell>
          <cell r="BX22">
            <v>244.04600000000005</v>
          </cell>
          <cell r="BY22">
            <v>306.42703600000016</v>
          </cell>
          <cell r="BZ22">
            <v>363.99516420246709</v>
          </cell>
          <cell r="CA22" t="str">
            <v>NA</v>
          </cell>
          <cell r="CC22" t="e">
            <v>#N/A</v>
          </cell>
          <cell r="CD22" t="e">
            <v>#N/A</v>
          </cell>
          <cell r="CF22" t="e">
            <v>#N/A</v>
          </cell>
          <cell r="CG22" t="e">
            <v>#N/A</v>
          </cell>
          <cell r="CH22">
            <v>0</v>
          </cell>
          <cell r="CI22">
            <v>0</v>
          </cell>
          <cell r="CJ22">
            <v>0</v>
          </cell>
          <cell r="CK22" t="e">
            <v>#N/A</v>
          </cell>
          <cell r="CL22" t="e">
            <v>#N/A</v>
          </cell>
          <cell r="CM22" t="e">
            <v>#N/A</v>
          </cell>
          <cell r="CN22" t="str">
            <v>NA</v>
          </cell>
          <cell r="CO22" t="e">
            <v>#N/A</v>
          </cell>
          <cell r="CP22">
            <v>51.733000000000096</v>
          </cell>
          <cell r="CQ22">
            <v>112.07400000000004</v>
          </cell>
          <cell r="CS22">
            <v>137.09984552400019</v>
          </cell>
          <cell r="CT22">
            <v>168.96031502197059</v>
          </cell>
          <cell r="CU22">
            <v>0</v>
          </cell>
          <cell r="CV22">
            <v>0</v>
          </cell>
          <cell r="CW22">
            <v>0</v>
          </cell>
          <cell r="CX22">
            <v>112.07400000000004</v>
          </cell>
          <cell r="CY22">
            <v>137.09984552400019</v>
          </cell>
          <cell r="CZ22">
            <v>168.96031502197059</v>
          </cell>
          <cell r="DA22" t="str">
            <v>NA</v>
          </cell>
          <cell r="DB22" t="e">
            <v>#N/A</v>
          </cell>
          <cell r="DC22">
            <v>0.59283350568769488</v>
          </cell>
          <cell r="DD22">
            <v>1.0097415511425822</v>
          </cell>
          <cell r="DF22">
            <v>1.2282846390214952</v>
          </cell>
          <cell r="DG22">
            <v>1.4339149298756872</v>
          </cell>
          <cell r="DH22">
            <v>0</v>
          </cell>
          <cell r="DI22">
            <v>0</v>
          </cell>
          <cell r="DJ22">
            <v>0</v>
          </cell>
          <cell r="DK22">
            <v>1.0097415511425822</v>
          </cell>
          <cell r="DL22">
            <v>1.2282846390214952</v>
          </cell>
          <cell r="DM22">
            <v>1.4339149298756872</v>
          </cell>
          <cell r="DN22" t="str">
            <v>NA</v>
          </cell>
          <cell r="DO22" t="e">
            <v>#N/A</v>
          </cell>
          <cell r="DP22" t="e">
            <v>#N/A</v>
          </cell>
          <cell r="DQ22" t="e">
            <v>#N/A</v>
          </cell>
          <cell r="DS22" t="e">
            <v>#N/A</v>
          </cell>
          <cell r="DT22" t="e">
            <v>#N/A</v>
          </cell>
          <cell r="DU22">
            <v>0</v>
          </cell>
          <cell r="DV22">
            <v>0</v>
          </cell>
          <cell r="DW22">
            <v>0</v>
          </cell>
          <cell r="DX22" t="e">
            <v>#N/A</v>
          </cell>
          <cell r="DY22" t="e">
            <v>#N/A</v>
          </cell>
          <cell r="DZ22" t="e">
            <v>#N/A</v>
          </cell>
          <cell r="EA22" t="str">
            <v>NA</v>
          </cell>
          <cell r="EB22">
            <v>6.2679999999999998</v>
          </cell>
          <cell r="EC22">
            <v>160.71799999999999</v>
          </cell>
          <cell r="ED22">
            <v>140.73500000000001</v>
          </cell>
          <cell r="EE22">
            <v>99.921999999999997</v>
          </cell>
          <cell r="EF22">
            <v>0</v>
          </cell>
          <cell r="EJ22">
            <v>553.24699999999984</v>
          </cell>
          <cell r="EK22">
            <v>626.91799999999989</v>
          </cell>
          <cell r="EL22">
            <v>895.57799999999997</v>
          </cell>
          <cell r="EM22">
            <v>268.66000000000003</v>
          </cell>
          <cell r="EO22" t="str">
            <v>30/6/99 10-Q</v>
          </cell>
          <cell r="EP22" t="str">
            <v>Warburg Dillon Read, 20 October 1999</v>
          </cell>
        </row>
        <row r="23">
          <cell r="P23">
            <v>15</v>
          </cell>
          <cell r="Q23" t="str">
            <v>Catalytica</v>
          </cell>
          <cell r="R23" t="str">
            <v>USA</v>
          </cell>
          <cell r="T23">
            <v>12</v>
          </cell>
          <cell r="W23">
            <v>53.608000000000004</v>
          </cell>
          <cell r="Z23" t="str">
            <v>USD</v>
          </cell>
          <cell r="AA23">
            <v>1.6468</v>
          </cell>
          <cell r="AB23">
            <v>36160</v>
          </cell>
          <cell r="AC23">
            <v>35795</v>
          </cell>
          <cell r="AD23">
            <v>0</v>
          </cell>
          <cell r="AE23">
            <v>0</v>
          </cell>
          <cell r="AF23">
            <v>1</v>
          </cell>
          <cell r="AG23">
            <v>0</v>
          </cell>
          <cell r="AH23">
            <v>1</v>
          </cell>
          <cell r="AI23">
            <v>1</v>
          </cell>
          <cell r="AJ23">
            <v>643.29600000000005</v>
          </cell>
          <cell r="AK23">
            <v>390.63395676463449</v>
          </cell>
          <cell r="AL23">
            <v>16.143999999999991</v>
          </cell>
          <cell r="AM23">
            <v>700.44</v>
          </cell>
          <cell r="AP23">
            <v>180.946</v>
          </cell>
          <cell r="AQ23">
            <v>375.15600000000001</v>
          </cell>
          <cell r="AS23">
            <v>367.483</v>
          </cell>
          <cell r="AT23">
            <v>399.5</v>
          </cell>
          <cell r="AU23">
            <v>445</v>
          </cell>
          <cell r="AV23">
            <v>0</v>
          </cell>
          <cell r="AW23">
            <v>0</v>
          </cell>
          <cell r="AX23">
            <v>375.15600000000001</v>
          </cell>
          <cell r="AY23">
            <v>367.483</v>
          </cell>
          <cell r="AZ23">
            <v>399.5</v>
          </cell>
          <cell r="BA23">
            <v>445</v>
          </cell>
          <cell r="BC23">
            <v>8.9960000000000004</v>
          </cell>
          <cell r="BD23">
            <v>32.935000000000002</v>
          </cell>
          <cell r="BF23">
            <v>32.156999999999996</v>
          </cell>
          <cell r="BG23">
            <v>52.948</v>
          </cell>
          <cell r="BH23">
            <v>71</v>
          </cell>
          <cell r="BI23">
            <v>0</v>
          </cell>
          <cell r="BJ23">
            <v>0</v>
          </cell>
          <cell r="BK23">
            <v>32.935000000000002</v>
          </cell>
          <cell r="BL23">
            <v>32.156999999999996</v>
          </cell>
          <cell r="BM23">
            <v>52.948</v>
          </cell>
          <cell r="BN23">
            <v>71</v>
          </cell>
          <cell r="BP23">
            <v>14.75</v>
          </cell>
          <cell r="BQ23">
            <v>44.426000000000002</v>
          </cell>
          <cell r="BS23">
            <v>43.412976588405883</v>
          </cell>
          <cell r="BT23">
            <v>65.184654884901221</v>
          </cell>
          <cell r="BU23">
            <v>84.630316455021372</v>
          </cell>
          <cell r="BV23">
            <v>0</v>
          </cell>
          <cell r="BW23">
            <v>0</v>
          </cell>
          <cell r="BX23">
            <v>44.426000000000002</v>
          </cell>
          <cell r="BY23">
            <v>43.412976588405883</v>
          </cell>
          <cell r="BZ23">
            <v>65.184654884901221</v>
          </cell>
          <cell r="CA23">
            <v>84.630316455021372</v>
          </cell>
          <cell r="CK23" t="str">
            <v>NA</v>
          </cell>
          <cell r="CL23" t="str">
            <v>NA</v>
          </cell>
          <cell r="CM23" t="str">
            <v>NA</v>
          </cell>
          <cell r="CN23" t="str">
            <v>NA</v>
          </cell>
          <cell r="CP23">
            <v>0.31</v>
          </cell>
          <cell r="CQ23">
            <v>20.763000000000002</v>
          </cell>
          <cell r="CS23">
            <v>21.408000000000001</v>
          </cell>
          <cell r="CT23">
            <v>30.773</v>
          </cell>
          <cell r="CU23">
            <v>42.09</v>
          </cell>
          <cell r="CV23">
            <v>0</v>
          </cell>
          <cell r="CW23">
            <v>0</v>
          </cell>
          <cell r="CX23">
            <v>20.763000000000002</v>
          </cell>
          <cell r="CY23">
            <v>21.408000000000001</v>
          </cell>
          <cell r="CZ23">
            <v>30.773</v>
          </cell>
          <cell r="DA23">
            <v>42.09</v>
          </cell>
          <cell r="DC23">
            <v>0.01</v>
          </cell>
          <cell r="DD23">
            <v>0.33</v>
          </cell>
          <cell r="DF23">
            <v>0.35</v>
          </cell>
          <cell r="DG23">
            <v>0.52</v>
          </cell>
          <cell r="DH23">
            <v>0.7</v>
          </cell>
          <cell r="DI23">
            <v>0</v>
          </cell>
          <cell r="DJ23">
            <v>0</v>
          </cell>
          <cell r="DK23">
            <v>0.33</v>
          </cell>
          <cell r="DL23">
            <v>0.35</v>
          </cell>
          <cell r="DM23">
            <v>0.52</v>
          </cell>
          <cell r="DN23">
            <v>0.7</v>
          </cell>
          <cell r="DX23" t="str">
            <v>NA</v>
          </cell>
          <cell r="DY23" t="str">
            <v>NA</v>
          </cell>
          <cell r="DZ23" t="str">
            <v>NA</v>
          </cell>
          <cell r="EA23" t="str">
            <v>NA</v>
          </cell>
          <cell r="EB23">
            <v>8.2010000000000005</v>
          </cell>
          <cell r="EC23">
            <v>59.5</v>
          </cell>
          <cell r="ED23">
            <v>46.441000000000003</v>
          </cell>
          <cell r="EE23">
            <v>5.1159999999999997</v>
          </cell>
          <cell r="EF23">
            <v>41</v>
          </cell>
          <cell r="EI23">
            <v>0</v>
          </cell>
          <cell r="EJ23">
            <v>149.08600000000001</v>
          </cell>
          <cell r="EK23">
            <v>132.94200000000001</v>
          </cell>
          <cell r="EL23">
            <v>91.941999999999993</v>
          </cell>
          <cell r="EM23">
            <v>0</v>
          </cell>
          <cell r="EO23" t="str">
            <v>30/6/99 10-Q</v>
          </cell>
          <cell r="EP23" t="str">
            <v>CIBC, 4 October 1999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aluation summary"/>
      <sheetName val="Assumptions"/>
      <sheetName val="Model"/>
      <sheetName val="Debt Facility Repayment"/>
      <sheetName val="DF schedule - output"/>
      <sheetName val="Pro forma financials"/>
      <sheetName val="Tax Schedules"/>
      <sheetName val="WACC"/>
      <sheetName val="Comps"/>
      <sheetName val="Precedents"/>
      <sheetName val="Options"/>
      <sheetName val="Conversion"/>
    </sheetNames>
    <sheetDataSet>
      <sheetData sheetId="0"/>
      <sheetData sheetId="1"/>
      <sheetData sheetId="2"/>
      <sheetData sheetId="3"/>
      <sheetData sheetId="4"/>
      <sheetData sheetId="5"/>
      <sheetData sheetId="6"/>
      <sheetData sheetId="7"/>
      <sheetData sheetId="8"/>
      <sheetData sheetId="9"/>
      <sheetData sheetId="10"/>
      <sheetData sheetId="11">
        <row r="11">
          <cell r="K11">
            <v>2</v>
          </cell>
          <cell r="O11">
            <v>2</v>
          </cell>
          <cell r="P11">
            <v>2</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aluation Summary"/>
      <sheetName val="Valuation Multiple"/>
      <sheetName val="Valuation DCF"/>
      <sheetName val="Output"/>
      <sheetName val="Consolidation"/>
      <sheetName val="Consolidation (%)"/>
      <sheetName val="Consolidation (Steel)"/>
      <sheetName val="Consolidation (Steel) % "/>
      <sheetName val="Consolidation  Min"/>
      <sheetName val="Consolidation (Min) %"/>
      <sheetName val="Output (%)"/>
      <sheetName val="CapEx"/>
      <sheetName val="CMP (Steel)"/>
      <sheetName val="VMP (Steel)"/>
      <sheetName val="BMP (Steel)"/>
      <sheetName val="Sarmei (Steel)"/>
      <sheetName val="COST (Steel)"/>
      <sheetName val="Zeljezara (Steel)"/>
      <sheetName val="Nemuno (Steel)"/>
      <sheetName val="Urals Metals (Steel)"/>
      <sheetName val="YuzhUral (Nickel)"/>
      <sheetName val="Korshunov (Iron Ore)"/>
      <sheetName val="South Kuzbas (coal)"/>
      <sheetName val="Others"/>
      <sheetName val="Assumptions"/>
      <sheetName val="terminal assump"/>
      <sheetName val="Scenario"/>
      <sheetName val="WACC"/>
      <sheetName val="New Consolidated"/>
      <sheetName val="Con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E2">
            <v>1</v>
          </cell>
        </row>
      </sheetData>
      <sheetData sheetId="26">
        <row r="2">
          <cell r="C2">
            <v>0.05</v>
          </cell>
          <cell r="D2">
            <v>0.03</v>
          </cell>
        </row>
      </sheetData>
      <sheetData sheetId="27">
        <row r="266">
          <cell r="G266">
            <v>275</v>
          </cell>
          <cell r="H266">
            <v>237.67181112391398</v>
          </cell>
          <cell r="I266">
            <v>302.32818887608602</v>
          </cell>
          <cell r="J266">
            <v>322.30810839623348</v>
          </cell>
          <cell r="K266">
            <v>270</v>
          </cell>
          <cell r="L266">
            <v>270</v>
          </cell>
        </row>
      </sheetData>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CV Protek"/>
      <sheetName val="Rigla"/>
      <sheetName val="Sotex"/>
      <sheetName val="Pharma"/>
      <sheetName val="Consol"/>
      <sheetName val="Group"/>
      <sheetName val="WACC"/>
      <sheetName val="WACC new"/>
      <sheetName val="Infomemo"/>
      <sheetName val="CV"/>
      <sheetName val="Comps"/>
      <sheetName val="Russian comps"/>
      <sheetName val="EVEBITDA"/>
      <sheetName val="Precedents"/>
    </sheetNames>
    <sheetDataSet>
      <sheetData sheetId="0" refreshError="1"/>
      <sheetData sheetId="1">
        <row r="30">
          <cell r="K30">
            <v>508.85544475123089</v>
          </cell>
        </row>
        <row r="714">
          <cell r="D714">
            <v>2</v>
          </cell>
        </row>
      </sheetData>
      <sheetData sheetId="2">
        <row r="466">
          <cell r="E466">
            <v>2</v>
          </cell>
        </row>
        <row r="599">
          <cell r="E599">
            <v>2</v>
          </cell>
        </row>
        <row r="1739">
          <cell r="G1739">
            <v>20.256317229671609</v>
          </cell>
        </row>
        <row r="1740">
          <cell r="G1740">
            <v>41.211536407792465</v>
          </cell>
        </row>
        <row r="1741">
          <cell r="G1741">
            <v>64.788266548504765</v>
          </cell>
        </row>
      </sheetData>
      <sheetData sheetId="3"/>
      <sheetData sheetId="4"/>
      <sheetData sheetId="5">
        <row r="30">
          <cell r="K30">
            <v>548.848566505505</v>
          </cell>
        </row>
      </sheetData>
      <sheetData sheetId="6"/>
      <sheetData sheetId="7"/>
      <sheetData sheetId="8" refreshError="1"/>
      <sheetData sheetId="9" refreshError="1"/>
      <sheetData sheetId="10">
        <row r="19">
          <cell r="E19">
            <v>2</v>
          </cell>
        </row>
      </sheetData>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PLEASE READ"/>
      <sheetName val="Title"/>
      <sheetName val="Contents"/>
      <sheetName val="Currency"/>
      <sheetName val="Input"/>
      <sheetName val="Output Spec Pharma"/>
      <sheetName val="Output EU Spec Pharma"/>
      <sheetName val="Profile"/>
      <sheetName val="Profitability - rating"/>
      <sheetName val="Output Universe"/>
      <sheetName val="Output US Spec Pharma"/>
      <sheetName val="Output East Euro Spec Pharma"/>
    </sheetNames>
    <sheetDataSet>
      <sheetData sheetId="0" refreshError="1"/>
      <sheetData sheetId="1" refreshError="1"/>
      <sheetData sheetId="2" refreshError="1"/>
      <sheetData sheetId="3" refreshError="1">
        <row r="9">
          <cell r="J9">
            <v>1</v>
          </cell>
          <cell r="K9" t="str">
            <v>USD</v>
          </cell>
          <cell r="L9">
            <v>1</v>
          </cell>
        </row>
        <row r="10">
          <cell r="J10">
            <v>2</v>
          </cell>
          <cell r="K10" t="str">
            <v>BFR</v>
          </cell>
          <cell r="L10">
            <v>2.172543396554346E-2</v>
          </cell>
        </row>
        <row r="11">
          <cell r="J11">
            <v>3</v>
          </cell>
          <cell r="K11" t="str">
            <v>DKK</v>
          </cell>
          <cell r="L11">
            <v>8.4955000000000016</v>
          </cell>
        </row>
        <row r="12">
          <cell r="J12">
            <v>4</v>
          </cell>
          <cell r="K12" t="str">
            <v>FRF</v>
          </cell>
          <cell r="L12">
            <v>0.13360588934760245</v>
          </cell>
        </row>
        <row r="13">
          <cell r="J13">
            <v>5</v>
          </cell>
          <cell r="K13" t="str">
            <v>DEM</v>
          </cell>
          <cell r="L13">
            <v>0.44808890083792624</v>
          </cell>
        </row>
        <row r="14">
          <cell r="J14">
            <v>6</v>
          </cell>
          <cell r="K14" t="str">
            <v>I£</v>
          </cell>
          <cell r="L14">
            <v>0.89895720963682124</v>
          </cell>
        </row>
        <row r="15">
          <cell r="J15">
            <v>7</v>
          </cell>
          <cell r="K15" t="str">
            <v>Lira</v>
          </cell>
          <cell r="L15">
            <v>4.5262181184511273E-4</v>
          </cell>
        </row>
        <row r="16">
          <cell r="J16">
            <v>8</v>
          </cell>
          <cell r="K16" t="str">
            <v>FL</v>
          </cell>
          <cell r="L16">
            <v>0.39769337840524954</v>
          </cell>
        </row>
        <row r="17">
          <cell r="J17">
            <v>9</v>
          </cell>
          <cell r="K17" t="str">
            <v>NKr</v>
          </cell>
          <cell r="L17">
            <v>0.11010426874249915</v>
          </cell>
        </row>
        <row r="18">
          <cell r="J18">
            <v>10</v>
          </cell>
          <cell r="K18" t="str">
            <v>ES</v>
          </cell>
          <cell r="L18">
            <v>4.3713936002797698E-3</v>
          </cell>
        </row>
        <row r="19">
          <cell r="J19">
            <v>11</v>
          </cell>
          <cell r="K19" t="str">
            <v>Pta</v>
          </cell>
          <cell r="L19">
            <v>5.2673163023439547E-3</v>
          </cell>
        </row>
        <row r="20">
          <cell r="J20">
            <v>12</v>
          </cell>
          <cell r="K20" t="str">
            <v>SEK</v>
          </cell>
          <cell r="L20">
            <v>10.482000000000001</v>
          </cell>
        </row>
        <row r="21">
          <cell r="J21">
            <v>13</v>
          </cell>
          <cell r="K21" t="str">
            <v>CHF</v>
          </cell>
          <cell r="L21">
            <v>1.7191999999999998</v>
          </cell>
        </row>
        <row r="22">
          <cell r="J22">
            <v>14</v>
          </cell>
          <cell r="K22" t="str">
            <v>GBP</v>
          </cell>
          <cell r="L22">
            <v>0.70701357466063353</v>
          </cell>
        </row>
        <row r="23">
          <cell r="J23">
            <v>15</v>
          </cell>
          <cell r="K23" t="str">
            <v>C$</v>
          </cell>
          <cell r="L23">
            <v>0.65470734581642009</v>
          </cell>
        </row>
        <row r="24">
          <cell r="J24">
            <v>16</v>
          </cell>
          <cell r="K24" t="str">
            <v>YEN</v>
          </cell>
          <cell r="L24">
            <v>8.0710250201775618E-3</v>
          </cell>
        </row>
        <row r="25">
          <cell r="J25">
            <v>17</v>
          </cell>
          <cell r="K25" t="str">
            <v>EUR</v>
          </cell>
          <cell r="L25">
            <v>1.1414222120762469</v>
          </cell>
        </row>
        <row r="26">
          <cell r="J26">
            <v>18</v>
          </cell>
          <cell r="K26" t="str">
            <v>POLZ</v>
          </cell>
          <cell r="L26">
            <v>4.2370000000000001</v>
          </cell>
        </row>
        <row r="27">
          <cell r="J27">
            <v>19</v>
          </cell>
          <cell r="K27" t="str">
            <v>HUNF</v>
          </cell>
          <cell r="L27">
            <v>281.57</v>
          </cell>
        </row>
        <row r="28">
          <cell r="J28">
            <v>20</v>
          </cell>
          <cell r="K28" t="str">
            <v>CROT</v>
          </cell>
          <cell r="L28">
            <v>8.3514000000000017</v>
          </cell>
        </row>
        <row r="29">
          <cell r="J29">
            <v>21</v>
          </cell>
          <cell r="K29" t="str">
            <v>SLOK</v>
          </cell>
          <cell r="L29">
            <v>49.021000000000001</v>
          </cell>
        </row>
        <row r="30">
          <cell r="J30">
            <v>22</v>
          </cell>
          <cell r="K30" t="str">
            <v>CZEK</v>
          </cell>
          <cell r="L30">
            <v>38.685000000000002</v>
          </cell>
        </row>
        <row r="31">
          <cell r="J31">
            <v>23</v>
          </cell>
          <cell r="K31" t="str">
            <v>INDR</v>
          </cell>
          <cell r="L31">
            <v>47.115000000000002</v>
          </cell>
        </row>
        <row r="32">
          <cell r="J32">
            <v>24</v>
          </cell>
          <cell r="K32" t="str">
            <v>GRD</v>
          </cell>
          <cell r="L32">
            <v>388.54</v>
          </cell>
        </row>
        <row r="33">
          <cell r="J33">
            <v>25</v>
          </cell>
          <cell r="K33" t="str">
            <v>SLOT</v>
          </cell>
          <cell r="L33">
            <v>249.85</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PLEASE READ"/>
      <sheetName val="Title"/>
      <sheetName val="Contents"/>
      <sheetName val="Currency"/>
      <sheetName val="Input"/>
      <sheetName val="Output"/>
      <sheetName val="Split output"/>
      <sheetName val="Profile"/>
      <sheetName val="Performance"/>
      <sheetName val="Profitability - rating"/>
      <sheetName val="Standard Output"/>
    </sheetNames>
    <sheetDataSet>
      <sheetData sheetId="0"/>
      <sheetData sheetId="1"/>
      <sheetData sheetId="2"/>
      <sheetData sheetId="3" refreshError="1">
        <row r="8">
          <cell r="J8">
            <v>1</v>
          </cell>
          <cell r="K8">
            <v>2</v>
          </cell>
          <cell r="L8">
            <v>3</v>
          </cell>
        </row>
        <row r="9">
          <cell r="J9">
            <v>1</v>
          </cell>
          <cell r="K9" t="str">
            <v>USD</v>
          </cell>
          <cell r="L9">
            <v>1</v>
          </cell>
        </row>
        <row r="10">
          <cell r="J10">
            <v>2</v>
          </cell>
          <cell r="K10" t="str">
            <v>BFR</v>
          </cell>
          <cell r="L10">
            <v>45.31</v>
          </cell>
        </row>
        <row r="11">
          <cell r="J11">
            <v>3</v>
          </cell>
          <cell r="K11" t="str">
            <v>DKK</v>
          </cell>
          <cell r="L11">
            <v>8.3866000000000014</v>
          </cell>
        </row>
        <row r="12">
          <cell r="J12">
            <v>4</v>
          </cell>
          <cell r="K12" t="str">
            <v>FRF</v>
          </cell>
          <cell r="L12">
            <v>7.367799999999999</v>
          </cell>
        </row>
        <row r="13">
          <cell r="J13">
            <v>5</v>
          </cell>
          <cell r="K13" t="str">
            <v>DEM</v>
          </cell>
          <cell r="L13">
            <v>2.1967999999999996</v>
          </cell>
        </row>
        <row r="14">
          <cell r="J14">
            <v>6</v>
          </cell>
          <cell r="K14" t="str">
            <v>I£</v>
          </cell>
          <cell r="L14">
            <v>1.1297999999999999</v>
          </cell>
        </row>
        <row r="15">
          <cell r="J15">
            <v>7</v>
          </cell>
          <cell r="K15" t="str">
            <v>GRD</v>
          </cell>
          <cell r="L15">
            <v>382.74</v>
          </cell>
        </row>
        <row r="16">
          <cell r="J16">
            <v>8</v>
          </cell>
          <cell r="K16" t="str">
            <v>NLG</v>
          </cell>
          <cell r="L16">
            <v>2.4751999999999996</v>
          </cell>
        </row>
        <row r="17">
          <cell r="J17">
            <v>9</v>
          </cell>
          <cell r="K17" t="str">
            <v>NKr</v>
          </cell>
          <cell r="L17">
            <v>9.0802999999999994</v>
          </cell>
        </row>
        <row r="18">
          <cell r="J18">
            <v>10</v>
          </cell>
          <cell r="K18" t="str">
            <v>MXN</v>
          </cell>
          <cell r="L18">
            <v>9.5500000000000007</v>
          </cell>
        </row>
        <row r="19">
          <cell r="J19">
            <v>11</v>
          </cell>
          <cell r="K19" t="str">
            <v>Pta</v>
          </cell>
          <cell r="L19">
            <v>186.89</v>
          </cell>
        </row>
        <row r="20">
          <cell r="J20">
            <v>12</v>
          </cell>
          <cell r="K20" t="str">
            <v>SEK</v>
          </cell>
          <cell r="L20">
            <v>10.307499999999999</v>
          </cell>
        </row>
        <row r="21">
          <cell r="J21">
            <v>13</v>
          </cell>
          <cell r="K21" t="str">
            <v>CHF</v>
          </cell>
          <cell r="L21">
            <v>1.7202</v>
          </cell>
        </row>
        <row r="22">
          <cell r="J22">
            <v>14</v>
          </cell>
          <cell r="K22" t="str">
            <v>GBP</v>
          </cell>
          <cell r="L22">
            <v>0.70190215483961538</v>
          </cell>
        </row>
        <row r="23">
          <cell r="J23">
            <v>15</v>
          </cell>
          <cell r="K23" t="str">
            <v>C$</v>
          </cell>
          <cell r="L23">
            <v>1.5638999999999998</v>
          </cell>
        </row>
        <row r="24">
          <cell r="J24">
            <v>16</v>
          </cell>
          <cell r="K24" t="str">
            <v>AUD</v>
          </cell>
          <cell r="L24">
            <v>2.0161290322580645</v>
          </cell>
        </row>
        <row r="25">
          <cell r="J25">
            <v>17</v>
          </cell>
          <cell r="K25" t="str">
            <v>EUR</v>
          </cell>
          <cell r="L25">
            <v>1.1238480557428636</v>
          </cell>
        </row>
        <row r="27">
          <cell r="L27">
            <v>1</v>
          </cell>
        </row>
      </sheetData>
      <sheetData sheetId="4"/>
      <sheetData sheetId="5"/>
      <sheetData sheetId="6" refreshError="1"/>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eneral assumptions"/>
      <sheetName val="Group financials"/>
      <sheetName val="KBK"/>
      <sheetName val="Refining"/>
      <sheetName val="AGK"/>
      <sheetName val="NGZ"/>
      <sheetName val="Refining NP"/>
      <sheetName val="Smelting"/>
      <sheetName val="KRAZ"/>
      <sheetName val="BRAZ"/>
      <sheetName val="NKAZ"/>
      <sheetName val="SAZ"/>
      <sheetName val="Smelting NP"/>
      <sheetName val="Rolling mills"/>
      <sheetName val="SMZ"/>
      <sheetName val="BKMPO"/>
      <sheetName val="Foil Mills"/>
      <sheetName val="SFoil"/>
      <sheetName val="Armenal"/>
      <sheetName val="Container div"/>
      <sheetName val="DOZAKL"/>
      <sheetName val="ROSTAR"/>
      <sheetName val="ROSTAR 2"/>
      <sheetName val="WACC"/>
      <sheetName val="WACC NP"/>
      <sheetName val="Sum fin OAO"/>
      <sheetName val="Sum fin Group"/>
      <sheetName val="Comps"/>
      <sheetName val="Precedents"/>
      <sheetName val="Additional info"/>
      <sheetName val="Control"/>
      <sheetName val="Group valua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Working sheet"/>
      <sheetName val="Input"/>
      <sheetName val="Smelters"/>
      <sheetName val="Refinery"/>
      <sheetName val="Integrated"/>
      <sheetName val="Downstream rolling"/>
      <sheetName val="Downstream extrusion"/>
      <sheetName val="Downstream forging casting"/>
    </sheetNames>
    <sheetDataSet>
      <sheetData sheetId="0" refreshError="1"/>
      <sheetData sheetId="1" refreshError="1"/>
      <sheetData sheetId="2" refreshError="1">
        <row r="27">
          <cell r="B27">
            <v>1</v>
          </cell>
          <cell r="C27">
            <v>2</v>
          </cell>
          <cell r="D27">
            <v>3</v>
          </cell>
          <cell r="E27">
            <v>4</v>
          </cell>
          <cell r="F27">
            <v>5</v>
          </cell>
          <cell r="G27">
            <v>6</v>
          </cell>
          <cell r="H27">
            <v>7</v>
          </cell>
          <cell r="I27">
            <v>8</v>
          </cell>
          <cell r="J27">
            <v>9</v>
          </cell>
          <cell r="K27">
            <v>10</v>
          </cell>
          <cell r="L27">
            <v>11</v>
          </cell>
          <cell r="M27">
            <v>12</v>
          </cell>
          <cell r="N27">
            <v>13</v>
          </cell>
          <cell r="O27">
            <v>14</v>
          </cell>
          <cell r="P27">
            <v>15</v>
          </cell>
          <cell r="Q27">
            <v>16</v>
          </cell>
          <cell r="R27">
            <v>17</v>
          </cell>
          <cell r="S27">
            <v>18</v>
          </cell>
          <cell r="T27">
            <v>19</v>
          </cell>
          <cell r="U27">
            <v>20</v>
          </cell>
          <cell r="V27">
            <v>21</v>
          </cell>
          <cell r="W27">
            <v>22</v>
          </cell>
          <cell r="X27">
            <v>23</v>
          </cell>
          <cell r="Y27">
            <v>24</v>
          </cell>
          <cell r="Z27">
            <v>25</v>
          </cell>
          <cell r="AA27">
            <v>26</v>
          </cell>
          <cell r="AB27">
            <v>27</v>
          </cell>
          <cell r="AC27">
            <v>28</v>
          </cell>
          <cell r="AD27">
            <v>29</v>
          </cell>
          <cell r="AE27">
            <v>30</v>
          </cell>
          <cell r="AF27">
            <v>31</v>
          </cell>
          <cell r="AG27">
            <v>32</v>
          </cell>
          <cell r="AH27">
            <v>33</v>
          </cell>
          <cell r="AI27">
            <v>34</v>
          </cell>
          <cell r="AJ27">
            <v>35</v>
          </cell>
          <cell r="AK27">
            <v>36</v>
          </cell>
          <cell r="AL27">
            <v>31</v>
          </cell>
          <cell r="AM27">
            <v>32</v>
          </cell>
          <cell r="AN27">
            <v>32</v>
          </cell>
          <cell r="AO27">
            <v>33</v>
          </cell>
        </row>
        <row r="28">
          <cell r="B28">
            <v>1</v>
          </cell>
          <cell r="C28">
            <v>36598</v>
          </cell>
          <cell r="D28" t="str">
            <v>Eastern Aluminium Ltd</v>
          </cell>
          <cell r="E28" t="str">
            <v>Alcoa</v>
          </cell>
          <cell r="F28" t="str">
            <v>10% in the Portland Smelter (in which Alcoa has 45% interest)</v>
          </cell>
          <cell r="G28">
            <v>0</v>
          </cell>
          <cell r="H28" t="str">
            <v>AU$</v>
          </cell>
          <cell r="I28">
            <v>1.6222000000000001</v>
          </cell>
          <cell r="K28" t="str">
            <v>Eastern Aluminium Ltd</v>
          </cell>
          <cell r="L28">
            <v>174.4</v>
          </cell>
          <cell r="M28">
            <v>1</v>
          </cell>
          <cell r="N28">
            <v>174.4</v>
          </cell>
          <cell r="P28">
            <v>176.36</v>
          </cell>
          <cell r="Q28">
            <v>107.50832203180865</v>
          </cell>
          <cell r="R28">
            <v>108.71655776106522</v>
          </cell>
          <cell r="T28">
            <v>36525</v>
          </cell>
          <cell r="U28">
            <v>73.600999999999999</v>
          </cell>
          <cell r="V28">
            <v>21.009</v>
          </cell>
          <cell r="W28">
            <v>16.995000000000001</v>
          </cell>
          <cell r="X28">
            <v>13.086</v>
          </cell>
          <cell r="Z28">
            <v>2.1559999999999997</v>
          </cell>
          <cell r="AB28">
            <v>0.19600000000000001</v>
          </cell>
          <cell r="AE28">
            <v>1.9599999999999997</v>
          </cell>
        </row>
        <row r="29">
          <cell r="B29">
            <v>2</v>
          </cell>
          <cell r="C29">
            <v>36767</v>
          </cell>
          <cell r="D29" t="str">
            <v>Reynolds Australia Aluminium</v>
          </cell>
          <cell r="E29" t="str">
            <v>Billiton</v>
          </cell>
          <cell r="F29" t="str">
            <v>56% stake in the Worlsey alumina refinery/bauxite mine (formerly owned by Alcoa)</v>
          </cell>
          <cell r="G29">
            <v>0</v>
          </cell>
          <cell r="H29" t="str">
            <v>US$</v>
          </cell>
          <cell r="I29">
            <v>1</v>
          </cell>
          <cell r="L29">
            <v>1490</v>
          </cell>
          <cell r="M29">
            <v>0.56000000000000005</v>
          </cell>
          <cell r="N29">
            <v>2660.7142857142853</v>
          </cell>
          <cell r="P29">
            <v>2660.7142857142853</v>
          </cell>
          <cell r="Q29">
            <v>2660.7142857142853</v>
          </cell>
          <cell r="R29">
            <v>2660.7142857142853</v>
          </cell>
          <cell r="T29" t="str">
            <v>na</v>
          </cell>
          <cell r="AE29">
            <v>0</v>
          </cell>
        </row>
        <row r="30">
          <cell r="B30">
            <v>3</v>
          </cell>
          <cell r="C30">
            <v>35640</v>
          </cell>
          <cell r="D30" t="str">
            <v>Extrusion plant in Spain formerly owned by Reynolds</v>
          </cell>
          <cell r="E30" t="str">
            <v>Alcoa</v>
          </cell>
          <cell r="F30" t="str">
            <v>Extrusion plant in Irurzun from Reynolds</v>
          </cell>
          <cell r="G30">
            <v>0</v>
          </cell>
          <cell r="N30" t="e">
            <v>#DIV/0!</v>
          </cell>
          <cell r="P30" t="e">
            <v>#DIV/0!</v>
          </cell>
          <cell r="Q30" t="e">
            <v>#DIV/0!</v>
          </cell>
          <cell r="R30" t="e">
            <v>#DIV/0!</v>
          </cell>
          <cell r="T30" t="str">
            <v>na</v>
          </cell>
          <cell r="AE30">
            <v>0</v>
          </cell>
        </row>
        <row r="31">
          <cell r="B31">
            <v>4</v>
          </cell>
          <cell r="C31">
            <v>35640</v>
          </cell>
          <cell r="D31" t="str">
            <v>Inespal</v>
          </cell>
          <cell r="E31" t="str">
            <v>Alcoa</v>
          </cell>
          <cell r="F31" t="str">
            <v>Integrated</v>
          </cell>
          <cell r="G31">
            <v>0</v>
          </cell>
          <cell r="H31" t="str">
            <v>PTA</v>
          </cell>
          <cell r="I31">
            <v>150</v>
          </cell>
          <cell r="K31" t="str">
            <v>One alumina refinery at San Ciprian (1.1mtpy), three primary aluminium smelters, at San Ciprian, La Coruqa and Avilis (combined capacity of 365,000 mtpy), three rollling mills at Amorebieta, Alicante and Sabiqanigo (combined capacity of 29,000 mtpy)</v>
          </cell>
          <cell r="L31">
            <v>61500</v>
          </cell>
          <cell r="M31">
            <v>1</v>
          </cell>
          <cell r="N31">
            <v>61500</v>
          </cell>
          <cell r="P31">
            <v>149172</v>
          </cell>
          <cell r="Q31">
            <v>410</v>
          </cell>
          <cell r="R31">
            <v>994.48</v>
          </cell>
          <cell r="T31">
            <v>35430</v>
          </cell>
          <cell r="U31">
            <v>144546</v>
          </cell>
          <cell r="V31">
            <v>22045</v>
          </cell>
          <cell r="W31">
            <v>13483</v>
          </cell>
          <cell r="X31">
            <v>1006.2156368221941</v>
          </cell>
          <cell r="Z31">
            <v>68047</v>
          </cell>
          <cell r="AA31">
            <v>0</v>
          </cell>
          <cell r="AB31">
            <v>10</v>
          </cell>
          <cell r="AC31">
            <v>19635</v>
          </cell>
          <cell r="AD31">
            <v>91131</v>
          </cell>
          <cell r="AE31">
            <v>68037</v>
          </cell>
        </row>
        <row r="32">
          <cell r="B32">
            <v>5</v>
          </cell>
          <cell r="C32">
            <v>36608</v>
          </cell>
          <cell r="D32" t="str">
            <v>Indian Aluminiun Co</v>
          </cell>
          <cell r="E32" t="str">
            <v>Hindalco</v>
          </cell>
          <cell r="F32" t="str">
            <v>Ingrated</v>
          </cell>
          <cell r="G32">
            <v>0</v>
          </cell>
          <cell r="H32" t="str">
            <v>Indian Rs</v>
          </cell>
          <cell r="I32">
            <v>43.579990000000002</v>
          </cell>
          <cell r="L32">
            <v>7380</v>
          </cell>
          <cell r="M32">
            <v>0.54620000000000002</v>
          </cell>
          <cell r="N32">
            <v>13511.53423654339</v>
          </cell>
          <cell r="P32">
            <v>17108.83823654339</v>
          </cell>
          <cell r="Q32">
            <v>310.0398654644801</v>
          </cell>
          <cell r="R32">
            <v>392.58472148670501</v>
          </cell>
          <cell r="T32">
            <v>36616</v>
          </cell>
          <cell r="U32">
            <v>11797.44</v>
          </cell>
          <cell r="V32">
            <v>2024.539</v>
          </cell>
          <cell r="W32">
            <v>1459.903</v>
          </cell>
          <cell r="X32">
            <v>839.36400000000003</v>
          </cell>
          <cell r="Z32">
            <v>4228.3519999999999</v>
          </cell>
          <cell r="AA32">
            <v>595.49900000000002</v>
          </cell>
          <cell r="AB32">
            <v>35.548999999999999</v>
          </cell>
          <cell r="AC32">
            <v>0</v>
          </cell>
          <cell r="AD32">
            <v>7720.0079999999998</v>
          </cell>
          <cell r="AE32">
            <v>3597.3040000000001</v>
          </cell>
        </row>
        <row r="33">
          <cell r="B33">
            <v>6</v>
          </cell>
          <cell r="C33">
            <v>36383</v>
          </cell>
          <cell r="D33" t="str">
            <v>Pechiney</v>
          </cell>
          <cell r="E33" t="str">
            <v>Alcan</v>
          </cell>
          <cell r="F33" t="str">
            <v>Integrated</v>
          </cell>
          <cell r="G33">
            <v>0</v>
          </cell>
          <cell r="H33" t="str">
            <v>€</v>
          </cell>
          <cell r="I33">
            <v>1.5369999999999999</v>
          </cell>
          <cell r="L33">
            <v>4746.9425961442876</v>
          </cell>
          <cell r="M33">
            <v>1</v>
          </cell>
          <cell r="N33">
            <v>4746.9425961442876</v>
          </cell>
          <cell r="P33">
            <v>7999.9425961442876</v>
          </cell>
          <cell r="Q33">
            <v>3088.4467118700636</v>
          </cell>
          <cell r="R33">
            <v>5204.9073494757895</v>
          </cell>
          <cell r="T33" t="str">
            <v>1H 1999 and ARS 1998</v>
          </cell>
          <cell r="U33">
            <v>9561</v>
          </cell>
          <cell r="V33">
            <v>788.5</v>
          </cell>
          <cell r="W33">
            <v>418.5</v>
          </cell>
          <cell r="X33">
            <v>280.60501193317418</v>
          </cell>
          <cell r="Z33">
            <v>3253</v>
          </cell>
          <cell r="AD33">
            <v>2788</v>
          </cell>
          <cell r="AE33">
            <v>3253</v>
          </cell>
        </row>
        <row r="34">
          <cell r="B34">
            <v>7</v>
          </cell>
          <cell r="C34">
            <v>35858</v>
          </cell>
          <cell r="D34" t="str">
            <v>Indian Aluminiun Co</v>
          </cell>
          <cell r="E34" t="str">
            <v>Alcan</v>
          </cell>
          <cell r="F34" t="str">
            <v>Integrated—extrusion</v>
          </cell>
          <cell r="G34">
            <v>0</v>
          </cell>
          <cell r="H34" t="str">
            <v>Indian Rs</v>
          </cell>
          <cell r="I34">
            <v>39.469990000000003</v>
          </cell>
          <cell r="L34">
            <v>1493.3520000000001</v>
          </cell>
          <cell r="M34">
            <v>0.2</v>
          </cell>
          <cell r="N34">
            <v>7466.76</v>
          </cell>
          <cell r="P34">
            <v>11812.76</v>
          </cell>
          <cell r="Q34">
            <v>189.17562431609431</v>
          </cell>
          <cell r="R34">
            <v>299.28459571436423</v>
          </cell>
          <cell r="T34">
            <v>35885</v>
          </cell>
          <cell r="U34">
            <v>11625.29</v>
          </cell>
          <cell r="V34">
            <v>1661.721</v>
          </cell>
          <cell r="W34">
            <v>1199.8140000000001</v>
          </cell>
          <cell r="X34">
            <v>713.72500000000002</v>
          </cell>
          <cell r="Z34">
            <v>4428.0330000000004</v>
          </cell>
          <cell r="AB34">
            <v>82.033000000000001</v>
          </cell>
          <cell r="AE34">
            <v>4346</v>
          </cell>
        </row>
        <row r="35">
          <cell r="B35">
            <v>8</v>
          </cell>
          <cell r="C35">
            <v>36984</v>
          </cell>
          <cell r="D35" t="str">
            <v>Sapa Eurofoil</v>
          </cell>
          <cell r="E35" t="str">
            <v>Pechiney</v>
          </cell>
          <cell r="F35" t="str">
            <v>Downstream</v>
          </cell>
          <cell r="G35">
            <v>0</v>
          </cell>
          <cell r="H35" t="str">
            <v>US$</v>
          </cell>
          <cell r="I35">
            <v>1</v>
          </cell>
          <cell r="L35">
            <v>127</v>
          </cell>
          <cell r="M35">
            <v>1</v>
          </cell>
          <cell r="N35">
            <v>127</v>
          </cell>
          <cell r="P35">
            <v>127</v>
          </cell>
          <cell r="Q35">
            <v>127</v>
          </cell>
          <cell r="R35">
            <v>127</v>
          </cell>
          <cell r="U35">
            <v>200</v>
          </cell>
          <cell r="V35">
            <v>22</v>
          </cell>
          <cell r="W35">
            <v>14</v>
          </cell>
          <cell r="X35" t="str">
            <v>na</v>
          </cell>
          <cell r="Z35">
            <v>0</v>
          </cell>
          <cell r="AA35">
            <v>0</v>
          </cell>
          <cell r="AB35">
            <v>0</v>
          </cell>
          <cell r="AC35">
            <v>0</v>
          </cell>
          <cell r="AD35">
            <v>0</v>
          </cell>
          <cell r="AE35">
            <v>0</v>
          </cell>
        </row>
        <row r="36">
          <cell r="B36">
            <v>9</v>
          </cell>
          <cell r="C36">
            <v>36188</v>
          </cell>
          <cell r="D36" t="str">
            <v>AKW</v>
          </cell>
          <cell r="E36" t="str">
            <v>Accuride</v>
          </cell>
          <cell r="F36" t="str">
            <v>Downstream, casting/forging</v>
          </cell>
          <cell r="G36">
            <v>0</v>
          </cell>
          <cell r="H36" t="str">
            <v>US$</v>
          </cell>
          <cell r="I36">
            <v>1</v>
          </cell>
          <cell r="L36">
            <v>71</v>
          </cell>
          <cell r="M36">
            <v>0.5</v>
          </cell>
          <cell r="N36">
            <v>142</v>
          </cell>
          <cell r="P36">
            <v>142</v>
          </cell>
          <cell r="Q36">
            <v>142</v>
          </cell>
          <cell r="R36">
            <v>142</v>
          </cell>
          <cell r="T36">
            <v>36981</v>
          </cell>
          <cell r="U36">
            <v>76.099999999999994</v>
          </cell>
          <cell r="AE36">
            <v>0</v>
          </cell>
        </row>
        <row r="37">
          <cell r="B37">
            <v>10</v>
          </cell>
          <cell r="C37">
            <v>36580</v>
          </cell>
          <cell r="D37" t="str">
            <v>Comalco</v>
          </cell>
          <cell r="E37" t="str">
            <v>Rio Tinto</v>
          </cell>
          <cell r="F37" t="str">
            <v>Extrusion</v>
          </cell>
          <cell r="G37">
            <v>0</v>
          </cell>
          <cell r="H37" t="str">
            <v>A$</v>
          </cell>
          <cell r="I37">
            <v>1.6271</v>
          </cell>
          <cell r="L37">
            <v>1469.481</v>
          </cell>
          <cell r="M37">
            <v>0.2757</v>
          </cell>
          <cell r="N37">
            <v>5330</v>
          </cell>
          <cell r="P37">
            <v>5724.7</v>
          </cell>
          <cell r="Q37">
            <v>3275.7667014934545</v>
          </cell>
          <cell r="R37">
            <v>3518.3455227091144</v>
          </cell>
          <cell r="T37">
            <v>36525</v>
          </cell>
          <cell r="U37">
            <v>2448.6</v>
          </cell>
          <cell r="V37">
            <v>634.4</v>
          </cell>
          <cell r="W37">
            <v>491.5</v>
          </cell>
          <cell r="X37">
            <v>371.5</v>
          </cell>
          <cell r="Z37">
            <v>492.3</v>
          </cell>
          <cell r="AA37">
            <v>0</v>
          </cell>
          <cell r="AB37">
            <v>97.6</v>
          </cell>
          <cell r="AC37">
            <v>0</v>
          </cell>
          <cell r="AD37">
            <v>1942.7</v>
          </cell>
          <cell r="AE37">
            <v>394.70000000000005</v>
          </cell>
        </row>
        <row r="38">
          <cell r="B38">
            <v>11</v>
          </cell>
          <cell r="C38">
            <v>35908</v>
          </cell>
          <cell r="D38" t="str">
            <v>Reynolds</v>
          </cell>
          <cell r="E38" t="str">
            <v>Ball</v>
          </cell>
          <cell r="F38" t="str">
            <v>Rolling (aluminium can assets in the US)</v>
          </cell>
          <cell r="G38">
            <v>0</v>
          </cell>
          <cell r="H38" t="str">
            <v>US$</v>
          </cell>
          <cell r="I38">
            <v>1</v>
          </cell>
          <cell r="L38">
            <v>820</v>
          </cell>
          <cell r="M38">
            <v>1</v>
          </cell>
          <cell r="N38">
            <v>820</v>
          </cell>
          <cell r="P38">
            <v>820</v>
          </cell>
          <cell r="Q38">
            <v>820</v>
          </cell>
          <cell r="R38">
            <v>820</v>
          </cell>
          <cell r="T38" t="str">
            <v>na</v>
          </cell>
          <cell r="U38">
            <v>2300</v>
          </cell>
          <cell r="AE38">
            <v>0</v>
          </cell>
        </row>
        <row r="39">
          <cell r="B39">
            <v>12</v>
          </cell>
          <cell r="C39">
            <v>36770</v>
          </cell>
          <cell r="D39" t="str">
            <v>NSA</v>
          </cell>
          <cell r="E39" t="str">
            <v xml:space="preserve">Century Aluminium </v>
          </cell>
          <cell r="F39" t="str">
            <v>Primary aluminium smelter in Hawesville</v>
          </cell>
          <cell r="G39">
            <v>0</v>
          </cell>
          <cell r="H39" t="str">
            <v>US$</v>
          </cell>
          <cell r="I39">
            <v>1</v>
          </cell>
          <cell r="L39">
            <v>374.40000000000003</v>
          </cell>
          <cell r="M39">
            <v>0.8</v>
          </cell>
          <cell r="N39">
            <v>468</v>
          </cell>
          <cell r="P39">
            <v>468</v>
          </cell>
          <cell r="Q39">
            <v>468</v>
          </cell>
          <cell r="R39">
            <v>468</v>
          </cell>
          <cell r="T39" t="str">
            <v>na</v>
          </cell>
          <cell r="AE39">
            <v>0</v>
          </cell>
        </row>
        <row r="40">
          <cell r="B40">
            <v>13</v>
          </cell>
          <cell r="C40">
            <v>35493</v>
          </cell>
          <cell r="D40" t="str">
            <v>Bellwood (extrusion)</v>
          </cell>
          <cell r="E40" t="str">
            <v>Kaiser</v>
          </cell>
          <cell r="F40" t="str">
            <v>Extrusion plant</v>
          </cell>
          <cell r="G40">
            <v>0</v>
          </cell>
          <cell r="H40" t="str">
            <v>US$</v>
          </cell>
          <cell r="I40">
            <v>1</v>
          </cell>
          <cell r="L40">
            <v>40</v>
          </cell>
          <cell r="M40">
            <v>1</v>
          </cell>
          <cell r="N40">
            <v>40</v>
          </cell>
          <cell r="P40">
            <v>44</v>
          </cell>
          <cell r="Q40">
            <v>40</v>
          </cell>
          <cell r="R40">
            <v>44</v>
          </cell>
          <cell r="T40" t="str">
            <v>na</v>
          </cell>
          <cell r="Z40">
            <v>4</v>
          </cell>
          <cell r="AE40">
            <v>4</v>
          </cell>
        </row>
        <row r="41">
          <cell r="B41">
            <v>14</v>
          </cell>
          <cell r="C41">
            <v>35243</v>
          </cell>
          <cell r="D41" t="str">
            <v>30 plants and services from Alumax</v>
          </cell>
          <cell r="E41" t="str">
            <v>Euramax</v>
          </cell>
          <cell r="F41" t="str">
            <v>Fabricated products</v>
          </cell>
          <cell r="G41">
            <v>0</v>
          </cell>
          <cell r="H41" t="str">
            <v>US$</v>
          </cell>
          <cell r="I41">
            <v>1</v>
          </cell>
          <cell r="L41">
            <v>246.6</v>
          </cell>
          <cell r="M41">
            <v>1</v>
          </cell>
          <cell r="N41">
            <v>246.6</v>
          </cell>
          <cell r="P41">
            <v>246.6</v>
          </cell>
          <cell r="Q41">
            <v>246.6</v>
          </cell>
          <cell r="R41">
            <v>246.6</v>
          </cell>
          <cell r="T41" t="str">
            <v>na</v>
          </cell>
          <cell r="U41">
            <v>500</v>
          </cell>
          <cell r="AE41">
            <v>0</v>
          </cell>
        </row>
        <row r="42">
          <cell r="B42">
            <v>15</v>
          </cell>
          <cell r="C42">
            <v>36753</v>
          </cell>
          <cell r="D42" t="str">
            <v>Algroup</v>
          </cell>
          <cell r="E42" t="str">
            <v>Alcan</v>
          </cell>
          <cell r="F42" t="str">
            <v>Integrated</v>
          </cell>
          <cell r="G42">
            <v>0</v>
          </cell>
          <cell r="H42" t="str">
            <v>CHF</v>
          </cell>
          <cell r="I42">
            <v>1.617</v>
          </cell>
          <cell r="L42">
            <v>7599.9</v>
          </cell>
          <cell r="M42">
            <v>1</v>
          </cell>
          <cell r="N42">
            <v>7599.9</v>
          </cell>
          <cell r="P42">
            <v>9436.9</v>
          </cell>
          <cell r="Q42">
            <v>4700</v>
          </cell>
          <cell r="R42">
            <v>5836.0544217687075</v>
          </cell>
          <cell r="T42" t="str">
            <v>ARS 99+ Interim 30/06/00</v>
          </cell>
          <cell r="U42">
            <v>8168.5</v>
          </cell>
          <cell r="V42">
            <v>1102</v>
          </cell>
          <cell r="W42">
            <v>767</v>
          </cell>
          <cell r="X42">
            <v>569</v>
          </cell>
          <cell r="Z42">
            <v>2286</v>
          </cell>
          <cell r="AB42">
            <v>501</v>
          </cell>
          <cell r="AC42">
            <v>52</v>
          </cell>
          <cell r="AE42">
            <v>1785</v>
          </cell>
          <cell r="AM42" t="str">
            <v>ARS 99+ Interim 30/06/00</v>
          </cell>
          <cell r="AN42" t="str">
            <v xml:space="preserve"> Interim 30/06/00</v>
          </cell>
        </row>
        <row r="43">
          <cell r="B43">
            <v>16</v>
          </cell>
          <cell r="C43">
            <v>36678</v>
          </cell>
          <cell r="D43" t="str">
            <v>Reynolds</v>
          </cell>
          <cell r="E43" t="str">
            <v>Alcoa</v>
          </cell>
          <cell r="F43" t="str">
            <v>Integrated</v>
          </cell>
          <cell r="G43">
            <v>0</v>
          </cell>
          <cell r="H43" t="str">
            <v>USD</v>
          </cell>
          <cell r="I43">
            <v>1</v>
          </cell>
          <cell r="L43">
            <v>4514.3601971099997</v>
          </cell>
          <cell r="M43">
            <v>1</v>
          </cell>
          <cell r="N43">
            <v>4514.3601971099997</v>
          </cell>
          <cell r="P43">
            <v>6568.3601971099997</v>
          </cell>
          <cell r="Q43">
            <v>4514.3601971099997</v>
          </cell>
          <cell r="R43">
            <v>6568.3601971099997</v>
          </cell>
          <cell r="T43" t="str">
            <v>ARS 99+ Interim 30/03/00</v>
          </cell>
          <cell r="U43">
            <v>4916</v>
          </cell>
          <cell r="V43">
            <v>599.12</v>
          </cell>
          <cell r="W43">
            <v>418.87</v>
          </cell>
          <cell r="X43">
            <v>164</v>
          </cell>
          <cell r="Z43">
            <v>2108</v>
          </cell>
          <cell r="AB43">
            <v>54</v>
          </cell>
          <cell r="AC43">
            <v>0</v>
          </cell>
          <cell r="AE43">
            <v>2054</v>
          </cell>
          <cell r="AM43" t="str">
            <v>ARS 99 + Interim 31/03/00</v>
          </cell>
          <cell r="AN43" t="str">
            <v>Interim 31/03/00</v>
          </cell>
        </row>
        <row r="44">
          <cell r="B44">
            <v>17</v>
          </cell>
          <cell r="C44">
            <v>36643</v>
          </cell>
          <cell r="D44" t="str">
            <v>Columbia</v>
          </cell>
          <cell r="E44" t="str">
            <v>Caradon</v>
          </cell>
          <cell r="F44" t="str">
            <v>Downstream—extrusion</v>
          </cell>
          <cell r="G44">
            <v>0</v>
          </cell>
          <cell r="H44" t="str">
            <v>USD</v>
          </cell>
          <cell r="I44">
            <v>1</v>
          </cell>
          <cell r="L44">
            <v>120</v>
          </cell>
          <cell r="M44">
            <v>1</v>
          </cell>
          <cell r="N44">
            <v>120</v>
          </cell>
          <cell r="P44">
            <v>120</v>
          </cell>
          <cell r="Q44">
            <v>120</v>
          </cell>
          <cell r="R44">
            <v>120</v>
          </cell>
          <cell r="T44" t="str">
            <v>Bloomberg ( figures 99)</v>
          </cell>
          <cell r="U44">
            <v>111.765</v>
          </cell>
          <cell r="V44">
            <v>17.1373</v>
          </cell>
          <cell r="W44">
            <v>11.325519999999999</v>
          </cell>
          <cell r="AE44">
            <v>0</v>
          </cell>
        </row>
        <row r="45">
          <cell r="B45">
            <v>18</v>
          </cell>
          <cell r="C45">
            <v>36549</v>
          </cell>
          <cell r="D45" t="str">
            <v>Wells</v>
          </cell>
          <cell r="E45" t="str">
            <v>Norsk Hydro</v>
          </cell>
          <cell r="F45" t="str">
            <v>Downstream—extrusion</v>
          </cell>
          <cell r="G45">
            <v>0</v>
          </cell>
          <cell r="H45" t="str">
            <v>USD</v>
          </cell>
          <cell r="I45">
            <v>1</v>
          </cell>
          <cell r="L45">
            <v>58</v>
          </cell>
          <cell r="M45">
            <v>1</v>
          </cell>
          <cell r="N45">
            <v>58</v>
          </cell>
          <cell r="P45">
            <v>158.11000000000001</v>
          </cell>
          <cell r="Q45">
            <v>58</v>
          </cell>
          <cell r="R45">
            <v>158.11000000000001</v>
          </cell>
          <cell r="T45" t="str">
            <v>ARS 31/12/99</v>
          </cell>
          <cell r="U45">
            <v>246.19399999999999</v>
          </cell>
          <cell r="V45">
            <v>24.650449999999999</v>
          </cell>
          <cell r="W45">
            <v>19.83145</v>
          </cell>
          <cell r="X45">
            <v>4.8970000000000002</v>
          </cell>
          <cell r="Z45">
            <v>108.349</v>
          </cell>
          <cell r="AB45">
            <v>8.2390000000000008</v>
          </cell>
          <cell r="AC45">
            <v>0</v>
          </cell>
          <cell r="AE45">
            <v>100.11</v>
          </cell>
          <cell r="AM45" t="str">
            <v>ARS 99</v>
          </cell>
          <cell r="AN45" t="str">
            <v>ARS 99</v>
          </cell>
        </row>
        <row r="46">
          <cell r="B46">
            <v>19</v>
          </cell>
          <cell r="C46">
            <v>36369</v>
          </cell>
          <cell r="D46" t="str">
            <v>Easco</v>
          </cell>
          <cell r="E46" t="str">
            <v>Caradon</v>
          </cell>
          <cell r="F46" t="str">
            <v>Downstream—extrusion</v>
          </cell>
          <cell r="G46">
            <v>0</v>
          </cell>
          <cell r="H46" t="str">
            <v>uSD</v>
          </cell>
          <cell r="I46">
            <v>1</v>
          </cell>
          <cell r="L46">
            <v>155</v>
          </cell>
          <cell r="M46">
            <v>1</v>
          </cell>
          <cell r="N46">
            <v>155</v>
          </cell>
          <cell r="P46">
            <v>233.096</v>
          </cell>
          <cell r="Q46">
            <v>155</v>
          </cell>
          <cell r="R46">
            <v>233.096</v>
          </cell>
          <cell r="T46" t="str">
            <v>ARS 98 + Interim 31/06/99</v>
          </cell>
          <cell r="U46">
            <v>303.39100000000002</v>
          </cell>
          <cell r="V46">
            <v>33.883919999999996</v>
          </cell>
          <cell r="W46">
            <v>25.152419999999999</v>
          </cell>
          <cell r="X46">
            <v>9.6796199999999999</v>
          </cell>
          <cell r="Z46">
            <v>94.487000000000009</v>
          </cell>
          <cell r="AB46">
            <v>16.390999999999998</v>
          </cell>
          <cell r="AC46">
            <v>0</v>
          </cell>
          <cell r="AE46">
            <v>78.096000000000004</v>
          </cell>
          <cell r="AM46" t="str">
            <v>ARS 98 + Interim 30/06/99</v>
          </cell>
          <cell r="AN46" t="str">
            <v xml:space="preserve"> Interim 30/06/99</v>
          </cell>
        </row>
        <row r="47">
          <cell r="B47">
            <v>20</v>
          </cell>
          <cell r="C47">
            <v>35860</v>
          </cell>
          <cell r="D47" t="str">
            <v>Alumax</v>
          </cell>
          <cell r="E47" t="str">
            <v>Alcoa</v>
          </cell>
          <cell r="F47" t="str">
            <v>Integrated—extrusion</v>
          </cell>
          <cell r="G47">
            <v>0</v>
          </cell>
          <cell r="H47" t="str">
            <v>USD</v>
          </cell>
          <cell r="I47">
            <v>1</v>
          </cell>
          <cell r="L47">
            <v>1377</v>
          </cell>
          <cell r="M47">
            <v>0.51</v>
          </cell>
          <cell r="N47">
            <v>2700</v>
          </cell>
          <cell r="P47">
            <v>3706.4</v>
          </cell>
          <cell r="Q47">
            <v>2700</v>
          </cell>
          <cell r="R47">
            <v>3706.4</v>
          </cell>
          <cell r="T47" t="str">
            <v>ARS 97 + Interim 31/03/98</v>
          </cell>
          <cell r="U47">
            <v>2973.4750000000004</v>
          </cell>
          <cell r="V47">
            <v>476.06499999999994</v>
          </cell>
          <cell r="W47">
            <v>322.08999999999997</v>
          </cell>
          <cell r="X47">
            <v>70.875</v>
          </cell>
          <cell r="Z47">
            <v>1054.3</v>
          </cell>
          <cell r="AB47">
            <v>47.9</v>
          </cell>
          <cell r="AC47">
            <v>0</v>
          </cell>
          <cell r="AE47">
            <v>1006.4</v>
          </cell>
          <cell r="AM47" t="str">
            <v>ARS 97 + Interim 31/03/97</v>
          </cell>
          <cell r="AN47" t="str">
            <v>Interim 31/03/98</v>
          </cell>
        </row>
        <row r="48">
          <cell r="B48">
            <v>21</v>
          </cell>
          <cell r="C48">
            <v>35296</v>
          </cell>
          <cell r="D48" t="str">
            <v>CasTech</v>
          </cell>
          <cell r="E48" t="str">
            <v>Commonwealth</v>
          </cell>
          <cell r="F48" t="str">
            <v>Flat rolled</v>
          </cell>
          <cell r="G48">
            <v>0</v>
          </cell>
          <cell r="H48" t="str">
            <v>USD</v>
          </cell>
          <cell r="I48">
            <v>1</v>
          </cell>
          <cell r="L48">
            <v>259.33356900000001</v>
          </cell>
          <cell r="M48">
            <v>0.98</v>
          </cell>
          <cell r="N48">
            <v>264.62609081632655</v>
          </cell>
          <cell r="P48">
            <v>311.99909081632654</v>
          </cell>
          <cell r="Q48">
            <v>264.62609081632655</v>
          </cell>
          <cell r="R48">
            <v>311.99909081632654</v>
          </cell>
          <cell r="T48" t="str">
            <v>ARS 96 + Interim 30/06/96</v>
          </cell>
          <cell r="U48">
            <v>407.93875000000003</v>
          </cell>
          <cell r="V48">
            <v>41.393499999999996</v>
          </cell>
          <cell r="W48">
            <v>32.378</v>
          </cell>
          <cell r="X48">
            <v>21.141499999999997</v>
          </cell>
          <cell r="Z48">
            <v>47.762</v>
          </cell>
          <cell r="AB48">
            <v>0.38900000000000001</v>
          </cell>
          <cell r="AC48">
            <v>0</v>
          </cell>
          <cell r="AE48">
            <v>47.372999999999998</v>
          </cell>
          <cell r="AM48" t="str">
            <v>ARS 96 + Interim 31/06/96</v>
          </cell>
          <cell r="AN48" t="str">
            <v>Interim 31/06/96</v>
          </cell>
        </row>
        <row r="49">
          <cell r="B49">
            <v>22</v>
          </cell>
          <cell r="C49">
            <v>34981</v>
          </cell>
          <cell r="D49" t="str">
            <v>Cressona</v>
          </cell>
          <cell r="E49" t="str">
            <v>Alumax</v>
          </cell>
          <cell r="F49" t="str">
            <v>Downstream—extrusion</v>
          </cell>
          <cell r="G49">
            <v>0</v>
          </cell>
          <cell r="H49" t="str">
            <v>USD</v>
          </cell>
          <cell r="I49">
            <v>1</v>
          </cell>
          <cell r="L49">
            <v>430</v>
          </cell>
          <cell r="M49">
            <v>1</v>
          </cell>
          <cell r="N49">
            <v>430</v>
          </cell>
          <cell r="P49">
            <v>500</v>
          </cell>
          <cell r="Q49">
            <v>430</v>
          </cell>
          <cell r="R49">
            <v>500</v>
          </cell>
          <cell r="T49" t="str">
            <v>RBB</v>
          </cell>
          <cell r="U49">
            <v>500</v>
          </cell>
          <cell r="Z49">
            <v>70</v>
          </cell>
          <cell r="AE49">
            <v>70</v>
          </cell>
        </row>
        <row r="50">
          <cell r="B50">
            <v>23</v>
          </cell>
          <cell r="N50" t="e">
            <v>#DIV/0!</v>
          </cell>
          <cell r="P50" t="e">
            <v>#DIV/0!</v>
          </cell>
          <cell r="Q50" t="e">
            <v>#DIV/0!</v>
          </cell>
          <cell r="R50" t="e">
            <v>#DIV/0!</v>
          </cell>
          <cell r="AE50">
            <v>0</v>
          </cell>
        </row>
        <row r="51">
          <cell r="B51">
            <v>24</v>
          </cell>
          <cell r="N51" t="e">
            <v>#DIV/0!</v>
          </cell>
          <cell r="P51" t="e">
            <v>#DIV/0!</v>
          </cell>
          <cell r="Q51" t="e">
            <v>#DIV/0!</v>
          </cell>
          <cell r="R51" t="e">
            <v>#DIV/0!</v>
          </cell>
          <cell r="AE51">
            <v>0</v>
          </cell>
        </row>
        <row r="52">
          <cell r="B52">
            <v>25</v>
          </cell>
          <cell r="N52" t="e">
            <v>#DIV/0!</v>
          </cell>
          <cell r="P52" t="e">
            <v>#DIV/0!</v>
          </cell>
          <cell r="Q52" t="e">
            <v>#DIV/0!</v>
          </cell>
          <cell r="R52" t="e">
            <v>#DIV/0!</v>
          </cell>
          <cell r="AE52">
            <v>0</v>
          </cell>
        </row>
        <row r="53">
          <cell r="B53">
            <v>26</v>
          </cell>
          <cell r="N53" t="e">
            <v>#DIV/0!</v>
          </cell>
          <cell r="P53" t="e">
            <v>#DIV/0!</v>
          </cell>
          <cell r="Q53" t="e">
            <v>#DIV/0!</v>
          </cell>
          <cell r="R53" t="e">
            <v>#DIV/0!</v>
          </cell>
          <cell r="AE53">
            <v>0</v>
          </cell>
        </row>
        <row r="54">
          <cell r="B54">
            <v>27</v>
          </cell>
          <cell r="N54" t="e">
            <v>#DIV/0!</v>
          </cell>
          <cell r="P54" t="e">
            <v>#DIV/0!</v>
          </cell>
          <cell r="Q54" t="e">
            <v>#DIV/0!</v>
          </cell>
          <cell r="R54" t="e">
            <v>#DIV/0!</v>
          </cell>
          <cell r="AE54">
            <v>0</v>
          </cell>
        </row>
        <row r="55">
          <cell r="B55">
            <v>28</v>
          </cell>
          <cell r="N55" t="e">
            <v>#DIV/0!</v>
          </cell>
          <cell r="P55" t="e">
            <v>#DIV/0!</v>
          </cell>
          <cell r="Q55" t="e">
            <v>#DIV/0!</v>
          </cell>
          <cell r="R55" t="e">
            <v>#DIV/0!</v>
          </cell>
          <cell r="AE55">
            <v>0</v>
          </cell>
        </row>
        <row r="56">
          <cell r="B56">
            <v>29</v>
          </cell>
          <cell r="N56" t="e">
            <v>#DIV/0!</v>
          </cell>
          <cell r="P56" t="e">
            <v>#DIV/0!</v>
          </cell>
          <cell r="Q56" t="e">
            <v>#DIV/0!</v>
          </cell>
          <cell r="R56" t="e">
            <v>#DIV/0!</v>
          </cell>
          <cell r="AE56">
            <v>0</v>
          </cell>
        </row>
        <row r="57">
          <cell r="B57">
            <v>30</v>
          </cell>
          <cell r="N57" t="e">
            <v>#DIV/0!</v>
          </cell>
          <cell r="P57" t="e">
            <v>#DIV/0!</v>
          </cell>
          <cell r="Q57" t="e">
            <v>#DIV/0!</v>
          </cell>
          <cell r="R57" t="e">
            <v>#DIV/0!</v>
          </cell>
          <cell r="AE57">
            <v>0</v>
          </cell>
        </row>
        <row r="58">
          <cell r="B58">
            <v>31</v>
          </cell>
          <cell r="N58" t="e">
            <v>#DIV/0!</v>
          </cell>
          <cell r="P58" t="e">
            <v>#DIV/0!</v>
          </cell>
          <cell r="Q58" t="e">
            <v>#DIV/0!</v>
          </cell>
          <cell r="R58" t="e">
            <v>#DIV/0!</v>
          </cell>
          <cell r="AE58">
            <v>0</v>
          </cell>
        </row>
        <row r="59">
          <cell r="B59">
            <v>32</v>
          </cell>
          <cell r="N59" t="e">
            <v>#DIV/0!</v>
          </cell>
          <cell r="P59" t="e">
            <v>#DIV/0!</v>
          </cell>
          <cell r="Q59" t="e">
            <v>#DIV/0!</v>
          </cell>
          <cell r="R59" t="e">
            <v>#DIV/0!</v>
          </cell>
          <cell r="AE59">
            <v>0</v>
          </cell>
        </row>
        <row r="60">
          <cell r="B60">
            <v>33</v>
          </cell>
          <cell r="N60" t="e">
            <v>#DIV/0!</v>
          </cell>
          <cell r="P60" t="e">
            <v>#DIV/0!</v>
          </cell>
          <cell r="Q60" t="e">
            <v>#DIV/0!</v>
          </cell>
          <cell r="R60" t="e">
            <v>#DIV/0!</v>
          </cell>
          <cell r="AE60">
            <v>0</v>
          </cell>
        </row>
        <row r="61">
          <cell r="B61">
            <v>34</v>
          </cell>
          <cell r="N61" t="e">
            <v>#DIV/0!</v>
          </cell>
          <cell r="P61" t="e">
            <v>#DIV/0!</v>
          </cell>
          <cell r="Q61" t="e">
            <v>#DIV/0!</v>
          </cell>
          <cell r="R61" t="e">
            <v>#DIV/0!</v>
          </cell>
          <cell r="AE61">
            <v>0</v>
          </cell>
        </row>
        <row r="62">
          <cell r="B62">
            <v>35</v>
          </cell>
          <cell r="N62" t="e">
            <v>#DIV/0!</v>
          </cell>
          <cell r="P62" t="e">
            <v>#DIV/0!</v>
          </cell>
          <cell r="Q62" t="e">
            <v>#DIV/0!</v>
          </cell>
          <cell r="R62" t="e">
            <v>#DIV/0!</v>
          </cell>
          <cell r="AE62">
            <v>0</v>
          </cell>
        </row>
        <row r="63">
          <cell r="B63">
            <v>36</v>
          </cell>
          <cell r="N63" t="e">
            <v>#DIV/0!</v>
          </cell>
          <cell r="P63" t="e">
            <v>#DIV/0!</v>
          </cell>
          <cell r="Q63" t="e">
            <v>#DIV/0!</v>
          </cell>
          <cell r="R63" t="e">
            <v>#DIV/0!</v>
          </cell>
          <cell r="AE63">
            <v>0</v>
          </cell>
        </row>
        <row r="64">
          <cell r="B64">
            <v>37</v>
          </cell>
          <cell r="N64" t="e">
            <v>#DIV/0!</v>
          </cell>
          <cell r="P64" t="e">
            <v>#DIV/0!</v>
          </cell>
          <cell r="Q64" t="e">
            <v>#DIV/0!</v>
          </cell>
          <cell r="R64" t="e">
            <v>#DIV/0!</v>
          </cell>
          <cell r="AE64">
            <v>0</v>
          </cell>
        </row>
        <row r="65">
          <cell r="B65">
            <v>38</v>
          </cell>
          <cell r="N65" t="e">
            <v>#DIV/0!</v>
          </cell>
          <cell r="P65" t="e">
            <v>#DIV/0!</v>
          </cell>
          <cell r="Q65" t="e">
            <v>#DIV/0!</v>
          </cell>
          <cell r="R65" t="e">
            <v>#DIV/0!</v>
          </cell>
          <cell r="AE65">
            <v>0</v>
          </cell>
        </row>
        <row r="66">
          <cell r="B66">
            <v>39</v>
          </cell>
          <cell r="N66" t="e">
            <v>#DIV/0!</v>
          </cell>
          <cell r="P66" t="e">
            <v>#DIV/0!</v>
          </cell>
          <cell r="Q66" t="e">
            <v>#DIV/0!</v>
          </cell>
          <cell r="R66" t="e">
            <v>#DIV/0!</v>
          </cell>
          <cell r="AE66">
            <v>0</v>
          </cell>
        </row>
        <row r="67">
          <cell r="B67">
            <v>40</v>
          </cell>
          <cell r="N67" t="e">
            <v>#DIV/0!</v>
          </cell>
          <cell r="P67" t="e">
            <v>#DIV/0!</v>
          </cell>
          <cell r="Q67" t="e">
            <v>#DIV/0!</v>
          </cell>
          <cell r="R67" t="e">
            <v>#DIV/0!</v>
          </cell>
          <cell r="AE67">
            <v>0</v>
          </cell>
        </row>
        <row r="68">
          <cell r="B68">
            <v>41</v>
          </cell>
          <cell r="N68" t="e">
            <v>#DIV/0!</v>
          </cell>
          <cell r="P68" t="e">
            <v>#DIV/0!</v>
          </cell>
          <cell r="Q68" t="e">
            <v>#DIV/0!</v>
          </cell>
          <cell r="R68" t="e">
            <v>#DIV/0!</v>
          </cell>
          <cell r="AE68">
            <v>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ited Financials"/>
      <sheetName val="Rates"/>
      <sheetName val="DCF"/>
      <sheetName val="WACC"/>
    </sheetNames>
    <sheetDataSet>
      <sheetData sheetId="0"/>
      <sheetData sheetId="1"/>
      <sheetData sheetId="2">
        <row r="6">
          <cell r="L6">
            <v>3</v>
          </cell>
        </row>
        <row r="18">
          <cell r="E18">
            <v>0</v>
          </cell>
        </row>
      </sheetData>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R1"/>
  <sheetViews>
    <sheetView showGridLines="0" workbookViewId="0">
      <selection activeCell="A35" sqref="A35"/>
    </sheetView>
  </sheetViews>
  <sheetFormatPr defaultColWidth="8.7109375" defaultRowHeight="15" outlineLevelCol="1"/>
  <cols>
    <col min="1" max="1" width="23.85546875" style="1" bestFit="1" customWidth="1"/>
    <col min="2" max="2" width="12.140625" style="1" bestFit="1" customWidth="1"/>
    <col min="3" max="62" width="10.5703125" style="1" customWidth="1" outlineLevel="1"/>
    <col min="63" max="63" width="5.140625" style="1" customWidth="1"/>
    <col min="64" max="68" width="10.5703125" style="1" customWidth="1" outlineLevel="1"/>
    <col min="69" max="69" width="1.5703125" style="1" customWidth="1"/>
    <col min="70" max="70" width="12" style="1" bestFit="1" customWidth="1" outlineLevel="1"/>
    <col min="71" max="71" width="10.5703125" style="1" bestFit="1" customWidth="1"/>
    <col min="72" max="16384" width="8.7109375" style="1"/>
  </cols>
  <sheetData/>
  <pageMargins left="0.11811023622047245" right="0.11811023622047245" top="0.74803149606299213" bottom="0.74803149606299213"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2"/>
  <sheetViews>
    <sheetView tabSelected="1" zoomScale="115" zoomScaleNormal="115" workbookViewId="0">
      <selection activeCell="A149" sqref="A149"/>
    </sheetView>
  </sheetViews>
  <sheetFormatPr defaultRowHeight="12.75" outlineLevelRow="1"/>
  <cols>
    <col min="1" max="1" width="57.7109375" style="92" customWidth="1"/>
    <col min="2" max="2" width="12.140625" style="92" customWidth="1"/>
    <col min="3" max="3" width="11.5703125" style="92" customWidth="1"/>
    <col min="4" max="4" width="11.140625" style="92" bestFit="1" customWidth="1"/>
    <col min="5" max="5" width="10.7109375" style="92" customWidth="1"/>
    <col min="6" max="8" width="10.85546875" style="92" bestFit="1" customWidth="1"/>
    <col min="9" max="16384" width="9.140625" style="92"/>
  </cols>
  <sheetData>
    <row r="1" spans="1:5">
      <c r="A1" s="92" t="s">
        <v>64</v>
      </c>
    </row>
    <row r="3" spans="1:5" ht="15">
      <c r="A3" s="156" t="s">
        <v>158</v>
      </c>
      <c r="B3"/>
      <c r="C3"/>
      <c r="D3"/>
      <c r="E3"/>
    </row>
    <row r="4" spans="1:5" ht="15">
      <c r="A4" t="s">
        <v>159</v>
      </c>
      <c r="B4"/>
      <c r="C4"/>
      <c r="D4"/>
      <c r="E4"/>
    </row>
    <row r="5" spans="1:5" ht="15">
      <c r="A5" t="s">
        <v>160</v>
      </c>
      <c r="B5"/>
      <c r="C5"/>
      <c r="D5"/>
      <c r="E5"/>
    </row>
    <row r="6" spans="1:5" ht="15">
      <c r="A6"/>
      <c r="B6"/>
      <c r="C6"/>
      <c r="D6"/>
      <c r="E6"/>
    </row>
    <row r="7" spans="1:5" ht="15">
      <c r="A7" s="2">
        <v>10000</v>
      </c>
      <c r="B7" t="s">
        <v>161</v>
      </c>
      <c r="C7"/>
      <c r="D7"/>
      <c r="E7"/>
    </row>
    <row r="8" spans="1:5" ht="15">
      <c r="A8" s="2">
        <v>2100</v>
      </c>
      <c r="B8" t="s">
        <v>162</v>
      </c>
      <c r="C8"/>
      <c r="D8"/>
      <c r="E8"/>
    </row>
    <row r="9" spans="1:5" ht="15">
      <c r="A9" s="2">
        <v>12000</v>
      </c>
      <c r="B9" t="s">
        <v>163</v>
      </c>
      <c r="C9"/>
      <c r="D9"/>
      <c r="E9"/>
    </row>
    <row r="10" spans="1:5" ht="15">
      <c r="A10"/>
      <c r="B10"/>
      <c r="C10"/>
      <c r="D10"/>
      <c r="E10"/>
    </row>
    <row r="11" spans="1:5" ht="15">
      <c r="A11" t="s">
        <v>164</v>
      </c>
      <c r="B11"/>
      <c r="C11"/>
      <c r="D11"/>
      <c r="E11"/>
    </row>
    <row r="20" spans="1:8">
      <c r="A20" s="92" t="s">
        <v>171</v>
      </c>
      <c r="B20" s="93">
        <v>0</v>
      </c>
    </row>
    <row r="21" spans="1:8">
      <c r="A21" s="92" t="s">
        <v>170</v>
      </c>
      <c r="B21" s="93">
        <v>0</v>
      </c>
    </row>
    <row r="22" spans="1:8">
      <c r="B22" s="93"/>
    </row>
    <row r="23" spans="1:8">
      <c r="A23" s="149" t="s">
        <v>33</v>
      </c>
      <c r="B23" s="149">
        <v>0.18</v>
      </c>
    </row>
    <row r="24" spans="1:8">
      <c r="A24" s="149" t="s">
        <v>21</v>
      </c>
      <c r="B24" s="149">
        <v>0.24</v>
      </c>
    </row>
    <row r="27" spans="1:8">
      <c r="A27" s="149" t="s">
        <v>156</v>
      </c>
      <c r="B27" s="150">
        <v>10000</v>
      </c>
    </row>
    <row r="29" spans="1:8">
      <c r="B29" s="93"/>
    </row>
    <row r="30" spans="1:8">
      <c r="B30" s="104"/>
      <c r="C30" s="146" t="s">
        <v>147</v>
      </c>
      <c r="D30" s="146" t="s">
        <v>148</v>
      </c>
      <c r="E30" s="146" t="s">
        <v>149</v>
      </c>
      <c r="F30" s="146" t="s">
        <v>150</v>
      </c>
      <c r="G30" s="146" t="s">
        <v>151</v>
      </c>
      <c r="H30" s="146" t="s">
        <v>152</v>
      </c>
    </row>
    <row r="31" spans="1:8">
      <c r="A31" s="92" t="s">
        <v>101</v>
      </c>
      <c r="B31" s="105" t="s">
        <v>69</v>
      </c>
      <c r="C31" s="106"/>
      <c r="D31" s="106"/>
      <c r="E31" s="106"/>
      <c r="F31" s="106"/>
      <c r="G31" s="106"/>
      <c r="H31" s="106"/>
    </row>
    <row r="32" spans="1:8">
      <c r="A32" s="92" t="s">
        <v>100</v>
      </c>
      <c r="B32" s="105" t="s">
        <v>69</v>
      </c>
      <c r="C32" s="107"/>
      <c r="D32" s="107"/>
      <c r="E32" s="107"/>
      <c r="F32" s="106"/>
      <c r="G32" s="106"/>
      <c r="H32" s="106"/>
    </row>
    <row r="33" spans="1:8">
      <c r="A33" s="92" t="s">
        <v>68</v>
      </c>
      <c r="B33" s="105" t="s">
        <v>69</v>
      </c>
      <c r="C33" s="106"/>
      <c r="D33" s="106"/>
      <c r="E33" s="106"/>
      <c r="F33" s="107"/>
      <c r="G33" s="107"/>
      <c r="H33" s="107"/>
    </row>
    <row r="34" spans="1:8">
      <c r="B34" s="105"/>
      <c r="C34" s="97"/>
      <c r="D34" s="97"/>
      <c r="E34" s="97"/>
      <c r="F34" s="94"/>
      <c r="G34" s="94"/>
      <c r="H34" s="94"/>
    </row>
    <row r="35" spans="1:8">
      <c r="B35" s="105"/>
      <c r="C35" s="94"/>
      <c r="D35" s="94"/>
      <c r="E35" s="94"/>
      <c r="F35" s="94"/>
      <c r="G35" s="94"/>
      <c r="H35" s="94"/>
    </row>
    <row r="36" spans="1:8">
      <c r="B36" s="105"/>
      <c r="C36" s="97"/>
      <c r="D36" s="97"/>
      <c r="E36" s="97"/>
      <c r="F36" s="94"/>
      <c r="G36" s="94"/>
      <c r="H36" s="94"/>
    </row>
    <row r="37" spans="1:8">
      <c r="A37" s="92" t="s">
        <v>53</v>
      </c>
      <c r="B37" s="105" t="s">
        <v>69</v>
      </c>
      <c r="C37" s="97">
        <f>C33</f>
        <v>0</v>
      </c>
      <c r="D37" s="97">
        <f>C37+D33-D32</f>
        <v>0</v>
      </c>
      <c r="E37" s="97">
        <f t="shared" ref="E37:H37" si="0">D37+E33-E32</f>
        <v>0</v>
      </c>
      <c r="F37" s="97">
        <f>E37+F33-F32</f>
        <v>0</v>
      </c>
      <c r="G37" s="97">
        <f t="shared" si="0"/>
        <v>0</v>
      </c>
      <c r="H37" s="97">
        <f t="shared" si="0"/>
        <v>0</v>
      </c>
    </row>
    <row r="38" spans="1:8">
      <c r="B38" s="105"/>
      <c r="C38" s="97"/>
      <c r="D38" s="97"/>
      <c r="E38" s="97"/>
      <c r="F38" s="97"/>
      <c r="G38" s="97"/>
      <c r="H38" s="97"/>
    </row>
    <row r="39" spans="1:8">
      <c r="A39" s="98" t="s">
        <v>167</v>
      </c>
      <c r="B39" s="105"/>
      <c r="C39" s="97"/>
      <c r="D39" s="97"/>
      <c r="E39" s="97"/>
      <c r="F39" s="97"/>
      <c r="G39" s="97"/>
      <c r="H39" s="97"/>
    </row>
    <row r="40" spans="1:8">
      <c r="A40" s="108" t="s">
        <v>107</v>
      </c>
      <c r="B40" s="105" t="s">
        <v>56</v>
      </c>
      <c r="C40" s="97"/>
      <c r="D40" s="97"/>
      <c r="E40" s="97"/>
      <c r="F40" s="97"/>
      <c r="G40" s="97"/>
      <c r="H40" s="97"/>
    </row>
    <row r="41" spans="1:8" s="133" customFormat="1">
      <c r="A41" s="131" t="s">
        <v>114</v>
      </c>
      <c r="B41" s="105" t="s">
        <v>56</v>
      </c>
      <c r="C41" s="132"/>
      <c r="D41" s="132"/>
      <c r="E41" s="132"/>
      <c r="F41" s="132"/>
      <c r="G41" s="132"/>
      <c r="H41" s="132"/>
    </row>
    <row r="42" spans="1:8">
      <c r="A42" s="108" t="s">
        <v>108</v>
      </c>
      <c r="B42" s="105" t="s">
        <v>56</v>
      </c>
      <c r="C42" s="97"/>
      <c r="D42" s="97"/>
      <c r="E42" s="97"/>
      <c r="F42" s="97"/>
      <c r="G42" s="97"/>
      <c r="H42" s="97"/>
    </row>
    <row r="43" spans="1:8" s="133" customFormat="1">
      <c r="A43" s="131" t="s">
        <v>115</v>
      </c>
      <c r="B43" s="105" t="s">
        <v>56</v>
      </c>
      <c r="C43" s="134"/>
      <c r="D43" s="134"/>
      <c r="E43" s="134"/>
      <c r="F43" s="134"/>
      <c r="G43" s="134"/>
      <c r="H43" s="134"/>
    </row>
    <row r="44" spans="1:8">
      <c r="A44" s="108" t="s">
        <v>109</v>
      </c>
      <c r="B44" s="105" t="s">
        <v>56</v>
      </c>
      <c r="C44" s="97"/>
      <c r="D44" s="97"/>
      <c r="E44" s="97"/>
      <c r="F44" s="97"/>
      <c r="G44" s="97"/>
      <c r="H44" s="97"/>
    </row>
    <row r="45" spans="1:8" s="133" customFormat="1">
      <c r="A45" s="131" t="s">
        <v>116</v>
      </c>
      <c r="B45" s="105" t="s">
        <v>56</v>
      </c>
      <c r="C45" s="134"/>
      <c r="D45" s="134"/>
      <c r="E45" s="134"/>
      <c r="F45" s="134"/>
      <c r="G45" s="134"/>
      <c r="H45" s="134"/>
    </row>
    <row r="46" spans="1:8">
      <c r="A46" s="111" t="s">
        <v>110</v>
      </c>
      <c r="B46" s="105" t="s">
        <v>56</v>
      </c>
      <c r="C46" s="113"/>
      <c r="D46" s="113"/>
      <c r="E46" s="113"/>
      <c r="F46" s="113"/>
      <c r="G46" s="113"/>
      <c r="H46" s="113"/>
    </row>
    <row r="47" spans="1:8">
      <c r="A47" s="108" t="s">
        <v>111</v>
      </c>
      <c r="B47" s="105" t="s">
        <v>56</v>
      </c>
      <c r="C47" s="97"/>
      <c r="D47" s="97"/>
      <c r="E47" s="97"/>
      <c r="F47" s="97"/>
      <c r="G47" s="97"/>
      <c r="H47" s="97"/>
    </row>
    <row r="48" spans="1:8">
      <c r="A48" s="111" t="s">
        <v>112</v>
      </c>
      <c r="B48" s="105" t="s">
        <v>56</v>
      </c>
      <c r="C48" s="102">
        <f>C46+C47+C49</f>
        <v>282.4858757062147</v>
      </c>
      <c r="D48" s="102">
        <f t="shared" ref="D48:H48" si="1">D46+D47+D49</f>
        <v>282.4858757062147</v>
      </c>
      <c r="E48" s="102">
        <f t="shared" si="1"/>
        <v>282.4858757062147</v>
      </c>
      <c r="F48" s="102">
        <f t="shared" si="1"/>
        <v>282.4858757062147</v>
      </c>
      <c r="G48" s="102">
        <f t="shared" si="1"/>
        <v>282.4858757062147</v>
      </c>
      <c r="H48" s="102">
        <f t="shared" si="1"/>
        <v>282.4858757062147</v>
      </c>
    </row>
    <row r="49" spans="1:8">
      <c r="A49" s="111" t="s">
        <v>146</v>
      </c>
      <c r="B49" s="105"/>
      <c r="C49" s="102">
        <f>C187</f>
        <v>282.4858757062147</v>
      </c>
      <c r="D49" s="102">
        <f t="shared" ref="D49:H49" si="2">D187</f>
        <v>282.4858757062147</v>
      </c>
      <c r="E49" s="102">
        <f t="shared" si="2"/>
        <v>282.4858757062147</v>
      </c>
      <c r="F49" s="102">
        <f t="shared" si="2"/>
        <v>282.4858757062147</v>
      </c>
      <c r="G49" s="102">
        <f t="shared" si="2"/>
        <v>282.4858757062147</v>
      </c>
      <c r="H49" s="102">
        <f t="shared" si="2"/>
        <v>282.4858757062147</v>
      </c>
    </row>
    <row r="50" spans="1:8">
      <c r="A50" s="111" t="s">
        <v>117</v>
      </c>
      <c r="B50" s="105" t="s">
        <v>56</v>
      </c>
      <c r="C50" s="102">
        <v>0</v>
      </c>
      <c r="D50" s="102">
        <v>0</v>
      </c>
      <c r="E50" s="102">
        <v>0</v>
      </c>
      <c r="F50" s="102">
        <v>0</v>
      </c>
      <c r="G50" s="102">
        <v>0</v>
      </c>
      <c r="H50" s="102">
        <v>0</v>
      </c>
    </row>
    <row r="51" spans="1:8">
      <c r="A51" s="111"/>
      <c r="B51" s="105"/>
      <c r="C51" s="102"/>
      <c r="D51" s="102"/>
      <c r="E51" s="102"/>
      <c r="F51" s="102"/>
      <c r="G51" s="102"/>
      <c r="H51" s="102"/>
    </row>
    <row r="52" spans="1:8">
      <c r="A52" s="111" t="s">
        <v>165</v>
      </c>
      <c r="B52" s="105" t="s">
        <v>56</v>
      </c>
      <c r="C52" s="102">
        <f>$A$8/(1+$B$23)</f>
        <v>1779.6610169491526</v>
      </c>
      <c r="D52" s="102">
        <f>$A$8/(1+$B$23)</f>
        <v>1779.6610169491526</v>
      </c>
      <c r="E52" s="102">
        <f>$A$8/(1+$B$23)</f>
        <v>1779.6610169491526</v>
      </c>
      <c r="F52" s="102">
        <f>$A$8/(1+$B$23)</f>
        <v>1779.6610169491526</v>
      </c>
      <c r="G52" s="102">
        <f>$A$8/(1+$B$23)</f>
        <v>1779.6610169491526</v>
      </c>
      <c r="H52" s="102">
        <f>$A$8/(1+$B$23)</f>
        <v>1779.6610169491526</v>
      </c>
    </row>
    <row r="53" spans="1:8">
      <c r="A53" s="131" t="s">
        <v>118</v>
      </c>
      <c r="B53" s="105" t="s">
        <v>56</v>
      </c>
      <c r="C53" s="135">
        <f>C52*$B$23</f>
        <v>320.33898305084745</v>
      </c>
      <c r="D53" s="135">
        <f t="shared" ref="D53:H53" si="3">D52*$B$23</f>
        <v>320.33898305084745</v>
      </c>
      <c r="E53" s="135">
        <f t="shared" si="3"/>
        <v>320.33898305084745</v>
      </c>
      <c r="F53" s="135">
        <f t="shared" si="3"/>
        <v>320.33898305084745</v>
      </c>
      <c r="G53" s="135">
        <f t="shared" si="3"/>
        <v>320.33898305084745</v>
      </c>
      <c r="H53" s="135">
        <f t="shared" si="3"/>
        <v>320.33898305084745</v>
      </c>
    </row>
    <row r="54" spans="1:8">
      <c r="A54" s="111" t="s">
        <v>166</v>
      </c>
      <c r="B54" s="105" t="s">
        <v>56</v>
      </c>
      <c r="C54" s="102">
        <f>C52+C53</f>
        <v>2100</v>
      </c>
      <c r="D54" s="102">
        <f t="shared" ref="D54:H54" si="4">D52+D53</f>
        <v>2100</v>
      </c>
      <c r="E54" s="102">
        <f t="shared" si="4"/>
        <v>2100</v>
      </c>
      <c r="F54" s="102">
        <f t="shared" si="4"/>
        <v>2100</v>
      </c>
      <c r="G54" s="102">
        <f t="shared" si="4"/>
        <v>2100</v>
      </c>
      <c r="H54" s="102">
        <f t="shared" si="4"/>
        <v>2100</v>
      </c>
    </row>
    <row r="55" spans="1:8">
      <c r="B55" s="95"/>
    </row>
    <row r="56" spans="1:8">
      <c r="A56" s="109" t="s">
        <v>122</v>
      </c>
      <c r="B56" s="109"/>
      <c r="C56" s="147" t="str">
        <f>C30</f>
        <v>Год 1</v>
      </c>
      <c r="D56" s="147" t="str">
        <f t="shared" ref="D56:H56" si="5">D30</f>
        <v>Год 2</v>
      </c>
      <c r="E56" s="147" t="str">
        <f t="shared" si="5"/>
        <v>Год 3</v>
      </c>
      <c r="F56" s="147" t="str">
        <f t="shared" si="5"/>
        <v>Год 4</v>
      </c>
      <c r="G56" s="147" t="str">
        <f t="shared" si="5"/>
        <v>Год 5</v>
      </c>
      <c r="H56" s="147" t="str">
        <f t="shared" si="5"/>
        <v>Год 6</v>
      </c>
    </row>
    <row r="57" spans="1:8" s="110" customFormat="1">
      <c r="B57" s="104"/>
      <c r="C57" s="96"/>
      <c r="D57" s="96"/>
      <c r="E57" s="96"/>
      <c r="F57" s="96"/>
      <c r="G57" s="96"/>
      <c r="H57" s="96"/>
    </row>
    <row r="58" spans="1:8">
      <c r="A58" s="111" t="s">
        <v>65</v>
      </c>
      <c r="C58" s="102">
        <f>SUM(C60,C64,C71,C72)</f>
        <v>1420.3389830508474</v>
      </c>
      <c r="D58" s="102">
        <f t="shared" ref="D58:H58" si="6">SUM(D60,D64,D71,D72)</f>
        <v>1420.3389830508474</v>
      </c>
      <c r="E58" s="102">
        <f t="shared" si="6"/>
        <v>1420.3389830508474</v>
      </c>
      <c r="F58" s="102">
        <f t="shared" si="6"/>
        <v>1420.3389830508474</v>
      </c>
      <c r="G58" s="102">
        <f t="shared" si="6"/>
        <v>1420.3389830508474</v>
      </c>
      <c r="H58" s="102">
        <f t="shared" si="6"/>
        <v>1420.3389830508474</v>
      </c>
    </row>
    <row r="59" spans="1:8">
      <c r="A59" s="111"/>
      <c r="C59" s="102"/>
      <c r="D59" s="102"/>
      <c r="E59" s="102"/>
      <c r="F59" s="102"/>
      <c r="G59" s="102"/>
      <c r="H59" s="102"/>
    </row>
    <row r="60" spans="1:8">
      <c r="A60" s="108" t="s">
        <v>119</v>
      </c>
      <c r="C60" s="102">
        <f>C61+C62</f>
        <v>2100</v>
      </c>
      <c r="D60" s="102">
        <f t="shared" ref="D60:H60" si="7">D61+D62</f>
        <v>2100</v>
      </c>
      <c r="E60" s="102">
        <f t="shared" si="7"/>
        <v>2100</v>
      </c>
      <c r="F60" s="102">
        <f t="shared" si="7"/>
        <v>2100</v>
      </c>
      <c r="G60" s="102">
        <f t="shared" si="7"/>
        <v>2100</v>
      </c>
      <c r="H60" s="102">
        <f t="shared" si="7"/>
        <v>2100</v>
      </c>
    </row>
    <row r="61" spans="1:8">
      <c r="A61" s="112" t="s">
        <v>120</v>
      </c>
      <c r="C61" s="97">
        <f>C54</f>
        <v>2100</v>
      </c>
      <c r="D61" s="97">
        <f t="shared" ref="D61:H61" si="8">D54</f>
        <v>2100</v>
      </c>
      <c r="E61" s="97">
        <f t="shared" si="8"/>
        <v>2100</v>
      </c>
      <c r="F61" s="97">
        <f t="shared" si="8"/>
        <v>2100</v>
      </c>
      <c r="G61" s="97">
        <f t="shared" si="8"/>
        <v>2100</v>
      </c>
      <c r="H61" s="97">
        <f t="shared" si="8"/>
        <v>2100</v>
      </c>
    </row>
    <row r="62" spans="1:8">
      <c r="A62" s="112" t="s">
        <v>106</v>
      </c>
      <c r="C62" s="97">
        <f>-(C132-B132)</f>
        <v>0</v>
      </c>
      <c r="D62" s="97">
        <f t="shared" ref="D62:H62" si="9">-(D132-C132)</f>
        <v>0</v>
      </c>
      <c r="E62" s="97">
        <f t="shared" si="9"/>
        <v>0</v>
      </c>
      <c r="F62" s="97">
        <f t="shared" si="9"/>
        <v>0</v>
      </c>
      <c r="G62" s="97">
        <f t="shared" si="9"/>
        <v>0</v>
      </c>
      <c r="H62" s="97">
        <f t="shared" si="9"/>
        <v>0</v>
      </c>
    </row>
    <row r="63" spans="1:8">
      <c r="A63" s="112"/>
      <c r="C63" s="97"/>
      <c r="D63" s="97"/>
      <c r="E63" s="97"/>
      <c r="F63" s="97"/>
      <c r="G63" s="97"/>
      <c r="H63" s="97"/>
    </row>
    <row r="64" spans="1:8">
      <c r="A64" s="108" t="s">
        <v>121</v>
      </c>
      <c r="C64" s="102">
        <f>SUM(C65:C69)</f>
        <v>-359.32203389830505</v>
      </c>
      <c r="D64" s="102">
        <f t="shared" ref="D64:H64" si="10">SUM(D65:D69)</f>
        <v>-359.32203389830505</v>
      </c>
      <c r="E64" s="102">
        <f t="shared" si="10"/>
        <v>-359.32203389830505</v>
      </c>
      <c r="F64" s="102">
        <f t="shared" si="10"/>
        <v>-359.32203389830505</v>
      </c>
      <c r="G64" s="102">
        <f t="shared" si="10"/>
        <v>-359.32203389830505</v>
      </c>
      <c r="H64" s="102">
        <f t="shared" si="10"/>
        <v>-359.32203389830505</v>
      </c>
    </row>
    <row r="65" spans="1:8">
      <c r="A65" s="112" t="s">
        <v>113</v>
      </c>
      <c r="C65" s="97">
        <f t="shared" ref="C65:H65" si="11">-(C40+C41)</f>
        <v>0</v>
      </c>
      <c r="D65" s="97">
        <f t="shared" si="11"/>
        <v>0</v>
      </c>
      <c r="E65" s="97">
        <f t="shared" si="11"/>
        <v>0</v>
      </c>
      <c r="F65" s="97">
        <f t="shared" si="11"/>
        <v>0</v>
      </c>
      <c r="G65" s="97">
        <f t="shared" si="11"/>
        <v>0</v>
      </c>
      <c r="H65" s="97">
        <f t="shared" si="11"/>
        <v>0</v>
      </c>
    </row>
    <row r="66" spans="1:8">
      <c r="A66" s="112" t="s">
        <v>66</v>
      </c>
      <c r="C66" s="97">
        <f t="shared" ref="C66:H66" si="12">-C50</f>
        <v>0</v>
      </c>
      <c r="D66" s="97">
        <f t="shared" si="12"/>
        <v>0</v>
      </c>
      <c r="E66" s="97">
        <f t="shared" si="12"/>
        <v>0</v>
      </c>
      <c r="F66" s="97">
        <f t="shared" si="12"/>
        <v>0</v>
      </c>
      <c r="G66" s="97">
        <f t="shared" si="12"/>
        <v>0</v>
      </c>
      <c r="H66" s="97">
        <f t="shared" si="12"/>
        <v>0</v>
      </c>
    </row>
    <row r="67" spans="1:8">
      <c r="A67" s="112" t="s">
        <v>98</v>
      </c>
      <c r="C67" s="97">
        <f t="shared" ref="C67:H67" si="13">-(C42+C43)</f>
        <v>0</v>
      </c>
      <c r="D67" s="97">
        <f t="shared" si="13"/>
        <v>0</v>
      </c>
      <c r="E67" s="97">
        <f t="shared" si="13"/>
        <v>0</v>
      </c>
      <c r="F67" s="97">
        <f t="shared" si="13"/>
        <v>0</v>
      </c>
      <c r="G67" s="97">
        <f t="shared" si="13"/>
        <v>0</v>
      </c>
      <c r="H67" s="97">
        <f t="shared" si="13"/>
        <v>0</v>
      </c>
    </row>
    <row r="68" spans="1:8">
      <c r="A68" s="112" t="s">
        <v>99</v>
      </c>
      <c r="C68" s="97">
        <f t="shared" ref="C68:H68" si="14">-(C44+C45)</f>
        <v>0</v>
      </c>
      <c r="D68" s="97">
        <f t="shared" si="14"/>
        <v>0</v>
      </c>
      <c r="E68" s="97">
        <f t="shared" si="14"/>
        <v>0</v>
      </c>
      <c r="F68" s="97">
        <f t="shared" si="14"/>
        <v>0</v>
      </c>
      <c r="G68" s="97">
        <f t="shared" si="14"/>
        <v>0</v>
      </c>
      <c r="H68" s="97">
        <f t="shared" si="14"/>
        <v>0</v>
      </c>
    </row>
    <row r="69" spans="1:8">
      <c r="A69" s="112" t="s">
        <v>67</v>
      </c>
      <c r="C69" s="97">
        <f t="shared" ref="C69:H69" si="15">-C120</f>
        <v>-359.32203389830505</v>
      </c>
      <c r="D69" s="97">
        <f t="shared" si="15"/>
        <v>-359.32203389830505</v>
      </c>
      <c r="E69" s="97">
        <f t="shared" si="15"/>
        <v>-359.32203389830505</v>
      </c>
      <c r="F69" s="97">
        <f t="shared" si="15"/>
        <v>-359.32203389830505</v>
      </c>
      <c r="G69" s="97">
        <f t="shared" si="15"/>
        <v>-359.32203389830505</v>
      </c>
      <c r="H69" s="97">
        <f t="shared" si="15"/>
        <v>-359.32203389830505</v>
      </c>
    </row>
    <row r="70" spans="1:8">
      <c r="A70" s="112"/>
      <c r="C70" s="97"/>
      <c r="D70" s="97"/>
      <c r="E70" s="97"/>
      <c r="F70" s="97"/>
      <c r="G70" s="97"/>
      <c r="H70" s="97"/>
    </row>
    <row r="71" spans="1:8">
      <c r="A71" s="112" t="s">
        <v>134</v>
      </c>
      <c r="C71" s="93">
        <f t="shared" ref="C71:H71" si="16">C175-C180</f>
        <v>-320.33898305084745</v>
      </c>
      <c r="D71" s="93">
        <f t="shared" si="16"/>
        <v>-320.33898305084745</v>
      </c>
      <c r="E71" s="93">
        <f t="shared" si="16"/>
        <v>-320.33898305084745</v>
      </c>
      <c r="F71" s="93">
        <f t="shared" si="16"/>
        <v>-320.33898305084745</v>
      </c>
      <c r="G71" s="93">
        <f t="shared" si="16"/>
        <v>-320.33898305084745</v>
      </c>
      <c r="H71" s="93">
        <f t="shared" si="16"/>
        <v>-320.33898305084745</v>
      </c>
    </row>
    <row r="72" spans="1:8">
      <c r="A72" s="112"/>
      <c r="C72" s="93"/>
      <c r="D72" s="93"/>
      <c r="E72" s="93"/>
      <c r="F72" s="93"/>
      <c r="G72" s="93"/>
      <c r="H72" s="93"/>
    </row>
    <row r="73" spans="1:8">
      <c r="C73" s="93"/>
      <c r="D73" s="93"/>
      <c r="E73" s="93"/>
      <c r="F73" s="93"/>
      <c r="G73" s="93"/>
      <c r="H73" s="93"/>
    </row>
    <row r="74" spans="1:8">
      <c r="A74" s="111" t="s">
        <v>70</v>
      </c>
      <c r="C74" s="102">
        <f>C76</f>
        <v>-10000</v>
      </c>
      <c r="D74" s="102">
        <f t="shared" ref="D74:H74" si="17">D76</f>
        <v>0</v>
      </c>
      <c r="E74" s="102">
        <f t="shared" si="17"/>
        <v>0</v>
      </c>
      <c r="F74" s="102">
        <f t="shared" si="17"/>
        <v>0</v>
      </c>
      <c r="G74" s="102">
        <f t="shared" si="17"/>
        <v>0</v>
      </c>
      <c r="H74" s="102">
        <f t="shared" si="17"/>
        <v>0</v>
      </c>
    </row>
    <row r="75" spans="1:8">
      <c r="A75" s="111"/>
      <c r="C75" s="102"/>
      <c r="D75" s="102"/>
      <c r="E75" s="102"/>
      <c r="F75" s="102"/>
      <c r="G75" s="102"/>
      <c r="H75" s="102"/>
    </row>
    <row r="76" spans="1:8">
      <c r="A76" s="148" t="s">
        <v>156</v>
      </c>
      <c r="B76" s="149"/>
      <c r="C76" s="158">
        <f>-$B$27</f>
        <v>-10000</v>
      </c>
      <c r="D76" s="158"/>
      <c r="E76" s="158"/>
      <c r="F76" s="158"/>
      <c r="G76" s="158"/>
      <c r="H76" s="158"/>
    </row>
    <row r="77" spans="1:8">
      <c r="A77" s="148" t="s">
        <v>168</v>
      </c>
      <c r="B77" s="149"/>
      <c r="C77" s="158"/>
      <c r="D77" s="158"/>
      <c r="E77" s="158"/>
      <c r="F77" s="158"/>
      <c r="G77" s="158"/>
      <c r="H77" s="158">
        <v>12000</v>
      </c>
    </row>
    <row r="78" spans="1:8">
      <c r="C78" s="93"/>
      <c r="D78" s="93"/>
      <c r="E78" s="93"/>
      <c r="F78" s="93"/>
      <c r="G78" s="93"/>
      <c r="H78" s="93"/>
    </row>
    <row r="79" spans="1:8">
      <c r="A79" s="111" t="s">
        <v>71</v>
      </c>
      <c r="C79" s="102">
        <f>SUM(C81:C83)</f>
        <v>0</v>
      </c>
      <c r="D79" s="102">
        <f t="shared" ref="D79:H79" si="18">SUM(D81:D83)</f>
        <v>0</v>
      </c>
      <c r="E79" s="102">
        <f t="shared" si="18"/>
        <v>0</v>
      </c>
      <c r="F79" s="102">
        <f t="shared" si="18"/>
        <v>0</v>
      </c>
      <c r="G79" s="102">
        <f t="shared" si="18"/>
        <v>0</v>
      </c>
      <c r="H79" s="102">
        <f t="shared" si="18"/>
        <v>0</v>
      </c>
    </row>
    <row r="80" spans="1:8">
      <c r="A80" s="108" t="s">
        <v>72</v>
      </c>
      <c r="C80" s="93"/>
      <c r="D80" s="93"/>
      <c r="E80" s="93"/>
      <c r="F80" s="93"/>
      <c r="G80" s="93"/>
      <c r="H80" s="93"/>
    </row>
    <row r="81" spans="1:8">
      <c r="A81" s="112" t="s">
        <v>73</v>
      </c>
      <c r="C81" s="106">
        <f>B199</f>
        <v>0</v>
      </c>
      <c r="D81" s="106"/>
      <c r="E81" s="106"/>
      <c r="F81" s="106"/>
      <c r="G81" s="106"/>
      <c r="H81" s="106"/>
    </row>
    <row r="82" spans="1:8">
      <c r="A82" s="112" t="s">
        <v>74</v>
      </c>
      <c r="C82" s="106"/>
      <c r="D82" s="106">
        <f>-D203</f>
        <v>0</v>
      </c>
      <c r="E82" s="106">
        <f t="shared" ref="E82:H82" si="19">-E203</f>
        <v>0</v>
      </c>
      <c r="F82" s="106">
        <f t="shared" si="19"/>
        <v>0</v>
      </c>
      <c r="G82" s="106">
        <f t="shared" si="19"/>
        <v>0</v>
      </c>
      <c r="H82" s="106">
        <f t="shared" si="19"/>
        <v>0</v>
      </c>
    </row>
    <row r="83" spans="1:8">
      <c r="A83" s="112" t="s">
        <v>75</v>
      </c>
      <c r="C83" s="106"/>
      <c r="D83" s="106">
        <f>-D204</f>
        <v>0</v>
      </c>
      <c r="E83" s="106">
        <f t="shared" ref="E83:H83" si="20">-E204</f>
        <v>0</v>
      </c>
      <c r="F83" s="106">
        <f t="shared" si="20"/>
        <v>0</v>
      </c>
      <c r="G83" s="106">
        <f t="shared" si="20"/>
        <v>0</v>
      </c>
      <c r="H83" s="106">
        <f t="shared" si="20"/>
        <v>0</v>
      </c>
    </row>
    <row r="84" spans="1:8" ht="13.5" thickBot="1">
      <c r="B84" s="93"/>
      <c r="C84" s="93"/>
      <c r="D84" s="93"/>
      <c r="E84" s="93"/>
      <c r="F84" s="93"/>
      <c r="G84" s="93"/>
      <c r="H84" s="93"/>
    </row>
    <row r="85" spans="1:8">
      <c r="A85" s="92" t="s">
        <v>129</v>
      </c>
      <c r="B85" s="159" t="s">
        <v>172</v>
      </c>
      <c r="C85" s="93">
        <f>C58+C74+C79</f>
        <v>-8579.6610169491523</v>
      </c>
      <c r="D85" s="93">
        <f t="shared" ref="C85:H85" si="21">D58+D74+D79</f>
        <v>1420.3389830508474</v>
      </c>
      <c r="E85" s="93">
        <f t="shared" si="21"/>
        <v>1420.3389830508474</v>
      </c>
      <c r="F85" s="93">
        <f t="shared" si="21"/>
        <v>1420.3389830508474</v>
      </c>
      <c r="G85" s="93">
        <f t="shared" si="21"/>
        <v>1420.3389830508474</v>
      </c>
      <c r="H85" s="93">
        <f t="shared" si="21"/>
        <v>1420.3389830508474</v>
      </c>
    </row>
    <row r="86" spans="1:8" ht="13.5" thickBot="1">
      <c r="A86" s="138" t="s">
        <v>131</v>
      </c>
      <c r="B86" s="118">
        <v>10000</v>
      </c>
      <c r="C86" s="118">
        <f>B86+C85</f>
        <v>1420.3389830508477</v>
      </c>
      <c r="D86" s="118">
        <f t="shared" ref="D86:F86" si="22">C86+D85</f>
        <v>2840.6779661016953</v>
      </c>
      <c r="E86" s="118">
        <f t="shared" si="22"/>
        <v>4261.016949152543</v>
      </c>
      <c r="F86" s="118">
        <f t="shared" si="22"/>
        <v>5681.3559322033907</v>
      </c>
      <c r="G86" s="118">
        <f t="shared" ref="G86" si="23">F86+G85</f>
        <v>7101.6949152542384</v>
      </c>
      <c r="H86" s="118">
        <f t="shared" ref="H86" si="24">G86+H85</f>
        <v>8522.033898305086</v>
      </c>
    </row>
    <row r="87" spans="1:8">
      <c r="A87" s="92" t="s">
        <v>130</v>
      </c>
      <c r="B87" s="159" t="s">
        <v>172</v>
      </c>
      <c r="C87" s="93">
        <f t="shared" ref="C87:H87" si="25">C94+C74+C79</f>
        <v>-8579.6610169491523</v>
      </c>
      <c r="D87" s="93">
        <f t="shared" si="25"/>
        <v>1420.3389830508474</v>
      </c>
      <c r="E87" s="93">
        <f t="shared" si="25"/>
        <v>1420.3389830508474</v>
      </c>
      <c r="F87" s="93">
        <f t="shared" si="25"/>
        <v>1420.3389830508474</v>
      </c>
      <c r="G87" s="93">
        <f t="shared" si="25"/>
        <v>1420.3389830508474</v>
      </c>
      <c r="H87" s="93">
        <f t="shared" si="25"/>
        <v>1420.3389830508474</v>
      </c>
    </row>
    <row r="88" spans="1:8">
      <c r="A88" s="138" t="s">
        <v>131</v>
      </c>
      <c r="B88" s="118">
        <v>10000</v>
      </c>
      <c r="C88" s="118">
        <f>C87+B88</f>
        <v>1420.3389830508477</v>
      </c>
      <c r="D88" s="118">
        <f t="shared" ref="D88:H88" si="26">D87+C88</f>
        <v>2840.6779661016953</v>
      </c>
      <c r="E88" s="118">
        <f t="shared" si="26"/>
        <v>4261.016949152543</v>
      </c>
      <c r="F88" s="118">
        <f t="shared" si="26"/>
        <v>5681.3559322033907</v>
      </c>
      <c r="G88" s="118">
        <f t="shared" si="26"/>
        <v>7101.6949152542384</v>
      </c>
      <c r="H88" s="118">
        <f t="shared" si="26"/>
        <v>8522.033898305086</v>
      </c>
    </row>
    <row r="89" spans="1:8">
      <c r="A89" s="127" t="s">
        <v>97</v>
      </c>
      <c r="B89" s="139">
        <f>B86-B88</f>
        <v>0</v>
      </c>
      <c r="C89" s="139">
        <f>C86-C88</f>
        <v>0</v>
      </c>
      <c r="D89" s="139">
        <f t="shared" ref="D89:H89" si="27">D86-D88</f>
        <v>0</v>
      </c>
      <c r="E89" s="139">
        <f t="shared" si="27"/>
        <v>0</v>
      </c>
      <c r="F89" s="139">
        <f t="shared" si="27"/>
        <v>0</v>
      </c>
      <c r="G89" s="139">
        <f t="shared" si="27"/>
        <v>0</v>
      </c>
      <c r="H89" s="139">
        <f t="shared" si="27"/>
        <v>0</v>
      </c>
    </row>
    <row r="90" spans="1:8">
      <c r="C90" s="93">
        <f t="shared" ref="C90:D90" si="28">C89-B89</f>
        <v>0</v>
      </c>
      <c r="D90" s="93">
        <f t="shared" si="28"/>
        <v>0</v>
      </c>
      <c r="E90" s="93">
        <f t="shared" ref="E90" si="29">E89-D89</f>
        <v>0</v>
      </c>
      <c r="F90" s="93">
        <f t="shared" ref="F90:G90" si="30">F89-E89</f>
        <v>0</v>
      </c>
      <c r="G90" s="93">
        <f t="shared" si="30"/>
        <v>0</v>
      </c>
      <c r="H90" s="93">
        <f>H89-G89</f>
        <v>0</v>
      </c>
    </row>
    <row r="91" spans="1:8">
      <c r="C91" s="93"/>
      <c r="D91" s="93"/>
      <c r="E91" s="93"/>
      <c r="F91" s="93"/>
      <c r="G91" s="93"/>
      <c r="H91" s="93"/>
    </row>
    <row r="92" spans="1:8">
      <c r="A92" s="109" t="s">
        <v>123</v>
      </c>
      <c r="B92" s="146" t="s">
        <v>153</v>
      </c>
      <c r="C92" s="147" t="str">
        <f>C56</f>
        <v>Год 1</v>
      </c>
      <c r="D92" s="147" t="str">
        <f t="shared" ref="D92:H92" si="31">D56</f>
        <v>Год 2</v>
      </c>
      <c r="E92" s="147" t="str">
        <f t="shared" si="31"/>
        <v>Год 3</v>
      </c>
      <c r="F92" s="147" t="str">
        <f t="shared" si="31"/>
        <v>Год 4</v>
      </c>
      <c r="G92" s="147" t="str">
        <f t="shared" si="31"/>
        <v>Год 5</v>
      </c>
      <c r="H92" s="147" t="str">
        <f t="shared" si="31"/>
        <v>Год 6</v>
      </c>
    </row>
    <row r="93" spans="1:8">
      <c r="C93" s="93"/>
      <c r="D93" s="93"/>
      <c r="E93" s="93"/>
      <c r="F93" s="93"/>
      <c r="G93" s="93"/>
      <c r="H93" s="93"/>
    </row>
    <row r="94" spans="1:8">
      <c r="A94" s="98" t="s">
        <v>38</v>
      </c>
      <c r="C94" s="102">
        <f>SUM(C95:C102)</f>
        <v>1420.3389830508474</v>
      </c>
      <c r="D94" s="102">
        <f t="shared" ref="D94:H94" si="32">SUM(D95:D102)</f>
        <v>1420.3389830508474</v>
      </c>
      <c r="E94" s="102">
        <f t="shared" si="32"/>
        <v>1420.3389830508474</v>
      </c>
      <c r="F94" s="102">
        <f t="shared" si="32"/>
        <v>1420.3389830508474</v>
      </c>
      <c r="G94" s="102">
        <f t="shared" si="32"/>
        <v>1420.3389830508474</v>
      </c>
      <c r="H94" s="102">
        <f t="shared" si="32"/>
        <v>1420.3389830508474</v>
      </c>
    </row>
    <row r="95" spans="1:8">
      <c r="A95" s="108" t="s">
        <v>1</v>
      </c>
      <c r="C95" s="93">
        <f>C117</f>
        <v>1779.6610169491526</v>
      </c>
      <c r="D95" s="93">
        <f t="shared" ref="D95:H95" si="33">D117</f>
        <v>1779.6610169491526</v>
      </c>
      <c r="E95" s="93">
        <f t="shared" si="33"/>
        <v>1779.6610169491526</v>
      </c>
      <c r="F95" s="93">
        <f t="shared" si="33"/>
        <v>1779.6610169491526</v>
      </c>
      <c r="G95" s="93">
        <f t="shared" si="33"/>
        <v>1779.6610169491526</v>
      </c>
      <c r="H95" s="93">
        <f t="shared" si="33"/>
        <v>1779.6610169491526</v>
      </c>
    </row>
    <row r="96" spans="1:8">
      <c r="A96" s="137" t="s">
        <v>124</v>
      </c>
      <c r="C96" s="93"/>
      <c r="D96" s="93"/>
      <c r="E96" s="93"/>
      <c r="F96" s="93"/>
      <c r="G96" s="93"/>
      <c r="H96" s="93"/>
    </row>
    <row r="97" spans="1:8">
      <c r="A97" s="108" t="s">
        <v>125</v>
      </c>
      <c r="C97" s="93">
        <f>-(C131-B131)</f>
        <v>0</v>
      </c>
      <c r="D97" s="93">
        <f t="shared" ref="D97:H97" si="34">-(D131-C131)</f>
        <v>0</v>
      </c>
      <c r="E97" s="93">
        <f t="shared" si="34"/>
        <v>0</v>
      </c>
      <c r="F97" s="93">
        <f t="shared" si="34"/>
        <v>0</v>
      </c>
      <c r="G97" s="93">
        <f t="shared" si="34"/>
        <v>0</v>
      </c>
      <c r="H97" s="93">
        <f t="shared" si="34"/>
        <v>0</v>
      </c>
    </row>
    <row r="98" spans="1:8">
      <c r="A98" s="108" t="s">
        <v>126</v>
      </c>
      <c r="C98" s="93">
        <f>-(C132-B132)</f>
        <v>0</v>
      </c>
      <c r="D98" s="93">
        <f t="shared" ref="D98:H98" si="35">-(D132-C132)</f>
        <v>0</v>
      </c>
      <c r="E98" s="93">
        <f t="shared" si="35"/>
        <v>0</v>
      </c>
      <c r="F98" s="93">
        <f t="shared" si="35"/>
        <v>0</v>
      </c>
      <c r="G98" s="93">
        <f t="shared" si="35"/>
        <v>0</v>
      </c>
      <c r="H98" s="93">
        <f t="shared" si="35"/>
        <v>0</v>
      </c>
    </row>
    <row r="99" spans="1:8">
      <c r="A99" s="108" t="s">
        <v>127</v>
      </c>
      <c r="C99" s="93">
        <f>C152-B152</f>
        <v>0</v>
      </c>
      <c r="D99" s="93">
        <f t="shared" ref="D99:H99" si="36">D152-C152</f>
        <v>0</v>
      </c>
      <c r="E99" s="93">
        <f t="shared" si="36"/>
        <v>0</v>
      </c>
      <c r="F99" s="93">
        <f t="shared" si="36"/>
        <v>0</v>
      </c>
      <c r="G99" s="93">
        <f t="shared" si="36"/>
        <v>0</v>
      </c>
      <c r="H99" s="93">
        <f t="shared" si="36"/>
        <v>0</v>
      </c>
    </row>
    <row r="100" spans="1:8">
      <c r="A100" s="108" t="s">
        <v>128</v>
      </c>
      <c r="C100" s="93">
        <f t="shared" ref="C100:H100" si="37">(B133-C133)+(C153-B153)</f>
        <v>0</v>
      </c>
      <c r="D100" s="93">
        <f t="shared" si="37"/>
        <v>0</v>
      </c>
      <c r="E100" s="93">
        <f t="shared" si="37"/>
        <v>0</v>
      </c>
      <c r="F100" s="93">
        <f t="shared" si="37"/>
        <v>0</v>
      </c>
      <c r="G100" s="93">
        <f t="shared" si="37"/>
        <v>0</v>
      </c>
      <c r="H100" s="93">
        <f t="shared" si="37"/>
        <v>0</v>
      </c>
    </row>
    <row r="101" spans="1:8">
      <c r="A101" s="136" t="s">
        <v>21</v>
      </c>
      <c r="C101" s="93">
        <f>-C120</f>
        <v>-359.32203389830505</v>
      </c>
      <c r="D101" s="93">
        <f t="shared" ref="D101:H101" si="38">-D120</f>
        <v>-359.32203389830505</v>
      </c>
      <c r="E101" s="93">
        <f t="shared" si="38"/>
        <v>-359.32203389830505</v>
      </c>
      <c r="F101" s="93">
        <f t="shared" si="38"/>
        <v>-359.32203389830505</v>
      </c>
      <c r="G101" s="93">
        <f t="shared" si="38"/>
        <v>-359.32203389830505</v>
      </c>
      <c r="H101" s="93">
        <f t="shared" si="38"/>
        <v>-359.32203389830505</v>
      </c>
    </row>
    <row r="102" spans="1:8">
      <c r="A102" s="136" t="s">
        <v>132</v>
      </c>
      <c r="C102" s="93">
        <f>-C118</f>
        <v>0</v>
      </c>
      <c r="D102" s="93">
        <f>-D118</f>
        <v>0</v>
      </c>
      <c r="E102" s="93">
        <f>-E118</f>
        <v>0</v>
      </c>
      <c r="F102" s="93">
        <f>-F118</f>
        <v>0</v>
      </c>
      <c r="G102" s="93">
        <f>-G118</f>
        <v>0</v>
      </c>
      <c r="H102" s="93">
        <f>-H118</f>
        <v>0</v>
      </c>
    </row>
    <row r="103" spans="1:8">
      <c r="C103" s="93"/>
      <c r="D103" s="93"/>
      <c r="E103" s="93"/>
      <c r="F103" s="93"/>
      <c r="G103" s="93"/>
      <c r="H103" s="93"/>
    </row>
    <row r="104" spans="1:8">
      <c r="C104" s="93"/>
      <c r="D104" s="93"/>
      <c r="E104" s="93"/>
      <c r="F104" s="93"/>
      <c r="G104" s="93"/>
      <c r="H104" s="93"/>
    </row>
    <row r="105" spans="1:8">
      <c r="B105" s="115"/>
    </row>
    <row r="106" spans="1:8">
      <c r="A106" s="109" t="s">
        <v>77</v>
      </c>
      <c r="B106" s="146" t="s">
        <v>153</v>
      </c>
      <c r="C106" s="146" t="str">
        <f>C30</f>
        <v>Год 1</v>
      </c>
      <c r="D106" s="146" t="str">
        <f>D30</f>
        <v>Год 2</v>
      </c>
      <c r="E106" s="146" t="str">
        <f>E30</f>
        <v>Год 3</v>
      </c>
      <c r="F106" s="146" t="str">
        <f>F30</f>
        <v>Год 4</v>
      </c>
      <c r="G106" s="146" t="str">
        <f>G30</f>
        <v>Год 5</v>
      </c>
      <c r="H106" s="146" t="str">
        <f>H30</f>
        <v>Год 6</v>
      </c>
    </row>
    <row r="107" spans="1:8">
      <c r="A107" s="116" t="s">
        <v>0</v>
      </c>
      <c r="C107" s="113">
        <f>$A$8/(1+$B$23)</f>
        <v>1779.6610169491526</v>
      </c>
      <c r="D107" s="113">
        <f>$A$8/(1+$B$23)</f>
        <v>1779.6610169491526</v>
      </c>
      <c r="E107" s="113">
        <f>$A$8/(1+$B$23)</f>
        <v>1779.6610169491526</v>
      </c>
      <c r="F107" s="113">
        <f>$A$8/(1+$B$23)</f>
        <v>1779.6610169491526</v>
      </c>
      <c r="G107" s="113">
        <f>$A$8/(1+$B$23)</f>
        <v>1779.6610169491526</v>
      </c>
      <c r="H107" s="113">
        <f>$A$8/(1+$B$23)</f>
        <v>1779.6610169491526</v>
      </c>
    </row>
    <row r="108" spans="1:8">
      <c r="A108" s="116" t="s">
        <v>3</v>
      </c>
      <c r="C108" s="113">
        <f>SUM(C109:C112)</f>
        <v>282.4858757062147</v>
      </c>
      <c r="D108" s="113">
        <f t="shared" ref="D108:H108" si="39">SUM(D109:D112)</f>
        <v>282.4858757062147</v>
      </c>
      <c r="E108" s="113">
        <f t="shared" si="39"/>
        <v>282.4858757062147</v>
      </c>
      <c r="F108" s="113">
        <f t="shared" si="39"/>
        <v>282.4858757062147</v>
      </c>
      <c r="G108" s="113">
        <f t="shared" si="39"/>
        <v>282.4858757062147</v>
      </c>
      <c r="H108" s="113">
        <f t="shared" si="39"/>
        <v>282.4858757062147</v>
      </c>
    </row>
    <row r="109" spans="1:8" outlineLevel="1">
      <c r="A109" s="100" t="s">
        <v>78</v>
      </c>
      <c r="B109" s="101"/>
      <c r="C109" s="154"/>
      <c r="D109" s="154"/>
      <c r="E109" s="154"/>
      <c r="F109" s="154"/>
      <c r="G109" s="154"/>
      <c r="H109" s="154"/>
    </row>
    <row r="110" spans="1:8" outlineLevel="1">
      <c r="A110" s="100" t="s">
        <v>79</v>
      </c>
      <c r="B110" s="101"/>
      <c r="C110" s="154"/>
      <c r="D110" s="154"/>
      <c r="E110" s="154"/>
      <c r="F110" s="154"/>
      <c r="G110" s="154"/>
      <c r="H110" s="154"/>
    </row>
    <row r="111" spans="1:8" outlineLevel="1">
      <c r="A111" s="100" t="s">
        <v>80</v>
      </c>
      <c r="B111" s="101"/>
      <c r="C111" s="154">
        <f>B20</f>
        <v>0</v>
      </c>
      <c r="D111" s="154"/>
      <c r="E111" s="154"/>
      <c r="F111" s="154"/>
      <c r="G111" s="154"/>
      <c r="H111" s="154"/>
    </row>
    <row r="112" spans="1:8" outlineLevel="1">
      <c r="A112" s="100" t="s">
        <v>22</v>
      </c>
      <c r="B112" s="101"/>
      <c r="C112" s="154">
        <f>C187</f>
        <v>282.4858757062147</v>
      </c>
      <c r="D112" s="154">
        <f t="shared" ref="D112:H112" si="40">D187</f>
        <v>282.4858757062147</v>
      </c>
      <c r="E112" s="154">
        <f t="shared" si="40"/>
        <v>282.4858757062147</v>
      </c>
      <c r="F112" s="154">
        <f t="shared" si="40"/>
        <v>282.4858757062147</v>
      </c>
      <c r="G112" s="154">
        <f t="shared" si="40"/>
        <v>282.4858757062147</v>
      </c>
      <c r="H112" s="154">
        <f t="shared" si="40"/>
        <v>282.4858757062147</v>
      </c>
    </row>
    <row r="113" spans="1:8">
      <c r="A113" s="116" t="s">
        <v>2</v>
      </c>
      <c r="C113" s="113">
        <f>C107-C108</f>
        <v>1497.1751412429378</v>
      </c>
      <c r="D113" s="113">
        <f t="shared" ref="D113:H113" si="41">D107-D108</f>
        <v>1497.1751412429378</v>
      </c>
      <c r="E113" s="113">
        <f t="shared" si="41"/>
        <v>1497.1751412429378</v>
      </c>
      <c r="F113" s="113">
        <f t="shared" si="41"/>
        <v>1497.1751412429378</v>
      </c>
      <c r="G113" s="113">
        <f t="shared" si="41"/>
        <v>1497.1751412429378</v>
      </c>
      <c r="H113" s="113">
        <f t="shared" si="41"/>
        <v>1497.1751412429378</v>
      </c>
    </row>
    <row r="114" spans="1:8">
      <c r="A114" s="116" t="s">
        <v>81</v>
      </c>
      <c r="C114" s="113">
        <f>$B$21</f>
        <v>0</v>
      </c>
      <c r="D114" s="113">
        <f>$B$21</f>
        <v>0</v>
      </c>
      <c r="E114" s="113">
        <f>$B$21</f>
        <v>0</v>
      </c>
      <c r="F114" s="113">
        <f>$B$21</f>
        <v>0</v>
      </c>
      <c r="G114" s="113">
        <f>$B$21</f>
        <v>0</v>
      </c>
      <c r="H114" s="113">
        <f>$B$21</f>
        <v>0</v>
      </c>
    </row>
    <row r="115" spans="1:8">
      <c r="A115" s="116" t="s">
        <v>4</v>
      </c>
      <c r="C115" s="113">
        <f>C113-C114</f>
        <v>1497.1751412429378</v>
      </c>
      <c r="D115" s="113">
        <f t="shared" ref="D115:H115" si="42">D113-D114</f>
        <v>1497.1751412429378</v>
      </c>
      <c r="E115" s="113">
        <f t="shared" si="42"/>
        <v>1497.1751412429378</v>
      </c>
      <c r="F115" s="113">
        <f t="shared" si="42"/>
        <v>1497.1751412429378</v>
      </c>
      <c r="G115" s="113">
        <f t="shared" si="42"/>
        <v>1497.1751412429378</v>
      </c>
      <c r="H115" s="113">
        <f t="shared" si="42"/>
        <v>1497.1751412429378</v>
      </c>
    </row>
    <row r="116" spans="1:8">
      <c r="A116" s="116" t="s">
        <v>169</v>
      </c>
      <c r="C116" s="113">
        <v>0</v>
      </c>
      <c r="D116" s="113">
        <v>0</v>
      </c>
      <c r="E116" s="113">
        <v>0</v>
      </c>
      <c r="F116" s="113">
        <v>0</v>
      </c>
      <c r="G116" s="113">
        <v>0</v>
      </c>
      <c r="H116" s="113">
        <f>A9</f>
        <v>12000</v>
      </c>
    </row>
    <row r="117" spans="1:8">
      <c r="A117" s="116" t="s">
        <v>1</v>
      </c>
      <c r="C117" s="113">
        <f>C115+C118+C112</f>
        <v>1779.6610169491526</v>
      </c>
      <c r="D117" s="113">
        <f>D115+D118+D112</f>
        <v>1779.6610169491526</v>
      </c>
      <c r="E117" s="113">
        <f>E115+E118+E112</f>
        <v>1779.6610169491526</v>
      </c>
      <c r="F117" s="113">
        <f>F115+F118+F112</f>
        <v>1779.6610169491526</v>
      </c>
      <c r="G117" s="113">
        <f>G115+G118+G112</f>
        <v>1779.6610169491526</v>
      </c>
      <c r="H117" s="113">
        <f>H115+H118+H112</f>
        <v>1779.6610169491526</v>
      </c>
    </row>
    <row r="118" spans="1:8">
      <c r="A118" s="100" t="s">
        <v>5</v>
      </c>
      <c r="C118" s="155"/>
      <c r="D118" s="155"/>
      <c r="E118" s="155"/>
      <c r="F118" s="155"/>
      <c r="G118" s="155"/>
      <c r="H118" s="155"/>
    </row>
    <row r="119" spans="1:8">
      <c r="A119" s="116" t="s">
        <v>39</v>
      </c>
      <c r="C119" s="113">
        <f>C115-C118</f>
        <v>1497.1751412429378</v>
      </c>
      <c r="D119" s="113">
        <f>D115-D118</f>
        <v>1497.1751412429378</v>
      </c>
      <c r="E119" s="113">
        <f>E115-E118</f>
        <v>1497.1751412429378</v>
      </c>
      <c r="F119" s="113">
        <f>F115-F118</f>
        <v>1497.1751412429378</v>
      </c>
      <c r="G119" s="113">
        <f>G115-G118</f>
        <v>1497.1751412429378</v>
      </c>
      <c r="H119" s="113">
        <f>H115-H118</f>
        <v>1497.1751412429378</v>
      </c>
    </row>
    <row r="120" spans="1:8">
      <c r="A120" s="116" t="s">
        <v>21</v>
      </c>
      <c r="C120" s="113">
        <f>IF(C119&gt;0,C119*$B$24,0)</f>
        <v>359.32203389830505</v>
      </c>
      <c r="D120" s="113">
        <f t="shared" ref="D120:H120" si="43">IF(D119&gt;0,D119*$B$24,0)</f>
        <v>359.32203389830505</v>
      </c>
      <c r="E120" s="113">
        <f t="shared" si="43"/>
        <v>359.32203389830505</v>
      </c>
      <c r="F120" s="113">
        <f t="shared" si="43"/>
        <v>359.32203389830505</v>
      </c>
      <c r="G120" s="113">
        <f t="shared" si="43"/>
        <v>359.32203389830505</v>
      </c>
      <c r="H120" s="113">
        <f t="shared" si="43"/>
        <v>359.32203389830505</v>
      </c>
    </row>
    <row r="121" spans="1:8">
      <c r="A121" s="116" t="s">
        <v>82</v>
      </c>
      <c r="C121" s="113">
        <f t="shared" ref="C121:H121" si="44">C119-C120</f>
        <v>1137.8531073446327</v>
      </c>
      <c r="D121" s="113">
        <f t="shared" si="44"/>
        <v>1137.8531073446327</v>
      </c>
      <c r="E121" s="113">
        <f t="shared" si="44"/>
        <v>1137.8531073446327</v>
      </c>
      <c r="F121" s="113">
        <f t="shared" si="44"/>
        <v>1137.8531073446327</v>
      </c>
      <c r="G121" s="113">
        <f t="shared" si="44"/>
        <v>1137.8531073446327</v>
      </c>
      <c r="H121" s="113">
        <f t="shared" si="44"/>
        <v>1137.8531073446327</v>
      </c>
    </row>
    <row r="122" spans="1:8">
      <c r="C122" s="93"/>
      <c r="D122" s="93"/>
      <c r="E122" s="93"/>
      <c r="F122" s="93"/>
      <c r="G122" s="93"/>
      <c r="H122" s="93"/>
    </row>
    <row r="123" spans="1:8">
      <c r="C123" s="93"/>
      <c r="D123" s="93"/>
      <c r="E123" s="93"/>
      <c r="F123" s="93"/>
      <c r="G123" s="93"/>
      <c r="H123" s="93"/>
    </row>
    <row r="124" spans="1:8">
      <c r="A124" s="109" t="s">
        <v>10</v>
      </c>
      <c r="B124" s="146" t="str">
        <f>B106</f>
        <v>Год 0</v>
      </c>
      <c r="C124" s="146" t="str">
        <f>C106</f>
        <v>Год 1</v>
      </c>
      <c r="D124" s="146" t="str">
        <f>D106</f>
        <v>Год 2</v>
      </c>
      <c r="E124" s="146" t="str">
        <f>E106</f>
        <v>Год 3</v>
      </c>
      <c r="F124" s="146" t="str">
        <f>F106</f>
        <v>Год 4</v>
      </c>
      <c r="G124" s="146" t="str">
        <f>G106</f>
        <v>Год 5</v>
      </c>
      <c r="H124" s="146" t="str">
        <f>H106</f>
        <v>Год 6</v>
      </c>
    </row>
    <row r="125" spans="1:8">
      <c r="A125" s="98" t="s">
        <v>6</v>
      </c>
      <c r="C125" s="93"/>
      <c r="D125" s="93"/>
      <c r="E125" s="93"/>
      <c r="F125" s="93"/>
      <c r="G125" s="93"/>
      <c r="H125" s="93"/>
    </row>
    <row r="126" spans="1:8">
      <c r="A126" s="108" t="s">
        <v>32</v>
      </c>
      <c r="B126" s="150">
        <f>B185</f>
        <v>0</v>
      </c>
      <c r="C126" s="150">
        <f>C185+C186</f>
        <v>9717.5141242937862</v>
      </c>
      <c r="D126" s="150">
        <f t="shared" ref="D126:H126" si="45">D185+D186</f>
        <v>9435.0282485875705</v>
      </c>
      <c r="E126" s="150">
        <f t="shared" si="45"/>
        <v>9152.5423728813566</v>
      </c>
      <c r="F126" s="150">
        <f t="shared" si="45"/>
        <v>8870.056497175141</v>
      </c>
      <c r="G126" s="150">
        <f t="shared" si="45"/>
        <v>8587.5706214689271</v>
      </c>
      <c r="H126" s="150">
        <f t="shared" si="45"/>
        <v>8305.0847457627115</v>
      </c>
    </row>
    <row r="127" spans="1:8">
      <c r="A127" s="108" t="s">
        <v>88</v>
      </c>
      <c r="B127" s="149">
        <v>0</v>
      </c>
      <c r="C127" s="93"/>
      <c r="D127" s="93"/>
      <c r="E127" s="93"/>
      <c r="F127" s="93"/>
      <c r="G127" s="93"/>
      <c r="H127" s="93"/>
    </row>
    <row r="128" spans="1:8">
      <c r="A128" s="98" t="s">
        <v>7</v>
      </c>
      <c r="B128" s="151">
        <f>B126+B127</f>
        <v>0</v>
      </c>
      <c r="C128" s="102">
        <f>C126+C127</f>
        <v>9717.5141242937862</v>
      </c>
      <c r="D128" s="102">
        <f>D126+D127</f>
        <v>9435.0282485875705</v>
      </c>
      <c r="E128" s="102">
        <f t="shared" ref="E128:H128" si="46">E126+E127</f>
        <v>9152.5423728813566</v>
      </c>
      <c r="F128" s="102">
        <f t="shared" si="46"/>
        <v>8870.056497175141</v>
      </c>
      <c r="G128" s="102">
        <f t="shared" si="46"/>
        <v>8587.5706214689271</v>
      </c>
      <c r="H128" s="102">
        <f t="shared" si="46"/>
        <v>8305.0847457627115</v>
      </c>
    </row>
    <row r="129" spans="1:8">
      <c r="B129" s="149"/>
      <c r="C129" s="93"/>
      <c r="D129" s="93"/>
      <c r="E129" s="93"/>
      <c r="F129" s="93"/>
      <c r="G129" s="93"/>
      <c r="H129" s="93"/>
    </row>
    <row r="130" spans="1:8">
      <c r="A130" s="98" t="s">
        <v>8</v>
      </c>
      <c r="B130" s="149"/>
      <c r="C130" s="93"/>
      <c r="D130" s="93"/>
      <c r="E130" s="93"/>
      <c r="F130" s="93"/>
      <c r="G130" s="93"/>
      <c r="H130" s="93"/>
    </row>
    <row r="131" spans="1:8">
      <c r="A131" s="108" t="s">
        <v>53</v>
      </c>
      <c r="B131" s="149">
        <v>0</v>
      </c>
      <c r="C131" s="93">
        <f>C162</f>
        <v>0</v>
      </c>
      <c r="D131" s="93">
        <f t="shared" ref="D131:H131" si="47">D162</f>
        <v>0</v>
      </c>
      <c r="E131" s="93">
        <f t="shared" si="47"/>
        <v>0</v>
      </c>
      <c r="F131" s="93">
        <f>F162</f>
        <v>0</v>
      </c>
      <c r="G131" s="93">
        <f t="shared" si="47"/>
        <v>0</v>
      </c>
      <c r="H131" s="93">
        <f t="shared" si="47"/>
        <v>0</v>
      </c>
    </row>
    <row r="132" spans="1:8">
      <c r="A132" s="108" t="s">
        <v>52</v>
      </c>
      <c r="B132" s="150">
        <v>0</v>
      </c>
      <c r="C132" s="93">
        <f>C166</f>
        <v>0</v>
      </c>
      <c r="D132" s="93">
        <f t="shared" ref="D132:H132" si="48">D166</f>
        <v>0</v>
      </c>
      <c r="E132" s="93">
        <f t="shared" si="48"/>
        <v>0</v>
      </c>
      <c r="F132" s="93">
        <f t="shared" si="48"/>
        <v>0</v>
      </c>
      <c r="G132" s="93">
        <f t="shared" si="48"/>
        <v>0</v>
      </c>
      <c r="H132" s="93">
        <f t="shared" si="48"/>
        <v>0</v>
      </c>
    </row>
    <row r="133" spans="1:8">
      <c r="A133" s="108" t="s">
        <v>89</v>
      </c>
      <c r="B133" s="149">
        <v>0</v>
      </c>
      <c r="C133" s="93">
        <f>C176</f>
        <v>0</v>
      </c>
      <c r="D133" s="93">
        <f t="shared" ref="D133:H133" si="49">D176</f>
        <v>0</v>
      </c>
      <c r="E133" s="93">
        <f t="shared" si="49"/>
        <v>0</v>
      </c>
      <c r="F133" s="93">
        <f t="shared" si="49"/>
        <v>0</v>
      </c>
      <c r="G133" s="93">
        <f>G176</f>
        <v>0</v>
      </c>
      <c r="H133" s="93">
        <f t="shared" si="49"/>
        <v>0</v>
      </c>
    </row>
    <row r="134" spans="1:8">
      <c r="A134" s="117" t="s">
        <v>76</v>
      </c>
      <c r="B134" s="150">
        <v>10000</v>
      </c>
      <c r="C134" s="118">
        <f>B134+(C94+C74+C79)</f>
        <v>1420.3389830508477</v>
      </c>
      <c r="D134" s="118">
        <f t="shared" ref="D134:H134" si="50">C134+(D94+D74+D79)</f>
        <v>2840.6779661016953</v>
      </c>
      <c r="E134" s="118">
        <f t="shared" si="50"/>
        <v>4261.016949152543</v>
      </c>
      <c r="F134" s="118">
        <f t="shared" si="50"/>
        <v>5681.3559322033907</v>
      </c>
      <c r="G134" s="118">
        <f t="shared" si="50"/>
        <v>7101.6949152542384</v>
      </c>
      <c r="H134" s="118">
        <f t="shared" si="50"/>
        <v>8522.033898305086</v>
      </c>
    </row>
    <row r="135" spans="1:8">
      <c r="A135" s="98" t="s">
        <v>9</v>
      </c>
      <c r="B135" s="151">
        <f>SUM(B131:B134)</f>
        <v>10000</v>
      </c>
      <c r="C135" s="102">
        <f t="shared" ref="C135:H135" si="51">SUM(C131:C134)</f>
        <v>1420.3389830508477</v>
      </c>
      <c r="D135" s="102">
        <f t="shared" si="51"/>
        <v>2840.6779661016953</v>
      </c>
      <c r="E135" s="102">
        <f t="shared" si="51"/>
        <v>4261.016949152543</v>
      </c>
      <c r="F135" s="102">
        <f t="shared" si="51"/>
        <v>5681.3559322033907</v>
      </c>
      <c r="G135" s="102">
        <f t="shared" si="51"/>
        <v>7101.6949152542384</v>
      </c>
      <c r="H135" s="102">
        <f t="shared" si="51"/>
        <v>8522.033898305086</v>
      </c>
    </row>
    <row r="136" spans="1:8">
      <c r="A136" s="98"/>
      <c r="B136" s="152"/>
      <c r="C136" s="98"/>
      <c r="D136" s="98"/>
      <c r="E136" s="98"/>
      <c r="F136" s="98"/>
      <c r="G136" s="98"/>
      <c r="H136" s="98"/>
    </row>
    <row r="137" spans="1:8">
      <c r="A137" s="119" t="s">
        <v>90</v>
      </c>
      <c r="B137" s="153">
        <f t="shared" ref="B137:H137" si="52">B128+B135</f>
        <v>10000</v>
      </c>
      <c r="C137" s="120">
        <f t="shared" si="52"/>
        <v>11137.853107344634</v>
      </c>
      <c r="D137" s="120">
        <f t="shared" si="52"/>
        <v>12275.706214689266</v>
      </c>
      <c r="E137" s="120">
        <f t="shared" si="52"/>
        <v>13413.5593220339</v>
      </c>
      <c r="F137" s="120">
        <f t="shared" si="52"/>
        <v>14551.412429378532</v>
      </c>
      <c r="G137" s="120">
        <f t="shared" si="52"/>
        <v>15689.265536723165</v>
      </c>
      <c r="H137" s="120">
        <f t="shared" si="52"/>
        <v>16827.118644067799</v>
      </c>
    </row>
    <row r="138" spans="1:8" s="95" customFormat="1">
      <c r="A138" s="121"/>
      <c r="B138" s="122"/>
      <c r="C138" s="122"/>
      <c r="D138" s="122"/>
      <c r="E138" s="122"/>
      <c r="F138" s="122"/>
      <c r="G138" s="122"/>
      <c r="H138" s="122"/>
    </row>
    <row r="139" spans="1:8" s="95" customFormat="1">
      <c r="A139" s="123" t="s">
        <v>97</v>
      </c>
      <c r="B139" s="124">
        <f>B137-B156</f>
        <v>0</v>
      </c>
      <c r="C139" s="124">
        <f t="shared" ref="C139:H139" si="53">C137-C156</f>
        <v>0</v>
      </c>
      <c r="D139" s="124">
        <f>D137-D156</f>
        <v>0</v>
      </c>
      <c r="E139" s="124">
        <f t="shared" si="53"/>
        <v>0</v>
      </c>
      <c r="F139" s="124">
        <f t="shared" si="53"/>
        <v>0</v>
      </c>
      <c r="G139" s="124">
        <f t="shared" si="53"/>
        <v>0</v>
      </c>
      <c r="H139" s="124">
        <f t="shared" si="53"/>
        <v>0</v>
      </c>
    </row>
    <row r="140" spans="1:8">
      <c r="C140" s="93"/>
      <c r="D140" s="93"/>
      <c r="E140" s="93"/>
      <c r="F140" s="93"/>
      <c r="G140" s="93"/>
      <c r="H140" s="93"/>
    </row>
    <row r="141" spans="1:8">
      <c r="A141" s="98" t="s">
        <v>91</v>
      </c>
      <c r="C141" s="93"/>
      <c r="D141" s="93"/>
      <c r="E141" s="93"/>
      <c r="F141" s="93"/>
      <c r="G141" s="93"/>
      <c r="H141" s="93"/>
    </row>
    <row r="142" spans="1:8">
      <c r="A142" s="108" t="s">
        <v>92</v>
      </c>
      <c r="B142" s="150">
        <v>10000</v>
      </c>
      <c r="C142" s="93">
        <f>B142</f>
        <v>10000</v>
      </c>
      <c r="D142" s="93">
        <f t="shared" ref="D142:H142" si="54">C142</f>
        <v>10000</v>
      </c>
      <c r="E142" s="93">
        <f t="shared" si="54"/>
        <v>10000</v>
      </c>
      <c r="F142" s="93">
        <f t="shared" si="54"/>
        <v>10000</v>
      </c>
      <c r="G142" s="93">
        <f t="shared" si="54"/>
        <v>10000</v>
      </c>
      <c r="H142" s="93">
        <f t="shared" si="54"/>
        <v>10000</v>
      </c>
    </row>
    <row r="143" spans="1:8">
      <c r="A143" s="108" t="s">
        <v>11</v>
      </c>
      <c r="B143" s="150">
        <v>0</v>
      </c>
      <c r="C143" s="93">
        <v>0</v>
      </c>
      <c r="D143" s="93">
        <v>0</v>
      </c>
      <c r="E143" s="93">
        <v>0</v>
      </c>
      <c r="F143" s="93">
        <v>0</v>
      </c>
      <c r="G143" s="93">
        <v>0</v>
      </c>
      <c r="H143" s="93">
        <v>0</v>
      </c>
    </row>
    <row r="144" spans="1:8">
      <c r="A144" s="108" t="s">
        <v>93</v>
      </c>
      <c r="B144" s="149">
        <v>0</v>
      </c>
      <c r="C144" s="93">
        <f>B144+C121</f>
        <v>1137.8531073446327</v>
      </c>
      <c r="D144" s="93">
        <f t="shared" ref="D144:H144" si="55">C144+D121</f>
        <v>2275.7062146892654</v>
      </c>
      <c r="E144" s="93">
        <f t="shared" si="55"/>
        <v>3413.5593220338978</v>
      </c>
      <c r="F144" s="93">
        <f>E144+F121</f>
        <v>4551.4124293785308</v>
      </c>
      <c r="G144" s="93">
        <f>F144+G121</f>
        <v>5689.2655367231637</v>
      </c>
      <c r="H144" s="93">
        <f t="shared" si="55"/>
        <v>6827.1186440677966</v>
      </c>
    </row>
    <row r="145" spans="1:8">
      <c r="A145" s="111" t="s">
        <v>12</v>
      </c>
      <c r="B145" s="151">
        <f>SUM(B142:B144)</f>
        <v>10000</v>
      </c>
      <c r="C145" s="102">
        <f t="shared" ref="C145:H145" si="56">SUM(C142:C144)</f>
        <v>11137.853107344632</v>
      </c>
      <c r="D145" s="102">
        <f t="shared" si="56"/>
        <v>12275.706214689266</v>
      </c>
      <c r="E145" s="102">
        <f t="shared" si="56"/>
        <v>13413.559322033898</v>
      </c>
      <c r="F145" s="102">
        <f t="shared" si="56"/>
        <v>14551.412429378532</v>
      </c>
      <c r="G145" s="102">
        <f t="shared" si="56"/>
        <v>15689.265536723164</v>
      </c>
      <c r="H145" s="102">
        <f t="shared" si="56"/>
        <v>16827.118644067796</v>
      </c>
    </row>
    <row r="146" spans="1:8">
      <c r="B146" s="149"/>
      <c r="C146" s="93"/>
      <c r="D146" s="93"/>
      <c r="E146" s="93"/>
      <c r="F146" s="93"/>
      <c r="G146" s="93"/>
      <c r="H146" s="93"/>
    </row>
    <row r="147" spans="1:8">
      <c r="A147" s="111" t="s">
        <v>13</v>
      </c>
      <c r="B147" s="149"/>
      <c r="C147" s="93"/>
      <c r="D147" s="93"/>
      <c r="E147" s="93"/>
      <c r="F147" s="93"/>
      <c r="G147" s="93"/>
      <c r="H147" s="93"/>
    </row>
    <row r="148" spans="1:8">
      <c r="A148" s="108" t="s">
        <v>72</v>
      </c>
      <c r="B148" s="149">
        <v>0</v>
      </c>
      <c r="C148" s="93">
        <f>C205</f>
        <v>0</v>
      </c>
      <c r="D148" s="93">
        <f t="shared" ref="D148:H148" si="57">D205</f>
        <v>0</v>
      </c>
      <c r="E148" s="93">
        <f t="shared" si="57"/>
        <v>0</v>
      </c>
      <c r="F148" s="93">
        <f t="shared" si="57"/>
        <v>0</v>
      </c>
      <c r="G148" s="93">
        <f t="shared" si="57"/>
        <v>0</v>
      </c>
      <c r="H148" s="93">
        <f t="shared" si="57"/>
        <v>0</v>
      </c>
    </row>
    <row r="149" spans="1:8">
      <c r="A149" s="98" t="s">
        <v>14</v>
      </c>
      <c r="B149" s="151">
        <f>B148</f>
        <v>0</v>
      </c>
      <c r="C149" s="102">
        <f t="shared" ref="C149:H149" si="58">C148</f>
        <v>0</v>
      </c>
      <c r="D149" s="102">
        <f t="shared" si="58"/>
        <v>0</v>
      </c>
      <c r="E149" s="102">
        <f t="shared" si="58"/>
        <v>0</v>
      </c>
      <c r="F149" s="102">
        <f t="shared" si="58"/>
        <v>0</v>
      </c>
      <c r="G149" s="102">
        <f t="shared" si="58"/>
        <v>0</v>
      </c>
      <c r="H149" s="102">
        <f t="shared" si="58"/>
        <v>0</v>
      </c>
    </row>
    <row r="150" spans="1:8">
      <c r="B150" s="149"/>
      <c r="C150" s="93"/>
      <c r="D150" s="93"/>
      <c r="E150" s="93"/>
      <c r="F150" s="93"/>
      <c r="G150" s="93"/>
      <c r="H150" s="93"/>
    </row>
    <row r="151" spans="1:8">
      <c r="A151" s="98" t="s">
        <v>15</v>
      </c>
      <c r="B151" s="149"/>
      <c r="C151" s="93"/>
      <c r="D151" s="93"/>
      <c r="E151" s="93"/>
      <c r="F151" s="93"/>
      <c r="G151" s="93"/>
      <c r="H151" s="93"/>
    </row>
    <row r="152" spans="1:8">
      <c r="A152" s="108" t="s">
        <v>94</v>
      </c>
      <c r="B152" s="149">
        <v>0</v>
      </c>
      <c r="C152" s="92">
        <v>0</v>
      </c>
      <c r="D152" s="92">
        <v>0</v>
      </c>
      <c r="E152" s="92">
        <v>0</v>
      </c>
      <c r="F152" s="92">
        <v>0</v>
      </c>
      <c r="G152" s="92">
        <v>0</v>
      </c>
      <c r="H152" s="92">
        <v>0</v>
      </c>
    </row>
    <row r="153" spans="1:8">
      <c r="A153" s="108" t="s">
        <v>95</v>
      </c>
      <c r="B153" s="149">
        <v>0</v>
      </c>
      <c r="C153" s="93">
        <f>C181</f>
        <v>0</v>
      </c>
      <c r="D153" s="93">
        <f t="shared" ref="D153:H153" si="59">D181</f>
        <v>0</v>
      </c>
      <c r="E153" s="93">
        <f t="shared" si="59"/>
        <v>0</v>
      </c>
      <c r="F153" s="93">
        <f t="shared" si="59"/>
        <v>0</v>
      </c>
      <c r="G153" s="93">
        <f t="shared" si="59"/>
        <v>0</v>
      </c>
      <c r="H153" s="93">
        <f t="shared" si="59"/>
        <v>0</v>
      </c>
    </row>
    <row r="154" spans="1:8">
      <c r="A154" s="98" t="s">
        <v>17</v>
      </c>
      <c r="B154" s="151">
        <f>SUM(B152:B153)</f>
        <v>0</v>
      </c>
      <c r="C154" s="102">
        <f t="shared" ref="C154:H154" si="60">SUM(C152:C153)</f>
        <v>0</v>
      </c>
      <c r="D154" s="102">
        <f t="shared" si="60"/>
        <v>0</v>
      </c>
      <c r="E154" s="102">
        <f t="shared" si="60"/>
        <v>0</v>
      </c>
      <c r="F154" s="102">
        <f t="shared" si="60"/>
        <v>0</v>
      </c>
      <c r="G154" s="102">
        <f t="shared" si="60"/>
        <v>0</v>
      </c>
      <c r="H154" s="102">
        <f t="shared" si="60"/>
        <v>0</v>
      </c>
    </row>
    <row r="155" spans="1:8">
      <c r="B155" s="149"/>
      <c r="C155" s="93"/>
      <c r="D155" s="93"/>
      <c r="E155" s="93"/>
      <c r="F155" s="93"/>
      <c r="G155" s="93"/>
      <c r="H155" s="93"/>
    </row>
    <row r="156" spans="1:8">
      <c r="A156" s="125" t="s">
        <v>96</v>
      </c>
      <c r="B156" s="151">
        <f>B145+B149+B154</f>
        <v>10000</v>
      </c>
      <c r="C156" s="114">
        <f t="shared" ref="C156:H156" si="61">C145+C149+C154</f>
        <v>11137.853107344632</v>
      </c>
      <c r="D156" s="114">
        <f t="shared" si="61"/>
        <v>12275.706214689266</v>
      </c>
      <c r="E156" s="114">
        <f t="shared" si="61"/>
        <v>13413.559322033898</v>
      </c>
      <c r="F156" s="114">
        <f t="shared" si="61"/>
        <v>14551.412429378532</v>
      </c>
      <c r="G156" s="114">
        <f t="shared" si="61"/>
        <v>15689.265536723164</v>
      </c>
      <c r="H156" s="114">
        <f t="shared" si="61"/>
        <v>16827.118644067796</v>
      </c>
    </row>
    <row r="157" spans="1:8">
      <c r="C157" s="93"/>
      <c r="D157" s="93"/>
      <c r="E157" s="93"/>
      <c r="F157" s="93"/>
      <c r="G157" s="93"/>
      <c r="H157" s="93"/>
    </row>
    <row r="158" spans="1:8">
      <c r="A158" s="109" t="s">
        <v>54</v>
      </c>
      <c r="B158" s="146" t="str">
        <f>B124</f>
        <v>Год 0</v>
      </c>
      <c r="C158" s="146" t="str">
        <f t="shared" ref="C158:H158" si="62">C124</f>
        <v>Год 1</v>
      </c>
      <c r="D158" s="146" t="str">
        <f t="shared" si="62"/>
        <v>Год 2</v>
      </c>
      <c r="E158" s="146" t="str">
        <f t="shared" si="62"/>
        <v>Год 3</v>
      </c>
      <c r="F158" s="146" t="str">
        <f t="shared" si="62"/>
        <v>Год 4</v>
      </c>
      <c r="G158" s="146" t="str">
        <f t="shared" si="62"/>
        <v>Год 5</v>
      </c>
      <c r="H158" s="146" t="str">
        <f t="shared" si="62"/>
        <v>Год 6</v>
      </c>
    </row>
    <row r="159" spans="1:8">
      <c r="C159" s="93"/>
      <c r="D159" s="93"/>
      <c r="E159" s="93"/>
      <c r="F159" s="93"/>
      <c r="G159" s="93"/>
      <c r="H159" s="93"/>
    </row>
    <row r="160" spans="1:8">
      <c r="A160" s="92" t="s">
        <v>104</v>
      </c>
      <c r="C160" s="93"/>
      <c r="D160" s="93"/>
      <c r="E160" s="93"/>
      <c r="F160" s="93"/>
      <c r="G160" s="93"/>
      <c r="H160" s="93"/>
    </row>
    <row r="161" spans="1:8">
      <c r="A161" s="92" t="s">
        <v>105</v>
      </c>
      <c r="C161" s="93"/>
      <c r="D161" s="93"/>
      <c r="E161" s="93"/>
      <c r="F161" s="93"/>
      <c r="G161" s="93"/>
      <c r="H161" s="93"/>
    </row>
    <row r="162" spans="1:8">
      <c r="A162" s="92" t="s">
        <v>53</v>
      </c>
      <c r="C162" s="93">
        <f>B162+C160-C161</f>
        <v>0</v>
      </c>
      <c r="D162" s="93">
        <f t="shared" ref="D162:E162" si="63">C162+D160-D161</f>
        <v>0</v>
      </c>
      <c r="E162" s="93">
        <f t="shared" si="63"/>
        <v>0</v>
      </c>
      <c r="F162" s="93">
        <f>E162+F160-F161</f>
        <v>0</v>
      </c>
      <c r="G162" s="93">
        <f t="shared" ref="G162:H162" si="64">F162+G160-G161</f>
        <v>0</v>
      </c>
      <c r="H162" s="93">
        <f t="shared" si="64"/>
        <v>0</v>
      </c>
    </row>
    <row r="163" spans="1:8">
      <c r="C163" s="93"/>
      <c r="D163" s="93"/>
      <c r="E163" s="93"/>
      <c r="F163" s="93"/>
      <c r="G163" s="93"/>
      <c r="H163" s="93"/>
    </row>
    <row r="164" spans="1:8">
      <c r="A164" s="92" t="s">
        <v>51</v>
      </c>
      <c r="B164" s="92">
        <v>0</v>
      </c>
      <c r="C164" s="93">
        <f>C107</f>
        <v>1779.6610169491526</v>
      </c>
      <c r="D164" s="93">
        <f>D107</f>
        <v>1779.6610169491526</v>
      </c>
      <c r="E164" s="93">
        <f>E107</f>
        <v>1779.6610169491526</v>
      </c>
      <c r="F164" s="93">
        <f>F107</f>
        <v>1779.6610169491526</v>
      </c>
      <c r="G164" s="93">
        <f>G107</f>
        <v>1779.6610169491526</v>
      </c>
      <c r="H164" s="93">
        <f>H107</f>
        <v>1779.6610169491526</v>
      </c>
    </row>
    <row r="165" spans="1:8">
      <c r="A165" s="92" t="s">
        <v>133</v>
      </c>
      <c r="B165" s="92">
        <v>0</v>
      </c>
      <c r="C165" s="93">
        <f>C164</f>
        <v>1779.6610169491526</v>
      </c>
      <c r="D165" s="93">
        <f>C164</f>
        <v>1779.6610169491526</v>
      </c>
      <c r="E165" s="93">
        <f t="shared" ref="E165:H165" si="65">D164</f>
        <v>1779.6610169491526</v>
      </c>
      <c r="F165" s="93">
        <f t="shared" si="65"/>
        <v>1779.6610169491526</v>
      </c>
      <c r="G165" s="93">
        <f t="shared" si="65"/>
        <v>1779.6610169491526</v>
      </c>
      <c r="H165" s="93">
        <f t="shared" si="65"/>
        <v>1779.6610169491526</v>
      </c>
    </row>
    <row r="166" spans="1:8">
      <c r="A166" s="92" t="s">
        <v>52</v>
      </c>
      <c r="B166" s="93">
        <f>B165-B164</f>
        <v>0</v>
      </c>
      <c r="C166" s="93">
        <f>B166+C164-C165</f>
        <v>0</v>
      </c>
      <c r="D166" s="93">
        <f t="shared" ref="C166:H166" si="66">C166+D164-D165</f>
        <v>0</v>
      </c>
      <c r="E166" s="93">
        <f t="shared" si="66"/>
        <v>0</v>
      </c>
      <c r="F166" s="93">
        <f t="shared" si="66"/>
        <v>0</v>
      </c>
      <c r="G166" s="93">
        <f t="shared" si="66"/>
        <v>0</v>
      </c>
      <c r="H166" s="93">
        <f t="shared" si="66"/>
        <v>0</v>
      </c>
    </row>
    <row r="167" spans="1:8">
      <c r="C167" s="93"/>
      <c r="D167" s="93"/>
      <c r="E167" s="93"/>
      <c r="F167" s="93"/>
      <c r="G167" s="93"/>
      <c r="H167" s="93"/>
    </row>
    <row r="168" spans="1:8">
      <c r="A168" s="92" t="s">
        <v>16</v>
      </c>
      <c r="C168" s="93">
        <v>0</v>
      </c>
      <c r="D168" s="93">
        <v>0</v>
      </c>
      <c r="E168" s="93">
        <v>0</v>
      </c>
      <c r="F168" s="93">
        <v>0</v>
      </c>
      <c r="G168" s="93">
        <v>0</v>
      </c>
      <c r="H168" s="93">
        <v>0</v>
      </c>
    </row>
    <row r="169" spans="1:8">
      <c r="C169" s="93"/>
      <c r="D169" s="93"/>
      <c r="E169" s="93"/>
      <c r="F169" s="93"/>
      <c r="G169" s="93"/>
      <c r="H169" s="93"/>
    </row>
    <row r="170" spans="1:8">
      <c r="C170" s="93"/>
      <c r="D170" s="93"/>
      <c r="E170" s="93"/>
      <c r="F170" s="93"/>
      <c r="G170" s="93"/>
      <c r="H170" s="93"/>
    </row>
    <row r="171" spans="1:8">
      <c r="A171" s="109" t="s">
        <v>33</v>
      </c>
      <c r="B171" s="146" t="str">
        <f>B158</f>
        <v>Год 0</v>
      </c>
      <c r="C171" s="146" t="str">
        <f t="shared" ref="C171:H171" si="67">C158</f>
        <v>Год 1</v>
      </c>
      <c r="D171" s="146" t="str">
        <f t="shared" si="67"/>
        <v>Год 2</v>
      </c>
      <c r="E171" s="146" t="str">
        <f t="shared" si="67"/>
        <v>Год 3</v>
      </c>
      <c r="F171" s="146" t="str">
        <f t="shared" si="67"/>
        <v>Год 4</v>
      </c>
      <c r="G171" s="146" t="str">
        <f t="shared" si="67"/>
        <v>Год 5</v>
      </c>
      <c r="H171" s="146" t="str">
        <f t="shared" si="67"/>
        <v>Год 6</v>
      </c>
    </row>
    <row r="172" spans="1:8" s="141" customFormat="1">
      <c r="A172" s="140"/>
      <c r="B172" s="140"/>
      <c r="C172" s="142"/>
      <c r="D172" s="142"/>
      <c r="E172" s="142"/>
      <c r="F172" s="142"/>
      <c r="G172" s="142"/>
      <c r="H172" s="142"/>
    </row>
    <row r="173" spans="1:8" s="141" customFormat="1">
      <c r="A173" s="143" t="s">
        <v>138</v>
      </c>
      <c r="B173" s="140"/>
      <c r="C173" s="142">
        <v>0</v>
      </c>
      <c r="D173" s="142">
        <f>C176</f>
        <v>0</v>
      </c>
      <c r="E173" s="142">
        <f>D176</f>
        <v>0</v>
      </c>
      <c r="F173" s="142">
        <f>E176</f>
        <v>0</v>
      </c>
      <c r="G173" s="142">
        <f t="shared" ref="G173:H173" si="68">F176</f>
        <v>0</v>
      </c>
      <c r="H173" s="142">
        <f t="shared" si="68"/>
        <v>0</v>
      </c>
    </row>
    <row r="174" spans="1:8">
      <c r="A174" s="108" t="s">
        <v>139</v>
      </c>
      <c r="C174" s="93">
        <f>C47</f>
        <v>0</v>
      </c>
      <c r="D174" s="93">
        <f>D47</f>
        <v>0</v>
      </c>
      <c r="E174" s="93">
        <f>E47</f>
        <v>0</v>
      </c>
      <c r="F174" s="93">
        <f>F47</f>
        <v>0</v>
      </c>
      <c r="G174" s="93">
        <f>G47</f>
        <v>0</v>
      </c>
      <c r="H174" s="93">
        <f>H47</f>
        <v>0</v>
      </c>
    </row>
    <row r="175" spans="1:8">
      <c r="A175" s="108" t="s">
        <v>136</v>
      </c>
      <c r="C175" s="93"/>
      <c r="D175" s="93"/>
      <c r="E175" s="93"/>
      <c r="F175" s="93">
        <f>C174</f>
        <v>0</v>
      </c>
      <c r="G175" s="93">
        <f t="shared" ref="G175:H175" si="69">D174</f>
        <v>0</v>
      </c>
      <c r="H175" s="93">
        <f t="shared" si="69"/>
        <v>0</v>
      </c>
    </row>
    <row r="176" spans="1:8">
      <c r="A176" s="144" t="s">
        <v>140</v>
      </c>
      <c r="C176" s="93">
        <f t="shared" ref="C176:H176" si="70">C173+C174-C175</f>
        <v>0</v>
      </c>
      <c r="D176" s="93">
        <f t="shared" si="70"/>
        <v>0</v>
      </c>
      <c r="E176" s="93">
        <f t="shared" si="70"/>
        <v>0</v>
      </c>
      <c r="F176" s="93">
        <f t="shared" si="70"/>
        <v>0</v>
      </c>
      <c r="G176" s="93">
        <f t="shared" si="70"/>
        <v>0</v>
      </c>
      <c r="H176" s="93">
        <f t="shared" si="70"/>
        <v>0</v>
      </c>
    </row>
    <row r="177" spans="1:8" ht="8.25" customHeight="1">
      <c r="A177" s="108"/>
      <c r="C177" s="93"/>
      <c r="D177" s="93"/>
      <c r="E177" s="93"/>
      <c r="F177" s="93"/>
      <c r="G177" s="93"/>
      <c r="H177" s="93"/>
    </row>
    <row r="178" spans="1:8" ht="12.75" customHeight="1">
      <c r="A178" s="144" t="s">
        <v>141</v>
      </c>
      <c r="C178" s="93">
        <v>0</v>
      </c>
      <c r="D178" s="93">
        <f>C181</f>
        <v>0</v>
      </c>
      <c r="E178" s="93">
        <f t="shared" ref="E178:H178" si="71">D181</f>
        <v>0</v>
      </c>
      <c r="F178" s="93">
        <f t="shared" si="71"/>
        <v>0</v>
      </c>
      <c r="G178" s="93">
        <f t="shared" si="71"/>
        <v>0</v>
      </c>
      <c r="H178" s="93">
        <f t="shared" si="71"/>
        <v>0</v>
      </c>
    </row>
    <row r="179" spans="1:8">
      <c r="A179" s="108" t="s">
        <v>142</v>
      </c>
      <c r="C179" s="93">
        <f>C53</f>
        <v>320.33898305084745</v>
      </c>
      <c r="D179" s="93">
        <f>D53</f>
        <v>320.33898305084745</v>
      </c>
      <c r="E179" s="93">
        <f>E53</f>
        <v>320.33898305084745</v>
      </c>
      <c r="F179" s="93">
        <f>F53</f>
        <v>320.33898305084745</v>
      </c>
      <c r="G179" s="93">
        <f>G53</f>
        <v>320.33898305084745</v>
      </c>
      <c r="H179" s="93">
        <f>H53</f>
        <v>320.33898305084745</v>
      </c>
    </row>
    <row r="180" spans="1:8">
      <c r="A180" s="108" t="s">
        <v>137</v>
      </c>
      <c r="C180" s="93">
        <f>C53</f>
        <v>320.33898305084745</v>
      </c>
      <c r="D180" s="93">
        <f>D53</f>
        <v>320.33898305084745</v>
      </c>
      <c r="E180" s="93">
        <f>C53</f>
        <v>320.33898305084745</v>
      </c>
      <c r="F180" s="93">
        <f>D53</f>
        <v>320.33898305084745</v>
      </c>
      <c r="G180" s="93">
        <f>E53</f>
        <v>320.33898305084745</v>
      </c>
      <c r="H180" s="93">
        <f>F53</f>
        <v>320.33898305084745</v>
      </c>
    </row>
    <row r="181" spans="1:8">
      <c r="A181" s="144" t="s">
        <v>143</v>
      </c>
      <c r="C181" s="102">
        <f t="shared" ref="C181:H181" si="72">C178+C179-C180</f>
        <v>0</v>
      </c>
      <c r="D181" s="102">
        <f t="shared" si="72"/>
        <v>0</v>
      </c>
      <c r="E181" s="102">
        <f t="shared" si="72"/>
        <v>0</v>
      </c>
      <c r="F181" s="102">
        <f t="shared" si="72"/>
        <v>0</v>
      </c>
      <c r="G181" s="102">
        <f t="shared" si="72"/>
        <v>0</v>
      </c>
      <c r="H181" s="102">
        <f t="shared" si="72"/>
        <v>0</v>
      </c>
    </row>
    <row r="182" spans="1:8">
      <c r="A182" s="108"/>
      <c r="C182" s="93"/>
      <c r="D182" s="93"/>
      <c r="E182" s="93"/>
      <c r="F182" s="93"/>
      <c r="G182" s="93"/>
      <c r="H182" s="93"/>
    </row>
    <row r="183" spans="1:8">
      <c r="A183" s="108"/>
      <c r="C183" s="93"/>
      <c r="D183" s="93"/>
      <c r="E183" s="93"/>
      <c r="F183" s="93"/>
      <c r="G183" s="93"/>
      <c r="H183" s="93"/>
    </row>
    <row r="184" spans="1:8">
      <c r="A184" s="88" t="s">
        <v>32</v>
      </c>
      <c r="B184" s="146" t="str">
        <f>B171</f>
        <v>Год 0</v>
      </c>
      <c r="C184" s="146" t="str">
        <f t="shared" ref="C184:H184" si="73">C171</f>
        <v>Год 1</v>
      </c>
      <c r="D184" s="146" t="str">
        <f t="shared" si="73"/>
        <v>Год 2</v>
      </c>
      <c r="E184" s="146" t="str">
        <f t="shared" si="73"/>
        <v>Год 3</v>
      </c>
      <c r="F184" s="146" t="str">
        <f t="shared" si="73"/>
        <v>Год 4</v>
      </c>
      <c r="G184" s="146" t="str">
        <f t="shared" si="73"/>
        <v>Год 5</v>
      </c>
      <c r="H184" s="146" t="str">
        <f t="shared" si="73"/>
        <v>Год 6</v>
      </c>
    </row>
    <row r="185" spans="1:8">
      <c r="A185" s="87"/>
      <c r="B185" s="102"/>
      <c r="C185" s="102"/>
      <c r="D185" s="102"/>
      <c r="E185" s="102"/>
      <c r="F185" s="102"/>
      <c r="G185" s="102"/>
      <c r="H185" s="102"/>
    </row>
    <row r="186" spans="1:8">
      <c r="A186" s="87" t="s">
        <v>155</v>
      </c>
      <c r="B186" s="93"/>
      <c r="C186" s="93">
        <f t="shared" ref="C186:D186" si="74">C189-C188</f>
        <v>9717.5141242937862</v>
      </c>
      <c r="D186" s="93">
        <f>D189-D188</f>
        <v>9435.0282485875705</v>
      </c>
      <c r="E186" s="93">
        <f>E189-E188</f>
        <v>9152.5423728813566</v>
      </c>
      <c r="F186" s="93">
        <f t="shared" ref="F186:H186" si="75">F189-F188</f>
        <v>8870.056497175141</v>
      </c>
      <c r="G186" s="93">
        <f t="shared" si="75"/>
        <v>8587.5706214689271</v>
      </c>
      <c r="H186" s="93">
        <f t="shared" si="75"/>
        <v>8305.0847457627115</v>
      </c>
    </row>
    <row r="187" spans="1:8">
      <c r="A187" s="126" t="s">
        <v>144</v>
      </c>
      <c r="B187" s="93"/>
      <c r="C187" s="93">
        <f>$E$196</f>
        <v>282.4858757062147</v>
      </c>
      <c r="D187" s="93">
        <f>$E$196</f>
        <v>282.4858757062147</v>
      </c>
      <c r="E187" s="93">
        <f t="shared" ref="E187:H187" si="76">$E$196</f>
        <v>282.4858757062147</v>
      </c>
      <c r="F187" s="93">
        <f t="shared" si="76"/>
        <v>282.4858757062147</v>
      </c>
      <c r="G187" s="93">
        <f t="shared" si="76"/>
        <v>282.4858757062147</v>
      </c>
      <c r="H187" s="93">
        <f t="shared" si="76"/>
        <v>282.4858757062147</v>
      </c>
    </row>
    <row r="188" spans="1:8">
      <c r="A188" s="126" t="s">
        <v>48</v>
      </c>
      <c r="B188" s="93"/>
      <c r="C188" s="93">
        <f t="shared" ref="C188:D188" si="77">C187</f>
        <v>282.4858757062147</v>
      </c>
      <c r="D188" s="93">
        <f>C188+D187</f>
        <v>564.9717514124294</v>
      </c>
      <c r="E188" s="93">
        <f>D188+E187</f>
        <v>847.45762711864404</v>
      </c>
      <c r="F188" s="93">
        <f>E188+F187</f>
        <v>1129.9435028248588</v>
      </c>
      <c r="G188" s="93">
        <f t="shared" ref="G188:H188" si="78">F188+G187</f>
        <v>1412.4293785310736</v>
      </c>
      <c r="H188" s="93">
        <f t="shared" si="78"/>
        <v>1694.9152542372883</v>
      </c>
    </row>
    <row r="189" spans="1:8">
      <c r="A189" s="87" t="s">
        <v>154</v>
      </c>
      <c r="B189" s="93"/>
      <c r="C189" s="102">
        <f>-C76</f>
        <v>10000</v>
      </c>
      <c r="D189" s="102">
        <f>C189</f>
        <v>10000</v>
      </c>
      <c r="E189" s="102">
        <f t="shared" ref="E189:H189" si="79">D189</f>
        <v>10000</v>
      </c>
      <c r="F189" s="102">
        <f t="shared" si="79"/>
        <v>10000</v>
      </c>
      <c r="G189" s="102">
        <f t="shared" si="79"/>
        <v>10000</v>
      </c>
      <c r="H189" s="102">
        <f t="shared" si="79"/>
        <v>10000</v>
      </c>
    </row>
    <row r="190" spans="1:8">
      <c r="A190" s="87" t="s">
        <v>145</v>
      </c>
      <c r="B190" s="99"/>
      <c r="C190" s="93">
        <f t="shared" ref="C190:H190" si="80">$E$197</f>
        <v>50.847457627118636</v>
      </c>
      <c r="D190" s="93">
        <f t="shared" si="80"/>
        <v>50.847457627118636</v>
      </c>
      <c r="E190" s="93">
        <f t="shared" si="80"/>
        <v>50.847457627118636</v>
      </c>
      <c r="F190" s="93">
        <f>$E$197</f>
        <v>50.847457627118636</v>
      </c>
      <c r="G190" s="93">
        <f t="shared" si="80"/>
        <v>50.847457627118636</v>
      </c>
      <c r="H190" s="93">
        <f t="shared" si="80"/>
        <v>50.847457627118636</v>
      </c>
    </row>
    <row r="191" spans="1:8">
      <c r="A191" s="4"/>
      <c r="B191" s="99"/>
      <c r="C191" s="14"/>
      <c r="D191" s="41" t="s">
        <v>102</v>
      </c>
      <c r="E191" s="84">
        <f>B27</f>
        <v>10000</v>
      </c>
      <c r="F191" s="83"/>
      <c r="G191" s="8"/>
      <c r="H191" s="8"/>
    </row>
    <row r="192" spans="1:8">
      <c r="A192" s="4"/>
      <c r="B192" s="99"/>
      <c r="C192" s="14"/>
      <c r="D192" s="41" t="s">
        <v>103</v>
      </c>
      <c r="E192" s="84">
        <f>E191/(1+B23)</f>
        <v>8474.5762711864409</v>
      </c>
      <c r="F192" s="83"/>
      <c r="G192" s="8"/>
      <c r="H192" s="8"/>
    </row>
    <row r="193" spans="1:8">
      <c r="A193" s="4"/>
      <c r="B193" s="99"/>
      <c r="C193" s="14"/>
      <c r="D193" s="41" t="s">
        <v>33</v>
      </c>
      <c r="E193" s="84">
        <f>E191-E192</f>
        <v>1525.4237288135591</v>
      </c>
      <c r="F193" s="83"/>
      <c r="G193" s="8"/>
      <c r="H193" s="8"/>
    </row>
    <row r="194" spans="1:8">
      <c r="A194" s="4"/>
      <c r="B194" s="99"/>
      <c r="C194" s="14"/>
      <c r="D194" s="86" t="s">
        <v>49</v>
      </c>
      <c r="E194" s="85">
        <v>0</v>
      </c>
      <c r="F194" s="85"/>
      <c r="G194" s="8"/>
      <c r="H194" s="8"/>
    </row>
    <row r="195" spans="1:8">
      <c r="A195" s="4"/>
      <c r="B195" s="99"/>
      <c r="C195" s="14"/>
      <c r="D195" s="41" t="s">
        <v>50</v>
      </c>
      <c r="E195" s="84">
        <v>30</v>
      </c>
      <c r="F195" s="84" t="s">
        <v>157</v>
      </c>
      <c r="G195" s="8"/>
      <c r="H195" s="8"/>
    </row>
    <row r="196" spans="1:8">
      <c r="A196" s="4"/>
      <c r="B196" s="99"/>
      <c r="C196" s="14"/>
      <c r="D196" s="41" t="s">
        <v>55</v>
      </c>
      <c r="E196" s="84">
        <f>E192/E195</f>
        <v>282.4858757062147</v>
      </c>
      <c r="F196" s="84"/>
      <c r="G196" s="8"/>
      <c r="H196" s="8"/>
    </row>
    <row r="197" spans="1:8">
      <c r="C197" s="93"/>
      <c r="D197" s="145" t="s">
        <v>145</v>
      </c>
      <c r="E197" s="93">
        <f>E193/E195</f>
        <v>50.847457627118636</v>
      </c>
      <c r="F197" s="93"/>
      <c r="G197" s="93"/>
      <c r="H197" s="93"/>
    </row>
    <row r="198" spans="1:8">
      <c r="A198" s="109" t="s">
        <v>83</v>
      </c>
      <c r="B198" s="82"/>
      <c r="C198" s="82" t="str">
        <f>C184</f>
        <v>Год 1</v>
      </c>
      <c r="D198" s="82" t="str">
        <f t="shared" ref="D198:H198" si="81">D184</f>
        <v>Год 2</v>
      </c>
      <c r="E198" s="82" t="str">
        <f t="shared" si="81"/>
        <v>Год 3</v>
      </c>
      <c r="F198" s="82" t="str">
        <f t="shared" si="81"/>
        <v>Год 4</v>
      </c>
      <c r="G198" s="82" t="str">
        <f t="shared" si="81"/>
        <v>Год 5</v>
      </c>
      <c r="H198" s="82" t="str">
        <f t="shared" si="81"/>
        <v>Год 6</v>
      </c>
    </row>
    <row r="199" spans="1:8">
      <c r="A199" s="92" t="s">
        <v>84</v>
      </c>
      <c r="B199" s="13">
        <v>0</v>
      </c>
      <c r="C199" s="93"/>
      <c r="D199" s="93"/>
      <c r="E199" s="93"/>
      <c r="F199" s="93"/>
      <c r="G199" s="93"/>
      <c r="H199" s="93"/>
    </row>
    <row r="200" spans="1:8">
      <c r="A200" s="92" t="s">
        <v>85</v>
      </c>
      <c r="B200" s="103">
        <f>B25</f>
        <v>0</v>
      </c>
      <c r="C200" s="93"/>
      <c r="D200" s="93"/>
      <c r="E200" s="93"/>
      <c r="F200" s="93"/>
      <c r="G200" s="93"/>
      <c r="H200" s="93"/>
    </row>
    <row r="201" spans="1:8">
      <c r="A201" s="92" t="s">
        <v>87</v>
      </c>
      <c r="B201" s="92">
        <v>0</v>
      </c>
      <c r="C201" s="93"/>
      <c r="D201" s="93"/>
      <c r="E201" s="93"/>
      <c r="F201" s="93"/>
      <c r="G201" s="93"/>
      <c r="H201" s="93"/>
    </row>
    <row r="202" spans="1:8" ht="13.5" thickBot="1">
      <c r="A202" s="92" t="s">
        <v>86</v>
      </c>
      <c r="B202" s="93">
        <f>B199*(1+B200*B201)</f>
        <v>0</v>
      </c>
      <c r="C202" s="93"/>
      <c r="D202" s="93"/>
      <c r="E202" s="93"/>
      <c r="F202" s="93"/>
      <c r="G202" s="93"/>
      <c r="H202" s="93"/>
    </row>
    <row r="203" spans="1:8">
      <c r="A203" s="127" t="s">
        <v>61</v>
      </c>
      <c r="B203" s="128">
        <f>SUM(D203:H203)</f>
        <v>0</v>
      </c>
      <c r="D203" s="93"/>
      <c r="E203" s="93"/>
      <c r="F203" s="93"/>
      <c r="G203" s="93"/>
      <c r="H203" s="93"/>
    </row>
    <row r="204" spans="1:8" ht="13.5" thickBot="1">
      <c r="A204" s="127" t="s">
        <v>63</v>
      </c>
      <c r="B204" s="129">
        <f>B202-B199</f>
        <v>0</v>
      </c>
      <c r="D204" s="93"/>
      <c r="E204" s="93"/>
      <c r="F204" s="93"/>
      <c r="G204" s="93"/>
      <c r="H204" s="93"/>
    </row>
    <row r="205" spans="1:8">
      <c r="A205" s="130" t="s">
        <v>62</v>
      </c>
      <c r="B205" s="98"/>
      <c r="C205" s="102">
        <f>B199-C204-C203</f>
        <v>0</v>
      </c>
      <c r="D205" s="102">
        <f>B199-D203</f>
        <v>0</v>
      </c>
      <c r="E205" s="102">
        <f>D205-E203</f>
        <v>0</v>
      </c>
      <c r="F205" s="102">
        <f t="shared" ref="F205:H205" si="82">E205-F203</f>
        <v>0</v>
      </c>
      <c r="G205" s="102">
        <f>F205-G203</f>
        <v>0</v>
      </c>
      <c r="H205" s="102">
        <f t="shared" si="82"/>
        <v>0</v>
      </c>
    </row>
    <row r="206" spans="1:8">
      <c r="C206" s="93"/>
      <c r="D206" s="93"/>
      <c r="E206" s="93"/>
      <c r="F206" s="93"/>
      <c r="H206" s="93"/>
    </row>
    <row r="207" spans="1:8">
      <c r="C207" s="93"/>
      <c r="D207" s="93"/>
      <c r="E207" s="93"/>
      <c r="F207" s="93"/>
      <c r="G207" s="93"/>
      <c r="H207" s="93"/>
    </row>
    <row r="208" spans="1:8">
      <c r="C208" s="93"/>
      <c r="D208" s="93"/>
      <c r="E208" s="93"/>
      <c r="F208" s="93"/>
      <c r="G208" s="93"/>
      <c r="H208" s="93"/>
    </row>
    <row r="209" spans="1:8">
      <c r="C209" s="93"/>
      <c r="D209" s="93"/>
      <c r="E209" s="93"/>
      <c r="F209" s="93"/>
      <c r="G209" s="93"/>
      <c r="H209" s="93"/>
    </row>
    <row r="210" spans="1:8">
      <c r="C210" s="93"/>
      <c r="D210" s="93"/>
      <c r="E210" s="93"/>
      <c r="F210" s="93"/>
      <c r="G210" s="93"/>
      <c r="H210" s="93"/>
    </row>
    <row r="211" spans="1:8">
      <c r="C211" s="93"/>
      <c r="D211" s="93"/>
      <c r="E211" s="93"/>
      <c r="F211" s="93"/>
      <c r="G211" s="93"/>
      <c r="H211" s="93"/>
    </row>
    <row r="212" spans="1:8">
      <c r="C212" s="93"/>
      <c r="D212" s="93"/>
      <c r="E212" s="93"/>
      <c r="F212" s="93"/>
      <c r="G212" s="93"/>
      <c r="H212" s="93"/>
    </row>
    <row r="213" spans="1:8">
      <c r="C213" s="93"/>
      <c r="D213" s="93"/>
      <c r="E213" s="93"/>
      <c r="F213" s="93"/>
      <c r="G213" s="93"/>
      <c r="H213" s="93"/>
    </row>
    <row r="214" spans="1:8">
      <c r="C214" s="93"/>
      <c r="D214" s="93"/>
      <c r="E214" s="93"/>
      <c r="F214" s="93"/>
      <c r="G214" s="93"/>
      <c r="H214" s="93"/>
    </row>
    <row r="215" spans="1:8">
      <c r="C215" s="93"/>
      <c r="D215" s="93"/>
      <c r="E215" s="93"/>
      <c r="F215" s="93"/>
      <c r="G215" s="93"/>
      <c r="H215" s="93"/>
    </row>
    <row r="216" spans="1:8">
      <c r="B216" s="92">
        <v>1</v>
      </c>
      <c r="C216" s="93">
        <v>2</v>
      </c>
      <c r="D216" s="93">
        <v>3</v>
      </c>
      <c r="E216" s="93">
        <v>4</v>
      </c>
      <c r="F216" s="93">
        <v>5</v>
      </c>
      <c r="G216" s="93"/>
      <c r="H216" s="93"/>
    </row>
    <row r="217" spans="1:8">
      <c r="B217" s="157" t="str">
        <f>C171</f>
        <v>Год 1</v>
      </c>
      <c r="C217" s="157" t="str">
        <f t="shared" ref="C217:F217" si="83">D171</f>
        <v>Год 2</v>
      </c>
      <c r="D217" s="157" t="str">
        <f t="shared" si="83"/>
        <v>Год 3</v>
      </c>
      <c r="E217" s="157" t="str">
        <f t="shared" si="83"/>
        <v>Год 4</v>
      </c>
      <c r="F217" s="157" t="str">
        <f t="shared" si="83"/>
        <v>Год 5</v>
      </c>
      <c r="G217" s="93"/>
      <c r="H217" s="93"/>
    </row>
    <row r="218" spans="1:8">
      <c r="A218" s="98" t="s">
        <v>1</v>
      </c>
      <c r="B218" s="102">
        <f>C117</f>
        <v>1779.6610169491526</v>
      </c>
      <c r="C218" s="102">
        <f t="shared" ref="C218:F218" si="84">D117</f>
        <v>1779.6610169491526</v>
      </c>
      <c r="D218" s="102">
        <f t="shared" si="84"/>
        <v>1779.6610169491526</v>
      </c>
      <c r="E218" s="102">
        <f t="shared" si="84"/>
        <v>1779.6610169491526</v>
      </c>
      <c r="F218" s="102">
        <f t="shared" si="84"/>
        <v>1779.6610169491526</v>
      </c>
      <c r="G218" s="93"/>
      <c r="H218" s="93"/>
    </row>
    <row r="219" spans="1:8">
      <c r="A219" s="108" t="s">
        <v>22</v>
      </c>
      <c r="B219" s="93">
        <f>C112</f>
        <v>282.4858757062147</v>
      </c>
      <c r="C219" s="93">
        <f t="shared" ref="C219:F219" si="85">D112</f>
        <v>282.4858757062147</v>
      </c>
      <c r="D219" s="93">
        <f t="shared" si="85"/>
        <v>282.4858757062147</v>
      </c>
      <c r="E219" s="93">
        <f t="shared" si="85"/>
        <v>282.4858757062147</v>
      </c>
      <c r="F219" s="93">
        <f t="shared" si="85"/>
        <v>282.4858757062147</v>
      </c>
      <c r="G219" s="93"/>
      <c r="H219" s="93"/>
    </row>
    <row r="220" spans="1:8">
      <c r="A220" s="98" t="s">
        <v>19</v>
      </c>
      <c r="B220" s="102">
        <f>B218-B219</f>
        <v>1497.1751412429378</v>
      </c>
      <c r="C220" s="102">
        <f t="shared" ref="C220:F220" si="86">C218-C219</f>
        <v>1497.1751412429378</v>
      </c>
      <c r="D220" s="102">
        <f t="shared" si="86"/>
        <v>1497.1751412429378</v>
      </c>
      <c r="E220" s="102">
        <f t="shared" si="86"/>
        <v>1497.1751412429378</v>
      </c>
      <c r="F220" s="102">
        <f t="shared" si="86"/>
        <v>1497.1751412429378</v>
      </c>
      <c r="G220" s="93"/>
      <c r="H220" s="93"/>
    </row>
    <row r="221" spans="1:8">
      <c r="A221" s="108" t="s">
        <v>20</v>
      </c>
      <c r="B221" s="93">
        <f>C118</f>
        <v>0</v>
      </c>
      <c r="C221" s="93">
        <f t="shared" ref="C221:F221" si="87">D118</f>
        <v>0</v>
      </c>
      <c r="D221" s="93">
        <f t="shared" si="87"/>
        <v>0</v>
      </c>
      <c r="E221" s="93">
        <f t="shared" si="87"/>
        <v>0</v>
      </c>
      <c r="F221" s="93">
        <f t="shared" si="87"/>
        <v>0</v>
      </c>
      <c r="G221" s="93"/>
      <c r="H221" s="93"/>
    </row>
    <row r="222" spans="1:8">
      <c r="A222" s="108" t="s">
        <v>21</v>
      </c>
      <c r="B222" s="93">
        <f>C120</f>
        <v>359.32203389830505</v>
      </c>
      <c r="C222" s="93">
        <f t="shared" ref="C222:F222" si="88">D120</f>
        <v>359.32203389830505</v>
      </c>
      <c r="D222" s="93">
        <f t="shared" si="88"/>
        <v>359.32203389830505</v>
      </c>
      <c r="E222" s="93">
        <f t="shared" si="88"/>
        <v>359.32203389830505</v>
      </c>
      <c r="F222" s="93">
        <f t="shared" si="88"/>
        <v>359.32203389830505</v>
      </c>
      <c r="G222" s="93"/>
      <c r="H222" s="93"/>
    </row>
    <row r="223" spans="1:8">
      <c r="A223" s="108" t="s">
        <v>31</v>
      </c>
      <c r="B223" s="93">
        <f>-C76</f>
        <v>10000</v>
      </c>
      <c r="C223" s="93">
        <f t="shared" ref="C223:F223" si="89">D76</f>
        <v>0</v>
      </c>
      <c r="D223" s="93">
        <f t="shared" si="89"/>
        <v>0</v>
      </c>
      <c r="E223" s="93">
        <f t="shared" si="89"/>
        <v>0</v>
      </c>
      <c r="F223" s="93">
        <f t="shared" si="89"/>
        <v>0</v>
      </c>
      <c r="G223" s="93"/>
      <c r="H223" s="93"/>
    </row>
    <row r="224" spans="1:8">
      <c r="A224" s="108" t="s">
        <v>23</v>
      </c>
      <c r="B224" s="93">
        <f>C97+C98+C99+C100</f>
        <v>0</v>
      </c>
      <c r="C224" s="93">
        <f t="shared" ref="C224:F224" si="90">D97+D98+D99+D100</f>
        <v>0</v>
      </c>
      <c r="D224" s="93">
        <f t="shared" si="90"/>
        <v>0</v>
      </c>
      <c r="E224" s="93">
        <f t="shared" si="90"/>
        <v>0</v>
      </c>
      <c r="F224" s="93">
        <f t="shared" si="90"/>
        <v>0</v>
      </c>
      <c r="G224" s="93"/>
      <c r="H224" s="93"/>
    </row>
    <row r="225" spans="1:8">
      <c r="A225" s="98" t="s">
        <v>24</v>
      </c>
      <c r="B225" s="93">
        <f>B220-B221-B222-B223-B224</f>
        <v>-8862.146892655368</v>
      </c>
      <c r="C225" s="93">
        <f t="shared" ref="C225:F225" si="91">C220-C221-C222-C223-C224</f>
        <v>1137.8531073446327</v>
      </c>
      <c r="D225" s="93">
        <f t="shared" si="91"/>
        <v>1137.8531073446327</v>
      </c>
      <c r="E225" s="93">
        <f t="shared" si="91"/>
        <v>1137.8531073446327</v>
      </c>
      <c r="F225" s="93">
        <f t="shared" si="91"/>
        <v>1137.8531073446327</v>
      </c>
      <c r="G225" s="93"/>
      <c r="H225" s="93"/>
    </row>
    <row r="226" spans="1:8">
      <c r="A226" s="98" t="s">
        <v>34</v>
      </c>
      <c r="B226" s="48">
        <f>1/(1+$B237)^(B216-$B216)</f>
        <v>1</v>
      </c>
      <c r="C226" s="48">
        <f>1/(1+$B237)^(C216-$B216)</f>
        <v>0.89285714285714279</v>
      </c>
      <c r="D226" s="48">
        <f>1/(1+$B237)^(D216-$B216)</f>
        <v>0.79719387755102034</v>
      </c>
      <c r="E226" s="48">
        <f>1/(1+$B237)^(E216-$B216)</f>
        <v>0.71178024781341087</v>
      </c>
      <c r="F226" s="48">
        <f>1/(1+$B237)^(F216-$B216)</f>
        <v>0.63551807840483121</v>
      </c>
      <c r="G226" s="93"/>
      <c r="H226" s="93"/>
    </row>
    <row r="227" spans="1:8">
      <c r="C227" s="93"/>
      <c r="D227" s="93"/>
      <c r="E227" s="93"/>
      <c r="F227" s="93"/>
      <c r="G227" s="93"/>
      <c r="H227" s="93"/>
    </row>
    <row r="228" spans="1:8">
      <c r="A228" s="98" t="s">
        <v>40</v>
      </c>
      <c r="B228" s="93">
        <f>B225*B226</f>
        <v>-8862.146892655368</v>
      </c>
      <c r="C228" s="93">
        <f t="shared" ref="C228:F228" si="92">C225*C226</f>
        <v>1015.9402744148506</v>
      </c>
      <c r="D228" s="93">
        <f t="shared" si="92"/>
        <v>907.08953072754514</v>
      </c>
      <c r="E228" s="93">
        <f t="shared" si="92"/>
        <v>809.90136672102221</v>
      </c>
      <c r="F228" s="93">
        <f t="shared" si="92"/>
        <v>723.12622028662713</v>
      </c>
      <c r="G228" s="93"/>
      <c r="H228" s="93"/>
    </row>
    <row r="229" spans="1:8">
      <c r="C229" s="93"/>
      <c r="D229" s="93"/>
      <c r="E229" s="93"/>
      <c r="F229" s="93"/>
      <c r="G229" s="93"/>
      <c r="H229" s="93"/>
    </row>
    <row r="230" spans="1:8">
      <c r="A230" s="98" t="s">
        <v>135</v>
      </c>
      <c r="B230" s="93">
        <f>SUM(B228:F228)</f>
        <v>-5406.0895005053235</v>
      </c>
      <c r="C230" s="93"/>
      <c r="D230" s="93"/>
      <c r="E230" s="93"/>
      <c r="F230" s="93"/>
      <c r="G230" s="93"/>
      <c r="H230" s="93"/>
    </row>
    <row r="231" spans="1:8">
      <c r="A231" s="98"/>
      <c r="C231" s="93"/>
      <c r="D231" s="93"/>
      <c r="E231" s="93"/>
      <c r="F231" s="93"/>
      <c r="G231" s="93"/>
      <c r="H231" s="93"/>
    </row>
    <row r="232" spans="1:8">
      <c r="A232" s="98" t="s">
        <v>59</v>
      </c>
      <c r="B232" s="93">
        <f>B228</f>
        <v>-8862.146892655368</v>
      </c>
      <c r="C232" s="93">
        <f>B232+C228</f>
        <v>-7846.2066182405179</v>
      </c>
      <c r="D232" s="93">
        <f t="shared" ref="D232:F232" si="93">C232+D228</f>
        <v>-6939.1170875129728</v>
      </c>
      <c r="E232" s="93">
        <f t="shared" si="93"/>
        <v>-6129.2157207919508</v>
      </c>
      <c r="F232" s="93">
        <f t="shared" si="93"/>
        <v>-5406.0895005053235</v>
      </c>
      <c r="G232" s="93"/>
      <c r="H232" s="93"/>
    </row>
    <row r="233" spans="1:8">
      <c r="C233" s="93"/>
      <c r="D233" s="93"/>
      <c r="E233" s="93"/>
      <c r="F233" s="93"/>
      <c r="G233" s="93"/>
      <c r="H233" s="93"/>
    </row>
    <row r="234" spans="1:8" ht="25.5">
      <c r="A234" s="43" t="s">
        <v>18</v>
      </c>
      <c r="B234" s="44"/>
      <c r="C234" s="93"/>
      <c r="D234" s="93"/>
      <c r="E234" s="93"/>
      <c r="F234" s="93"/>
      <c r="G234" s="93"/>
      <c r="H234" s="93"/>
    </row>
    <row r="235" spans="1:8">
      <c r="A235" s="46"/>
      <c r="B235" s="47"/>
      <c r="C235" s="93"/>
      <c r="D235" s="93"/>
      <c r="E235" s="93"/>
      <c r="F235" s="93"/>
      <c r="G235" s="93"/>
      <c r="H235" s="93"/>
    </row>
    <row r="236" spans="1:8">
      <c r="A236" s="15"/>
      <c r="B236" s="49"/>
      <c r="C236" s="93"/>
      <c r="D236" s="93"/>
      <c r="E236" s="93"/>
      <c r="F236" s="93"/>
      <c r="G236" s="93"/>
      <c r="H236" s="93"/>
    </row>
    <row r="237" spans="1:8">
      <c r="A237" s="54" t="s">
        <v>18</v>
      </c>
      <c r="B237" s="81">
        <v>0.12</v>
      </c>
      <c r="C237" s="93"/>
      <c r="D237" s="93"/>
      <c r="E237" s="93"/>
      <c r="F237" s="93"/>
      <c r="G237" s="93"/>
      <c r="H237" s="93"/>
    </row>
    <row r="238" spans="1:8">
      <c r="A238" s="15"/>
      <c r="B238" s="48"/>
      <c r="C238" s="93"/>
      <c r="D238" s="93"/>
      <c r="E238" s="93"/>
      <c r="F238" s="93"/>
      <c r="G238" s="93"/>
      <c r="H238" s="93"/>
    </row>
    <row r="239" spans="1:8">
      <c r="A239" s="15"/>
      <c r="G239" s="93"/>
      <c r="H239" s="93"/>
    </row>
    <row r="240" spans="1:8">
      <c r="C240" s="93"/>
      <c r="D240" s="93"/>
      <c r="E240" s="93"/>
      <c r="F240" s="93"/>
      <c r="G240" s="93"/>
      <c r="H240" s="93"/>
    </row>
    <row r="241" spans="3:8">
      <c r="C241" s="93"/>
      <c r="D241" s="93"/>
      <c r="E241" s="93"/>
      <c r="F241" s="93"/>
      <c r="G241" s="93"/>
      <c r="H241" s="93"/>
    </row>
    <row r="242" spans="3:8">
      <c r="C242" s="93"/>
      <c r="D242" s="93"/>
      <c r="E242" s="93"/>
      <c r="F242" s="93"/>
      <c r="G242" s="93"/>
      <c r="H242" s="93"/>
    </row>
    <row r="243" spans="3:8">
      <c r="C243" s="93"/>
      <c r="D243" s="93"/>
      <c r="E243" s="93"/>
      <c r="F243" s="93"/>
      <c r="G243" s="93"/>
      <c r="H243" s="93"/>
    </row>
    <row r="244" spans="3:8">
      <c r="C244" s="93"/>
      <c r="D244" s="93"/>
      <c r="E244" s="93"/>
      <c r="F244" s="93"/>
      <c r="G244" s="93"/>
      <c r="H244" s="93"/>
    </row>
    <row r="245" spans="3:8">
      <c r="C245" s="93"/>
      <c r="D245" s="93"/>
      <c r="E245" s="93"/>
      <c r="F245" s="93"/>
      <c r="G245" s="93"/>
      <c r="H245" s="93"/>
    </row>
    <row r="246" spans="3:8">
      <c r="C246" s="93"/>
      <c r="D246" s="93"/>
      <c r="E246" s="93"/>
      <c r="F246" s="93"/>
      <c r="G246" s="93"/>
      <c r="H246" s="93"/>
    </row>
    <row r="247" spans="3:8">
      <c r="C247" s="93"/>
      <c r="D247" s="93"/>
      <c r="E247" s="93"/>
      <c r="F247" s="93"/>
      <c r="G247" s="93"/>
      <c r="H247" s="93"/>
    </row>
    <row r="248" spans="3:8">
      <c r="C248" s="93"/>
      <c r="D248" s="93"/>
      <c r="E248" s="93"/>
      <c r="F248" s="93"/>
      <c r="G248" s="93"/>
      <c r="H248" s="93"/>
    </row>
    <row r="249" spans="3:8">
      <c r="C249" s="93"/>
      <c r="D249" s="93"/>
      <c r="E249" s="93"/>
      <c r="F249" s="93"/>
      <c r="G249" s="93"/>
      <c r="H249" s="93"/>
    </row>
    <row r="250" spans="3:8">
      <c r="C250" s="93"/>
      <c r="D250" s="93"/>
      <c r="E250" s="93"/>
      <c r="F250" s="93"/>
      <c r="G250" s="93"/>
      <c r="H250" s="93"/>
    </row>
    <row r="251" spans="3:8">
      <c r="C251" s="93"/>
      <c r="D251" s="93"/>
      <c r="E251" s="93"/>
      <c r="F251" s="93"/>
      <c r="G251" s="93"/>
      <c r="H251" s="93"/>
    </row>
    <row r="252" spans="3:8">
      <c r="C252" s="93"/>
      <c r="D252" s="93"/>
      <c r="E252" s="93"/>
      <c r="F252" s="93"/>
      <c r="G252" s="93"/>
      <c r="H252" s="93"/>
    </row>
    <row r="253" spans="3:8">
      <c r="C253" s="93"/>
      <c r="D253" s="93"/>
      <c r="E253" s="93"/>
      <c r="F253" s="93"/>
      <c r="G253" s="93"/>
      <c r="H253" s="93"/>
    </row>
    <row r="254" spans="3:8">
      <c r="C254" s="93"/>
      <c r="D254" s="93"/>
      <c r="E254" s="93"/>
      <c r="F254" s="93"/>
      <c r="G254" s="93"/>
      <c r="H254" s="93"/>
    </row>
    <row r="255" spans="3:8">
      <c r="C255" s="93"/>
      <c r="D255" s="93"/>
      <c r="E255" s="93"/>
      <c r="F255" s="93"/>
      <c r="G255" s="93"/>
      <c r="H255" s="93"/>
    </row>
    <row r="256" spans="3:8">
      <c r="C256" s="93"/>
      <c r="D256" s="93"/>
      <c r="E256" s="93"/>
      <c r="F256" s="93"/>
      <c r="G256" s="93"/>
      <c r="H256" s="93"/>
    </row>
    <row r="257" spans="3:8">
      <c r="C257" s="93"/>
      <c r="D257" s="93"/>
      <c r="E257" s="93"/>
      <c r="F257" s="93"/>
      <c r="G257" s="93"/>
      <c r="H257" s="93"/>
    </row>
    <row r="258" spans="3:8">
      <c r="C258" s="93"/>
      <c r="D258" s="93"/>
      <c r="E258" s="93"/>
      <c r="F258" s="93"/>
      <c r="G258" s="93"/>
      <c r="H258" s="93"/>
    </row>
    <row r="259" spans="3:8">
      <c r="C259" s="93"/>
      <c r="D259" s="93"/>
      <c r="E259" s="93"/>
      <c r="F259" s="93"/>
      <c r="G259" s="93"/>
      <c r="H259" s="93"/>
    </row>
    <row r="260" spans="3:8">
      <c r="C260" s="93"/>
      <c r="D260" s="93"/>
      <c r="E260" s="93"/>
      <c r="F260" s="93"/>
      <c r="G260" s="93"/>
      <c r="H260" s="93"/>
    </row>
    <row r="261" spans="3:8">
      <c r="C261" s="93"/>
      <c r="D261" s="93"/>
      <c r="E261" s="93"/>
      <c r="F261" s="93"/>
      <c r="G261" s="93"/>
      <c r="H261" s="93"/>
    </row>
    <row r="262" spans="3:8">
      <c r="C262" s="93"/>
      <c r="D262" s="93"/>
      <c r="E262" s="93"/>
      <c r="F262" s="93"/>
      <c r="G262" s="93"/>
      <c r="H262" s="93"/>
    </row>
    <row r="263" spans="3:8">
      <c r="C263" s="93"/>
      <c r="D263" s="93"/>
      <c r="E263" s="93"/>
      <c r="F263" s="93"/>
      <c r="G263" s="93"/>
      <c r="H263" s="93"/>
    </row>
    <row r="264" spans="3:8">
      <c r="C264" s="93"/>
      <c r="D264" s="93"/>
      <c r="E264" s="93"/>
      <c r="F264" s="93"/>
      <c r="G264" s="93"/>
      <c r="H264" s="93"/>
    </row>
    <row r="265" spans="3:8">
      <c r="C265" s="93"/>
      <c r="D265" s="93"/>
      <c r="E265" s="93"/>
      <c r="F265" s="93"/>
      <c r="G265" s="93"/>
      <c r="H265" s="93"/>
    </row>
    <row r="266" spans="3:8">
      <c r="C266" s="93"/>
      <c r="D266" s="93"/>
      <c r="E266" s="93"/>
      <c r="F266" s="93"/>
      <c r="G266" s="93"/>
      <c r="H266" s="93"/>
    </row>
    <row r="267" spans="3:8">
      <c r="C267" s="93"/>
      <c r="D267" s="93"/>
      <c r="E267" s="93"/>
      <c r="F267" s="93"/>
      <c r="G267" s="93"/>
      <c r="H267" s="93"/>
    </row>
    <row r="268" spans="3:8">
      <c r="C268" s="93"/>
      <c r="D268" s="93"/>
      <c r="E268" s="93"/>
      <c r="F268" s="93"/>
      <c r="G268" s="93"/>
      <c r="H268" s="93"/>
    </row>
    <row r="269" spans="3:8">
      <c r="C269" s="93"/>
      <c r="D269" s="93"/>
      <c r="E269" s="93"/>
      <c r="F269" s="93"/>
      <c r="G269" s="93"/>
      <c r="H269" s="93"/>
    </row>
    <row r="270" spans="3:8">
      <c r="C270" s="93"/>
      <c r="D270" s="93"/>
      <c r="E270" s="93"/>
      <c r="F270" s="93"/>
      <c r="G270" s="93"/>
      <c r="H270" s="93"/>
    </row>
    <row r="271" spans="3:8">
      <c r="C271" s="93"/>
      <c r="D271" s="93"/>
      <c r="E271" s="93"/>
      <c r="F271" s="93"/>
      <c r="G271" s="93"/>
      <c r="H271" s="93"/>
    </row>
    <row r="272" spans="3:8">
      <c r="C272" s="93"/>
      <c r="D272" s="93"/>
      <c r="E272" s="93"/>
      <c r="F272" s="93"/>
      <c r="G272" s="93"/>
      <c r="H272" s="93"/>
    </row>
    <row r="273" spans="3:8">
      <c r="C273" s="93"/>
      <c r="D273" s="93"/>
      <c r="E273" s="93"/>
      <c r="F273" s="93"/>
      <c r="G273" s="93"/>
      <c r="H273" s="93"/>
    </row>
    <row r="274" spans="3:8">
      <c r="C274" s="93"/>
      <c r="D274" s="93"/>
      <c r="E274" s="93"/>
      <c r="F274" s="93"/>
      <c r="G274" s="93"/>
      <c r="H274" s="93"/>
    </row>
    <row r="275" spans="3:8">
      <c r="C275" s="93"/>
      <c r="D275" s="93"/>
      <c r="E275" s="93"/>
      <c r="F275" s="93"/>
      <c r="G275" s="93"/>
      <c r="H275" s="93"/>
    </row>
    <row r="276" spans="3:8">
      <c r="C276" s="93"/>
      <c r="D276" s="93"/>
      <c r="E276" s="93"/>
      <c r="F276" s="93"/>
      <c r="G276" s="93"/>
      <c r="H276" s="93"/>
    </row>
    <row r="277" spans="3:8">
      <c r="C277" s="93"/>
      <c r="D277" s="93"/>
      <c r="E277" s="93"/>
      <c r="F277" s="93"/>
      <c r="G277" s="93"/>
      <c r="H277" s="93"/>
    </row>
    <row r="278" spans="3:8">
      <c r="C278" s="93"/>
      <c r="D278" s="93"/>
      <c r="E278" s="93"/>
      <c r="F278" s="93"/>
      <c r="G278" s="93"/>
      <c r="H278" s="93"/>
    </row>
    <row r="279" spans="3:8">
      <c r="C279" s="93"/>
      <c r="D279" s="93"/>
      <c r="E279" s="93"/>
      <c r="F279" s="93"/>
      <c r="G279" s="93"/>
      <c r="H279" s="93"/>
    </row>
    <row r="280" spans="3:8">
      <c r="C280" s="93"/>
      <c r="D280" s="93"/>
      <c r="E280" s="93"/>
      <c r="F280" s="93"/>
      <c r="G280" s="93"/>
      <c r="H280" s="93"/>
    </row>
    <row r="281" spans="3:8">
      <c r="C281" s="93"/>
      <c r="D281" s="93"/>
      <c r="E281" s="93"/>
      <c r="F281" s="93"/>
      <c r="G281" s="93"/>
      <c r="H281" s="93"/>
    </row>
    <row r="282" spans="3:8">
      <c r="C282" s="93"/>
      <c r="D282" s="93"/>
      <c r="E282" s="93"/>
      <c r="F282" s="93"/>
      <c r="G282" s="93"/>
      <c r="H282" s="93"/>
    </row>
    <row r="283" spans="3:8">
      <c r="C283" s="93"/>
      <c r="D283" s="93"/>
      <c r="E283" s="93"/>
      <c r="F283" s="93"/>
      <c r="G283" s="93"/>
      <c r="H283" s="93"/>
    </row>
    <row r="284" spans="3:8">
      <c r="C284" s="93"/>
      <c r="D284" s="93"/>
      <c r="E284" s="93"/>
      <c r="F284" s="93"/>
      <c r="G284" s="93"/>
      <c r="H284" s="93"/>
    </row>
    <row r="285" spans="3:8">
      <c r="C285" s="93"/>
      <c r="D285" s="93"/>
      <c r="E285" s="93"/>
      <c r="F285" s="93"/>
      <c r="G285" s="93"/>
      <c r="H285" s="93"/>
    </row>
    <row r="286" spans="3:8">
      <c r="C286" s="93"/>
      <c r="D286" s="93"/>
      <c r="E286" s="93"/>
      <c r="F286" s="93"/>
      <c r="G286" s="93"/>
      <c r="H286" s="93"/>
    </row>
    <row r="287" spans="3:8">
      <c r="C287" s="93"/>
      <c r="D287" s="93"/>
      <c r="E287" s="93"/>
      <c r="F287" s="93"/>
      <c r="G287" s="93"/>
      <c r="H287" s="93"/>
    </row>
    <row r="288" spans="3:8">
      <c r="C288" s="93"/>
      <c r="D288" s="93"/>
      <c r="E288" s="93"/>
      <c r="F288" s="93"/>
      <c r="G288" s="93"/>
      <c r="H288" s="93"/>
    </row>
    <row r="289" spans="3:8">
      <c r="C289" s="93"/>
      <c r="D289" s="93"/>
      <c r="E289" s="93"/>
      <c r="F289" s="93"/>
      <c r="G289" s="93"/>
      <c r="H289" s="93"/>
    </row>
    <row r="290" spans="3:8">
      <c r="C290" s="93"/>
      <c r="D290" s="93"/>
      <c r="E290" s="93"/>
      <c r="F290" s="93"/>
      <c r="G290" s="93"/>
      <c r="H290" s="93"/>
    </row>
    <row r="291" spans="3:8">
      <c r="C291" s="93"/>
      <c r="D291" s="93"/>
      <c r="E291" s="93"/>
      <c r="F291" s="93"/>
      <c r="G291" s="93"/>
      <c r="H291" s="93"/>
    </row>
    <row r="292" spans="3:8">
      <c r="C292" s="93"/>
      <c r="D292" s="93"/>
      <c r="E292" s="93"/>
      <c r="F292" s="93"/>
      <c r="G292" s="93"/>
      <c r="H292" s="93"/>
    </row>
    <row r="293" spans="3:8">
      <c r="C293" s="93"/>
      <c r="D293" s="93"/>
      <c r="E293" s="93"/>
      <c r="F293" s="93"/>
      <c r="G293" s="93"/>
      <c r="H293" s="93"/>
    </row>
    <row r="294" spans="3:8">
      <c r="C294" s="93"/>
      <c r="D294" s="93"/>
      <c r="E294" s="93"/>
      <c r="F294" s="93"/>
      <c r="G294" s="93"/>
      <c r="H294" s="93"/>
    </row>
    <row r="295" spans="3:8">
      <c r="C295" s="93"/>
      <c r="D295" s="93"/>
      <c r="E295" s="93"/>
      <c r="F295" s="93"/>
      <c r="G295" s="93"/>
      <c r="H295" s="93"/>
    </row>
    <row r="296" spans="3:8">
      <c r="C296" s="93"/>
      <c r="D296" s="93"/>
      <c r="E296" s="93"/>
      <c r="F296" s="93"/>
      <c r="G296" s="93"/>
      <c r="H296" s="93"/>
    </row>
    <row r="297" spans="3:8">
      <c r="C297" s="93"/>
      <c r="D297" s="93"/>
      <c r="E297" s="93"/>
      <c r="F297" s="93"/>
      <c r="G297" s="93"/>
      <c r="H297" s="93"/>
    </row>
    <row r="298" spans="3:8">
      <c r="C298" s="93"/>
      <c r="D298" s="93"/>
      <c r="E298" s="93"/>
      <c r="F298" s="93"/>
      <c r="G298" s="93"/>
      <c r="H298" s="93"/>
    </row>
    <row r="299" spans="3:8">
      <c r="C299" s="93"/>
      <c r="D299" s="93"/>
      <c r="E299" s="93"/>
      <c r="F299" s="93"/>
      <c r="G299" s="93"/>
      <c r="H299" s="93"/>
    </row>
    <row r="300" spans="3:8">
      <c r="C300" s="93"/>
      <c r="D300" s="93"/>
      <c r="E300" s="93"/>
      <c r="F300" s="93"/>
      <c r="G300" s="93"/>
      <c r="H300" s="93"/>
    </row>
    <row r="301" spans="3:8">
      <c r="C301" s="93"/>
      <c r="D301" s="93"/>
      <c r="E301" s="93"/>
      <c r="F301" s="93"/>
      <c r="G301" s="93"/>
      <c r="H301" s="93"/>
    </row>
    <row r="302" spans="3:8">
      <c r="C302" s="93"/>
      <c r="D302" s="93"/>
      <c r="E302" s="93"/>
      <c r="F302" s="93"/>
      <c r="G302" s="93"/>
      <c r="H302" s="93"/>
    </row>
    <row r="303" spans="3:8">
      <c r="C303" s="93"/>
      <c r="D303" s="93"/>
      <c r="E303" s="93"/>
      <c r="F303" s="93"/>
      <c r="G303" s="93"/>
      <c r="H303" s="93"/>
    </row>
    <row r="304" spans="3:8">
      <c r="C304" s="93"/>
      <c r="D304" s="93"/>
      <c r="E304" s="93"/>
      <c r="F304" s="93"/>
      <c r="G304" s="93"/>
      <c r="H304" s="93"/>
    </row>
    <row r="305" spans="3:8">
      <c r="C305" s="93"/>
      <c r="D305" s="93"/>
      <c r="E305" s="93"/>
      <c r="F305" s="93"/>
      <c r="G305" s="93"/>
      <c r="H305" s="93"/>
    </row>
    <row r="306" spans="3:8">
      <c r="C306" s="93"/>
      <c r="D306" s="93"/>
      <c r="E306" s="93"/>
      <c r="F306" s="93"/>
      <c r="G306" s="93"/>
      <c r="H306" s="93"/>
    </row>
    <row r="307" spans="3:8">
      <c r="C307" s="93"/>
      <c r="D307" s="93"/>
      <c r="E307" s="93"/>
      <c r="F307" s="93"/>
      <c r="G307" s="93"/>
      <c r="H307" s="93"/>
    </row>
    <row r="308" spans="3:8">
      <c r="C308" s="93"/>
      <c r="D308" s="93"/>
      <c r="E308" s="93"/>
      <c r="F308" s="93"/>
      <c r="G308" s="93"/>
      <c r="H308" s="93"/>
    </row>
    <row r="309" spans="3:8">
      <c r="C309" s="93"/>
      <c r="D309" s="93"/>
      <c r="E309" s="93"/>
      <c r="F309" s="93"/>
      <c r="G309" s="93"/>
      <c r="H309" s="93"/>
    </row>
    <row r="310" spans="3:8">
      <c r="C310" s="93"/>
      <c r="D310" s="93"/>
      <c r="E310" s="93"/>
      <c r="F310" s="93"/>
      <c r="G310" s="93"/>
      <c r="H310" s="93"/>
    </row>
    <row r="311" spans="3:8">
      <c r="C311" s="93"/>
      <c r="D311" s="93"/>
      <c r="E311" s="93"/>
      <c r="F311" s="93"/>
      <c r="G311" s="93"/>
      <c r="H311" s="93"/>
    </row>
    <row r="312" spans="3:8">
      <c r="C312" s="93"/>
      <c r="D312" s="93"/>
      <c r="E312" s="93"/>
      <c r="F312" s="93"/>
      <c r="G312" s="93"/>
      <c r="H312" s="93"/>
    </row>
    <row r="313" spans="3:8">
      <c r="C313" s="93"/>
      <c r="D313" s="93"/>
      <c r="E313" s="93"/>
      <c r="F313" s="93"/>
      <c r="G313" s="93"/>
      <c r="H313" s="93"/>
    </row>
    <row r="314" spans="3:8">
      <c r="C314" s="93"/>
      <c r="D314" s="93"/>
      <c r="E314" s="93"/>
      <c r="F314" s="93"/>
      <c r="G314" s="93"/>
      <c r="H314" s="93"/>
    </row>
    <row r="315" spans="3:8">
      <c r="C315" s="93"/>
      <c r="D315" s="93"/>
      <c r="E315" s="93"/>
      <c r="F315" s="93"/>
      <c r="G315" s="93"/>
      <c r="H315" s="93"/>
    </row>
    <row r="316" spans="3:8">
      <c r="C316" s="93"/>
      <c r="D316" s="93"/>
      <c r="E316" s="93"/>
      <c r="F316" s="93"/>
      <c r="G316" s="93"/>
      <c r="H316" s="93"/>
    </row>
    <row r="317" spans="3:8">
      <c r="C317" s="93"/>
      <c r="D317" s="93"/>
      <c r="E317" s="93"/>
      <c r="F317" s="93"/>
      <c r="G317" s="93"/>
      <c r="H317" s="93"/>
    </row>
    <row r="318" spans="3:8">
      <c r="C318" s="93"/>
      <c r="D318" s="93"/>
      <c r="E318" s="93"/>
      <c r="F318" s="93"/>
      <c r="G318" s="93"/>
      <c r="H318" s="93"/>
    </row>
    <row r="319" spans="3:8">
      <c r="C319" s="93"/>
      <c r="D319" s="93"/>
      <c r="E319" s="93"/>
      <c r="F319" s="93"/>
      <c r="G319" s="93"/>
      <c r="H319" s="93"/>
    </row>
    <row r="320" spans="3:8">
      <c r="C320" s="93"/>
      <c r="D320" s="93"/>
      <c r="E320" s="93"/>
      <c r="F320" s="93"/>
      <c r="G320" s="93"/>
      <c r="H320" s="93"/>
    </row>
    <row r="321" spans="3:8">
      <c r="C321" s="93"/>
      <c r="D321" s="93"/>
      <c r="E321" s="93"/>
      <c r="F321" s="93"/>
      <c r="G321" s="93"/>
      <c r="H321" s="93"/>
    </row>
    <row r="322" spans="3:8">
      <c r="C322" s="93"/>
      <c r="D322" s="93"/>
      <c r="E322" s="93"/>
      <c r="F322" s="93"/>
      <c r="G322" s="93"/>
      <c r="H322" s="93"/>
    </row>
    <row r="323" spans="3:8">
      <c r="C323" s="93"/>
      <c r="D323" s="93"/>
      <c r="E323" s="93"/>
      <c r="F323" s="93"/>
      <c r="G323" s="93"/>
      <c r="H323" s="93"/>
    </row>
    <row r="324" spans="3:8">
      <c r="C324" s="93"/>
      <c r="D324" s="93"/>
      <c r="E324" s="93"/>
      <c r="F324" s="93"/>
      <c r="G324" s="93"/>
      <c r="H324" s="93"/>
    </row>
    <row r="325" spans="3:8">
      <c r="C325" s="93"/>
      <c r="D325" s="93"/>
      <c r="E325" s="93"/>
      <c r="F325" s="93"/>
      <c r="G325" s="93"/>
      <c r="H325" s="93"/>
    </row>
    <row r="326" spans="3:8">
      <c r="C326" s="93"/>
      <c r="D326" s="93"/>
      <c r="E326" s="93"/>
      <c r="F326" s="93"/>
      <c r="G326" s="93"/>
      <c r="H326" s="93"/>
    </row>
    <row r="327" spans="3:8">
      <c r="C327" s="93"/>
      <c r="D327" s="93"/>
      <c r="E327" s="93"/>
      <c r="F327" s="93"/>
      <c r="G327" s="93"/>
      <c r="H327" s="93"/>
    </row>
    <row r="328" spans="3:8">
      <c r="C328" s="93"/>
      <c r="D328" s="93"/>
      <c r="E328" s="93"/>
      <c r="F328" s="93"/>
      <c r="G328" s="93"/>
      <c r="H328" s="93"/>
    </row>
    <row r="329" spans="3:8">
      <c r="C329" s="93"/>
      <c r="D329" s="93"/>
      <c r="E329" s="93"/>
      <c r="F329" s="93"/>
      <c r="G329" s="93"/>
      <c r="H329" s="93"/>
    </row>
    <row r="330" spans="3:8">
      <c r="C330" s="93"/>
      <c r="D330" s="93"/>
      <c r="E330" s="93"/>
      <c r="F330" s="93"/>
      <c r="G330" s="93"/>
      <c r="H330" s="93"/>
    </row>
    <row r="331" spans="3:8">
      <c r="C331" s="93"/>
      <c r="D331" s="93"/>
      <c r="E331" s="93"/>
      <c r="F331" s="93"/>
      <c r="G331" s="93"/>
      <c r="H331" s="93"/>
    </row>
    <row r="332" spans="3:8">
      <c r="C332" s="93"/>
      <c r="D332" s="93"/>
      <c r="E332" s="93"/>
      <c r="F332" s="93"/>
      <c r="G332" s="93"/>
      <c r="H332" s="93"/>
    </row>
    <row r="333" spans="3:8">
      <c r="C333" s="93"/>
      <c r="D333" s="93"/>
      <c r="E333" s="93"/>
      <c r="F333" s="93"/>
      <c r="G333" s="93"/>
      <c r="H333" s="93"/>
    </row>
    <row r="334" spans="3:8">
      <c r="C334" s="93"/>
      <c r="D334" s="93"/>
      <c r="E334" s="93"/>
      <c r="F334" s="93"/>
      <c r="G334" s="93"/>
      <c r="H334" s="93"/>
    </row>
    <row r="335" spans="3:8">
      <c r="C335" s="93"/>
      <c r="D335" s="93"/>
      <c r="E335" s="93"/>
      <c r="F335" s="93"/>
      <c r="G335" s="93"/>
      <c r="H335" s="93"/>
    </row>
    <row r="336" spans="3:8">
      <c r="C336" s="93"/>
      <c r="D336" s="93"/>
      <c r="E336" s="93"/>
      <c r="F336" s="93"/>
      <c r="G336" s="93"/>
      <c r="H336" s="93"/>
    </row>
    <row r="337" spans="3:8">
      <c r="C337" s="93"/>
      <c r="D337" s="93"/>
      <c r="E337" s="93"/>
      <c r="F337" s="93"/>
      <c r="G337" s="93"/>
      <c r="H337" s="93"/>
    </row>
    <row r="338" spans="3:8">
      <c r="C338" s="93"/>
      <c r="D338" s="93"/>
      <c r="E338" s="93"/>
      <c r="F338" s="93"/>
      <c r="G338" s="93"/>
      <c r="H338" s="93"/>
    </row>
    <row r="339" spans="3:8">
      <c r="C339" s="93"/>
      <c r="D339" s="93"/>
      <c r="E339" s="93"/>
      <c r="F339" s="93"/>
      <c r="G339" s="93"/>
      <c r="H339" s="93"/>
    </row>
    <row r="340" spans="3:8">
      <c r="C340" s="93"/>
      <c r="D340" s="93"/>
      <c r="E340" s="93"/>
      <c r="F340" s="93"/>
      <c r="G340" s="93"/>
      <c r="H340" s="93"/>
    </row>
    <row r="341" spans="3:8">
      <c r="C341" s="93"/>
      <c r="D341" s="93"/>
      <c r="E341" s="93"/>
      <c r="F341" s="93"/>
      <c r="G341" s="93"/>
      <c r="H341" s="93"/>
    </row>
    <row r="342" spans="3:8">
      <c r="C342" s="93"/>
      <c r="D342" s="93"/>
      <c r="E342" s="93"/>
      <c r="F342" s="93"/>
      <c r="G342" s="93"/>
      <c r="H342" s="93"/>
    </row>
  </sheetData>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5"/>
  <sheetViews>
    <sheetView topLeftCell="A33" zoomScaleSheetLayoutView="100" workbookViewId="0">
      <selection activeCell="D41" sqref="D41"/>
    </sheetView>
  </sheetViews>
  <sheetFormatPr defaultRowHeight="12.75"/>
  <cols>
    <col min="1" max="1" width="2" style="9" customWidth="1"/>
    <col min="2" max="2" width="1.140625" style="10" customWidth="1"/>
    <col min="3" max="3" width="33.28515625" style="9" customWidth="1"/>
    <col min="4" max="4" width="8.7109375" style="9" customWidth="1"/>
    <col min="5" max="5" width="8.7109375" style="12" customWidth="1"/>
    <col min="6" max="6" width="3.140625" style="12" customWidth="1"/>
    <col min="7" max="7" width="6.42578125" style="11" customWidth="1"/>
    <col min="8" max="18" width="8.7109375" style="11" customWidth="1"/>
    <col min="19" max="19" width="10.42578125" style="11" customWidth="1"/>
    <col min="20" max="22" width="9.140625" style="3"/>
    <col min="23" max="23" width="2.28515625" style="3" customWidth="1"/>
    <col min="24" max="24" width="35.28515625" style="3" bestFit="1" customWidth="1"/>
    <col min="25" max="25" width="9.5703125" style="3" bestFit="1" customWidth="1"/>
    <col min="26" max="26" width="10" style="3" bestFit="1" customWidth="1"/>
    <col min="27" max="27" width="12.140625" style="3" bestFit="1" customWidth="1"/>
    <col min="28" max="28" width="8.5703125" style="3" bestFit="1" customWidth="1"/>
    <col min="29" max="29" width="8.7109375" style="3" bestFit="1" customWidth="1"/>
    <col min="30" max="30" width="8.5703125" style="3" bestFit="1" customWidth="1"/>
    <col min="31" max="31" width="4.5703125" style="3" bestFit="1" customWidth="1"/>
    <col min="32" max="256" width="9.140625" style="3"/>
    <col min="257" max="257" width="2" style="3" customWidth="1"/>
    <col min="258" max="258" width="1.140625" style="3" customWidth="1"/>
    <col min="259" max="259" width="33.28515625" style="3" customWidth="1"/>
    <col min="260" max="260" width="5.5703125" style="3" customWidth="1"/>
    <col min="261" max="261" width="8.7109375" style="3" customWidth="1"/>
    <col min="262" max="262" width="3.140625" style="3" customWidth="1"/>
    <col min="263" max="263" width="6.42578125" style="3" customWidth="1"/>
    <col min="264" max="274" width="8.7109375" style="3" customWidth="1"/>
    <col min="275" max="275" width="10.42578125" style="3" customWidth="1"/>
    <col min="276" max="278" width="9.140625" style="3"/>
    <col min="279" max="279" width="2.28515625" style="3" customWidth="1"/>
    <col min="280" max="280" width="35.28515625" style="3" bestFit="1" customWidth="1"/>
    <col min="281" max="281" width="9.5703125" style="3" bestFit="1" customWidth="1"/>
    <col min="282" max="282" width="10" style="3" bestFit="1" customWidth="1"/>
    <col min="283" max="283" width="12.140625" style="3" bestFit="1" customWidth="1"/>
    <col min="284" max="284" width="8.5703125" style="3" bestFit="1" customWidth="1"/>
    <col min="285" max="285" width="8.7109375" style="3" bestFit="1" customWidth="1"/>
    <col min="286" max="286" width="8.5703125" style="3" bestFit="1" customWidth="1"/>
    <col min="287" max="287" width="4.5703125" style="3" bestFit="1" customWidth="1"/>
    <col min="288" max="512" width="9.140625" style="3"/>
    <col min="513" max="513" width="2" style="3" customWidth="1"/>
    <col min="514" max="514" width="1.140625" style="3" customWidth="1"/>
    <col min="515" max="515" width="33.28515625" style="3" customWidth="1"/>
    <col min="516" max="516" width="5.5703125" style="3" customWidth="1"/>
    <col min="517" max="517" width="8.7109375" style="3" customWidth="1"/>
    <col min="518" max="518" width="3.140625" style="3" customWidth="1"/>
    <col min="519" max="519" width="6.42578125" style="3" customWidth="1"/>
    <col min="520" max="530" width="8.7109375" style="3" customWidth="1"/>
    <col min="531" max="531" width="10.42578125" style="3" customWidth="1"/>
    <col min="532" max="534" width="9.140625" style="3"/>
    <col min="535" max="535" width="2.28515625" style="3" customWidth="1"/>
    <col min="536" max="536" width="35.28515625" style="3" bestFit="1" customWidth="1"/>
    <col min="537" max="537" width="9.5703125" style="3" bestFit="1" customWidth="1"/>
    <col min="538" max="538" width="10" style="3" bestFit="1" customWidth="1"/>
    <col min="539" max="539" width="12.140625" style="3" bestFit="1" customWidth="1"/>
    <col min="540" max="540" width="8.5703125" style="3" bestFit="1" customWidth="1"/>
    <col min="541" max="541" width="8.7109375" style="3" bestFit="1" customWidth="1"/>
    <col min="542" max="542" width="8.5703125" style="3" bestFit="1" customWidth="1"/>
    <col min="543" max="543" width="4.5703125" style="3" bestFit="1" customWidth="1"/>
    <col min="544" max="768" width="9.140625" style="3"/>
    <col min="769" max="769" width="2" style="3" customWidth="1"/>
    <col min="770" max="770" width="1.140625" style="3" customWidth="1"/>
    <col min="771" max="771" width="33.28515625" style="3" customWidth="1"/>
    <col min="772" max="772" width="5.5703125" style="3" customWidth="1"/>
    <col min="773" max="773" width="8.7109375" style="3" customWidth="1"/>
    <col min="774" max="774" width="3.140625" style="3" customWidth="1"/>
    <col min="775" max="775" width="6.42578125" style="3" customWidth="1"/>
    <col min="776" max="786" width="8.7109375" style="3" customWidth="1"/>
    <col min="787" max="787" width="10.42578125" style="3" customWidth="1"/>
    <col min="788" max="790" width="9.140625" style="3"/>
    <col min="791" max="791" width="2.28515625" style="3" customWidth="1"/>
    <col min="792" max="792" width="35.28515625" style="3" bestFit="1" customWidth="1"/>
    <col min="793" max="793" width="9.5703125" style="3" bestFit="1" customWidth="1"/>
    <col min="794" max="794" width="10" style="3" bestFit="1" customWidth="1"/>
    <col min="795" max="795" width="12.140625" style="3" bestFit="1" customWidth="1"/>
    <col min="796" max="796" width="8.5703125" style="3" bestFit="1" customWidth="1"/>
    <col min="797" max="797" width="8.7109375" style="3" bestFit="1" customWidth="1"/>
    <col min="798" max="798" width="8.5703125" style="3" bestFit="1" customWidth="1"/>
    <col min="799" max="799" width="4.5703125" style="3" bestFit="1" customWidth="1"/>
    <col min="800" max="1024" width="9.140625" style="3"/>
    <col min="1025" max="1025" width="2" style="3" customWidth="1"/>
    <col min="1026" max="1026" width="1.140625" style="3" customWidth="1"/>
    <col min="1027" max="1027" width="33.28515625" style="3" customWidth="1"/>
    <col min="1028" max="1028" width="5.5703125" style="3" customWidth="1"/>
    <col min="1029" max="1029" width="8.7109375" style="3" customWidth="1"/>
    <col min="1030" max="1030" width="3.140625" style="3" customWidth="1"/>
    <col min="1031" max="1031" width="6.42578125" style="3" customWidth="1"/>
    <col min="1032" max="1042" width="8.7109375" style="3" customWidth="1"/>
    <col min="1043" max="1043" width="10.42578125" style="3" customWidth="1"/>
    <col min="1044" max="1046" width="9.140625" style="3"/>
    <col min="1047" max="1047" width="2.28515625" style="3" customWidth="1"/>
    <col min="1048" max="1048" width="35.28515625" style="3" bestFit="1" customWidth="1"/>
    <col min="1049" max="1049" width="9.5703125" style="3" bestFit="1" customWidth="1"/>
    <col min="1050" max="1050" width="10" style="3" bestFit="1" customWidth="1"/>
    <col min="1051" max="1051" width="12.140625" style="3" bestFit="1" customWidth="1"/>
    <col min="1052" max="1052" width="8.5703125" style="3" bestFit="1" customWidth="1"/>
    <col min="1053" max="1053" width="8.7109375" style="3" bestFit="1" customWidth="1"/>
    <col min="1054" max="1054" width="8.5703125" style="3" bestFit="1" customWidth="1"/>
    <col min="1055" max="1055" width="4.5703125" style="3" bestFit="1" customWidth="1"/>
    <col min="1056" max="1280" width="9.140625" style="3"/>
    <col min="1281" max="1281" width="2" style="3" customWidth="1"/>
    <col min="1282" max="1282" width="1.140625" style="3" customWidth="1"/>
    <col min="1283" max="1283" width="33.28515625" style="3" customWidth="1"/>
    <col min="1284" max="1284" width="5.5703125" style="3" customWidth="1"/>
    <col min="1285" max="1285" width="8.7109375" style="3" customWidth="1"/>
    <col min="1286" max="1286" width="3.140625" style="3" customWidth="1"/>
    <col min="1287" max="1287" width="6.42578125" style="3" customWidth="1"/>
    <col min="1288" max="1298" width="8.7109375" style="3" customWidth="1"/>
    <col min="1299" max="1299" width="10.42578125" style="3" customWidth="1"/>
    <col min="1300" max="1302" width="9.140625" style="3"/>
    <col min="1303" max="1303" width="2.28515625" style="3" customWidth="1"/>
    <col min="1304" max="1304" width="35.28515625" style="3" bestFit="1" customWidth="1"/>
    <col min="1305" max="1305" width="9.5703125" style="3" bestFit="1" customWidth="1"/>
    <col min="1306" max="1306" width="10" style="3" bestFit="1" customWidth="1"/>
    <col min="1307" max="1307" width="12.140625" style="3" bestFit="1" customWidth="1"/>
    <col min="1308" max="1308" width="8.5703125" style="3" bestFit="1" customWidth="1"/>
    <col min="1309" max="1309" width="8.7109375" style="3" bestFit="1" customWidth="1"/>
    <col min="1310" max="1310" width="8.5703125" style="3" bestFit="1" customWidth="1"/>
    <col min="1311" max="1311" width="4.5703125" style="3" bestFit="1" customWidth="1"/>
    <col min="1312" max="1536" width="9.140625" style="3"/>
    <col min="1537" max="1537" width="2" style="3" customWidth="1"/>
    <col min="1538" max="1538" width="1.140625" style="3" customWidth="1"/>
    <col min="1539" max="1539" width="33.28515625" style="3" customWidth="1"/>
    <col min="1540" max="1540" width="5.5703125" style="3" customWidth="1"/>
    <col min="1541" max="1541" width="8.7109375" style="3" customWidth="1"/>
    <col min="1542" max="1542" width="3.140625" style="3" customWidth="1"/>
    <col min="1543" max="1543" width="6.42578125" style="3" customWidth="1"/>
    <col min="1544" max="1554" width="8.7109375" style="3" customWidth="1"/>
    <col min="1555" max="1555" width="10.42578125" style="3" customWidth="1"/>
    <col min="1556" max="1558" width="9.140625" style="3"/>
    <col min="1559" max="1559" width="2.28515625" style="3" customWidth="1"/>
    <col min="1560" max="1560" width="35.28515625" style="3" bestFit="1" customWidth="1"/>
    <col min="1561" max="1561" width="9.5703125" style="3" bestFit="1" customWidth="1"/>
    <col min="1562" max="1562" width="10" style="3" bestFit="1" customWidth="1"/>
    <col min="1563" max="1563" width="12.140625" style="3" bestFit="1" customWidth="1"/>
    <col min="1564" max="1564" width="8.5703125" style="3" bestFit="1" customWidth="1"/>
    <col min="1565" max="1565" width="8.7109375" style="3" bestFit="1" customWidth="1"/>
    <col min="1566" max="1566" width="8.5703125" style="3" bestFit="1" customWidth="1"/>
    <col min="1567" max="1567" width="4.5703125" style="3" bestFit="1" customWidth="1"/>
    <col min="1568" max="1792" width="9.140625" style="3"/>
    <col min="1793" max="1793" width="2" style="3" customWidth="1"/>
    <col min="1794" max="1794" width="1.140625" style="3" customWidth="1"/>
    <col min="1795" max="1795" width="33.28515625" style="3" customWidth="1"/>
    <col min="1796" max="1796" width="5.5703125" style="3" customWidth="1"/>
    <col min="1797" max="1797" width="8.7109375" style="3" customWidth="1"/>
    <col min="1798" max="1798" width="3.140625" style="3" customWidth="1"/>
    <col min="1799" max="1799" width="6.42578125" style="3" customWidth="1"/>
    <col min="1800" max="1810" width="8.7109375" style="3" customWidth="1"/>
    <col min="1811" max="1811" width="10.42578125" style="3" customWidth="1"/>
    <col min="1812" max="1814" width="9.140625" style="3"/>
    <col min="1815" max="1815" width="2.28515625" style="3" customWidth="1"/>
    <col min="1816" max="1816" width="35.28515625" style="3" bestFit="1" customWidth="1"/>
    <col min="1817" max="1817" width="9.5703125" style="3" bestFit="1" customWidth="1"/>
    <col min="1818" max="1818" width="10" style="3" bestFit="1" customWidth="1"/>
    <col min="1819" max="1819" width="12.140625" style="3" bestFit="1" customWidth="1"/>
    <col min="1820" max="1820" width="8.5703125" style="3" bestFit="1" customWidth="1"/>
    <col min="1821" max="1821" width="8.7109375" style="3" bestFit="1" customWidth="1"/>
    <col min="1822" max="1822" width="8.5703125" style="3" bestFit="1" customWidth="1"/>
    <col min="1823" max="1823" width="4.5703125" style="3" bestFit="1" customWidth="1"/>
    <col min="1824" max="2048" width="9.140625" style="3"/>
    <col min="2049" max="2049" width="2" style="3" customWidth="1"/>
    <col min="2050" max="2050" width="1.140625" style="3" customWidth="1"/>
    <col min="2051" max="2051" width="33.28515625" style="3" customWidth="1"/>
    <col min="2052" max="2052" width="5.5703125" style="3" customWidth="1"/>
    <col min="2053" max="2053" width="8.7109375" style="3" customWidth="1"/>
    <col min="2054" max="2054" width="3.140625" style="3" customWidth="1"/>
    <col min="2055" max="2055" width="6.42578125" style="3" customWidth="1"/>
    <col min="2056" max="2066" width="8.7109375" style="3" customWidth="1"/>
    <col min="2067" max="2067" width="10.42578125" style="3" customWidth="1"/>
    <col min="2068" max="2070" width="9.140625" style="3"/>
    <col min="2071" max="2071" width="2.28515625" style="3" customWidth="1"/>
    <col min="2072" max="2072" width="35.28515625" style="3" bestFit="1" customWidth="1"/>
    <col min="2073" max="2073" width="9.5703125" style="3" bestFit="1" customWidth="1"/>
    <col min="2074" max="2074" width="10" style="3" bestFit="1" customWidth="1"/>
    <col min="2075" max="2075" width="12.140625" style="3" bestFit="1" customWidth="1"/>
    <col min="2076" max="2076" width="8.5703125" style="3" bestFit="1" customWidth="1"/>
    <col min="2077" max="2077" width="8.7109375" style="3" bestFit="1" customWidth="1"/>
    <col min="2078" max="2078" width="8.5703125" style="3" bestFit="1" customWidth="1"/>
    <col min="2079" max="2079" width="4.5703125" style="3" bestFit="1" customWidth="1"/>
    <col min="2080" max="2304" width="9.140625" style="3"/>
    <col min="2305" max="2305" width="2" style="3" customWidth="1"/>
    <col min="2306" max="2306" width="1.140625" style="3" customWidth="1"/>
    <col min="2307" max="2307" width="33.28515625" style="3" customWidth="1"/>
    <col min="2308" max="2308" width="5.5703125" style="3" customWidth="1"/>
    <col min="2309" max="2309" width="8.7109375" style="3" customWidth="1"/>
    <col min="2310" max="2310" width="3.140625" style="3" customWidth="1"/>
    <col min="2311" max="2311" width="6.42578125" style="3" customWidth="1"/>
    <col min="2312" max="2322" width="8.7109375" style="3" customWidth="1"/>
    <col min="2323" max="2323" width="10.42578125" style="3" customWidth="1"/>
    <col min="2324" max="2326" width="9.140625" style="3"/>
    <col min="2327" max="2327" width="2.28515625" style="3" customWidth="1"/>
    <col min="2328" max="2328" width="35.28515625" style="3" bestFit="1" customWidth="1"/>
    <col min="2329" max="2329" width="9.5703125" style="3" bestFit="1" customWidth="1"/>
    <col min="2330" max="2330" width="10" style="3" bestFit="1" customWidth="1"/>
    <col min="2331" max="2331" width="12.140625" style="3" bestFit="1" customWidth="1"/>
    <col min="2332" max="2332" width="8.5703125" style="3" bestFit="1" customWidth="1"/>
    <col min="2333" max="2333" width="8.7109375" style="3" bestFit="1" customWidth="1"/>
    <col min="2334" max="2334" width="8.5703125" style="3" bestFit="1" customWidth="1"/>
    <col min="2335" max="2335" width="4.5703125" style="3" bestFit="1" customWidth="1"/>
    <col min="2336" max="2560" width="9.140625" style="3"/>
    <col min="2561" max="2561" width="2" style="3" customWidth="1"/>
    <col min="2562" max="2562" width="1.140625" style="3" customWidth="1"/>
    <col min="2563" max="2563" width="33.28515625" style="3" customWidth="1"/>
    <col min="2564" max="2564" width="5.5703125" style="3" customWidth="1"/>
    <col min="2565" max="2565" width="8.7109375" style="3" customWidth="1"/>
    <col min="2566" max="2566" width="3.140625" style="3" customWidth="1"/>
    <col min="2567" max="2567" width="6.42578125" style="3" customWidth="1"/>
    <col min="2568" max="2578" width="8.7109375" style="3" customWidth="1"/>
    <col min="2579" max="2579" width="10.42578125" style="3" customWidth="1"/>
    <col min="2580" max="2582" width="9.140625" style="3"/>
    <col min="2583" max="2583" width="2.28515625" style="3" customWidth="1"/>
    <col min="2584" max="2584" width="35.28515625" style="3" bestFit="1" customWidth="1"/>
    <col min="2585" max="2585" width="9.5703125" style="3" bestFit="1" customWidth="1"/>
    <col min="2586" max="2586" width="10" style="3" bestFit="1" customWidth="1"/>
    <col min="2587" max="2587" width="12.140625" style="3" bestFit="1" customWidth="1"/>
    <col min="2588" max="2588" width="8.5703125" style="3" bestFit="1" customWidth="1"/>
    <col min="2589" max="2589" width="8.7109375" style="3" bestFit="1" customWidth="1"/>
    <col min="2590" max="2590" width="8.5703125" style="3" bestFit="1" customWidth="1"/>
    <col min="2591" max="2591" width="4.5703125" style="3" bestFit="1" customWidth="1"/>
    <col min="2592" max="2816" width="9.140625" style="3"/>
    <col min="2817" max="2817" width="2" style="3" customWidth="1"/>
    <col min="2818" max="2818" width="1.140625" style="3" customWidth="1"/>
    <col min="2819" max="2819" width="33.28515625" style="3" customWidth="1"/>
    <col min="2820" max="2820" width="5.5703125" style="3" customWidth="1"/>
    <col min="2821" max="2821" width="8.7109375" style="3" customWidth="1"/>
    <col min="2822" max="2822" width="3.140625" style="3" customWidth="1"/>
    <col min="2823" max="2823" width="6.42578125" style="3" customWidth="1"/>
    <col min="2824" max="2834" width="8.7109375" style="3" customWidth="1"/>
    <col min="2835" max="2835" width="10.42578125" style="3" customWidth="1"/>
    <col min="2836" max="2838" width="9.140625" style="3"/>
    <col min="2839" max="2839" width="2.28515625" style="3" customWidth="1"/>
    <col min="2840" max="2840" width="35.28515625" style="3" bestFit="1" customWidth="1"/>
    <col min="2841" max="2841" width="9.5703125" style="3" bestFit="1" customWidth="1"/>
    <col min="2842" max="2842" width="10" style="3" bestFit="1" customWidth="1"/>
    <col min="2843" max="2843" width="12.140625" style="3" bestFit="1" customWidth="1"/>
    <col min="2844" max="2844" width="8.5703125" style="3" bestFit="1" customWidth="1"/>
    <col min="2845" max="2845" width="8.7109375" style="3" bestFit="1" customWidth="1"/>
    <col min="2846" max="2846" width="8.5703125" style="3" bestFit="1" customWidth="1"/>
    <col min="2847" max="2847" width="4.5703125" style="3" bestFit="1" customWidth="1"/>
    <col min="2848" max="3072" width="9.140625" style="3"/>
    <col min="3073" max="3073" width="2" style="3" customWidth="1"/>
    <col min="3074" max="3074" width="1.140625" style="3" customWidth="1"/>
    <col min="3075" max="3075" width="33.28515625" style="3" customWidth="1"/>
    <col min="3076" max="3076" width="5.5703125" style="3" customWidth="1"/>
    <col min="3077" max="3077" width="8.7109375" style="3" customWidth="1"/>
    <col min="3078" max="3078" width="3.140625" style="3" customWidth="1"/>
    <col min="3079" max="3079" width="6.42578125" style="3" customWidth="1"/>
    <col min="3080" max="3090" width="8.7109375" style="3" customWidth="1"/>
    <col min="3091" max="3091" width="10.42578125" style="3" customWidth="1"/>
    <col min="3092" max="3094" width="9.140625" style="3"/>
    <col min="3095" max="3095" width="2.28515625" style="3" customWidth="1"/>
    <col min="3096" max="3096" width="35.28515625" style="3" bestFit="1" customWidth="1"/>
    <col min="3097" max="3097" width="9.5703125" style="3" bestFit="1" customWidth="1"/>
    <col min="3098" max="3098" width="10" style="3" bestFit="1" customWidth="1"/>
    <col min="3099" max="3099" width="12.140625" style="3" bestFit="1" customWidth="1"/>
    <col min="3100" max="3100" width="8.5703125" style="3" bestFit="1" customWidth="1"/>
    <col min="3101" max="3101" width="8.7109375" style="3" bestFit="1" customWidth="1"/>
    <col min="3102" max="3102" width="8.5703125" style="3" bestFit="1" customWidth="1"/>
    <col min="3103" max="3103" width="4.5703125" style="3" bestFit="1" customWidth="1"/>
    <col min="3104" max="3328" width="9.140625" style="3"/>
    <col min="3329" max="3329" width="2" style="3" customWidth="1"/>
    <col min="3330" max="3330" width="1.140625" style="3" customWidth="1"/>
    <col min="3331" max="3331" width="33.28515625" style="3" customWidth="1"/>
    <col min="3332" max="3332" width="5.5703125" style="3" customWidth="1"/>
    <col min="3333" max="3333" width="8.7109375" style="3" customWidth="1"/>
    <col min="3334" max="3334" width="3.140625" style="3" customWidth="1"/>
    <col min="3335" max="3335" width="6.42578125" style="3" customWidth="1"/>
    <col min="3336" max="3346" width="8.7109375" style="3" customWidth="1"/>
    <col min="3347" max="3347" width="10.42578125" style="3" customWidth="1"/>
    <col min="3348" max="3350" width="9.140625" style="3"/>
    <col min="3351" max="3351" width="2.28515625" style="3" customWidth="1"/>
    <col min="3352" max="3352" width="35.28515625" style="3" bestFit="1" customWidth="1"/>
    <col min="3353" max="3353" width="9.5703125" style="3" bestFit="1" customWidth="1"/>
    <col min="3354" max="3354" width="10" style="3" bestFit="1" customWidth="1"/>
    <col min="3355" max="3355" width="12.140625" style="3" bestFit="1" customWidth="1"/>
    <col min="3356" max="3356" width="8.5703125" style="3" bestFit="1" customWidth="1"/>
    <col min="3357" max="3357" width="8.7109375" style="3" bestFit="1" customWidth="1"/>
    <col min="3358" max="3358" width="8.5703125" style="3" bestFit="1" customWidth="1"/>
    <col min="3359" max="3359" width="4.5703125" style="3" bestFit="1" customWidth="1"/>
    <col min="3360" max="3584" width="9.140625" style="3"/>
    <col min="3585" max="3585" width="2" style="3" customWidth="1"/>
    <col min="3586" max="3586" width="1.140625" style="3" customWidth="1"/>
    <col min="3587" max="3587" width="33.28515625" style="3" customWidth="1"/>
    <col min="3588" max="3588" width="5.5703125" style="3" customWidth="1"/>
    <col min="3589" max="3589" width="8.7109375" style="3" customWidth="1"/>
    <col min="3590" max="3590" width="3.140625" style="3" customWidth="1"/>
    <col min="3591" max="3591" width="6.42578125" style="3" customWidth="1"/>
    <col min="3592" max="3602" width="8.7109375" style="3" customWidth="1"/>
    <col min="3603" max="3603" width="10.42578125" style="3" customWidth="1"/>
    <col min="3604" max="3606" width="9.140625" style="3"/>
    <col min="3607" max="3607" width="2.28515625" style="3" customWidth="1"/>
    <col min="3608" max="3608" width="35.28515625" style="3" bestFit="1" customWidth="1"/>
    <col min="3609" max="3609" width="9.5703125" style="3" bestFit="1" customWidth="1"/>
    <col min="3610" max="3610" width="10" style="3" bestFit="1" customWidth="1"/>
    <col min="3611" max="3611" width="12.140625" style="3" bestFit="1" customWidth="1"/>
    <col min="3612" max="3612" width="8.5703125" style="3" bestFit="1" customWidth="1"/>
    <col min="3613" max="3613" width="8.7109375" style="3" bestFit="1" customWidth="1"/>
    <col min="3614" max="3614" width="8.5703125" style="3" bestFit="1" customWidth="1"/>
    <col min="3615" max="3615" width="4.5703125" style="3" bestFit="1" customWidth="1"/>
    <col min="3616" max="3840" width="9.140625" style="3"/>
    <col min="3841" max="3841" width="2" style="3" customWidth="1"/>
    <col min="3842" max="3842" width="1.140625" style="3" customWidth="1"/>
    <col min="3843" max="3843" width="33.28515625" style="3" customWidth="1"/>
    <col min="3844" max="3844" width="5.5703125" style="3" customWidth="1"/>
    <col min="3845" max="3845" width="8.7109375" style="3" customWidth="1"/>
    <col min="3846" max="3846" width="3.140625" style="3" customWidth="1"/>
    <col min="3847" max="3847" width="6.42578125" style="3" customWidth="1"/>
    <col min="3848" max="3858" width="8.7109375" style="3" customWidth="1"/>
    <col min="3859" max="3859" width="10.42578125" style="3" customWidth="1"/>
    <col min="3860" max="3862" width="9.140625" style="3"/>
    <col min="3863" max="3863" width="2.28515625" style="3" customWidth="1"/>
    <col min="3864" max="3864" width="35.28515625" style="3" bestFit="1" customWidth="1"/>
    <col min="3865" max="3865" width="9.5703125" style="3" bestFit="1" customWidth="1"/>
    <col min="3866" max="3866" width="10" style="3" bestFit="1" customWidth="1"/>
    <col min="3867" max="3867" width="12.140625" style="3" bestFit="1" customWidth="1"/>
    <col min="3868" max="3868" width="8.5703125" style="3" bestFit="1" customWidth="1"/>
    <col min="3869" max="3869" width="8.7109375" style="3" bestFit="1" customWidth="1"/>
    <col min="3870" max="3870" width="8.5703125" style="3" bestFit="1" customWidth="1"/>
    <col min="3871" max="3871" width="4.5703125" style="3" bestFit="1" customWidth="1"/>
    <col min="3872" max="4096" width="9.140625" style="3"/>
    <col min="4097" max="4097" width="2" style="3" customWidth="1"/>
    <col min="4098" max="4098" width="1.140625" style="3" customWidth="1"/>
    <col min="4099" max="4099" width="33.28515625" style="3" customWidth="1"/>
    <col min="4100" max="4100" width="5.5703125" style="3" customWidth="1"/>
    <col min="4101" max="4101" width="8.7109375" style="3" customWidth="1"/>
    <col min="4102" max="4102" width="3.140625" style="3" customWidth="1"/>
    <col min="4103" max="4103" width="6.42578125" style="3" customWidth="1"/>
    <col min="4104" max="4114" width="8.7109375" style="3" customWidth="1"/>
    <col min="4115" max="4115" width="10.42578125" style="3" customWidth="1"/>
    <col min="4116" max="4118" width="9.140625" style="3"/>
    <col min="4119" max="4119" width="2.28515625" style="3" customWidth="1"/>
    <col min="4120" max="4120" width="35.28515625" style="3" bestFit="1" customWidth="1"/>
    <col min="4121" max="4121" width="9.5703125" style="3" bestFit="1" customWidth="1"/>
    <col min="4122" max="4122" width="10" style="3" bestFit="1" customWidth="1"/>
    <col min="4123" max="4123" width="12.140625" style="3" bestFit="1" customWidth="1"/>
    <col min="4124" max="4124" width="8.5703125" style="3" bestFit="1" customWidth="1"/>
    <col min="4125" max="4125" width="8.7109375" style="3" bestFit="1" customWidth="1"/>
    <col min="4126" max="4126" width="8.5703125" style="3" bestFit="1" customWidth="1"/>
    <col min="4127" max="4127" width="4.5703125" style="3" bestFit="1" customWidth="1"/>
    <col min="4128" max="4352" width="9.140625" style="3"/>
    <col min="4353" max="4353" width="2" style="3" customWidth="1"/>
    <col min="4354" max="4354" width="1.140625" style="3" customWidth="1"/>
    <col min="4355" max="4355" width="33.28515625" style="3" customWidth="1"/>
    <col min="4356" max="4356" width="5.5703125" style="3" customWidth="1"/>
    <col min="4357" max="4357" width="8.7109375" style="3" customWidth="1"/>
    <col min="4358" max="4358" width="3.140625" style="3" customWidth="1"/>
    <col min="4359" max="4359" width="6.42578125" style="3" customWidth="1"/>
    <col min="4360" max="4370" width="8.7109375" style="3" customWidth="1"/>
    <col min="4371" max="4371" width="10.42578125" style="3" customWidth="1"/>
    <col min="4372" max="4374" width="9.140625" style="3"/>
    <col min="4375" max="4375" width="2.28515625" style="3" customWidth="1"/>
    <col min="4376" max="4376" width="35.28515625" style="3" bestFit="1" customWidth="1"/>
    <col min="4377" max="4377" width="9.5703125" style="3" bestFit="1" customWidth="1"/>
    <col min="4378" max="4378" width="10" style="3" bestFit="1" customWidth="1"/>
    <col min="4379" max="4379" width="12.140625" style="3" bestFit="1" customWidth="1"/>
    <col min="4380" max="4380" width="8.5703125" style="3" bestFit="1" customWidth="1"/>
    <col min="4381" max="4381" width="8.7109375" style="3" bestFit="1" customWidth="1"/>
    <col min="4382" max="4382" width="8.5703125" style="3" bestFit="1" customWidth="1"/>
    <col min="4383" max="4383" width="4.5703125" style="3" bestFit="1" customWidth="1"/>
    <col min="4384" max="4608" width="9.140625" style="3"/>
    <col min="4609" max="4609" width="2" style="3" customWidth="1"/>
    <col min="4610" max="4610" width="1.140625" style="3" customWidth="1"/>
    <col min="4611" max="4611" width="33.28515625" style="3" customWidth="1"/>
    <col min="4612" max="4612" width="5.5703125" style="3" customWidth="1"/>
    <col min="4613" max="4613" width="8.7109375" style="3" customWidth="1"/>
    <col min="4614" max="4614" width="3.140625" style="3" customWidth="1"/>
    <col min="4615" max="4615" width="6.42578125" style="3" customWidth="1"/>
    <col min="4616" max="4626" width="8.7109375" style="3" customWidth="1"/>
    <col min="4627" max="4627" width="10.42578125" style="3" customWidth="1"/>
    <col min="4628" max="4630" width="9.140625" style="3"/>
    <col min="4631" max="4631" width="2.28515625" style="3" customWidth="1"/>
    <col min="4632" max="4632" width="35.28515625" style="3" bestFit="1" customWidth="1"/>
    <col min="4633" max="4633" width="9.5703125" style="3" bestFit="1" customWidth="1"/>
    <col min="4634" max="4634" width="10" style="3" bestFit="1" customWidth="1"/>
    <col min="4635" max="4635" width="12.140625" style="3" bestFit="1" customWidth="1"/>
    <col min="4636" max="4636" width="8.5703125" style="3" bestFit="1" customWidth="1"/>
    <col min="4637" max="4637" width="8.7109375" style="3" bestFit="1" customWidth="1"/>
    <col min="4638" max="4638" width="8.5703125" style="3" bestFit="1" customWidth="1"/>
    <col min="4639" max="4639" width="4.5703125" style="3" bestFit="1" customWidth="1"/>
    <col min="4640" max="4864" width="9.140625" style="3"/>
    <col min="4865" max="4865" width="2" style="3" customWidth="1"/>
    <col min="4866" max="4866" width="1.140625" style="3" customWidth="1"/>
    <col min="4867" max="4867" width="33.28515625" style="3" customWidth="1"/>
    <col min="4868" max="4868" width="5.5703125" style="3" customWidth="1"/>
    <col min="4869" max="4869" width="8.7109375" style="3" customWidth="1"/>
    <col min="4870" max="4870" width="3.140625" style="3" customWidth="1"/>
    <col min="4871" max="4871" width="6.42578125" style="3" customWidth="1"/>
    <col min="4872" max="4882" width="8.7109375" style="3" customWidth="1"/>
    <col min="4883" max="4883" width="10.42578125" style="3" customWidth="1"/>
    <col min="4884" max="4886" width="9.140625" style="3"/>
    <col min="4887" max="4887" width="2.28515625" style="3" customWidth="1"/>
    <col min="4888" max="4888" width="35.28515625" style="3" bestFit="1" customWidth="1"/>
    <col min="4889" max="4889" width="9.5703125" style="3" bestFit="1" customWidth="1"/>
    <col min="4890" max="4890" width="10" style="3" bestFit="1" customWidth="1"/>
    <col min="4891" max="4891" width="12.140625" style="3" bestFit="1" customWidth="1"/>
    <col min="4892" max="4892" width="8.5703125" style="3" bestFit="1" customWidth="1"/>
    <col min="4893" max="4893" width="8.7109375" style="3" bestFit="1" customWidth="1"/>
    <col min="4894" max="4894" width="8.5703125" style="3" bestFit="1" customWidth="1"/>
    <col min="4895" max="4895" width="4.5703125" style="3" bestFit="1" customWidth="1"/>
    <col min="4896" max="5120" width="9.140625" style="3"/>
    <col min="5121" max="5121" width="2" style="3" customWidth="1"/>
    <col min="5122" max="5122" width="1.140625" style="3" customWidth="1"/>
    <col min="5123" max="5123" width="33.28515625" style="3" customWidth="1"/>
    <col min="5124" max="5124" width="5.5703125" style="3" customWidth="1"/>
    <col min="5125" max="5125" width="8.7109375" style="3" customWidth="1"/>
    <col min="5126" max="5126" width="3.140625" style="3" customWidth="1"/>
    <col min="5127" max="5127" width="6.42578125" style="3" customWidth="1"/>
    <col min="5128" max="5138" width="8.7109375" style="3" customWidth="1"/>
    <col min="5139" max="5139" width="10.42578125" style="3" customWidth="1"/>
    <col min="5140" max="5142" width="9.140625" style="3"/>
    <col min="5143" max="5143" width="2.28515625" style="3" customWidth="1"/>
    <col min="5144" max="5144" width="35.28515625" style="3" bestFit="1" customWidth="1"/>
    <col min="5145" max="5145" width="9.5703125" style="3" bestFit="1" customWidth="1"/>
    <col min="5146" max="5146" width="10" style="3" bestFit="1" customWidth="1"/>
    <col min="5147" max="5147" width="12.140625" style="3" bestFit="1" customWidth="1"/>
    <col min="5148" max="5148" width="8.5703125" style="3" bestFit="1" customWidth="1"/>
    <col min="5149" max="5149" width="8.7109375" style="3" bestFit="1" customWidth="1"/>
    <col min="5150" max="5150" width="8.5703125" style="3" bestFit="1" customWidth="1"/>
    <col min="5151" max="5151" width="4.5703125" style="3" bestFit="1" customWidth="1"/>
    <col min="5152" max="5376" width="9.140625" style="3"/>
    <col min="5377" max="5377" width="2" style="3" customWidth="1"/>
    <col min="5378" max="5378" width="1.140625" style="3" customWidth="1"/>
    <col min="5379" max="5379" width="33.28515625" style="3" customWidth="1"/>
    <col min="5380" max="5380" width="5.5703125" style="3" customWidth="1"/>
    <col min="5381" max="5381" width="8.7109375" style="3" customWidth="1"/>
    <col min="5382" max="5382" width="3.140625" style="3" customWidth="1"/>
    <col min="5383" max="5383" width="6.42578125" style="3" customWidth="1"/>
    <col min="5384" max="5394" width="8.7109375" style="3" customWidth="1"/>
    <col min="5395" max="5395" width="10.42578125" style="3" customWidth="1"/>
    <col min="5396" max="5398" width="9.140625" style="3"/>
    <col min="5399" max="5399" width="2.28515625" style="3" customWidth="1"/>
    <col min="5400" max="5400" width="35.28515625" style="3" bestFit="1" customWidth="1"/>
    <col min="5401" max="5401" width="9.5703125" style="3" bestFit="1" customWidth="1"/>
    <col min="5402" max="5402" width="10" style="3" bestFit="1" customWidth="1"/>
    <col min="5403" max="5403" width="12.140625" style="3" bestFit="1" customWidth="1"/>
    <col min="5404" max="5404" width="8.5703125" style="3" bestFit="1" customWidth="1"/>
    <col min="5405" max="5405" width="8.7109375" style="3" bestFit="1" customWidth="1"/>
    <col min="5406" max="5406" width="8.5703125" style="3" bestFit="1" customWidth="1"/>
    <col min="5407" max="5407" width="4.5703125" style="3" bestFit="1" customWidth="1"/>
    <col min="5408" max="5632" width="9.140625" style="3"/>
    <col min="5633" max="5633" width="2" style="3" customWidth="1"/>
    <col min="5634" max="5634" width="1.140625" style="3" customWidth="1"/>
    <col min="5635" max="5635" width="33.28515625" style="3" customWidth="1"/>
    <col min="5636" max="5636" width="5.5703125" style="3" customWidth="1"/>
    <col min="5637" max="5637" width="8.7109375" style="3" customWidth="1"/>
    <col min="5638" max="5638" width="3.140625" style="3" customWidth="1"/>
    <col min="5639" max="5639" width="6.42578125" style="3" customWidth="1"/>
    <col min="5640" max="5650" width="8.7109375" style="3" customWidth="1"/>
    <col min="5651" max="5651" width="10.42578125" style="3" customWidth="1"/>
    <col min="5652" max="5654" width="9.140625" style="3"/>
    <col min="5655" max="5655" width="2.28515625" style="3" customWidth="1"/>
    <col min="5656" max="5656" width="35.28515625" style="3" bestFit="1" customWidth="1"/>
    <col min="5657" max="5657" width="9.5703125" style="3" bestFit="1" customWidth="1"/>
    <col min="5658" max="5658" width="10" style="3" bestFit="1" customWidth="1"/>
    <col min="5659" max="5659" width="12.140625" style="3" bestFit="1" customWidth="1"/>
    <col min="5660" max="5660" width="8.5703125" style="3" bestFit="1" customWidth="1"/>
    <col min="5661" max="5661" width="8.7109375" style="3" bestFit="1" customWidth="1"/>
    <col min="5662" max="5662" width="8.5703125" style="3" bestFit="1" customWidth="1"/>
    <col min="5663" max="5663" width="4.5703125" style="3" bestFit="1" customWidth="1"/>
    <col min="5664" max="5888" width="9.140625" style="3"/>
    <col min="5889" max="5889" width="2" style="3" customWidth="1"/>
    <col min="5890" max="5890" width="1.140625" style="3" customWidth="1"/>
    <col min="5891" max="5891" width="33.28515625" style="3" customWidth="1"/>
    <col min="5892" max="5892" width="5.5703125" style="3" customWidth="1"/>
    <col min="5893" max="5893" width="8.7109375" style="3" customWidth="1"/>
    <col min="5894" max="5894" width="3.140625" style="3" customWidth="1"/>
    <col min="5895" max="5895" width="6.42578125" style="3" customWidth="1"/>
    <col min="5896" max="5906" width="8.7109375" style="3" customWidth="1"/>
    <col min="5907" max="5907" width="10.42578125" style="3" customWidth="1"/>
    <col min="5908" max="5910" width="9.140625" style="3"/>
    <col min="5911" max="5911" width="2.28515625" style="3" customWidth="1"/>
    <col min="5912" max="5912" width="35.28515625" style="3" bestFit="1" customWidth="1"/>
    <col min="5913" max="5913" width="9.5703125" style="3" bestFit="1" customWidth="1"/>
    <col min="5914" max="5914" width="10" style="3" bestFit="1" customWidth="1"/>
    <col min="5915" max="5915" width="12.140625" style="3" bestFit="1" customWidth="1"/>
    <col min="5916" max="5916" width="8.5703125" style="3" bestFit="1" customWidth="1"/>
    <col min="5917" max="5917" width="8.7109375" style="3" bestFit="1" customWidth="1"/>
    <col min="5918" max="5918" width="8.5703125" style="3" bestFit="1" customWidth="1"/>
    <col min="5919" max="5919" width="4.5703125" style="3" bestFit="1" customWidth="1"/>
    <col min="5920" max="6144" width="9.140625" style="3"/>
    <col min="6145" max="6145" width="2" style="3" customWidth="1"/>
    <col min="6146" max="6146" width="1.140625" style="3" customWidth="1"/>
    <col min="6147" max="6147" width="33.28515625" style="3" customWidth="1"/>
    <col min="6148" max="6148" width="5.5703125" style="3" customWidth="1"/>
    <col min="6149" max="6149" width="8.7109375" style="3" customWidth="1"/>
    <col min="6150" max="6150" width="3.140625" style="3" customWidth="1"/>
    <col min="6151" max="6151" width="6.42578125" style="3" customWidth="1"/>
    <col min="6152" max="6162" width="8.7109375" style="3" customWidth="1"/>
    <col min="6163" max="6163" width="10.42578125" style="3" customWidth="1"/>
    <col min="6164" max="6166" width="9.140625" style="3"/>
    <col min="6167" max="6167" width="2.28515625" style="3" customWidth="1"/>
    <col min="6168" max="6168" width="35.28515625" style="3" bestFit="1" customWidth="1"/>
    <col min="6169" max="6169" width="9.5703125" style="3" bestFit="1" customWidth="1"/>
    <col min="6170" max="6170" width="10" style="3" bestFit="1" customWidth="1"/>
    <col min="6171" max="6171" width="12.140625" style="3" bestFit="1" customWidth="1"/>
    <col min="6172" max="6172" width="8.5703125" style="3" bestFit="1" customWidth="1"/>
    <col min="6173" max="6173" width="8.7109375" style="3" bestFit="1" customWidth="1"/>
    <col min="6174" max="6174" width="8.5703125" style="3" bestFit="1" customWidth="1"/>
    <col min="6175" max="6175" width="4.5703125" style="3" bestFit="1" customWidth="1"/>
    <col min="6176" max="6400" width="9.140625" style="3"/>
    <col min="6401" max="6401" width="2" style="3" customWidth="1"/>
    <col min="6402" max="6402" width="1.140625" style="3" customWidth="1"/>
    <col min="6403" max="6403" width="33.28515625" style="3" customWidth="1"/>
    <col min="6404" max="6404" width="5.5703125" style="3" customWidth="1"/>
    <col min="6405" max="6405" width="8.7109375" style="3" customWidth="1"/>
    <col min="6406" max="6406" width="3.140625" style="3" customWidth="1"/>
    <col min="6407" max="6407" width="6.42578125" style="3" customWidth="1"/>
    <col min="6408" max="6418" width="8.7109375" style="3" customWidth="1"/>
    <col min="6419" max="6419" width="10.42578125" style="3" customWidth="1"/>
    <col min="6420" max="6422" width="9.140625" style="3"/>
    <col min="6423" max="6423" width="2.28515625" style="3" customWidth="1"/>
    <col min="6424" max="6424" width="35.28515625" style="3" bestFit="1" customWidth="1"/>
    <col min="6425" max="6425" width="9.5703125" style="3" bestFit="1" customWidth="1"/>
    <col min="6426" max="6426" width="10" style="3" bestFit="1" customWidth="1"/>
    <col min="6427" max="6427" width="12.140625" style="3" bestFit="1" customWidth="1"/>
    <col min="6428" max="6428" width="8.5703125" style="3" bestFit="1" customWidth="1"/>
    <col min="6429" max="6429" width="8.7109375" style="3" bestFit="1" customWidth="1"/>
    <col min="6430" max="6430" width="8.5703125" style="3" bestFit="1" customWidth="1"/>
    <col min="6431" max="6431" width="4.5703125" style="3" bestFit="1" customWidth="1"/>
    <col min="6432" max="6656" width="9.140625" style="3"/>
    <col min="6657" max="6657" width="2" style="3" customWidth="1"/>
    <col min="6658" max="6658" width="1.140625" style="3" customWidth="1"/>
    <col min="6659" max="6659" width="33.28515625" style="3" customWidth="1"/>
    <col min="6660" max="6660" width="5.5703125" style="3" customWidth="1"/>
    <col min="6661" max="6661" width="8.7109375" style="3" customWidth="1"/>
    <col min="6662" max="6662" width="3.140625" style="3" customWidth="1"/>
    <col min="6663" max="6663" width="6.42578125" style="3" customWidth="1"/>
    <col min="6664" max="6674" width="8.7109375" style="3" customWidth="1"/>
    <col min="6675" max="6675" width="10.42578125" style="3" customWidth="1"/>
    <col min="6676" max="6678" width="9.140625" style="3"/>
    <col min="6679" max="6679" width="2.28515625" style="3" customWidth="1"/>
    <col min="6680" max="6680" width="35.28515625" style="3" bestFit="1" customWidth="1"/>
    <col min="6681" max="6681" width="9.5703125" style="3" bestFit="1" customWidth="1"/>
    <col min="6682" max="6682" width="10" style="3" bestFit="1" customWidth="1"/>
    <col min="6683" max="6683" width="12.140625" style="3" bestFit="1" customWidth="1"/>
    <col min="6684" max="6684" width="8.5703125" style="3" bestFit="1" customWidth="1"/>
    <col min="6685" max="6685" width="8.7109375" style="3" bestFit="1" customWidth="1"/>
    <col min="6686" max="6686" width="8.5703125" style="3" bestFit="1" customWidth="1"/>
    <col min="6687" max="6687" width="4.5703125" style="3" bestFit="1" customWidth="1"/>
    <col min="6688" max="6912" width="9.140625" style="3"/>
    <col min="6913" max="6913" width="2" style="3" customWidth="1"/>
    <col min="6914" max="6914" width="1.140625" style="3" customWidth="1"/>
    <col min="6915" max="6915" width="33.28515625" style="3" customWidth="1"/>
    <col min="6916" max="6916" width="5.5703125" style="3" customWidth="1"/>
    <col min="6917" max="6917" width="8.7109375" style="3" customWidth="1"/>
    <col min="6918" max="6918" width="3.140625" style="3" customWidth="1"/>
    <col min="6919" max="6919" width="6.42578125" style="3" customWidth="1"/>
    <col min="6920" max="6930" width="8.7109375" style="3" customWidth="1"/>
    <col min="6931" max="6931" width="10.42578125" style="3" customWidth="1"/>
    <col min="6932" max="6934" width="9.140625" style="3"/>
    <col min="6935" max="6935" width="2.28515625" style="3" customWidth="1"/>
    <col min="6936" max="6936" width="35.28515625" style="3" bestFit="1" customWidth="1"/>
    <col min="6937" max="6937" width="9.5703125" style="3" bestFit="1" customWidth="1"/>
    <col min="6938" max="6938" width="10" style="3" bestFit="1" customWidth="1"/>
    <col min="6939" max="6939" width="12.140625" style="3" bestFit="1" customWidth="1"/>
    <col min="6940" max="6940" width="8.5703125" style="3" bestFit="1" customWidth="1"/>
    <col min="6941" max="6941" width="8.7109375" style="3" bestFit="1" customWidth="1"/>
    <col min="6942" max="6942" width="8.5703125" style="3" bestFit="1" customWidth="1"/>
    <col min="6943" max="6943" width="4.5703125" style="3" bestFit="1" customWidth="1"/>
    <col min="6944" max="7168" width="9.140625" style="3"/>
    <col min="7169" max="7169" width="2" style="3" customWidth="1"/>
    <col min="7170" max="7170" width="1.140625" style="3" customWidth="1"/>
    <col min="7171" max="7171" width="33.28515625" style="3" customWidth="1"/>
    <col min="7172" max="7172" width="5.5703125" style="3" customWidth="1"/>
    <col min="7173" max="7173" width="8.7109375" style="3" customWidth="1"/>
    <col min="7174" max="7174" width="3.140625" style="3" customWidth="1"/>
    <col min="7175" max="7175" width="6.42578125" style="3" customWidth="1"/>
    <col min="7176" max="7186" width="8.7109375" style="3" customWidth="1"/>
    <col min="7187" max="7187" width="10.42578125" style="3" customWidth="1"/>
    <col min="7188" max="7190" width="9.140625" style="3"/>
    <col min="7191" max="7191" width="2.28515625" style="3" customWidth="1"/>
    <col min="7192" max="7192" width="35.28515625" style="3" bestFit="1" customWidth="1"/>
    <col min="7193" max="7193" width="9.5703125" style="3" bestFit="1" customWidth="1"/>
    <col min="7194" max="7194" width="10" style="3" bestFit="1" customWidth="1"/>
    <col min="7195" max="7195" width="12.140625" style="3" bestFit="1" customWidth="1"/>
    <col min="7196" max="7196" width="8.5703125" style="3" bestFit="1" customWidth="1"/>
    <col min="7197" max="7197" width="8.7109375" style="3" bestFit="1" customWidth="1"/>
    <col min="7198" max="7198" width="8.5703125" style="3" bestFit="1" customWidth="1"/>
    <col min="7199" max="7199" width="4.5703125" style="3" bestFit="1" customWidth="1"/>
    <col min="7200" max="7424" width="9.140625" style="3"/>
    <col min="7425" max="7425" width="2" style="3" customWidth="1"/>
    <col min="7426" max="7426" width="1.140625" style="3" customWidth="1"/>
    <col min="7427" max="7427" width="33.28515625" style="3" customWidth="1"/>
    <col min="7428" max="7428" width="5.5703125" style="3" customWidth="1"/>
    <col min="7429" max="7429" width="8.7109375" style="3" customWidth="1"/>
    <col min="7430" max="7430" width="3.140625" style="3" customWidth="1"/>
    <col min="7431" max="7431" width="6.42578125" style="3" customWidth="1"/>
    <col min="7432" max="7442" width="8.7109375" style="3" customWidth="1"/>
    <col min="7443" max="7443" width="10.42578125" style="3" customWidth="1"/>
    <col min="7444" max="7446" width="9.140625" style="3"/>
    <col min="7447" max="7447" width="2.28515625" style="3" customWidth="1"/>
    <col min="7448" max="7448" width="35.28515625" style="3" bestFit="1" customWidth="1"/>
    <col min="7449" max="7449" width="9.5703125" style="3" bestFit="1" customWidth="1"/>
    <col min="7450" max="7450" width="10" style="3" bestFit="1" customWidth="1"/>
    <col min="7451" max="7451" width="12.140625" style="3" bestFit="1" customWidth="1"/>
    <col min="7452" max="7452" width="8.5703125" style="3" bestFit="1" customWidth="1"/>
    <col min="7453" max="7453" width="8.7109375" style="3" bestFit="1" customWidth="1"/>
    <col min="7454" max="7454" width="8.5703125" style="3" bestFit="1" customWidth="1"/>
    <col min="7455" max="7455" width="4.5703125" style="3" bestFit="1" customWidth="1"/>
    <col min="7456" max="7680" width="9.140625" style="3"/>
    <col min="7681" max="7681" width="2" style="3" customWidth="1"/>
    <col min="7682" max="7682" width="1.140625" style="3" customWidth="1"/>
    <col min="7683" max="7683" width="33.28515625" style="3" customWidth="1"/>
    <col min="7684" max="7684" width="5.5703125" style="3" customWidth="1"/>
    <col min="7685" max="7685" width="8.7109375" style="3" customWidth="1"/>
    <col min="7686" max="7686" width="3.140625" style="3" customWidth="1"/>
    <col min="7687" max="7687" width="6.42578125" style="3" customWidth="1"/>
    <col min="7688" max="7698" width="8.7109375" style="3" customWidth="1"/>
    <col min="7699" max="7699" width="10.42578125" style="3" customWidth="1"/>
    <col min="7700" max="7702" width="9.140625" style="3"/>
    <col min="7703" max="7703" width="2.28515625" style="3" customWidth="1"/>
    <col min="7704" max="7704" width="35.28515625" style="3" bestFit="1" customWidth="1"/>
    <col min="7705" max="7705" width="9.5703125" style="3" bestFit="1" customWidth="1"/>
    <col min="7706" max="7706" width="10" style="3" bestFit="1" customWidth="1"/>
    <col min="7707" max="7707" width="12.140625" style="3" bestFit="1" customWidth="1"/>
    <col min="7708" max="7708" width="8.5703125" style="3" bestFit="1" customWidth="1"/>
    <col min="7709" max="7709" width="8.7109375" style="3" bestFit="1" customWidth="1"/>
    <col min="7710" max="7710" width="8.5703125" style="3" bestFit="1" customWidth="1"/>
    <col min="7711" max="7711" width="4.5703125" style="3" bestFit="1" customWidth="1"/>
    <col min="7712" max="7936" width="9.140625" style="3"/>
    <col min="7937" max="7937" width="2" style="3" customWidth="1"/>
    <col min="7938" max="7938" width="1.140625" style="3" customWidth="1"/>
    <col min="7939" max="7939" width="33.28515625" style="3" customWidth="1"/>
    <col min="7940" max="7940" width="5.5703125" style="3" customWidth="1"/>
    <col min="7941" max="7941" width="8.7109375" style="3" customWidth="1"/>
    <col min="7942" max="7942" width="3.140625" style="3" customWidth="1"/>
    <col min="7943" max="7943" width="6.42578125" style="3" customWidth="1"/>
    <col min="7944" max="7954" width="8.7109375" style="3" customWidth="1"/>
    <col min="7955" max="7955" width="10.42578125" style="3" customWidth="1"/>
    <col min="7956" max="7958" width="9.140625" style="3"/>
    <col min="7959" max="7959" width="2.28515625" style="3" customWidth="1"/>
    <col min="7960" max="7960" width="35.28515625" style="3" bestFit="1" customWidth="1"/>
    <col min="7961" max="7961" width="9.5703125" style="3" bestFit="1" customWidth="1"/>
    <col min="7962" max="7962" width="10" style="3" bestFit="1" customWidth="1"/>
    <col min="7963" max="7963" width="12.140625" style="3" bestFit="1" customWidth="1"/>
    <col min="7964" max="7964" width="8.5703125" style="3" bestFit="1" customWidth="1"/>
    <col min="7965" max="7965" width="8.7109375" style="3" bestFit="1" customWidth="1"/>
    <col min="7966" max="7966" width="8.5703125" style="3" bestFit="1" customWidth="1"/>
    <col min="7967" max="7967" width="4.5703125" style="3" bestFit="1" customWidth="1"/>
    <col min="7968" max="8192" width="9.140625" style="3"/>
    <col min="8193" max="8193" width="2" style="3" customWidth="1"/>
    <col min="8194" max="8194" width="1.140625" style="3" customWidth="1"/>
    <col min="8195" max="8195" width="33.28515625" style="3" customWidth="1"/>
    <col min="8196" max="8196" width="5.5703125" style="3" customWidth="1"/>
    <col min="8197" max="8197" width="8.7109375" style="3" customWidth="1"/>
    <col min="8198" max="8198" width="3.140625" style="3" customWidth="1"/>
    <col min="8199" max="8199" width="6.42578125" style="3" customWidth="1"/>
    <col min="8200" max="8210" width="8.7109375" style="3" customWidth="1"/>
    <col min="8211" max="8211" width="10.42578125" style="3" customWidth="1"/>
    <col min="8212" max="8214" width="9.140625" style="3"/>
    <col min="8215" max="8215" width="2.28515625" style="3" customWidth="1"/>
    <col min="8216" max="8216" width="35.28515625" style="3" bestFit="1" customWidth="1"/>
    <col min="8217" max="8217" width="9.5703125" style="3" bestFit="1" customWidth="1"/>
    <col min="8218" max="8218" width="10" style="3" bestFit="1" customWidth="1"/>
    <col min="8219" max="8219" width="12.140625" style="3" bestFit="1" customWidth="1"/>
    <col min="8220" max="8220" width="8.5703125" style="3" bestFit="1" customWidth="1"/>
    <col min="8221" max="8221" width="8.7109375" style="3" bestFit="1" customWidth="1"/>
    <col min="8222" max="8222" width="8.5703125" style="3" bestFit="1" customWidth="1"/>
    <col min="8223" max="8223" width="4.5703125" style="3" bestFit="1" customWidth="1"/>
    <col min="8224" max="8448" width="9.140625" style="3"/>
    <col min="8449" max="8449" width="2" style="3" customWidth="1"/>
    <col min="8450" max="8450" width="1.140625" style="3" customWidth="1"/>
    <col min="8451" max="8451" width="33.28515625" style="3" customWidth="1"/>
    <col min="8452" max="8452" width="5.5703125" style="3" customWidth="1"/>
    <col min="8453" max="8453" width="8.7109375" style="3" customWidth="1"/>
    <col min="8454" max="8454" width="3.140625" style="3" customWidth="1"/>
    <col min="8455" max="8455" width="6.42578125" style="3" customWidth="1"/>
    <col min="8456" max="8466" width="8.7109375" style="3" customWidth="1"/>
    <col min="8467" max="8467" width="10.42578125" style="3" customWidth="1"/>
    <col min="8468" max="8470" width="9.140625" style="3"/>
    <col min="8471" max="8471" width="2.28515625" style="3" customWidth="1"/>
    <col min="8472" max="8472" width="35.28515625" style="3" bestFit="1" customWidth="1"/>
    <col min="8473" max="8473" width="9.5703125" style="3" bestFit="1" customWidth="1"/>
    <col min="8474" max="8474" width="10" style="3" bestFit="1" customWidth="1"/>
    <col min="8475" max="8475" width="12.140625" style="3" bestFit="1" customWidth="1"/>
    <col min="8476" max="8476" width="8.5703125" style="3" bestFit="1" customWidth="1"/>
    <col min="8477" max="8477" width="8.7109375" style="3" bestFit="1" customWidth="1"/>
    <col min="8478" max="8478" width="8.5703125" style="3" bestFit="1" customWidth="1"/>
    <col min="8479" max="8479" width="4.5703125" style="3" bestFit="1" customWidth="1"/>
    <col min="8480" max="8704" width="9.140625" style="3"/>
    <col min="8705" max="8705" width="2" style="3" customWidth="1"/>
    <col min="8706" max="8706" width="1.140625" style="3" customWidth="1"/>
    <col min="8707" max="8707" width="33.28515625" style="3" customWidth="1"/>
    <col min="8708" max="8708" width="5.5703125" style="3" customWidth="1"/>
    <col min="8709" max="8709" width="8.7109375" style="3" customWidth="1"/>
    <col min="8710" max="8710" width="3.140625" style="3" customWidth="1"/>
    <col min="8711" max="8711" width="6.42578125" style="3" customWidth="1"/>
    <col min="8712" max="8722" width="8.7109375" style="3" customWidth="1"/>
    <col min="8723" max="8723" width="10.42578125" style="3" customWidth="1"/>
    <col min="8724" max="8726" width="9.140625" style="3"/>
    <col min="8727" max="8727" width="2.28515625" style="3" customWidth="1"/>
    <col min="8728" max="8728" width="35.28515625" style="3" bestFit="1" customWidth="1"/>
    <col min="8729" max="8729" width="9.5703125" style="3" bestFit="1" customWidth="1"/>
    <col min="8730" max="8730" width="10" style="3" bestFit="1" customWidth="1"/>
    <col min="8731" max="8731" width="12.140625" style="3" bestFit="1" customWidth="1"/>
    <col min="8732" max="8732" width="8.5703125" style="3" bestFit="1" customWidth="1"/>
    <col min="8733" max="8733" width="8.7109375" style="3" bestFit="1" customWidth="1"/>
    <col min="8734" max="8734" width="8.5703125" style="3" bestFit="1" customWidth="1"/>
    <col min="8735" max="8735" width="4.5703125" style="3" bestFit="1" customWidth="1"/>
    <col min="8736" max="8960" width="9.140625" style="3"/>
    <col min="8961" max="8961" width="2" style="3" customWidth="1"/>
    <col min="8962" max="8962" width="1.140625" style="3" customWidth="1"/>
    <col min="8963" max="8963" width="33.28515625" style="3" customWidth="1"/>
    <col min="8964" max="8964" width="5.5703125" style="3" customWidth="1"/>
    <col min="8965" max="8965" width="8.7109375" style="3" customWidth="1"/>
    <col min="8966" max="8966" width="3.140625" style="3" customWidth="1"/>
    <col min="8967" max="8967" width="6.42578125" style="3" customWidth="1"/>
    <col min="8968" max="8978" width="8.7109375" style="3" customWidth="1"/>
    <col min="8979" max="8979" width="10.42578125" style="3" customWidth="1"/>
    <col min="8980" max="8982" width="9.140625" style="3"/>
    <col min="8983" max="8983" width="2.28515625" style="3" customWidth="1"/>
    <col min="8984" max="8984" width="35.28515625" style="3" bestFit="1" customWidth="1"/>
    <col min="8985" max="8985" width="9.5703125" style="3" bestFit="1" customWidth="1"/>
    <col min="8986" max="8986" width="10" style="3" bestFit="1" customWidth="1"/>
    <col min="8987" max="8987" width="12.140625" style="3" bestFit="1" customWidth="1"/>
    <col min="8988" max="8988" width="8.5703125" style="3" bestFit="1" customWidth="1"/>
    <col min="8989" max="8989" width="8.7109375" style="3" bestFit="1" customWidth="1"/>
    <col min="8990" max="8990" width="8.5703125" style="3" bestFit="1" customWidth="1"/>
    <col min="8991" max="8991" width="4.5703125" style="3" bestFit="1" customWidth="1"/>
    <col min="8992" max="9216" width="9.140625" style="3"/>
    <col min="9217" max="9217" width="2" style="3" customWidth="1"/>
    <col min="9218" max="9218" width="1.140625" style="3" customWidth="1"/>
    <col min="9219" max="9219" width="33.28515625" style="3" customWidth="1"/>
    <col min="9220" max="9220" width="5.5703125" style="3" customWidth="1"/>
    <col min="9221" max="9221" width="8.7109375" style="3" customWidth="1"/>
    <col min="9222" max="9222" width="3.140625" style="3" customWidth="1"/>
    <col min="9223" max="9223" width="6.42578125" style="3" customWidth="1"/>
    <col min="9224" max="9234" width="8.7109375" style="3" customWidth="1"/>
    <col min="9235" max="9235" width="10.42578125" style="3" customWidth="1"/>
    <col min="9236" max="9238" width="9.140625" style="3"/>
    <col min="9239" max="9239" width="2.28515625" style="3" customWidth="1"/>
    <col min="9240" max="9240" width="35.28515625" style="3" bestFit="1" customWidth="1"/>
    <col min="9241" max="9241" width="9.5703125" style="3" bestFit="1" customWidth="1"/>
    <col min="9242" max="9242" width="10" style="3" bestFit="1" customWidth="1"/>
    <col min="9243" max="9243" width="12.140625" style="3" bestFit="1" customWidth="1"/>
    <col min="9244" max="9244" width="8.5703125" style="3" bestFit="1" customWidth="1"/>
    <col min="9245" max="9245" width="8.7109375" style="3" bestFit="1" customWidth="1"/>
    <col min="9246" max="9246" width="8.5703125" style="3" bestFit="1" customWidth="1"/>
    <col min="9247" max="9247" width="4.5703125" style="3" bestFit="1" customWidth="1"/>
    <col min="9248" max="9472" width="9.140625" style="3"/>
    <col min="9473" max="9473" width="2" style="3" customWidth="1"/>
    <col min="9474" max="9474" width="1.140625" style="3" customWidth="1"/>
    <col min="9475" max="9475" width="33.28515625" style="3" customWidth="1"/>
    <col min="9476" max="9476" width="5.5703125" style="3" customWidth="1"/>
    <col min="9477" max="9477" width="8.7109375" style="3" customWidth="1"/>
    <col min="9478" max="9478" width="3.140625" style="3" customWidth="1"/>
    <col min="9479" max="9479" width="6.42578125" style="3" customWidth="1"/>
    <col min="9480" max="9490" width="8.7109375" style="3" customWidth="1"/>
    <col min="9491" max="9491" width="10.42578125" style="3" customWidth="1"/>
    <col min="9492" max="9494" width="9.140625" style="3"/>
    <col min="9495" max="9495" width="2.28515625" style="3" customWidth="1"/>
    <col min="9496" max="9496" width="35.28515625" style="3" bestFit="1" customWidth="1"/>
    <col min="9497" max="9497" width="9.5703125" style="3" bestFit="1" customWidth="1"/>
    <col min="9498" max="9498" width="10" style="3" bestFit="1" customWidth="1"/>
    <col min="9499" max="9499" width="12.140625" style="3" bestFit="1" customWidth="1"/>
    <col min="9500" max="9500" width="8.5703125" style="3" bestFit="1" customWidth="1"/>
    <col min="9501" max="9501" width="8.7109375" style="3" bestFit="1" customWidth="1"/>
    <col min="9502" max="9502" width="8.5703125" style="3" bestFit="1" customWidth="1"/>
    <col min="9503" max="9503" width="4.5703125" style="3" bestFit="1" customWidth="1"/>
    <col min="9504" max="9728" width="9.140625" style="3"/>
    <col min="9729" max="9729" width="2" style="3" customWidth="1"/>
    <col min="9730" max="9730" width="1.140625" style="3" customWidth="1"/>
    <col min="9731" max="9731" width="33.28515625" style="3" customWidth="1"/>
    <col min="9732" max="9732" width="5.5703125" style="3" customWidth="1"/>
    <col min="9733" max="9733" width="8.7109375" style="3" customWidth="1"/>
    <col min="9734" max="9734" width="3.140625" style="3" customWidth="1"/>
    <col min="9735" max="9735" width="6.42578125" style="3" customWidth="1"/>
    <col min="9736" max="9746" width="8.7109375" style="3" customWidth="1"/>
    <col min="9747" max="9747" width="10.42578125" style="3" customWidth="1"/>
    <col min="9748" max="9750" width="9.140625" style="3"/>
    <col min="9751" max="9751" width="2.28515625" style="3" customWidth="1"/>
    <col min="9752" max="9752" width="35.28515625" style="3" bestFit="1" customWidth="1"/>
    <col min="9753" max="9753" width="9.5703125" style="3" bestFit="1" customWidth="1"/>
    <col min="9754" max="9754" width="10" style="3" bestFit="1" customWidth="1"/>
    <col min="9755" max="9755" width="12.140625" style="3" bestFit="1" customWidth="1"/>
    <col min="9756" max="9756" width="8.5703125" style="3" bestFit="1" customWidth="1"/>
    <col min="9757" max="9757" width="8.7109375" style="3" bestFit="1" customWidth="1"/>
    <col min="9758" max="9758" width="8.5703125" style="3" bestFit="1" customWidth="1"/>
    <col min="9759" max="9759" width="4.5703125" style="3" bestFit="1" customWidth="1"/>
    <col min="9760" max="9984" width="9.140625" style="3"/>
    <col min="9985" max="9985" width="2" style="3" customWidth="1"/>
    <col min="9986" max="9986" width="1.140625" style="3" customWidth="1"/>
    <col min="9987" max="9987" width="33.28515625" style="3" customWidth="1"/>
    <col min="9988" max="9988" width="5.5703125" style="3" customWidth="1"/>
    <col min="9989" max="9989" width="8.7109375" style="3" customWidth="1"/>
    <col min="9990" max="9990" width="3.140625" style="3" customWidth="1"/>
    <col min="9991" max="9991" width="6.42578125" style="3" customWidth="1"/>
    <col min="9992" max="10002" width="8.7109375" style="3" customWidth="1"/>
    <col min="10003" max="10003" width="10.42578125" style="3" customWidth="1"/>
    <col min="10004" max="10006" width="9.140625" style="3"/>
    <col min="10007" max="10007" width="2.28515625" style="3" customWidth="1"/>
    <col min="10008" max="10008" width="35.28515625" style="3" bestFit="1" customWidth="1"/>
    <col min="10009" max="10009" width="9.5703125" style="3" bestFit="1" customWidth="1"/>
    <col min="10010" max="10010" width="10" style="3" bestFit="1" customWidth="1"/>
    <col min="10011" max="10011" width="12.140625" style="3" bestFit="1" customWidth="1"/>
    <col min="10012" max="10012" width="8.5703125" style="3" bestFit="1" customWidth="1"/>
    <col min="10013" max="10013" width="8.7109375" style="3" bestFit="1" customWidth="1"/>
    <col min="10014" max="10014" width="8.5703125" style="3" bestFit="1" customWidth="1"/>
    <col min="10015" max="10015" width="4.5703125" style="3" bestFit="1" customWidth="1"/>
    <col min="10016" max="10240" width="9.140625" style="3"/>
    <col min="10241" max="10241" width="2" style="3" customWidth="1"/>
    <col min="10242" max="10242" width="1.140625" style="3" customWidth="1"/>
    <col min="10243" max="10243" width="33.28515625" style="3" customWidth="1"/>
    <col min="10244" max="10244" width="5.5703125" style="3" customWidth="1"/>
    <col min="10245" max="10245" width="8.7109375" style="3" customWidth="1"/>
    <col min="10246" max="10246" width="3.140625" style="3" customWidth="1"/>
    <col min="10247" max="10247" width="6.42578125" style="3" customWidth="1"/>
    <col min="10248" max="10258" width="8.7109375" style="3" customWidth="1"/>
    <col min="10259" max="10259" width="10.42578125" style="3" customWidth="1"/>
    <col min="10260" max="10262" width="9.140625" style="3"/>
    <col min="10263" max="10263" width="2.28515625" style="3" customWidth="1"/>
    <col min="10264" max="10264" width="35.28515625" style="3" bestFit="1" customWidth="1"/>
    <col min="10265" max="10265" width="9.5703125" style="3" bestFit="1" customWidth="1"/>
    <col min="10266" max="10266" width="10" style="3" bestFit="1" customWidth="1"/>
    <col min="10267" max="10267" width="12.140625" style="3" bestFit="1" customWidth="1"/>
    <col min="10268" max="10268" width="8.5703125" style="3" bestFit="1" customWidth="1"/>
    <col min="10269" max="10269" width="8.7109375" style="3" bestFit="1" customWidth="1"/>
    <col min="10270" max="10270" width="8.5703125" style="3" bestFit="1" customWidth="1"/>
    <col min="10271" max="10271" width="4.5703125" style="3" bestFit="1" customWidth="1"/>
    <col min="10272" max="10496" width="9.140625" style="3"/>
    <col min="10497" max="10497" width="2" style="3" customWidth="1"/>
    <col min="10498" max="10498" width="1.140625" style="3" customWidth="1"/>
    <col min="10499" max="10499" width="33.28515625" style="3" customWidth="1"/>
    <col min="10500" max="10500" width="5.5703125" style="3" customWidth="1"/>
    <col min="10501" max="10501" width="8.7109375" style="3" customWidth="1"/>
    <col min="10502" max="10502" width="3.140625" style="3" customWidth="1"/>
    <col min="10503" max="10503" width="6.42578125" style="3" customWidth="1"/>
    <col min="10504" max="10514" width="8.7109375" style="3" customWidth="1"/>
    <col min="10515" max="10515" width="10.42578125" style="3" customWidth="1"/>
    <col min="10516" max="10518" width="9.140625" style="3"/>
    <col min="10519" max="10519" width="2.28515625" style="3" customWidth="1"/>
    <col min="10520" max="10520" width="35.28515625" style="3" bestFit="1" customWidth="1"/>
    <col min="10521" max="10521" width="9.5703125" style="3" bestFit="1" customWidth="1"/>
    <col min="10522" max="10522" width="10" style="3" bestFit="1" customWidth="1"/>
    <col min="10523" max="10523" width="12.140625" style="3" bestFit="1" customWidth="1"/>
    <col min="10524" max="10524" width="8.5703125" style="3" bestFit="1" customWidth="1"/>
    <col min="10525" max="10525" width="8.7109375" style="3" bestFit="1" customWidth="1"/>
    <col min="10526" max="10526" width="8.5703125" style="3" bestFit="1" customWidth="1"/>
    <col min="10527" max="10527" width="4.5703125" style="3" bestFit="1" customWidth="1"/>
    <col min="10528" max="10752" width="9.140625" style="3"/>
    <col min="10753" max="10753" width="2" style="3" customWidth="1"/>
    <col min="10754" max="10754" width="1.140625" style="3" customWidth="1"/>
    <col min="10755" max="10755" width="33.28515625" style="3" customWidth="1"/>
    <col min="10756" max="10756" width="5.5703125" style="3" customWidth="1"/>
    <col min="10757" max="10757" width="8.7109375" style="3" customWidth="1"/>
    <col min="10758" max="10758" width="3.140625" style="3" customWidth="1"/>
    <col min="10759" max="10759" width="6.42578125" style="3" customWidth="1"/>
    <col min="10760" max="10770" width="8.7109375" style="3" customWidth="1"/>
    <col min="10771" max="10771" width="10.42578125" style="3" customWidth="1"/>
    <col min="10772" max="10774" width="9.140625" style="3"/>
    <col min="10775" max="10775" width="2.28515625" style="3" customWidth="1"/>
    <col min="10776" max="10776" width="35.28515625" style="3" bestFit="1" customWidth="1"/>
    <col min="10777" max="10777" width="9.5703125" style="3" bestFit="1" customWidth="1"/>
    <col min="10778" max="10778" width="10" style="3" bestFit="1" customWidth="1"/>
    <col min="10779" max="10779" width="12.140625" style="3" bestFit="1" customWidth="1"/>
    <col min="10780" max="10780" width="8.5703125" style="3" bestFit="1" customWidth="1"/>
    <col min="10781" max="10781" width="8.7109375" style="3" bestFit="1" customWidth="1"/>
    <col min="10782" max="10782" width="8.5703125" style="3" bestFit="1" customWidth="1"/>
    <col min="10783" max="10783" width="4.5703125" style="3" bestFit="1" customWidth="1"/>
    <col min="10784" max="11008" width="9.140625" style="3"/>
    <col min="11009" max="11009" width="2" style="3" customWidth="1"/>
    <col min="11010" max="11010" width="1.140625" style="3" customWidth="1"/>
    <col min="11011" max="11011" width="33.28515625" style="3" customWidth="1"/>
    <col min="11012" max="11012" width="5.5703125" style="3" customWidth="1"/>
    <col min="11013" max="11013" width="8.7109375" style="3" customWidth="1"/>
    <col min="11014" max="11014" width="3.140625" style="3" customWidth="1"/>
    <col min="11015" max="11015" width="6.42578125" style="3" customWidth="1"/>
    <col min="11016" max="11026" width="8.7109375" style="3" customWidth="1"/>
    <col min="11027" max="11027" width="10.42578125" style="3" customWidth="1"/>
    <col min="11028" max="11030" width="9.140625" style="3"/>
    <col min="11031" max="11031" width="2.28515625" style="3" customWidth="1"/>
    <col min="11032" max="11032" width="35.28515625" style="3" bestFit="1" customWidth="1"/>
    <col min="11033" max="11033" width="9.5703125" style="3" bestFit="1" customWidth="1"/>
    <col min="11034" max="11034" width="10" style="3" bestFit="1" customWidth="1"/>
    <col min="11035" max="11035" width="12.140625" style="3" bestFit="1" customWidth="1"/>
    <col min="11036" max="11036" width="8.5703125" style="3" bestFit="1" customWidth="1"/>
    <col min="11037" max="11037" width="8.7109375" style="3" bestFit="1" customWidth="1"/>
    <col min="11038" max="11038" width="8.5703125" style="3" bestFit="1" customWidth="1"/>
    <col min="11039" max="11039" width="4.5703125" style="3" bestFit="1" customWidth="1"/>
    <col min="11040" max="11264" width="9.140625" style="3"/>
    <col min="11265" max="11265" width="2" style="3" customWidth="1"/>
    <col min="11266" max="11266" width="1.140625" style="3" customWidth="1"/>
    <col min="11267" max="11267" width="33.28515625" style="3" customWidth="1"/>
    <col min="11268" max="11268" width="5.5703125" style="3" customWidth="1"/>
    <col min="11269" max="11269" width="8.7109375" style="3" customWidth="1"/>
    <col min="11270" max="11270" width="3.140625" style="3" customWidth="1"/>
    <col min="11271" max="11271" width="6.42578125" style="3" customWidth="1"/>
    <col min="11272" max="11282" width="8.7109375" style="3" customWidth="1"/>
    <col min="11283" max="11283" width="10.42578125" style="3" customWidth="1"/>
    <col min="11284" max="11286" width="9.140625" style="3"/>
    <col min="11287" max="11287" width="2.28515625" style="3" customWidth="1"/>
    <col min="11288" max="11288" width="35.28515625" style="3" bestFit="1" customWidth="1"/>
    <col min="11289" max="11289" width="9.5703125" style="3" bestFit="1" customWidth="1"/>
    <col min="11290" max="11290" width="10" style="3" bestFit="1" customWidth="1"/>
    <col min="11291" max="11291" width="12.140625" style="3" bestFit="1" customWidth="1"/>
    <col min="11292" max="11292" width="8.5703125" style="3" bestFit="1" customWidth="1"/>
    <col min="11293" max="11293" width="8.7109375" style="3" bestFit="1" customWidth="1"/>
    <col min="11294" max="11294" width="8.5703125" style="3" bestFit="1" customWidth="1"/>
    <col min="11295" max="11295" width="4.5703125" style="3" bestFit="1" customWidth="1"/>
    <col min="11296" max="11520" width="9.140625" style="3"/>
    <col min="11521" max="11521" width="2" style="3" customWidth="1"/>
    <col min="11522" max="11522" width="1.140625" style="3" customWidth="1"/>
    <col min="11523" max="11523" width="33.28515625" style="3" customWidth="1"/>
    <col min="11524" max="11524" width="5.5703125" style="3" customWidth="1"/>
    <col min="11525" max="11525" width="8.7109375" style="3" customWidth="1"/>
    <col min="11526" max="11526" width="3.140625" style="3" customWidth="1"/>
    <col min="11527" max="11527" width="6.42578125" style="3" customWidth="1"/>
    <col min="11528" max="11538" width="8.7109375" style="3" customWidth="1"/>
    <col min="11539" max="11539" width="10.42578125" style="3" customWidth="1"/>
    <col min="11540" max="11542" width="9.140625" style="3"/>
    <col min="11543" max="11543" width="2.28515625" style="3" customWidth="1"/>
    <col min="11544" max="11544" width="35.28515625" style="3" bestFit="1" customWidth="1"/>
    <col min="11545" max="11545" width="9.5703125" style="3" bestFit="1" customWidth="1"/>
    <col min="11546" max="11546" width="10" style="3" bestFit="1" customWidth="1"/>
    <col min="11547" max="11547" width="12.140625" style="3" bestFit="1" customWidth="1"/>
    <col min="11548" max="11548" width="8.5703125" style="3" bestFit="1" customWidth="1"/>
    <col min="11549" max="11549" width="8.7109375" style="3" bestFit="1" customWidth="1"/>
    <col min="11550" max="11550" width="8.5703125" style="3" bestFit="1" customWidth="1"/>
    <col min="11551" max="11551" width="4.5703125" style="3" bestFit="1" customWidth="1"/>
    <col min="11552" max="11776" width="9.140625" style="3"/>
    <col min="11777" max="11777" width="2" style="3" customWidth="1"/>
    <col min="11778" max="11778" width="1.140625" style="3" customWidth="1"/>
    <col min="11779" max="11779" width="33.28515625" style="3" customWidth="1"/>
    <col min="11780" max="11780" width="5.5703125" style="3" customWidth="1"/>
    <col min="11781" max="11781" width="8.7109375" style="3" customWidth="1"/>
    <col min="11782" max="11782" width="3.140625" style="3" customWidth="1"/>
    <col min="11783" max="11783" width="6.42578125" style="3" customWidth="1"/>
    <col min="11784" max="11794" width="8.7109375" style="3" customWidth="1"/>
    <col min="11795" max="11795" width="10.42578125" style="3" customWidth="1"/>
    <col min="11796" max="11798" width="9.140625" style="3"/>
    <col min="11799" max="11799" width="2.28515625" style="3" customWidth="1"/>
    <col min="11800" max="11800" width="35.28515625" style="3" bestFit="1" customWidth="1"/>
    <col min="11801" max="11801" width="9.5703125" style="3" bestFit="1" customWidth="1"/>
    <col min="11802" max="11802" width="10" style="3" bestFit="1" customWidth="1"/>
    <col min="11803" max="11803" width="12.140625" style="3" bestFit="1" customWidth="1"/>
    <col min="11804" max="11804" width="8.5703125" style="3" bestFit="1" customWidth="1"/>
    <col min="11805" max="11805" width="8.7109375" style="3" bestFit="1" customWidth="1"/>
    <col min="11806" max="11806" width="8.5703125" style="3" bestFit="1" customWidth="1"/>
    <col min="11807" max="11807" width="4.5703125" style="3" bestFit="1" customWidth="1"/>
    <col min="11808" max="12032" width="9.140625" style="3"/>
    <col min="12033" max="12033" width="2" style="3" customWidth="1"/>
    <col min="12034" max="12034" width="1.140625" style="3" customWidth="1"/>
    <col min="12035" max="12035" width="33.28515625" style="3" customWidth="1"/>
    <col min="12036" max="12036" width="5.5703125" style="3" customWidth="1"/>
    <col min="12037" max="12037" width="8.7109375" style="3" customWidth="1"/>
    <col min="12038" max="12038" width="3.140625" style="3" customWidth="1"/>
    <col min="12039" max="12039" width="6.42578125" style="3" customWidth="1"/>
    <col min="12040" max="12050" width="8.7109375" style="3" customWidth="1"/>
    <col min="12051" max="12051" width="10.42578125" style="3" customWidth="1"/>
    <col min="12052" max="12054" width="9.140625" style="3"/>
    <col min="12055" max="12055" width="2.28515625" style="3" customWidth="1"/>
    <col min="12056" max="12056" width="35.28515625" style="3" bestFit="1" customWidth="1"/>
    <col min="12057" max="12057" width="9.5703125" style="3" bestFit="1" customWidth="1"/>
    <col min="12058" max="12058" width="10" style="3" bestFit="1" customWidth="1"/>
    <col min="12059" max="12059" width="12.140625" style="3" bestFit="1" customWidth="1"/>
    <col min="12060" max="12060" width="8.5703125" style="3" bestFit="1" customWidth="1"/>
    <col min="12061" max="12061" width="8.7109375" style="3" bestFit="1" customWidth="1"/>
    <col min="12062" max="12062" width="8.5703125" style="3" bestFit="1" customWidth="1"/>
    <col min="12063" max="12063" width="4.5703125" style="3" bestFit="1" customWidth="1"/>
    <col min="12064" max="12288" width="9.140625" style="3"/>
    <col min="12289" max="12289" width="2" style="3" customWidth="1"/>
    <col min="12290" max="12290" width="1.140625" style="3" customWidth="1"/>
    <col min="12291" max="12291" width="33.28515625" style="3" customWidth="1"/>
    <col min="12292" max="12292" width="5.5703125" style="3" customWidth="1"/>
    <col min="12293" max="12293" width="8.7109375" style="3" customWidth="1"/>
    <col min="12294" max="12294" width="3.140625" style="3" customWidth="1"/>
    <col min="12295" max="12295" width="6.42578125" style="3" customWidth="1"/>
    <col min="12296" max="12306" width="8.7109375" style="3" customWidth="1"/>
    <col min="12307" max="12307" width="10.42578125" style="3" customWidth="1"/>
    <col min="12308" max="12310" width="9.140625" style="3"/>
    <col min="12311" max="12311" width="2.28515625" style="3" customWidth="1"/>
    <col min="12312" max="12312" width="35.28515625" style="3" bestFit="1" customWidth="1"/>
    <col min="12313" max="12313" width="9.5703125" style="3" bestFit="1" customWidth="1"/>
    <col min="12314" max="12314" width="10" style="3" bestFit="1" customWidth="1"/>
    <col min="12315" max="12315" width="12.140625" style="3" bestFit="1" customWidth="1"/>
    <col min="12316" max="12316" width="8.5703125" style="3" bestFit="1" customWidth="1"/>
    <col min="12317" max="12317" width="8.7109375" style="3" bestFit="1" customWidth="1"/>
    <col min="12318" max="12318" width="8.5703125" style="3" bestFit="1" customWidth="1"/>
    <col min="12319" max="12319" width="4.5703125" style="3" bestFit="1" customWidth="1"/>
    <col min="12320" max="12544" width="9.140625" style="3"/>
    <col min="12545" max="12545" width="2" style="3" customWidth="1"/>
    <col min="12546" max="12546" width="1.140625" style="3" customWidth="1"/>
    <col min="12547" max="12547" width="33.28515625" style="3" customWidth="1"/>
    <col min="12548" max="12548" width="5.5703125" style="3" customWidth="1"/>
    <col min="12549" max="12549" width="8.7109375" style="3" customWidth="1"/>
    <col min="12550" max="12550" width="3.140625" style="3" customWidth="1"/>
    <col min="12551" max="12551" width="6.42578125" style="3" customWidth="1"/>
    <col min="12552" max="12562" width="8.7109375" style="3" customWidth="1"/>
    <col min="12563" max="12563" width="10.42578125" style="3" customWidth="1"/>
    <col min="12564" max="12566" width="9.140625" style="3"/>
    <col min="12567" max="12567" width="2.28515625" style="3" customWidth="1"/>
    <col min="12568" max="12568" width="35.28515625" style="3" bestFit="1" customWidth="1"/>
    <col min="12569" max="12569" width="9.5703125" style="3" bestFit="1" customWidth="1"/>
    <col min="12570" max="12570" width="10" style="3" bestFit="1" customWidth="1"/>
    <col min="12571" max="12571" width="12.140625" style="3" bestFit="1" customWidth="1"/>
    <col min="12572" max="12572" width="8.5703125" style="3" bestFit="1" customWidth="1"/>
    <col min="12573" max="12573" width="8.7109375" style="3" bestFit="1" customWidth="1"/>
    <col min="12574" max="12574" width="8.5703125" style="3" bestFit="1" customWidth="1"/>
    <col min="12575" max="12575" width="4.5703125" style="3" bestFit="1" customWidth="1"/>
    <col min="12576" max="12800" width="9.140625" style="3"/>
    <col min="12801" max="12801" width="2" style="3" customWidth="1"/>
    <col min="12802" max="12802" width="1.140625" style="3" customWidth="1"/>
    <col min="12803" max="12803" width="33.28515625" style="3" customWidth="1"/>
    <col min="12804" max="12804" width="5.5703125" style="3" customWidth="1"/>
    <col min="12805" max="12805" width="8.7109375" style="3" customWidth="1"/>
    <col min="12806" max="12806" width="3.140625" style="3" customWidth="1"/>
    <col min="12807" max="12807" width="6.42578125" style="3" customWidth="1"/>
    <col min="12808" max="12818" width="8.7109375" style="3" customWidth="1"/>
    <col min="12819" max="12819" width="10.42578125" style="3" customWidth="1"/>
    <col min="12820" max="12822" width="9.140625" style="3"/>
    <col min="12823" max="12823" width="2.28515625" style="3" customWidth="1"/>
    <col min="12824" max="12824" width="35.28515625" style="3" bestFit="1" customWidth="1"/>
    <col min="12825" max="12825" width="9.5703125" style="3" bestFit="1" customWidth="1"/>
    <col min="12826" max="12826" width="10" style="3" bestFit="1" customWidth="1"/>
    <col min="12827" max="12827" width="12.140625" style="3" bestFit="1" customWidth="1"/>
    <col min="12828" max="12828" width="8.5703125" style="3" bestFit="1" customWidth="1"/>
    <col min="12829" max="12829" width="8.7109375" style="3" bestFit="1" customWidth="1"/>
    <col min="12830" max="12830" width="8.5703125" style="3" bestFit="1" customWidth="1"/>
    <col min="12831" max="12831" width="4.5703125" style="3" bestFit="1" customWidth="1"/>
    <col min="12832" max="13056" width="9.140625" style="3"/>
    <col min="13057" max="13057" width="2" style="3" customWidth="1"/>
    <col min="13058" max="13058" width="1.140625" style="3" customWidth="1"/>
    <col min="13059" max="13059" width="33.28515625" style="3" customWidth="1"/>
    <col min="13060" max="13060" width="5.5703125" style="3" customWidth="1"/>
    <col min="13061" max="13061" width="8.7109375" style="3" customWidth="1"/>
    <col min="13062" max="13062" width="3.140625" style="3" customWidth="1"/>
    <col min="13063" max="13063" width="6.42578125" style="3" customWidth="1"/>
    <col min="13064" max="13074" width="8.7109375" style="3" customWidth="1"/>
    <col min="13075" max="13075" width="10.42578125" style="3" customWidth="1"/>
    <col min="13076" max="13078" width="9.140625" style="3"/>
    <col min="13079" max="13079" width="2.28515625" style="3" customWidth="1"/>
    <col min="13080" max="13080" width="35.28515625" style="3" bestFit="1" customWidth="1"/>
    <col min="13081" max="13081" width="9.5703125" style="3" bestFit="1" customWidth="1"/>
    <col min="13082" max="13082" width="10" style="3" bestFit="1" customWidth="1"/>
    <col min="13083" max="13083" width="12.140625" style="3" bestFit="1" customWidth="1"/>
    <col min="13084" max="13084" width="8.5703125" style="3" bestFit="1" customWidth="1"/>
    <col min="13085" max="13085" width="8.7109375" style="3" bestFit="1" customWidth="1"/>
    <col min="13086" max="13086" width="8.5703125" style="3" bestFit="1" customWidth="1"/>
    <col min="13087" max="13087" width="4.5703125" style="3" bestFit="1" customWidth="1"/>
    <col min="13088" max="13312" width="9.140625" style="3"/>
    <col min="13313" max="13313" width="2" style="3" customWidth="1"/>
    <col min="13314" max="13314" width="1.140625" style="3" customWidth="1"/>
    <col min="13315" max="13315" width="33.28515625" style="3" customWidth="1"/>
    <col min="13316" max="13316" width="5.5703125" style="3" customWidth="1"/>
    <col min="13317" max="13317" width="8.7109375" style="3" customWidth="1"/>
    <col min="13318" max="13318" width="3.140625" style="3" customWidth="1"/>
    <col min="13319" max="13319" width="6.42578125" style="3" customWidth="1"/>
    <col min="13320" max="13330" width="8.7109375" style="3" customWidth="1"/>
    <col min="13331" max="13331" width="10.42578125" style="3" customWidth="1"/>
    <col min="13332" max="13334" width="9.140625" style="3"/>
    <col min="13335" max="13335" width="2.28515625" style="3" customWidth="1"/>
    <col min="13336" max="13336" width="35.28515625" style="3" bestFit="1" customWidth="1"/>
    <col min="13337" max="13337" width="9.5703125" style="3" bestFit="1" customWidth="1"/>
    <col min="13338" max="13338" width="10" style="3" bestFit="1" customWidth="1"/>
    <col min="13339" max="13339" width="12.140625" style="3" bestFit="1" customWidth="1"/>
    <col min="13340" max="13340" width="8.5703125" style="3" bestFit="1" customWidth="1"/>
    <col min="13341" max="13341" width="8.7109375" style="3" bestFit="1" customWidth="1"/>
    <col min="13342" max="13342" width="8.5703125" style="3" bestFit="1" customWidth="1"/>
    <col min="13343" max="13343" width="4.5703125" style="3" bestFit="1" customWidth="1"/>
    <col min="13344" max="13568" width="9.140625" style="3"/>
    <col min="13569" max="13569" width="2" style="3" customWidth="1"/>
    <col min="13570" max="13570" width="1.140625" style="3" customWidth="1"/>
    <col min="13571" max="13571" width="33.28515625" style="3" customWidth="1"/>
    <col min="13572" max="13572" width="5.5703125" style="3" customWidth="1"/>
    <col min="13573" max="13573" width="8.7109375" style="3" customWidth="1"/>
    <col min="13574" max="13574" width="3.140625" style="3" customWidth="1"/>
    <col min="13575" max="13575" width="6.42578125" style="3" customWidth="1"/>
    <col min="13576" max="13586" width="8.7109375" style="3" customWidth="1"/>
    <col min="13587" max="13587" width="10.42578125" style="3" customWidth="1"/>
    <col min="13588" max="13590" width="9.140625" style="3"/>
    <col min="13591" max="13591" width="2.28515625" style="3" customWidth="1"/>
    <col min="13592" max="13592" width="35.28515625" style="3" bestFit="1" customWidth="1"/>
    <col min="13593" max="13593" width="9.5703125" style="3" bestFit="1" customWidth="1"/>
    <col min="13594" max="13594" width="10" style="3" bestFit="1" customWidth="1"/>
    <col min="13595" max="13595" width="12.140625" style="3" bestFit="1" customWidth="1"/>
    <col min="13596" max="13596" width="8.5703125" style="3" bestFit="1" customWidth="1"/>
    <col min="13597" max="13597" width="8.7109375" style="3" bestFit="1" customWidth="1"/>
    <col min="13598" max="13598" width="8.5703125" style="3" bestFit="1" customWidth="1"/>
    <col min="13599" max="13599" width="4.5703125" style="3" bestFit="1" customWidth="1"/>
    <col min="13600" max="13824" width="9.140625" style="3"/>
    <col min="13825" max="13825" width="2" style="3" customWidth="1"/>
    <col min="13826" max="13826" width="1.140625" style="3" customWidth="1"/>
    <col min="13827" max="13827" width="33.28515625" style="3" customWidth="1"/>
    <col min="13828" max="13828" width="5.5703125" style="3" customWidth="1"/>
    <col min="13829" max="13829" width="8.7109375" style="3" customWidth="1"/>
    <col min="13830" max="13830" width="3.140625" style="3" customWidth="1"/>
    <col min="13831" max="13831" width="6.42578125" style="3" customWidth="1"/>
    <col min="13832" max="13842" width="8.7109375" style="3" customWidth="1"/>
    <col min="13843" max="13843" width="10.42578125" style="3" customWidth="1"/>
    <col min="13844" max="13846" width="9.140625" style="3"/>
    <col min="13847" max="13847" width="2.28515625" style="3" customWidth="1"/>
    <col min="13848" max="13848" width="35.28515625" style="3" bestFit="1" customWidth="1"/>
    <col min="13849" max="13849" width="9.5703125" style="3" bestFit="1" customWidth="1"/>
    <col min="13850" max="13850" width="10" style="3" bestFit="1" customWidth="1"/>
    <col min="13851" max="13851" width="12.140625" style="3" bestFit="1" customWidth="1"/>
    <col min="13852" max="13852" width="8.5703125" style="3" bestFit="1" customWidth="1"/>
    <col min="13853" max="13853" width="8.7109375" style="3" bestFit="1" customWidth="1"/>
    <col min="13854" max="13854" width="8.5703125" style="3" bestFit="1" customWidth="1"/>
    <col min="13855" max="13855" width="4.5703125" style="3" bestFit="1" customWidth="1"/>
    <col min="13856" max="14080" width="9.140625" style="3"/>
    <col min="14081" max="14081" width="2" style="3" customWidth="1"/>
    <col min="14082" max="14082" width="1.140625" style="3" customWidth="1"/>
    <col min="14083" max="14083" width="33.28515625" style="3" customWidth="1"/>
    <col min="14084" max="14084" width="5.5703125" style="3" customWidth="1"/>
    <col min="14085" max="14085" width="8.7109375" style="3" customWidth="1"/>
    <col min="14086" max="14086" width="3.140625" style="3" customWidth="1"/>
    <col min="14087" max="14087" width="6.42578125" style="3" customWidth="1"/>
    <col min="14088" max="14098" width="8.7109375" style="3" customWidth="1"/>
    <col min="14099" max="14099" width="10.42578125" style="3" customWidth="1"/>
    <col min="14100" max="14102" width="9.140625" style="3"/>
    <col min="14103" max="14103" width="2.28515625" style="3" customWidth="1"/>
    <col min="14104" max="14104" width="35.28515625" style="3" bestFit="1" customWidth="1"/>
    <col min="14105" max="14105" width="9.5703125" style="3" bestFit="1" customWidth="1"/>
    <col min="14106" max="14106" width="10" style="3" bestFit="1" customWidth="1"/>
    <col min="14107" max="14107" width="12.140625" style="3" bestFit="1" customWidth="1"/>
    <col min="14108" max="14108" width="8.5703125" style="3" bestFit="1" customWidth="1"/>
    <col min="14109" max="14109" width="8.7109375" style="3" bestFit="1" customWidth="1"/>
    <col min="14110" max="14110" width="8.5703125" style="3" bestFit="1" customWidth="1"/>
    <col min="14111" max="14111" width="4.5703125" style="3" bestFit="1" customWidth="1"/>
    <col min="14112" max="14336" width="9.140625" style="3"/>
    <col min="14337" max="14337" width="2" style="3" customWidth="1"/>
    <col min="14338" max="14338" width="1.140625" style="3" customWidth="1"/>
    <col min="14339" max="14339" width="33.28515625" style="3" customWidth="1"/>
    <col min="14340" max="14340" width="5.5703125" style="3" customWidth="1"/>
    <col min="14341" max="14341" width="8.7109375" style="3" customWidth="1"/>
    <col min="14342" max="14342" width="3.140625" style="3" customWidth="1"/>
    <col min="14343" max="14343" width="6.42578125" style="3" customWidth="1"/>
    <col min="14344" max="14354" width="8.7109375" style="3" customWidth="1"/>
    <col min="14355" max="14355" width="10.42578125" style="3" customWidth="1"/>
    <col min="14356" max="14358" width="9.140625" style="3"/>
    <col min="14359" max="14359" width="2.28515625" style="3" customWidth="1"/>
    <col min="14360" max="14360" width="35.28515625" style="3" bestFit="1" customWidth="1"/>
    <col min="14361" max="14361" width="9.5703125" style="3" bestFit="1" customWidth="1"/>
    <col min="14362" max="14362" width="10" style="3" bestFit="1" customWidth="1"/>
    <col min="14363" max="14363" width="12.140625" style="3" bestFit="1" customWidth="1"/>
    <col min="14364" max="14364" width="8.5703125" style="3" bestFit="1" customWidth="1"/>
    <col min="14365" max="14365" width="8.7109375" style="3" bestFit="1" customWidth="1"/>
    <col min="14366" max="14366" width="8.5703125" style="3" bestFit="1" customWidth="1"/>
    <col min="14367" max="14367" width="4.5703125" style="3" bestFit="1" customWidth="1"/>
    <col min="14368" max="14592" width="9.140625" style="3"/>
    <col min="14593" max="14593" width="2" style="3" customWidth="1"/>
    <col min="14594" max="14594" width="1.140625" style="3" customWidth="1"/>
    <col min="14595" max="14595" width="33.28515625" style="3" customWidth="1"/>
    <col min="14596" max="14596" width="5.5703125" style="3" customWidth="1"/>
    <col min="14597" max="14597" width="8.7109375" style="3" customWidth="1"/>
    <col min="14598" max="14598" width="3.140625" style="3" customWidth="1"/>
    <col min="14599" max="14599" width="6.42578125" style="3" customWidth="1"/>
    <col min="14600" max="14610" width="8.7109375" style="3" customWidth="1"/>
    <col min="14611" max="14611" width="10.42578125" style="3" customWidth="1"/>
    <col min="14612" max="14614" width="9.140625" style="3"/>
    <col min="14615" max="14615" width="2.28515625" style="3" customWidth="1"/>
    <col min="14616" max="14616" width="35.28515625" style="3" bestFit="1" customWidth="1"/>
    <col min="14617" max="14617" width="9.5703125" style="3" bestFit="1" customWidth="1"/>
    <col min="14618" max="14618" width="10" style="3" bestFit="1" customWidth="1"/>
    <col min="14619" max="14619" width="12.140625" style="3" bestFit="1" customWidth="1"/>
    <col min="14620" max="14620" width="8.5703125" style="3" bestFit="1" customWidth="1"/>
    <col min="14621" max="14621" width="8.7109375" style="3" bestFit="1" customWidth="1"/>
    <col min="14622" max="14622" width="8.5703125" style="3" bestFit="1" customWidth="1"/>
    <col min="14623" max="14623" width="4.5703125" style="3" bestFit="1" customWidth="1"/>
    <col min="14624" max="14848" width="9.140625" style="3"/>
    <col min="14849" max="14849" width="2" style="3" customWidth="1"/>
    <col min="14850" max="14850" width="1.140625" style="3" customWidth="1"/>
    <col min="14851" max="14851" width="33.28515625" style="3" customWidth="1"/>
    <col min="14852" max="14852" width="5.5703125" style="3" customWidth="1"/>
    <col min="14853" max="14853" width="8.7109375" style="3" customWidth="1"/>
    <col min="14854" max="14854" width="3.140625" style="3" customWidth="1"/>
    <col min="14855" max="14855" width="6.42578125" style="3" customWidth="1"/>
    <col min="14856" max="14866" width="8.7109375" style="3" customWidth="1"/>
    <col min="14867" max="14867" width="10.42578125" style="3" customWidth="1"/>
    <col min="14868" max="14870" width="9.140625" style="3"/>
    <col min="14871" max="14871" width="2.28515625" style="3" customWidth="1"/>
    <col min="14872" max="14872" width="35.28515625" style="3" bestFit="1" customWidth="1"/>
    <col min="14873" max="14873" width="9.5703125" style="3" bestFit="1" customWidth="1"/>
    <col min="14874" max="14874" width="10" style="3" bestFit="1" customWidth="1"/>
    <col min="14875" max="14875" width="12.140625" style="3" bestFit="1" customWidth="1"/>
    <col min="14876" max="14876" width="8.5703125" style="3" bestFit="1" customWidth="1"/>
    <col min="14877" max="14877" width="8.7109375" style="3" bestFit="1" customWidth="1"/>
    <col min="14878" max="14878" width="8.5703125" style="3" bestFit="1" customWidth="1"/>
    <col min="14879" max="14879" width="4.5703125" style="3" bestFit="1" customWidth="1"/>
    <col min="14880" max="15104" width="9.140625" style="3"/>
    <col min="15105" max="15105" width="2" style="3" customWidth="1"/>
    <col min="15106" max="15106" width="1.140625" style="3" customWidth="1"/>
    <col min="15107" max="15107" width="33.28515625" style="3" customWidth="1"/>
    <col min="15108" max="15108" width="5.5703125" style="3" customWidth="1"/>
    <col min="15109" max="15109" width="8.7109375" style="3" customWidth="1"/>
    <col min="15110" max="15110" width="3.140625" style="3" customWidth="1"/>
    <col min="15111" max="15111" width="6.42578125" style="3" customWidth="1"/>
    <col min="15112" max="15122" width="8.7109375" style="3" customWidth="1"/>
    <col min="15123" max="15123" width="10.42578125" style="3" customWidth="1"/>
    <col min="15124" max="15126" width="9.140625" style="3"/>
    <col min="15127" max="15127" width="2.28515625" style="3" customWidth="1"/>
    <col min="15128" max="15128" width="35.28515625" style="3" bestFit="1" customWidth="1"/>
    <col min="15129" max="15129" width="9.5703125" style="3" bestFit="1" customWidth="1"/>
    <col min="15130" max="15130" width="10" style="3" bestFit="1" customWidth="1"/>
    <col min="15131" max="15131" width="12.140625" style="3" bestFit="1" customWidth="1"/>
    <col min="15132" max="15132" width="8.5703125" style="3" bestFit="1" customWidth="1"/>
    <col min="15133" max="15133" width="8.7109375" style="3" bestFit="1" customWidth="1"/>
    <col min="15134" max="15134" width="8.5703125" style="3" bestFit="1" customWidth="1"/>
    <col min="15135" max="15135" width="4.5703125" style="3" bestFit="1" customWidth="1"/>
    <col min="15136" max="15360" width="9.140625" style="3"/>
    <col min="15361" max="15361" width="2" style="3" customWidth="1"/>
    <col min="15362" max="15362" width="1.140625" style="3" customWidth="1"/>
    <col min="15363" max="15363" width="33.28515625" style="3" customWidth="1"/>
    <col min="15364" max="15364" width="5.5703125" style="3" customWidth="1"/>
    <col min="15365" max="15365" width="8.7109375" style="3" customWidth="1"/>
    <col min="15366" max="15366" width="3.140625" style="3" customWidth="1"/>
    <col min="15367" max="15367" width="6.42578125" style="3" customWidth="1"/>
    <col min="15368" max="15378" width="8.7109375" style="3" customWidth="1"/>
    <col min="15379" max="15379" width="10.42578125" style="3" customWidth="1"/>
    <col min="15380" max="15382" width="9.140625" style="3"/>
    <col min="15383" max="15383" width="2.28515625" style="3" customWidth="1"/>
    <col min="15384" max="15384" width="35.28515625" style="3" bestFit="1" customWidth="1"/>
    <col min="15385" max="15385" width="9.5703125" style="3" bestFit="1" customWidth="1"/>
    <col min="15386" max="15386" width="10" style="3" bestFit="1" customWidth="1"/>
    <col min="15387" max="15387" width="12.140625" style="3" bestFit="1" customWidth="1"/>
    <col min="15388" max="15388" width="8.5703125" style="3" bestFit="1" customWidth="1"/>
    <col min="15389" max="15389" width="8.7109375" style="3" bestFit="1" customWidth="1"/>
    <col min="15390" max="15390" width="8.5703125" style="3" bestFit="1" customWidth="1"/>
    <col min="15391" max="15391" width="4.5703125" style="3" bestFit="1" customWidth="1"/>
    <col min="15392" max="15616" width="9.140625" style="3"/>
    <col min="15617" max="15617" width="2" style="3" customWidth="1"/>
    <col min="15618" max="15618" width="1.140625" style="3" customWidth="1"/>
    <col min="15619" max="15619" width="33.28515625" style="3" customWidth="1"/>
    <col min="15620" max="15620" width="5.5703125" style="3" customWidth="1"/>
    <col min="15621" max="15621" width="8.7109375" style="3" customWidth="1"/>
    <col min="15622" max="15622" width="3.140625" style="3" customWidth="1"/>
    <col min="15623" max="15623" width="6.42578125" style="3" customWidth="1"/>
    <col min="15624" max="15634" width="8.7109375" style="3" customWidth="1"/>
    <col min="15635" max="15635" width="10.42578125" style="3" customWidth="1"/>
    <col min="15636" max="15638" width="9.140625" style="3"/>
    <col min="15639" max="15639" width="2.28515625" style="3" customWidth="1"/>
    <col min="15640" max="15640" width="35.28515625" style="3" bestFit="1" customWidth="1"/>
    <col min="15641" max="15641" width="9.5703125" style="3" bestFit="1" customWidth="1"/>
    <col min="15642" max="15642" width="10" style="3" bestFit="1" customWidth="1"/>
    <col min="15643" max="15643" width="12.140625" style="3" bestFit="1" customWidth="1"/>
    <col min="15644" max="15644" width="8.5703125" style="3" bestFit="1" customWidth="1"/>
    <col min="15645" max="15645" width="8.7109375" style="3" bestFit="1" customWidth="1"/>
    <col min="15646" max="15646" width="8.5703125" style="3" bestFit="1" customWidth="1"/>
    <col min="15647" max="15647" width="4.5703125" style="3" bestFit="1" customWidth="1"/>
    <col min="15648" max="15872" width="9.140625" style="3"/>
    <col min="15873" max="15873" width="2" style="3" customWidth="1"/>
    <col min="15874" max="15874" width="1.140625" style="3" customWidth="1"/>
    <col min="15875" max="15875" width="33.28515625" style="3" customWidth="1"/>
    <col min="15876" max="15876" width="5.5703125" style="3" customWidth="1"/>
    <col min="15877" max="15877" width="8.7109375" style="3" customWidth="1"/>
    <col min="15878" max="15878" width="3.140625" style="3" customWidth="1"/>
    <col min="15879" max="15879" width="6.42578125" style="3" customWidth="1"/>
    <col min="15880" max="15890" width="8.7109375" style="3" customWidth="1"/>
    <col min="15891" max="15891" width="10.42578125" style="3" customWidth="1"/>
    <col min="15892" max="15894" width="9.140625" style="3"/>
    <col min="15895" max="15895" width="2.28515625" style="3" customWidth="1"/>
    <col min="15896" max="15896" width="35.28515625" style="3" bestFit="1" customWidth="1"/>
    <col min="15897" max="15897" width="9.5703125" style="3" bestFit="1" customWidth="1"/>
    <col min="15898" max="15898" width="10" style="3" bestFit="1" customWidth="1"/>
    <col min="15899" max="15899" width="12.140625" style="3" bestFit="1" customWidth="1"/>
    <col min="15900" max="15900" width="8.5703125" style="3" bestFit="1" customWidth="1"/>
    <col min="15901" max="15901" width="8.7109375" style="3" bestFit="1" customWidth="1"/>
    <col min="15902" max="15902" width="8.5703125" style="3" bestFit="1" customWidth="1"/>
    <col min="15903" max="15903" width="4.5703125" style="3" bestFit="1" customWidth="1"/>
    <col min="15904" max="16128" width="9.140625" style="3"/>
    <col min="16129" max="16129" width="2" style="3" customWidth="1"/>
    <col min="16130" max="16130" width="1.140625" style="3" customWidth="1"/>
    <col min="16131" max="16131" width="33.28515625" style="3" customWidth="1"/>
    <col min="16132" max="16132" width="5.5703125" style="3" customWidth="1"/>
    <col min="16133" max="16133" width="8.7109375" style="3" customWidth="1"/>
    <col min="16134" max="16134" width="3.140625" style="3" customWidth="1"/>
    <col min="16135" max="16135" width="6.42578125" style="3" customWidth="1"/>
    <col min="16136" max="16146" width="8.7109375" style="3" customWidth="1"/>
    <col min="16147" max="16147" width="10.42578125" style="3" customWidth="1"/>
    <col min="16148" max="16150" width="9.140625" style="3"/>
    <col min="16151" max="16151" width="2.28515625" style="3" customWidth="1"/>
    <col min="16152" max="16152" width="35.28515625" style="3" bestFit="1" customWidth="1"/>
    <col min="16153" max="16153" width="9.5703125" style="3" bestFit="1" customWidth="1"/>
    <col min="16154" max="16154" width="10" style="3" bestFit="1" customWidth="1"/>
    <col min="16155" max="16155" width="12.140625" style="3" bestFit="1" customWidth="1"/>
    <col min="16156" max="16156" width="8.5703125" style="3" bestFit="1" customWidth="1"/>
    <col min="16157" max="16157" width="8.7109375" style="3" bestFit="1" customWidth="1"/>
    <col min="16158" max="16158" width="8.5703125" style="3" bestFit="1" customWidth="1"/>
    <col min="16159" max="16159" width="4.5703125" style="3" bestFit="1" customWidth="1"/>
    <col min="16160" max="16384" width="9.140625" style="3"/>
  </cols>
  <sheetData>
    <row r="1" spans="1:31" ht="12.75" customHeight="1" collapsed="1">
      <c r="A1" s="17"/>
      <c r="B1" s="23"/>
      <c r="C1" s="17"/>
      <c r="D1" s="55"/>
      <c r="E1" s="18"/>
      <c r="F1" s="65"/>
      <c r="G1" s="55"/>
      <c r="H1" s="64"/>
      <c r="I1" s="64"/>
      <c r="J1" s="64"/>
      <c r="K1" s="64"/>
      <c r="L1" s="63"/>
      <c r="M1" s="64"/>
      <c r="N1" s="64"/>
      <c r="O1" s="64"/>
      <c r="P1" s="64"/>
      <c r="Q1" s="64"/>
      <c r="R1" s="64"/>
      <c r="S1" s="64"/>
    </row>
    <row r="2" spans="1:31" ht="20.25" customHeight="1">
      <c r="A2" s="17"/>
      <c r="B2" s="23"/>
      <c r="C2" s="89" t="s">
        <v>58</v>
      </c>
      <c r="D2" s="61"/>
      <c r="E2" s="62"/>
      <c r="F2" s="62"/>
      <c r="G2" s="60"/>
      <c r="H2" s="60"/>
      <c r="I2" s="60"/>
      <c r="J2" s="60"/>
      <c r="K2" s="60"/>
      <c r="L2" s="60"/>
      <c r="M2" s="60"/>
      <c r="N2" s="60"/>
      <c r="O2" s="60"/>
      <c r="P2" s="60"/>
      <c r="Q2" s="60"/>
      <c r="R2" s="60"/>
      <c r="S2" s="60"/>
    </row>
    <row r="3" spans="1:31" ht="12.75" customHeight="1">
      <c r="A3" s="17"/>
      <c r="B3" s="23"/>
      <c r="C3" s="56"/>
      <c r="D3" s="56"/>
      <c r="E3" s="57"/>
      <c r="F3" s="57"/>
      <c r="G3" s="58"/>
      <c r="H3" s="58"/>
      <c r="I3" s="58"/>
      <c r="J3" s="58"/>
      <c r="K3" s="58"/>
      <c r="L3" s="58"/>
      <c r="M3" s="58"/>
      <c r="N3" s="58"/>
      <c r="O3" s="58"/>
      <c r="P3" s="58"/>
      <c r="Q3" s="58"/>
      <c r="R3" s="58"/>
      <c r="S3" s="58"/>
    </row>
    <row r="4" spans="1:31" ht="12.75" customHeight="1">
      <c r="A4" s="17"/>
      <c r="B4" s="23"/>
      <c r="C4" s="45"/>
      <c r="D4" s="45"/>
      <c r="E4" s="66"/>
      <c r="F4" s="66"/>
      <c r="G4" s="59"/>
      <c r="H4" s="59"/>
      <c r="I4" s="67"/>
      <c r="J4" s="68"/>
      <c r="K4" s="68"/>
      <c r="L4" s="68"/>
      <c r="M4" s="68"/>
      <c r="N4" s="68"/>
      <c r="O4" s="68"/>
      <c r="P4" s="68"/>
      <c r="Q4" s="68"/>
      <c r="R4" s="68"/>
      <c r="S4" s="68"/>
    </row>
    <row r="5" spans="1:31" ht="12.75" customHeight="1">
      <c r="A5" s="28"/>
      <c r="B5" s="28"/>
      <c r="C5" s="29"/>
      <c r="D5" s="30"/>
      <c r="E5" s="31"/>
      <c r="F5" s="31"/>
      <c r="G5" s="31"/>
      <c r="H5" s="32"/>
      <c r="I5" s="80">
        <v>2013</v>
      </c>
      <c r="J5" s="80">
        <f t="shared" ref="J5:M5" si="0">1+I5</f>
        <v>2014</v>
      </c>
      <c r="K5" s="80">
        <f t="shared" si="0"/>
        <v>2015</v>
      </c>
      <c r="L5" s="80">
        <f t="shared" si="0"/>
        <v>2016</v>
      </c>
      <c r="M5" s="80">
        <f t="shared" si="0"/>
        <v>2017</v>
      </c>
      <c r="N5" s="27"/>
      <c r="O5" s="27"/>
      <c r="P5" s="27"/>
      <c r="Q5" s="27"/>
      <c r="R5" s="27"/>
      <c r="S5" s="27"/>
    </row>
    <row r="6" spans="1:31" ht="12.75" customHeight="1">
      <c r="A6" s="69"/>
      <c r="B6" s="70"/>
      <c r="C6" s="71"/>
      <c r="D6" s="71"/>
      <c r="E6" s="72"/>
      <c r="F6" s="73"/>
      <c r="G6" s="73"/>
      <c r="H6" s="74"/>
      <c r="I6" s="74"/>
      <c r="J6" s="74"/>
      <c r="K6" s="74"/>
      <c r="L6" s="74"/>
      <c r="M6" s="74"/>
      <c r="N6" s="74"/>
      <c r="O6" s="74"/>
      <c r="P6" s="74"/>
      <c r="Q6" s="74"/>
      <c r="R6" s="74"/>
      <c r="S6" s="74"/>
    </row>
    <row r="7" spans="1:31" ht="12.75" customHeight="1">
      <c r="A7" s="22"/>
      <c r="B7" s="16"/>
      <c r="C7" s="7" t="s">
        <v>1</v>
      </c>
      <c r="D7" s="7"/>
      <c r="E7" s="21"/>
      <c r="F7" s="21"/>
      <c r="G7" s="21"/>
      <c r="H7" s="34"/>
      <c r="I7" s="34" t="e">
        <f>#REF!/1000</f>
        <v>#REF!</v>
      </c>
      <c r="J7" s="34" t="e">
        <f>#REF!/1000</f>
        <v>#REF!</v>
      </c>
      <c r="K7" s="34" t="e">
        <f>#REF!/1000</f>
        <v>#REF!</v>
      </c>
      <c r="L7" s="34" t="e">
        <f>#REF!/1000</f>
        <v>#REF!</v>
      </c>
      <c r="M7" s="34" t="e">
        <f>#REF!/1000</f>
        <v>#REF!</v>
      </c>
      <c r="N7" s="34"/>
      <c r="O7" s="34"/>
      <c r="P7" s="34"/>
      <c r="Q7" s="34"/>
      <c r="R7" s="34"/>
      <c r="S7" s="34"/>
    </row>
    <row r="8" spans="1:31" ht="12.75" customHeight="1">
      <c r="A8" s="22"/>
      <c r="B8" s="16"/>
      <c r="C8" s="7" t="s">
        <v>19</v>
      </c>
      <c r="D8" s="7"/>
      <c r="E8" s="21"/>
      <c r="F8" s="21"/>
      <c r="G8" s="21"/>
      <c r="H8" s="75"/>
      <c r="I8" s="34" t="e">
        <f>(#REF!-#REF!)/1000</f>
        <v>#REF!</v>
      </c>
      <c r="J8" s="34" t="e">
        <f>(#REF!-#REF!)/1000</f>
        <v>#REF!</v>
      </c>
      <c r="K8" s="34" t="e">
        <f>(#REF!-#REF!)/1000</f>
        <v>#REF!</v>
      </c>
      <c r="L8" s="34" t="e">
        <f>(#REF!-#REF!)/1000</f>
        <v>#REF!</v>
      </c>
      <c r="M8" s="34" t="e">
        <f>(#REF!-#REF!)/1000</f>
        <v>#REF!</v>
      </c>
      <c r="N8" s="34"/>
      <c r="O8" s="34"/>
      <c r="P8" s="34"/>
      <c r="Q8" s="34"/>
      <c r="R8" s="34"/>
      <c r="S8" s="34"/>
    </row>
    <row r="9" spans="1:31" ht="12.75" customHeight="1">
      <c r="A9" s="22"/>
      <c r="B9" s="16"/>
      <c r="C9" s="35" t="s">
        <v>20</v>
      </c>
      <c r="D9" s="7"/>
      <c r="E9" s="21"/>
      <c r="F9" s="21"/>
      <c r="G9" s="21"/>
      <c r="H9" s="75"/>
      <c r="I9" s="36" t="e">
        <f>-#REF!/1000</f>
        <v>#REF!</v>
      </c>
      <c r="J9" s="36" t="e">
        <f>-#REF!/1000</f>
        <v>#REF!</v>
      </c>
      <c r="K9" s="36" t="e">
        <f>-#REF!/1000</f>
        <v>#REF!</v>
      </c>
      <c r="L9" s="36" t="e">
        <f>-#REF!/1000</f>
        <v>#REF!</v>
      </c>
      <c r="M9" s="36" t="e">
        <f>-#REF!/1000</f>
        <v>#REF!</v>
      </c>
      <c r="N9" s="36"/>
      <c r="O9" s="36"/>
      <c r="P9" s="36"/>
      <c r="Q9" s="36"/>
      <c r="R9" s="36"/>
      <c r="S9" s="36"/>
    </row>
    <row r="10" spans="1:31" ht="12.75" customHeight="1">
      <c r="A10" s="22"/>
      <c r="B10" s="16"/>
      <c r="C10" s="35" t="s">
        <v>21</v>
      </c>
      <c r="D10" s="17"/>
      <c r="E10" s="26"/>
      <c r="F10" s="26"/>
      <c r="G10" s="26"/>
      <c r="H10" s="76"/>
      <c r="I10" s="36" t="e">
        <f>-#REF!/1000</f>
        <v>#REF!</v>
      </c>
      <c r="J10" s="36" t="e">
        <f>-#REF!/1000</f>
        <v>#REF!</v>
      </c>
      <c r="K10" s="36" t="e">
        <f>-#REF!/1000</f>
        <v>#REF!</v>
      </c>
      <c r="L10" s="36" t="e">
        <f>-#REF!/1000</f>
        <v>#REF!</v>
      </c>
      <c r="M10" s="36" t="e">
        <f>-#REF!/1000</f>
        <v>#REF!</v>
      </c>
      <c r="N10" s="36"/>
      <c r="O10" s="36"/>
      <c r="P10" s="36"/>
      <c r="Q10" s="36"/>
      <c r="R10" s="36"/>
      <c r="S10" s="36"/>
    </row>
    <row r="11" spans="1:31" ht="12.75" customHeight="1">
      <c r="A11" s="22"/>
      <c r="B11" s="16"/>
      <c r="C11" s="35" t="s">
        <v>31</v>
      </c>
      <c r="D11" s="17"/>
      <c r="E11" s="26"/>
      <c r="F11" s="26"/>
      <c r="G11" s="26"/>
      <c r="H11" s="77"/>
      <c r="I11" s="36" t="e">
        <f>-#REF!/1000</f>
        <v>#REF!</v>
      </c>
      <c r="J11" s="36" t="e">
        <f>-#REF!/1000</f>
        <v>#REF!</v>
      </c>
      <c r="K11" s="36" t="e">
        <f>-#REF!/1000</f>
        <v>#REF!</v>
      </c>
      <c r="L11" s="36" t="e">
        <f>-#REF!/1000</f>
        <v>#REF!</v>
      </c>
      <c r="M11" s="36" t="e">
        <f>-#REF!/1000</f>
        <v>#REF!</v>
      </c>
      <c r="N11" s="36"/>
      <c r="O11" s="36"/>
      <c r="P11" s="36"/>
      <c r="Q11" s="36"/>
      <c r="R11" s="36"/>
      <c r="S11" s="36"/>
    </row>
    <row r="12" spans="1:31" ht="12.75" customHeight="1">
      <c r="A12" s="15"/>
      <c r="B12" s="16"/>
      <c r="C12" s="35" t="s">
        <v>23</v>
      </c>
      <c r="D12" s="17"/>
      <c r="E12" s="26"/>
      <c r="F12" s="26"/>
      <c r="G12" s="26"/>
      <c r="H12" s="77"/>
      <c r="I12" s="36" t="e">
        <f>(#REF!+#REF!)/1000</f>
        <v>#REF!</v>
      </c>
      <c r="J12" s="36" t="e">
        <f>(#REF!+#REF!)/1000</f>
        <v>#REF!</v>
      </c>
      <c r="K12" s="36" t="e">
        <f>(#REF!+#REF!)/1000</f>
        <v>#REF!</v>
      </c>
      <c r="L12" s="36" t="e">
        <f>(#REF!+#REF!)/1000</f>
        <v>#REF!</v>
      </c>
      <c r="M12" s="36" t="e">
        <f>(#REF!+#REF!)/1000</f>
        <v>#REF!</v>
      </c>
      <c r="N12" s="36"/>
      <c r="O12" s="36"/>
      <c r="P12" s="36"/>
      <c r="Q12" s="36"/>
      <c r="R12" s="36"/>
      <c r="S12" s="36"/>
    </row>
    <row r="13" spans="1:31" ht="12.75" customHeight="1">
      <c r="A13" s="15"/>
      <c r="B13" s="16"/>
      <c r="C13" s="7" t="s">
        <v>24</v>
      </c>
      <c r="D13" s="7"/>
      <c r="E13" s="21"/>
      <c r="F13" s="21"/>
      <c r="G13" s="21"/>
      <c r="H13" s="75"/>
      <c r="I13" s="34" t="e">
        <f>SUM(I7,I9,I10,I11,I12)</f>
        <v>#REF!</v>
      </c>
      <c r="J13" s="34" t="e">
        <f>SUM(J7,J9,J10,J11,J12)</f>
        <v>#REF!</v>
      </c>
      <c r="K13" s="34" t="e">
        <f>SUM(K7,K9,K10,K11,K12)</f>
        <v>#REF!</v>
      </c>
      <c r="L13" s="34" t="e">
        <f>SUM(L7,L9,L10,L11,L12)</f>
        <v>#REF!</v>
      </c>
      <c r="M13" s="34" t="e">
        <f>SUM(M7,M9,M10,M11,M12)</f>
        <v>#REF!</v>
      </c>
      <c r="N13" s="36"/>
      <c r="O13" s="36"/>
      <c r="P13" s="36"/>
      <c r="Q13" s="36"/>
      <c r="R13" s="36"/>
      <c r="S13" s="36"/>
    </row>
    <row r="14" spans="1:31" ht="12.75" customHeight="1">
      <c r="A14" s="53"/>
      <c r="B14" s="37"/>
      <c r="C14" s="78" t="s">
        <v>34</v>
      </c>
      <c r="D14" s="17"/>
      <c r="E14" s="19"/>
      <c r="F14" s="19"/>
      <c r="G14" s="19"/>
      <c r="H14" s="79"/>
      <c r="I14" s="25" t="e">
        <f>1/(1+NPV!$D$45)^(I5-$I5)</f>
        <v>#REF!</v>
      </c>
      <c r="J14" s="25" t="e">
        <f>1/(1+NPV!$D$45)^(J5-$I5)</f>
        <v>#REF!</v>
      </c>
      <c r="K14" s="25" t="e">
        <f>1/(1+NPV!$D$45)^(K5-$I5)</f>
        <v>#REF!</v>
      </c>
      <c r="L14" s="25" t="e">
        <f>1/(1+NPV!$D$45)^(L5-$I5)</f>
        <v>#REF!</v>
      </c>
      <c r="M14" s="25" t="e">
        <f>1/(1+NPV!$D$45)^(M5-$I5)</f>
        <v>#REF!</v>
      </c>
      <c r="N14" s="34"/>
      <c r="O14" s="34"/>
      <c r="P14" s="34"/>
      <c r="Q14" s="34"/>
      <c r="R14" s="34"/>
      <c r="S14" s="34"/>
    </row>
    <row r="15" spans="1:31" ht="12.75" customHeight="1">
      <c r="A15" s="15"/>
      <c r="B15" s="16"/>
      <c r="C15" s="78"/>
      <c r="D15" s="22"/>
      <c r="E15" s="26"/>
      <c r="F15" s="26"/>
      <c r="G15" s="26"/>
      <c r="H15" s="26"/>
      <c r="I15" s="25"/>
      <c r="J15" s="25"/>
      <c r="K15" s="25"/>
      <c r="L15" s="25"/>
      <c r="M15" s="25"/>
      <c r="N15" s="25"/>
      <c r="O15" s="25"/>
      <c r="P15" s="25"/>
      <c r="Q15" s="25"/>
      <c r="R15" s="25"/>
      <c r="S15" s="25"/>
      <c r="V15" s="10"/>
      <c r="W15" s="9"/>
      <c r="X15" s="9"/>
      <c r="Y15" s="12"/>
      <c r="Z15" s="12"/>
      <c r="AA15" s="11"/>
      <c r="AB15" s="11"/>
      <c r="AC15" s="11"/>
      <c r="AD15" s="11"/>
      <c r="AE15" s="11"/>
    </row>
    <row r="16" spans="1:31" ht="12.75" customHeight="1">
      <c r="A16" s="15"/>
      <c r="B16" s="16"/>
      <c r="C16" s="53"/>
      <c r="D16" s="22"/>
      <c r="E16" s="26"/>
      <c r="F16" s="26"/>
      <c r="G16" s="26"/>
      <c r="H16" s="26"/>
      <c r="I16" s="20"/>
      <c r="J16" s="20"/>
      <c r="K16" s="20"/>
      <c r="L16" s="20"/>
      <c r="M16" s="20"/>
      <c r="N16" s="25"/>
      <c r="O16" s="25"/>
      <c r="P16" s="25"/>
      <c r="Q16" s="25"/>
      <c r="R16" s="25"/>
      <c r="S16" s="25"/>
    </row>
    <row r="17" spans="1:19" ht="12.75" customHeight="1">
      <c r="A17" s="15"/>
      <c r="B17" s="16"/>
      <c r="C17" s="7" t="s">
        <v>40</v>
      </c>
      <c r="D17" s="16"/>
      <c r="E17" s="26"/>
      <c r="F17" s="26"/>
      <c r="G17" s="26"/>
      <c r="H17" s="26"/>
      <c r="I17" s="34" t="e">
        <f t="shared" ref="I17:M17" si="1">I13*I14</f>
        <v>#REF!</v>
      </c>
      <c r="J17" s="34" t="e">
        <f t="shared" si="1"/>
        <v>#REF!</v>
      </c>
      <c r="K17" s="34" t="e">
        <f t="shared" si="1"/>
        <v>#REF!</v>
      </c>
      <c r="L17" s="34" t="e">
        <f t="shared" si="1"/>
        <v>#REF!</v>
      </c>
      <c r="M17" s="34" t="e">
        <f t="shared" si="1"/>
        <v>#REF!</v>
      </c>
      <c r="N17" s="20"/>
      <c r="O17" s="20"/>
      <c r="P17" s="20"/>
      <c r="Q17" s="20"/>
      <c r="R17" s="20"/>
      <c r="S17" s="20"/>
    </row>
    <row r="18" spans="1:19" ht="12.75" customHeight="1">
      <c r="A18" s="15"/>
      <c r="B18" s="16"/>
      <c r="C18" s="7"/>
      <c r="D18" s="16"/>
      <c r="E18" s="26"/>
      <c r="F18" s="26"/>
      <c r="G18" s="26"/>
      <c r="H18" s="26"/>
      <c r="I18" s="34"/>
      <c r="J18" s="34"/>
      <c r="K18" s="34"/>
      <c r="L18" s="34"/>
      <c r="M18" s="34"/>
      <c r="N18" s="34"/>
      <c r="O18" s="34"/>
      <c r="P18" s="34"/>
      <c r="Q18" s="34"/>
      <c r="R18" s="34"/>
      <c r="S18" s="34"/>
    </row>
    <row r="19" spans="1:19" ht="12.75" customHeight="1">
      <c r="A19" s="15"/>
      <c r="B19" s="16"/>
      <c r="C19" s="7" t="s">
        <v>35</v>
      </c>
      <c r="D19" s="17"/>
      <c r="E19" s="21"/>
      <c r="F19" s="21"/>
      <c r="G19" s="21"/>
      <c r="H19" s="21"/>
      <c r="I19" s="34" t="e">
        <f>SUM(I17:M17)</f>
        <v>#REF!</v>
      </c>
      <c r="J19" s="34"/>
      <c r="K19" s="34"/>
      <c r="L19" s="34"/>
      <c r="M19" s="34"/>
      <c r="N19" s="34"/>
      <c r="O19" s="34"/>
      <c r="P19" s="34"/>
      <c r="Q19" s="34"/>
      <c r="R19" s="34"/>
      <c r="S19" s="34"/>
    </row>
    <row r="20" spans="1:19" ht="12.75" customHeight="1">
      <c r="A20" s="15"/>
      <c r="B20" s="16"/>
      <c r="C20" s="35"/>
      <c r="D20" s="17"/>
      <c r="E20" s="21"/>
      <c r="F20" s="21"/>
      <c r="G20" s="21"/>
      <c r="H20" s="21"/>
      <c r="I20" s="20"/>
      <c r="J20" s="20"/>
      <c r="K20" s="20"/>
      <c r="L20" s="20"/>
      <c r="M20" s="20"/>
      <c r="N20" s="34"/>
      <c r="O20" s="34"/>
      <c r="P20" s="34"/>
      <c r="Q20" s="34"/>
      <c r="R20" s="34"/>
      <c r="S20" s="34"/>
    </row>
    <row r="21" spans="1:19" ht="12.75" customHeight="1">
      <c r="A21" s="15"/>
      <c r="B21" s="16"/>
      <c r="C21" s="16"/>
      <c r="D21" s="16"/>
      <c r="E21" s="33"/>
      <c r="F21" s="33"/>
      <c r="G21" s="26"/>
      <c r="H21" s="26"/>
      <c r="I21" s="26"/>
      <c r="J21" s="26"/>
      <c r="K21" s="26"/>
      <c r="L21" s="26"/>
      <c r="M21" s="26"/>
      <c r="N21" s="20"/>
      <c r="O21" s="20"/>
      <c r="P21" s="20"/>
      <c r="Q21" s="20"/>
      <c r="R21" s="20"/>
      <c r="S21" s="20"/>
    </row>
    <row r="22" spans="1:19" s="6" customFormat="1">
      <c r="A22" s="16"/>
      <c r="B22" s="37"/>
      <c r="C22" s="37" t="s">
        <v>59</v>
      </c>
      <c r="D22" s="37"/>
      <c r="E22" s="90"/>
      <c r="F22" s="90"/>
      <c r="G22" s="21"/>
      <c r="H22" s="21"/>
      <c r="I22" s="91" t="e">
        <f>I17</f>
        <v>#REF!</v>
      </c>
      <c r="J22" s="91" t="e">
        <f>I22+J17</f>
        <v>#REF!</v>
      </c>
      <c r="K22" s="91" t="e">
        <f t="shared" ref="K22:M22" si="2">J22+K17</f>
        <v>#REF!</v>
      </c>
      <c r="L22" s="91" t="e">
        <f t="shared" si="2"/>
        <v>#REF!</v>
      </c>
      <c r="M22" s="91" t="e">
        <f t="shared" si="2"/>
        <v>#REF!</v>
      </c>
      <c r="N22" s="26"/>
      <c r="O22" s="26"/>
      <c r="P22" s="26"/>
      <c r="Q22" s="26"/>
      <c r="R22" s="26"/>
      <c r="S22" s="26"/>
    </row>
    <row r="23" spans="1:19" s="6" customFormat="1">
      <c r="A23" s="16"/>
      <c r="B23" s="37"/>
      <c r="C23" s="16"/>
      <c r="D23" s="16"/>
      <c r="E23" s="33"/>
      <c r="F23" s="33"/>
      <c r="G23" s="26"/>
      <c r="H23" s="26"/>
      <c r="I23" s="25"/>
      <c r="J23" s="25"/>
      <c r="K23" s="25"/>
      <c r="L23" s="25"/>
      <c r="M23" s="25"/>
      <c r="N23" s="25"/>
      <c r="O23" s="25"/>
      <c r="P23" s="25"/>
      <c r="Q23" s="25"/>
      <c r="R23" s="25"/>
      <c r="S23" s="25"/>
    </row>
    <row r="24" spans="1:19" s="6" customFormat="1">
      <c r="A24" s="16"/>
      <c r="B24" s="37"/>
      <c r="C24" s="16"/>
      <c r="D24" s="16"/>
      <c r="E24" s="33"/>
      <c r="F24" s="33"/>
      <c r="G24" s="26"/>
      <c r="H24" s="26"/>
      <c r="I24" s="26"/>
      <c r="J24" s="26"/>
      <c r="K24" s="26"/>
      <c r="L24" s="25"/>
      <c r="M24" s="25"/>
      <c r="N24" s="25"/>
      <c r="O24" s="25"/>
      <c r="P24" s="25"/>
      <c r="Q24" s="25"/>
      <c r="R24" s="25"/>
      <c r="S24" s="25"/>
    </row>
    <row r="25" spans="1:19" s="6" customFormat="1">
      <c r="A25" s="16"/>
      <c r="B25" s="37"/>
      <c r="C25" s="16"/>
      <c r="D25" s="16"/>
      <c r="E25" s="33"/>
      <c r="F25" s="33"/>
      <c r="G25" s="26"/>
      <c r="H25" s="26"/>
      <c r="I25" s="26"/>
      <c r="J25" s="26"/>
      <c r="K25" s="26"/>
      <c r="L25" s="26"/>
      <c r="M25" s="25"/>
      <c r="N25" s="25"/>
      <c r="O25" s="25"/>
      <c r="P25" s="25"/>
      <c r="Q25" s="25"/>
      <c r="R25" s="25"/>
      <c r="S25" s="25"/>
    </row>
    <row r="26" spans="1:19" s="6" customFormat="1" ht="25.5">
      <c r="A26" s="16"/>
      <c r="B26" s="37"/>
      <c r="C26" s="43" t="s">
        <v>18</v>
      </c>
      <c r="D26" s="44"/>
      <c r="E26" s="33"/>
      <c r="F26" s="33"/>
      <c r="G26" s="26"/>
      <c r="H26" s="26"/>
      <c r="I26" s="26"/>
      <c r="J26" s="26"/>
      <c r="K26" s="26"/>
      <c r="L26" s="26"/>
      <c r="M26" s="26"/>
      <c r="N26" s="25"/>
      <c r="O26" s="25"/>
      <c r="P26" s="25"/>
      <c r="Q26" s="25"/>
      <c r="R26" s="25"/>
      <c r="S26" s="25"/>
    </row>
    <row r="27" spans="1:19" s="6" customFormat="1">
      <c r="A27" s="16"/>
      <c r="B27" s="37"/>
      <c r="C27" s="46"/>
      <c r="D27" s="47"/>
      <c r="E27" s="33"/>
      <c r="F27" s="33"/>
      <c r="G27" s="26"/>
      <c r="H27" s="26"/>
      <c r="I27" s="26"/>
      <c r="J27" s="26"/>
      <c r="K27" s="26"/>
      <c r="L27" s="26"/>
      <c r="M27" s="26"/>
      <c r="N27" s="25"/>
      <c r="O27" s="25"/>
      <c r="P27" s="25"/>
      <c r="Q27" s="25"/>
      <c r="R27" s="25"/>
      <c r="S27" s="26"/>
    </row>
    <row r="28" spans="1:19" s="6" customFormat="1">
      <c r="A28" s="16"/>
      <c r="B28" s="37"/>
      <c r="C28" s="15" t="s">
        <v>25</v>
      </c>
      <c r="D28" s="48">
        <f>D29+D30</f>
        <v>6.7500000000000004E-2</v>
      </c>
      <c r="E28" s="33"/>
      <c r="F28" s="33"/>
      <c r="G28" s="26"/>
      <c r="H28" s="26"/>
      <c r="I28" s="26"/>
      <c r="J28" s="26"/>
      <c r="K28" s="26"/>
      <c r="L28" s="26"/>
      <c r="M28" s="26"/>
      <c r="N28" s="26"/>
      <c r="O28" s="25"/>
      <c r="P28" s="25"/>
      <c r="Q28" s="25"/>
      <c r="R28" s="25"/>
      <c r="S28" s="26"/>
    </row>
    <row r="29" spans="1:19" s="6" customFormat="1">
      <c r="A29" s="16"/>
      <c r="B29" s="37"/>
      <c r="C29" s="15" t="s">
        <v>26</v>
      </c>
      <c r="D29" s="48">
        <v>0.05</v>
      </c>
      <c r="E29" s="33"/>
      <c r="F29" s="33"/>
      <c r="G29" s="26"/>
      <c r="H29" s="26"/>
      <c r="I29" s="26"/>
      <c r="J29" s="26"/>
      <c r="K29" s="26"/>
      <c r="L29" s="26"/>
      <c r="M29" s="26"/>
      <c r="N29" s="26"/>
      <c r="O29" s="26"/>
      <c r="P29" s="25"/>
      <c r="Q29" s="25"/>
      <c r="R29" s="25"/>
      <c r="S29" s="26"/>
    </row>
    <row r="30" spans="1:19" s="6" customFormat="1">
      <c r="A30" s="16"/>
      <c r="B30" s="37"/>
      <c r="C30" s="15" t="s">
        <v>41</v>
      </c>
      <c r="D30" s="48">
        <v>1.7500000000000002E-2</v>
      </c>
      <c r="E30" s="33"/>
      <c r="F30" s="33"/>
      <c r="G30" s="26"/>
      <c r="H30" s="26"/>
      <c r="I30" s="26"/>
      <c r="J30" s="26"/>
      <c r="K30" s="26"/>
      <c r="L30" s="26"/>
      <c r="M30" s="26"/>
      <c r="N30" s="26"/>
      <c r="O30" s="26"/>
      <c r="P30" s="26"/>
      <c r="Q30" s="25"/>
      <c r="R30" s="25"/>
      <c r="S30" s="26"/>
    </row>
    <row r="31" spans="1:19" s="6" customFormat="1">
      <c r="A31" s="16"/>
      <c r="B31" s="37"/>
      <c r="C31" s="15" t="s">
        <v>47</v>
      </c>
      <c r="D31" s="48">
        <v>0.04</v>
      </c>
      <c r="E31" s="33"/>
      <c r="F31" s="33"/>
      <c r="G31" s="26"/>
      <c r="H31" s="26"/>
      <c r="I31" s="26"/>
      <c r="J31" s="26"/>
      <c r="K31" s="26"/>
      <c r="L31" s="26"/>
      <c r="M31" s="26"/>
      <c r="N31" s="26"/>
      <c r="O31" s="26"/>
      <c r="P31" s="26"/>
      <c r="Q31" s="26"/>
      <c r="R31" s="25"/>
      <c r="S31" s="26"/>
    </row>
    <row r="32" spans="1:19" s="6" customFormat="1">
      <c r="A32" s="16"/>
      <c r="B32" s="37"/>
      <c r="C32" s="15" t="s">
        <v>27</v>
      </c>
      <c r="D32" s="49">
        <v>0.75</v>
      </c>
      <c r="E32" s="33"/>
      <c r="F32" s="33"/>
      <c r="G32" s="26"/>
      <c r="H32" s="26"/>
      <c r="I32" s="26"/>
      <c r="J32" s="38"/>
      <c r="K32" s="38"/>
      <c r="L32" s="38"/>
      <c r="M32" s="38"/>
      <c r="N32" s="26"/>
      <c r="O32" s="26"/>
      <c r="P32" s="26"/>
      <c r="Q32" s="26"/>
      <c r="R32" s="26"/>
      <c r="S32" s="26"/>
    </row>
    <row r="33" spans="1:19" s="6" customFormat="1">
      <c r="A33" s="16"/>
      <c r="B33" s="37"/>
      <c r="C33" s="17"/>
      <c r="D33" s="5"/>
      <c r="E33" s="33"/>
      <c r="F33" s="33"/>
      <c r="G33" s="26"/>
      <c r="H33" s="26"/>
      <c r="I33" s="26"/>
      <c r="J33" s="26"/>
      <c r="K33" s="26"/>
      <c r="L33" s="26"/>
      <c r="M33" s="26"/>
      <c r="N33" s="38"/>
      <c r="O33" s="38"/>
      <c r="P33" s="38"/>
      <c r="Q33" s="38"/>
      <c r="R33" s="38"/>
      <c r="S33" s="26"/>
    </row>
    <row r="34" spans="1:19" s="6" customFormat="1">
      <c r="A34" s="16"/>
      <c r="B34" s="37"/>
      <c r="C34" s="17" t="s">
        <v>36</v>
      </c>
      <c r="D34" s="5"/>
      <c r="E34" s="39"/>
      <c r="F34" s="33"/>
      <c r="G34" s="26"/>
      <c r="H34" s="40"/>
      <c r="I34" s="27"/>
      <c r="J34" s="26"/>
      <c r="K34" s="26"/>
      <c r="L34" s="26"/>
      <c r="M34" s="26"/>
      <c r="N34" s="26"/>
      <c r="O34" s="26"/>
      <c r="P34" s="26"/>
      <c r="Q34" s="26"/>
      <c r="R34" s="26"/>
      <c r="S34" s="26"/>
    </row>
    <row r="35" spans="1:19" s="6" customFormat="1">
      <c r="A35" s="16"/>
      <c r="B35" s="37"/>
      <c r="C35" s="15" t="s">
        <v>42</v>
      </c>
      <c r="D35" s="48">
        <v>0.08</v>
      </c>
      <c r="E35" s="39"/>
      <c r="F35" s="33"/>
      <c r="G35" s="26"/>
      <c r="H35" s="40"/>
      <c r="I35" s="27"/>
      <c r="J35" s="26"/>
      <c r="K35" s="26"/>
      <c r="L35" s="26"/>
      <c r="M35" s="26"/>
      <c r="N35" s="26"/>
      <c r="O35" s="26"/>
      <c r="P35" s="26"/>
      <c r="Q35" s="26"/>
      <c r="R35" s="26"/>
      <c r="S35" s="26"/>
    </row>
    <row r="36" spans="1:19" s="6" customFormat="1">
      <c r="A36" s="16"/>
      <c r="B36" s="37"/>
      <c r="C36" s="15" t="s">
        <v>46</v>
      </c>
      <c r="D36" s="48">
        <f>D31*D32</f>
        <v>0.03</v>
      </c>
      <c r="E36" s="39"/>
      <c r="F36" s="33"/>
      <c r="G36" s="26"/>
      <c r="H36" s="40"/>
      <c r="I36" s="27"/>
      <c r="J36" s="26"/>
      <c r="K36" s="26"/>
      <c r="L36" s="26"/>
      <c r="M36" s="26"/>
      <c r="N36" s="26"/>
      <c r="O36" s="26"/>
      <c r="P36" s="26"/>
      <c r="Q36" s="26"/>
      <c r="R36" s="26"/>
      <c r="S36" s="26"/>
    </row>
    <row r="37" spans="1:19" s="6" customFormat="1">
      <c r="A37" s="16"/>
      <c r="B37" s="37"/>
      <c r="C37" s="15" t="s">
        <v>37</v>
      </c>
      <c r="D37" s="48">
        <v>0.03</v>
      </c>
      <c r="E37" s="39"/>
      <c r="F37" s="33"/>
      <c r="G37" s="40"/>
      <c r="H37" s="40"/>
      <c r="I37" s="27"/>
      <c r="J37" s="26"/>
      <c r="K37" s="26"/>
      <c r="L37" s="26"/>
      <c r="M37" s="26"/>
      <c r="N37" s="26"/>
      <c r="O37" s="26"/>
      <c r="P37" s="26"/>
      <c r="Q37" s="26"/>
      <c r="R37" s="26"/>
      <c r="S37" s="26"/>
    </row>
    <row r="38" spans="1:19" s="6" customFormat="1">
      <c r="A38" s="16"/>
      <c r="B38" s="37"/>
      <c r="C38" s="15" t="s">
        <v>43</v>
      </c>
      <c r="D38" s="48">
        <v>0.03</v>
      </c>
      <c r="E38" s="39"/>
      <c r="F38" s="33"/>
      <c r="G38" s="40"/>
      <c r="H38" s="40"/>
      <c r="I38" s="27"/>
      <c r="J38" s="26"/>
      <c r="K38" s="26"/>
      <c r="L38" s="26"/>
      <c r="M38" s="26"/>
      <c r="N38" s="26"/>
      <c r="O38" s="26"/>
      <c r="P38" s="26"/>
      <c r="Q38" s="26"/>
      <c r="R38" s="26"/>
      <c r="S38" s="26"/>
    </row>
    <row r="39" spans="1:19" s="6" customFormat="1">
      <c r="A39" s="16"/>
      <c r="B39" s="37"/>
      <c r="C39" s="15" t="s">
        <v>44</v>
      </c>
      <c r="D39" s="48"/>
      <c r="E39" s="39"/>
      <c r="F39" s="33"/>
      <c r="G39" s="40"/>
      <c r="H39" s="40"/>
      <c r="I39" s="27"/>
      <c r="J39" s="26"/>
      <c r="K39" s="26"/>
      <c r="L39" s="26"/>
      <c r="M39" s="26"/>
      <c r="N39" s="26"/>
      <c r="O39" s="26"/>
      <c r="P39" s="26"/>
      <c r="Q39" s="26"/>
      <c r="R39" s="26"/>
      <c r="S39" s="26"/>
    </row>
    <row r="40" spans="1:19" s="6" customFormat="1">
      <c r="A40" s="16"/>
      <c r="B40" s="37"/>
      <c r="C40" s="50" t="s">
        <v>45</v>
      </c>
      <c r="D40" s="51">
        <f>SUM(D35:D39)</f>
        <v>0.17</v>
      </c>
      <c r="E40" s="39"/>
      <c r="F40" s="33"/>
      <c r="G40" s="40"/>
      <c r="H40" s="40"/>
      <c r="I40" s="27"/>
      <c r="J40" s="26"/>
      <c r="K40" s="26"/>
      <c r="L40" s="26"/>
      <c r="M40" s="26"/>
      <c r="N40" s="26"/>
      <c r="O40" s="26"/>
      <c r="P40" s="26"/>
      <c r="Q40" s="26"/>
      <c r="R40" s="26"/>
      <c r="S40" s="26"/>
    </row>
    <row r="41" spans="1:19" s="6" customFormat="1">
      <c r="A41" s="16"/>
      <c r="B41" s="37"/>
      <c r="C41" s="24" t="s">
        <v>60</v>
      </c>
      <c r="D41" s="52" t="e">
        <f>#REF!</f>
        <v>#REF!</v>
      </c>
      <c r="E41" s="33"/>
      <c r="F41" s="33"/>
      <c r="G41" s="40"/>
      <c r="H41" s="40"/>
      <c r="I41" s="27"/>
      <c r="J41" s="26"/>
      <c r="K41" s="26"/>
      <c r="L41" s="26"/>
      <c r="M41" s="26"/>
      <c r="N41" s="26"/>
      <c r="O41" s="26"/>
      <c r="P41" s="26"/>
      <c r="Q41" s="26"/>
      <c r="R41" s="26"/>
      <c r="S41" s="26"/>
    </row>
    <row r="42" spans="1:19" s="6" customFormat="1">
      <c r="A42" s="16"/>
      <c r="B42" s="37"/>
      <c r="C42" s="15" t="s">
        <v>57</v>
      </c>
      <c r="D42" s="48">
        <v>0.24</v>
      </c>
      <c r="E42" s="33"/>
      <c r="F42" s="33"/>
      <c r="G42" s="40"/>
      <c r="H42" s="40"/>
      <c r="I42" s="27"/>
      <c r="J42" s="26"/>
      <c r="K42" s="26"/>
      <c r="L42" s="26"/>
      <c r="M42" s="26"/>
      <c r="N42" s="26"/>
      <c r="O42" s="26"/>
      <c r="P42" s="26"/>
      <c r="Q42" s="26"/>
      <c r="R42" s="26"/>
      <c r="S42" s="26"/>
    </row>
    <row r="43" spans="1:19" s="6" customFormat="1">
      <c r="A43" s="16"/>
      <c r="B43" s="37"/>
      <c r="C43" s="53"/>
      <c r="D43" s="48"/>
      <c r="E43" s="33"/>
      <c r="F43" s="33"/>
      <c r="G43" s="26"/>
      <c r="H43" s="26"/>
      <c r="I43" s="26"/>
      <c r="J43" s="26"/>
      <c r="K43" s="26"/>
      <c r="L43" s="26"/>
      <c r="M43" s="26"/>
      <c r="N43" s="26"/>
      <c r="O43" s="26"/>
      <c r="P43" s="26"/>
      <c r="Q43" s="26"/>
      <c r="R43" s="26"/>
      <c r="S43" s="26"/>
    </row>
    <row r="44" spans="1:19" s="6" customFormat="1">
      <c r="A44" s="16"/>
      <c r="B44" s="37"/>
      <c r="C44" s="15" t="s">
        <v>28</v>
      </c>
      <c r="D44" s="49">
        <v>0.5</v>
      </c>
      <c r="E44" s="33"/>
      <c r="F44" s="33"/>
      <c r="G44" s="26"/>
      <c r="H44" s="26"/>
      <c r="I44" s="26"/>
      <c r="J44" s="26"/>
      <c r="K44" s="26"/>
      <c r="L44" s="26"/>
      <c r="M44" s="26"/>
      <c r="N44" s="26"/>
      <c r="O44" s="26"/>
      <c r="P44" s="26"/>
      <c r="Q44" s="26"/>
      <c r="R44" s="26"/>
      <c r="S44" s="26"/>
    </row>
    <row r="45" spans="1:19" s="6" customFormat="1">
      <c r="A45" s="16"/>
      <c r="B45" s="37"/>
      <c r="C45" s="54" t="s">
        <v>18</v>
      </c>
      <c r="D45" s="81" t="e">
        <f>(D41*(1-D42)*D46+D40*D47)</f>
        <v>#REF!</v>
      </c>
      <c r="E45" s="33"/>
      <c r="F45" s="33"/>
      <c r="G45" s="26"/>
      <c r="H45" s="26"/>
      <c r="I45" s="26"/>
      <c r="J45" s="26"/>
      <c r="K45" s="26"/>
      <c r="L45" s="26"/>
      <c r="M45" s="26"/>
      <c r="N45" s="26"/>
      <c r="O45" s="26"/>
      <c r="P45" s="26"/>
      <c r="Q45" s="26"/>
      <c r="R45" s="26"/>
      <c r="S45" s="26"/>
    </row>
    <row r="46" spans="1:19" s="6" customFormat="1">
      <c r="A46" s="16"/>
      <c r="B46" s="37"/>
      <c r="C46" s="15" t="s">
        <v>29</v>
      </c>
      <c r="D46" s="48">
        <v>0.5</v>
      </c>
      <c r="E46" s="33"/>
      <c r="F46" s="33"/>
      <c r="G46" s="26"/>
      <c r="H46" s="26"/>
      <c r="I46" s="26"/>
      <c r="J46" s="26"/>
      <c r="K46" s="26"/>
      <c r="L46" s="26"/>
      <c r="M46" s="26"/>
      <c r="N46" s="26"/>
      <c r="O46" s="26"/>
      <c r="P46" s="26"/>
      <c r="Q46" s="26"/>
      <c r="R46" s="26"/>
      <c r="S46" s="26"/>
    </row>
    <row r="47" spans="1:19" s="6" customFormat="1">
      <c r="A47" s="16"/>
      <c r="B47" s="37"/>
      <c r="C47" s="15" t="s">
        <v>30</v>
      </c>
      <c r="D47" s="48">
        <f>1-D46</f>
        <v>0.5</v>
      </c>
      <c r="E47" s="33"/>
      <c r="F47" s="33"/>
      <c r="G47" s="26"/>
      <c r="H47" s="26"/>
      <c r="I47" s="26"/>
      <c r="J47" s="26"/>
      <c r="K47" s="26"/>
      <c r="L47" s="26"/>
      <c r="M47" s="26"/>
      <c r="N47" s="26"/>
      <c r="O47" s="26"/>
      <c r="P47" s="26"/>
      <c r="Q47" s="26"/>
      <c r="R47" s="26"/>
      <c r="S47" s="26"/>
    </row>
    <row r="48" spans="1:19" s="6" customFormat="1">
      <c r="A48" s="16"/>
      <c r="B48" s="37"/>
      <c r="C48" s="16"/>
      <c r="D48" s="16"/>
      <c r="E48" s="33"/>
      <c r="F48" s="33"/>
      <c r="G48" s="26"/>
      <c r="H48" s="26"/>
      <c r="I48" s="26"/>
      <c r="J48" s="26"/>
      <c r="K48" s="26"/>
      <c r="L48" s="26"/>
      <c r="M48" s="26"/>
      <c r="N48" s="26"/>
      <c r="O48" s="26"/>
      <c r="P48" s="26"/>
      <c r="Q48" s="26"/>
      <c r="R48" s="26"/>
      <c r="S48" s="26"/>
    </row>
    <row r="49" spans="1:19" s="6" customFormat="1">
      <c r="A49" s="16"/>
      <c r="B49" s="37"/>
      <c r="C49" s="16"/>
      <c r="D49" s="16"/>
      <c r="E49" s="33"/>
      <c r="F49" s="33"/>
      <c r="G49" s="26"/>
      <c r="H49" s="26"/>
      <c r="I49" s="26"/>
      <c r="J49" s="26"/>
      <c r="K49" s="26"/>
      <c r="L49" s="26"/>
      <c r="M49" s="26"/>
      <c r="N49" s="26"/>
      <c r="O49" s="26"/>
      <c r="P49" s="26"/>
      <c r="Q49" s="26"/>
      <c r="R49" s="26"/>
      <c r="S49" s="26"/>
    </row>
    <row r="50" spans="1:19" s="6" customFormat="1">
      <c r="A50" s="16"/>
      <c r="B50" s="37"/>
      <c r="C50" s="16"/>
      <c r="D50" s="16"/>
      <c r="E50" s="33"/>
      <c r="F50" s="33"/>
      <c r="G50" s="26"/>
      <c r="H50" s="26"/>
      <c r="I50" s="26"/>
      <c r="J50" s="26"/>
      <c r="K50" s="26"/>
      <c r="L50" s="26"/>
      <c r="M50" s="26"/>
      <c r="N50" s="26"/>
      <c r="O50" s="26"/>
      <c r="P50" s="26"/>
      <c r="Q50" s="26"/>
      <c r="R50" s="26"/>
      <c r="S50" s="26"/>
    </row>
    <row r="51" spans="1:19" s="6" customFormat="1">
      <c r="A51" s="16"/>
      <c r="B51" s="37"/>
      <c r="C51" s="16"/>
      <c r="D51" s="16"/>
      <c r="E51" s="33"/>
      <c r="F51" s="33"/>
      <c r="G51" s="26"/>
      <c r="H51" s="26"/>
      <c r="I51" s="26"/>
      <c r="J51" s="26"/>
      <c r="K51" s="26"/>
      <c r="L51" s="26"/>
      <c r="M51" s="26"/>
      <c r="N51" s="26"/>
      <c r="O51" s="26"/>
      <c r="P51" s="26"/>
      <c r="Q51" s="26"/>
      <c r="R51" s="26"/>
      <c r="S51" s="26"/>
    </row>
    <row r="52" spans="1:19" s="6" customFormat="1">
      <c r="A52" s="16"/>
      <c r="B52" s="37"/>
      <c r="C52" s="16"/>
      <c r="D52" s="16"/>
      <c r="E52" s="33"/>
      <c r="F52" s="33"/>
      <c r="G52" s="26"/>
      <c r="H52" s="26"/>
      <c r="I52" s="26"/>
      <c r="J52" s="26"/>
      <c r="K52" s="26"/>
      <c r="L52" s="26"/>
      <c r="M52" s="26"/>
      <c r="N52" s="26"/>
      <c r="O52" s="26"/>
      <c r="P52" s="26"/>
      <c r="Q52" s="26"/>
      <c r="R52" s="26"/>
      <c r="S52" s="26"/>
    </row>
    <row r="53" spans="1:19" s="6" customFormat="1">
      <c r="A53" s="16"/>
      <c r="B53" s="37"/>
      <c r="C53" s="16"/>
      <c r="D53" s="16"/>
      <c r="E53" s="33"/>
      <c r="F53" s="33"/>
      <c r="G53" s="26"/>
      <c r="H53" s="26"/>
      <c r="I53" s="26"/>
      <c r="J53" s="26"/>
      <c r="K53" s="26"/>
      <c r="L53" s="26"/>
      <c r="M53" s="26"/>
      <c r="N53" s="26"/>
      <c r="O53" s="26"/>
      <c r="P53" s="26"/>
      <c r="Q53" s="26"/>
      <c r="R53" s="26"/>
      <c r="S53" s="26"/>
    </row>
    <row r="54" spans="1:19" s="6" customFormat="1">
      <c r="A54" s="16"/>
      <c r="B54" s="37"/>
      <c r="C54" s="16"/>
      <c r="D54" s="16"/>
      <c r="E54" s="33"/>
      <c r="F54" s="33"/>
      <c r="G54" s="26"/>
      <c r="H54" s="26"/>
      <c r="I54" s="26"/>
      <c r="J54" s="26"/>
      <c r="K54" s="26"/>
      <c r="L54" s="26"/>
      <c r="M54" s="26"/>
      <c r="N54" s="26"/>
      <c r="O54" s="26"/>
      <c r="P54" s="26"/>
      <c r="Q54" s="26"/>
      <c r="R54" s="26"/>
      <c r="S54" s="26"/>
    </row>
    <row r="55" spans="1:19" s="6" customFormat="1">
      <c r="A55" s="16"/>
      <c r="B55" s="37"/>
      <c r="C55" s="16"/>
      <c r="D55" s="16"/>
      <c r="E55" s="33"/>
      <c r="F55" s="33"/>
      <c r="G55" s="26"/>
      <c r="H55" s="26"/>
      <c r="I55" s="26"/>
      <c r="J55" s="26"/>
      <c r="K55" s="26"/>
      <c r="L55" s="26"/>
      <c r="M55" s="26"/>
      <c r="N55" s="26"/>
      <c r="O55" s="26"/>
      <c r="P55" s="26"/>
      <c r="Q55" s="26"/>
      <c r="R55" s="26"/>
      <c r="S55" s="26"/>
    </row>
    <row r="56" spans="1:19" s="6" customFormat="1">
      <c r="A56" s="16"/>
      <c r="B56" s="37"/>
      <c r="C56" s="16"/>
      <c r="D56" s="16"/>
      <c r="E56" s="33"/>
      <c r="F56" s="33"/>
      <c r="G56" s="26"/>
      <c r="H56" s="26"/>
      <c r="I56" s="26"/>
      <c r="J56" s="26"/>
      <c r="K56" s="26"/>
      <c r="L56" s="26"/>
      <c r="M56" s="26"/>
      <c r="N56" s="26"/>
      <c r="O56" s="26"/>
      <c r="P56" s="26"/>
      <c r="Q56" s="26"/>
      <c r="R56" s="26"/>
      <c r="S56" s="26"/>
    </row>
    <row r="57" spans="1:19" s="6" customFormat="1">
      <c r="A57" s="16"/>
      <c r="B57" s="37"/>
      <c r="C57" s="16"/>
      <c r="D57" s="16"/>
      <c r="E57" s="33"/>
      <c r="F57" s="33"/>
      <c r="G57" s="26"/>
      <c r="H57" s="26"/>
      <c r="I57" s="26"/>
      <c r="J57" s="26"/>
      <c r="K57" s="26"/>
      <c r="L57" s="26"/>
      <c r="M57" s="26"/>
      <c r="N57" s="26"/>
      <c r="O57" s="26"/>
      <c r="P57" s="26"/>
      <c r="Q57" s="26"/>
      <c r="R57" s="26"/>
      <c r="S57" s="26"/>
    </row>
    <row r="58" spans="1:19" s="6" customFormat="1">
      <c r="A58" s="16"/>
      <c r="B58" s="37"/>
      <c r="C58" s="16"/>
      <c r="D58" s="16"/>
      <c r="E58" s="33"/>
      <c r="F58" s="33"/>
      <c r="G58" s="26"/>
      <c r="H58" s="26"/>
      <c r="I58" s="26"/>
      <c r="J58" s="26"/>
      <c r="K58" s="26"/>
      <c r="L58" s="26"/>
      <c r="M58" s="26"/>
      <c r="N58" s="26"/>
      <c r="O58" s="26"/>
      <c r="P58" s="26"/>
      <c r="Q58" s="26"/>
      <c r="R58" s="26"/>
      <c r="S58" s="26"/>
    </row>
    <row r="59" spans="1:19" s="6" customFormat="1">
      <c r="A59" s="16"/>
      <c r="B59" s="37"/>
      <c r="C59" s="16"/>
      <c r="D59" s="16"/>
      <c r="E59" s="33"/>
      <c r="F59" s="33"/>
      <c r="G59" s="26"/>
      <c r="H59" s="26"/>
      <c r="I59" s="26"/>
      <c r="J59" s="26"/>
      <c r="K59" s="26"/>
      <c r="L59" s="26"/>
      <c r="M59" s="26"/>
      <c r="N59" s="26"/>
      <c r="O59" s="26"/>
      <c r="P59" s="26"/>
      <c r="Q59" s="26"/>
      <c r="R59" s="26"/>
      <c r="S59" s="26"/>
    </row>
    <row r="60" spans="1:19" s="6" customFormat="1">
      <c r="A60" s="16"/>
      <c r="B60" s="37"/>
      <c r="C60" s="16"/>
      <c r="D60" s="16"/>
      <c r="E60" s="33"/>
      <c r="F60" s="33"/>
      <c r="G60" s="26"/>
      <c r="H60" s="26"/>
      <c r="I60" s="26"/>
      <c r="J60" s="26"/>
      <c r="K60" s="26"/>
      <c r="L60" s="26"/>
      <c r="M60" s="26"/>
      <c r="N60" s="26"/>
      <c r="O60" s="26"/>
      <c r="P60" s="26"/>
      <c r="Q60" s="26"/>
      <c r="R60" s="26"/>
      <c r="S60" s="26"/>
    </row>
    <row r="61" spans="1:19" s="6" customFormat="1">
      <c r="A61" s="16"/>
      <c r="B61" s="37"/>
      <c r="C61" s="29"/>
      <c r="D61" s="30"/>
      <c r="E61" s="31"/>
      <c r="F61" s="31"/>
      <c r="G61" s="31"/>
      <c r="H61" s="32"/>
      <c r="I61" s="27"/>
      <c r="J61" s="27"/>
      <c r="K61" s="27"/>
      <c r="L61" s="27"/>
      <c r="M61" s="27"/>
      <c r="N61" s="26"/>
      <c r="O61" s="26"/>
      <c r="P61" s="26"/>
      <c r="Q61" s="26"/>
      <c r="R61" s="26"/>
      <c r="S61" s="26"/>
    </row>
    <row r="62" spans="1:19" s="6" customFormat="1" ht="13.5">
      <c r="A62" s="28"/>
      <c r="B62" s="28"/>
      <c r="C62" s="29"/>
      <c r="D62" s="30"/>
      <c r="E62" s="31"/>
      <c r="F62" s="31"/>
      <c r="G62" s="31"/>
      <c r="H62" s="32"/>
      <c r="I62" s="26"/>
      <c r="J62" s="40"/>
      <c r="K62" s="40"/>
      <c r="L62" s="40"/>
      <c r="M62" s="40"/>
      <c r="N62" s="27"/>
      <c r="O62" s="27"/>
      <c r="P62" s="27"/>
      <c r="Q62" s="27"/>
      <c r="R62" s="27"/>
      <c r="S62" s="27"/>
    </row>
    <row r="63" spans="1:19" s="6" customFormat="1" ht="13.5">
      <c r="A63" s="28"/>
      <c r="B63" s="28"/>
      <c r="C63" s="42"/>
      <c r="D63" s="42"/>
      <c r="E63" s="33"/>
      <c r="F63" s="33"/>
      <c r="G63" s="26"/>
      <c r="H63" s="26"/>
      <c r="I63" s="26"/>
      <c r="J63" s="40"/>
      <c r="K63" s="40"/>
      <c r="L63" s="40"/>
      <c r="M63" s="40"/>
      <c r="N63" s="40"/>
      <c r="O63" s="40"/>
      <c r="P63" s="41"/>
      <c r="Q63" s="26"/>
      <c r="R63" s="26"/>
      <c r="S63" s="27"/>
    </row>
    <row r="64" spans="1:19" s="6" customFormat="1">
      <c r="A64" s="16"/>
      <c r="B64" s="37"/>
      <c r="C64" s="42"/>
      <c r="D64" s="42"/>
      <c r="E64" s="33"/>
      <c r="F64" s="33"/>
      <c r="G64" s="26"/>
      <c r="H64" s="26"/>
      <c r="I64" s="26"/>
      <c r="J64" s="40"/>
      <c r="K64" s="40"/>
      <c r="L64" s="40"/>
      <c r="M64" s="40"/>
      <c r="N64" s="40"/>
      <c r="O64" s="40"/>
      <c r="P64" s="41"/>
      <c r="Q64" s="26"/>
      <c r="R64" s="26"/>
      <c r="S64" s="26"/>
    </row>
    <row r="65" spans="1:19" s="6" customFormat="1">
      <c r="A65" s="16"/>
      <c r="B65" s="37"/>
      <c r="C65" s="42"/>
      <c r="D65" s="42"/>
      <c r="E65" s="33"/>
      <c r="F65" s="33"/>
      <c r="G65" s="26"/>
      <c r="H65" s="26"/>
      <c r="I65" s="26"/>
      <c r="J65" s="26"/>
      <c r="K65" s="26"/>
      <c r="L65" s="26"/>
      <c r="M65" s="26"/>
      <c r="N65" s="40"/>
      <c r="O65" s="40"/>
      <c r="P65" s="26"/>
      <c r="Q65" s="26"/>
      <c r="R65" s="26"/>
      <c r="S65" s="26"/>
    </row>
    <row r="66" spans="1:19" s="6" customFormat="1">
      <c r="A66" s="16"/>
      <c r="B66" s="37"/>
      <c r="C66" s="42"/>
      <c r="D66" s="42"/>
      <c r="E66" s="33"/>
      <c r="F66" s="33"/>
      <c r="G66" s="26"/>
      <c r="H66" s="26"/>
      <c r="I66" s="26"/>
      <c r="J66" s="26"/>
      <c r="K66" s="26"/>
      <c r="L66" s="26"/>
      <c r="M66" s="26"/>
      <c r="N66" s="26"/>
      <c r="O66" s="26"/>
      <c r="P66" s="26"/>
      <c r="Q66" s="26"/>
      <c r="R66" s="26"/>
      <c r="S66" s="26"/>
    </row>
    <row r="67" spans="1:19" s="6" customFormat="1">
      <c r="A67" s="16"/>
      <c r="B67" s="37"/>
      <c r="C67" s="42"/>
      <c r="D67" s="42"/>
      <c r="E67" s="33"/>
      <c r="F67" s="33"/>
      <c r="G67" s="26"/>
      <c r="H67" s="26"/>
      <c r="I67" s="26"/>
      <c r="J67" s="26"/>
      <c r="K67" s="26"/>
      <c r="L67" s="26"/>
      <c r="M67" s="26"/>
      <c r="N67" s="26"/>
      <c r="O67" s="26"/>
      <c r="P67" s="26"/>
      <c r="Q67" s="26"/>
      <c r="R67" s="26"/>
      <c r="S67" s="26"/>
    </row>
    <row r="68" spans="1:19" s="6" customFormat="1">
      <c r="A68" s="16"/>
      <c r="B68" s="37"/>
      <c r="C68" s="16"/>
      <c r="D68" s="16"/>
      <c r="E68" s="33"/>
      <c r="F68" s="33"/>
      <c r="G68" s="26"/>
      <c r="H68" s="26"/>
      <c r="I68" s="26"/>
      <c r="J68" s="26"/>
      <c r="K68" s="26"/>
      <c r="L68" s="26"/>
      <c r="M68" s="26"/>
      <c r="N68" s="26"/>
      <c r="O68" s="26"/>
      <c r="P68" s="26"/>
      <c r="Q68" s="26"/>
      <c r="R68" s="26"/>
      <c r="S68" s="26"/>
    </row>
    <row r="69" spans="1:19" s="6" customFormat="1">
      <c r="A69" s="16"/>
      <c r="B69" s="37"/>
      <c r="C69" s="16"/>
      <c r="D69" s="16"/>
      <c r="E69" s="33"/>
      <c r="F69" s="33"/>
      <c r="G69" s="26"/>
      <c r="H69" s="26"/>
      <c r="I69" s="26"/>
      <c r="J69" s="26"/>
      <c r="K69" s="26"/>
      <c r="L69" s="26"/>
      <c r="M69" s="26"/>
      <c r="N69" s="26"/>
      <c r="O69" s="26"/>
      <c r="P69" s="26"/>
      <c r="Q69" s="26"/>
      <c r="R69" s="26"/>
      <c r="S69" s="26"/>
    </row>
    <row r="70" spans="1:19" s="6" customFormat="1">
      <c r="A70" s="16"/>
      <c r="B70" s="37"/>
      <c r="C70" s="16"/>
      <c r="D70" s="16"/>
      <c r="E70" s="33"/>
      <c r="F70" s="33"/>
      <c r="G70" s="26"/>
      <c r="H70" s="26"/>
      <c r="I70" s="26"/>
      <c r="J70" s="26"/>
      <c r="K70" s="26"/>
      <c r="L70" s="26"/>
      <c r="M70" s="26"/>
      <c r="N70" s="26"/>
      <c r="O70" s="26"/>
      <c r="P70" s="26"/>
      <c r="Q70" s="26"/>
      <c r="R70" s="26"/>
      <c r="S70" s="26"/>
    </row>
    <row r="71" spans="1:19" s="6" customFormat="1">
      <c r="A71" s="16"/>
      <c r="B71" s="37"/>
      <c r="C71" s="16"/>
      <c r="D71" s="16"/>
      <c r="E71" s="33"/>
      <c r="F71" s="33"/>
      <c r="G71" s="26"/>
      <c r="H71" s="26"/>
      <c r="I71" s="26"/>
      <c r="J71" s="26"/>
      <c r="K71" s="26"/>
      <c r="L71" s="26"/>
      <c r="M71" s="26"/>
      <c r="N71" s="26"/>
      <c r="O71" s="26"/>
      <c r="P71" s="26"/>
      <c r="Q71" s="26"/>
      <c r="R71" s="26"/>
      <c r="S71" s="26"/>
    </row>
    <row r="72" spans="1:19" s="6" customFormat="1">
      <c r="A72" s="16"/>
      <c r="B72" s="37"/>
      <c r="C72" s="16"/>
      <c r="D72" s="16"/>
      <c r="E72" s="33"/>
      <c r="F72" s="33"/>
      <c r="G72" s="26"/>
      <c r="H72" s="26"/>
      <c r="I72" s="26"/>
      <c r="J72" s="26"/>
      <c r="K72" s="26"/>
      <c r="L72" s="26"/>
      <c r="M72" s="26"/>
      <c r="N72" s="26"/>
      <c r="O72" s="26"/>
      <c r="P72" s="26"/>
      <c r="Q72" s="26"/>
      <c r="R72" s="26"/>
      <c r="S72" s="26"/>
    </row>
    <row r="73" spans="1:19" s="6" customFormat="1">
      <c r="A73" s="16"/>
      <c r="B73" s="37"/>
      <c r="C73" s="16"/>
      <c r="D73" s="16"/>
      <c r="E73" s="33"/>
      <c r="F73" s="33"/>
      <c r="G73" s="26"/>
      <c r="H73" s="26"/>
      <c r="I73" s="26"/>
      <c r="J73" s="26"/>
      <c r="K73" s="26"/>
      <c r="L73" s="26"/>
      <c r="M73" s="26"/>
      <c r="N73" s="26"/>
      <c r="O73" s="26"/>
      <c r="P73" s="26"/>
      <c r="Q73" s="26"/>
      <c r="R73" s="26"/>
      <c r="S73" s="26"/>
    </row>
    <row r="74" spans="1:19" s="6" customFormat="1">
      <c r="A74" s="16"/>
      <c r="B74" s="37"/>
      <c r="C74" s="16"/>
      <c r="D74" s="16"/>
      <c r="E74" s="33"/>
      <c r="F74" s="33"/>
      <c r="G74" s="26"/>
      <c r="H74" s="26"/>
      <c r="I74" s="26"/>
      <c r="J74" s="26"/>
      <c r="K74" s="26"/>
      <c r="L74" s="26"/>
      <c r="M74" s="26"/>
      <c r="N74" s="26"/>
      <c r="O74" s="26"/>
      <c r="P74" s="26"/>
      <c r="Q74" s="26"/>
      <c r="R74" s="26"/>
      <c r="S74" s="26"/>
    </row>
    <row r="75" spans="1:19" s="6" customFormat="1">
      <c r="A75" s="16"/>
      <c r="B75" s="37"/>
      <c r="C75" s="16"/>
      <c r="D75" s="16"/>
      <c r="E75" s="33"/>
      <c r="F75" s="33"/>
      <c r="G75" s="26"/>
      <c r="H75" s="26"/>
      <c r="I75" s="26"/>
      <c r="J75" s="26"/>
      <c r="K75" s="26"/>
      <c r="L75" s="26"/>
      <c r="M75" s="26"/>
      <c r="N75" s="26"/>
      <c r="O75" s="26"/>
      <c r="P75" s="26"/>
      <c r="Q75" s="26"/>
      <c r="R75" s="26"/>
      <c r="S75" s="26"/>
    </row>
    <row r="76" spans="1:19" s="6" customFormat="1">
      <c r="A76" s="16"/>
      <c r="B76" s="37"/>
      <c r="C76" s="16"/>
      <c r="D76" s="16"/>
      <c r="E76" s="33"/>
      <c r="F76" s="33"/>
      <c r="G76" s="26"/>
      <c r="H76" s="26"/>
      <c r="I76" s="26"/>
      <c r="J76" s="26"/>
      <c r="K76" s="26"/>
      <c r="L76" s="26"/>
      <c r="M76" s="26"/>
      <c r="N76" s="26"/>
      <c r="O76" s="26"/>
      <c r="P76" s="26"/>
      <c r="Q76" s="26"/>
      <c r="R76" s="26"/>
      <c r="S76" s="26"/>
    </row>
    <row r="77" spans="1:19" s="6" customFormat="1">
      <c r="A77" s="16"/>
      <c r="B77" s="37"/>
      <c r="C77" s="16"/>
      <c r="D77" s="16"/>
      <c r="E77" s="33"/>
      <c r="F77" s="33"/>
      <c r="G77" s="26"/>
      <c r="H77" s="26"/>
      <c r="I77" s="26"/>
      <c r="J77" s="26"/>
      <c r="K77" s="26"/>
      <c r="L77" s="26"/>
      <c r="M77" s="26"/>
      <c r="N77" s="26"/>
      <c r="O77" s="26"/>
      <c r="P77" s="26"/>
      <c r="Q77" s="26"/>
      <c r="R77" s="26"/>
      <c r="S77" s="26"/>
    </row>
    <row r="78" spans="1:19" s="6" customFormat="1">
      <c r="A78" s="16"/>
      <c r="B78" s="37"/>
      <c r="C78" s="16"/>
      <c r="D78" s="16"/>
      <c r="E78" s="33"/>
      <c r="F78" s="33"/>
      <c r="G78" s="26"/>
      <c r="H78" s="26"/>
      <c r="I78" s="26"/>
      <c r="J78" s="26"/>
      <c r="K78" s="26"/>
      <c r="L78" s="26"/>
      <c r="M78" s="26"/>
      <c r="N78" s="26"/>
      <c r="O78" s="26"/>
      <c r="P78" s="26"/>
      <c r="Q78" s="26"/>
      <c r="R78" s="26"/>
      <c r="S78" s="26"/>
    </row>
    <row r="79" spans="1:19" s="6" customFormat="1">
      <c r="A79" s="16"/>
      <c r="B79" s="37"/>
      <c r="C79" s="16"/>
      <c r="D79" s="16"/>
      <c r="E79" s="33"/>
      <c r="F79" s="33"/>
      <c r="G79" s="26"/>
      <c r="H79" s="26"/>
      <c r="I79" s="26"/>
      <c r="J79" s="26"/>
      <c r="K79" s="26"/>
      <c r="L79" s="26"/>
      <c r="M79" s="26"/>
      <c r="N79" s="26"/>
      <c r="O79" s="26"/>
      <c r="P79" s="26"/>
      <c r="Q79" s="26"/>
      <c r="R79" s="26"/>
      <c r="S79" s="26"/>
    </row>
    <row r="80" spans="1:19" s="6" customFormat="1">
      <c r="A80" s="16"/>
      <c r="B80" s="37"/>
      <c r="C80" s="16"/>
      <c r="D80" s="16"/>
      <c r="E80" s="33"/>
      <c r="F80" s="33"/>
      <c r="G80" s="26"/>
      <c r="H80" s="26"/>
      <c r="I80" s="26"/>
      <c r="J80" s="26"/>
      <c r="K80" s="26"/>
      <c r="L80" s="26"/>
      <c r="M80" s="26"/>
      <c r="N80" s="26"/>
      <c r="O80" s="26"/>
      <c r="P80" s="26"/>
      <c r="Q80" s="26"/>
      <c r="R80" s="26"/>
      <c r="S80" s="26"/>
    </row>
    <row r="81" spans="1:19" s="6" customFormat="1">
      <c r="A81" s="16"/>
      <c r="B81" s="37"/>
      <c r="C81" s="16"/>
      <c r="D81" s="16"/>
      <c r="E81" s="33"/>
      <c r="F81" s="33"/>
      <c r="G81" s="26"/>
      <c r="H81" s="26"/>
      <c r="I81" s="26"/>
      <c r="J81" s="26"/>
      <c r="K81" s="26"/>
      <c r="L81" s="26"/>
      <c r="M81" s="26"/>
      <c r="N81" s="26"/>
      <c r="O81" s="26"/>
      <c r="P81" s="26"/>
      <c r="Q81" s="26"/>
      <c r="R81" s="26"/>
      <c r="S81" s="26"/>
    </row>
    <row r="82" spans="1:19" s="6" customFormat="1">
      <c r="A82" s="16"/>
      <c r="B82" s="37"/>
      <c r="C82" s="16"/>
      <c r="D82" s="16"/>
      <c r="E82" s="33"/>
      <c r="F82" s="33"/>
      <c r="G82" s="26"/>
      <c r="H82" s="26"/>
      <c r="I82" s="26"/>
      <c r="J82" s="26"/>
      <c r="K82" s="26"/>
      <c r="L82" s="26"/>
      <c r="M82" s="26"/>
      <c r="N82" s="26"/>
      <c r="O82" s="26"/>
      <c r="P82" s="26"/>
      <c r="Q82" s="26"/>
      <c r="R82" s="26"/>
      <c r="S82" s="26"/>
    </row>
    <row r="83" spans="1:19" s="6" customFormat="1">
      <c r="A83" s="16"/>
      <c r="B83" s="37"/>
      <c r="C83" s="16"/>
      <c r="D83" s="16"/>
      <c r="E83" s="33"/>
      <c r="F83" s="33"/>
      <c r="G83" s="26"/>
      <c r="H83" s="26"/>
      <c r="I83" s="26"/>
      <c r="J83" s="26"/>
      <c r="K83" s="26"/>
      <c r="L83" s="26"/>
      <c r="M83" s="26"/>
      <c r="N83" s="26"/>
      <c r="O83" s="26"/>
      <c r="P83" s="26"/>
      <c r="Q83" s="26"/>
      <c r="R83" s="26"/>
      <c r="S83" s="26"/>
    </row>
    <row r="84" spans="1:19" s="6" customFormat="1">
      <c r="A84" s="16"/>
      <c r="B84" s="37"/>
      <c r="C84" s="16"/>
      <c r="D84" s="16"/>
      <c r="E84" s="33"/>
      <c r="F84" s="33"/>
      <c r="G84" s="26"/>
      <c r="H84" s="26"/>
      <c r="I84" s="26"/>
      <c r="J84" s="26"/>
      <c r="K84" s="26"/>
      <c r="L84" s="26"/>
      <c r="M84" s="26"/>
      <c r="N84" s="26"/>
      <c r="O84" s="26"/>
      <c r="P84" s="26"/>
      <c r="Q84" s="26"/>
      <c r="R84" s="26"/>
      <c r="S84" s="26"/>
    </row>
    <row r="85" spans="1:19" s="6" customFormat="1">
      <c r="A85" s="16"/>
      <c r="B85" s="37"/>
      <c r="C85" s="16"/>
      <c r="D85" s="16"/>
      <c r="E85" s="33"/>
      <c r="F85" s="33"/>
      <c r="G85" s="26"/>
      <c r="H85" s="26"/>
      <c r="I85" s="26"/>
      <c r="J85" s="26"/>
      <c r="K85" s="26"/>
      <c r="L85" s="26"/>
      <c r="M85" s="26"/>
      <c r="N85" s="26"/>
      <c r="O85" s="26"/>
      <c r="P85" s="26"/>
      <c r="Q85" s="26"/>
      <c r="R85" s="26"/>
      <c r="S85" s="26"/>
    </row>
    <row r="86" spans="1:19" s="6" customFormat="1">
      <c r="A86" s="16"/>
      <c r="B86" s="37"/>
      <c r="C86" s="16"/>
      <c r="D86" s="16"/>
      <c r="E86" s="33"/>
      <c r="F86" s="33"/>
      <c r="G86" s="26"/>
      <c r="H86" s="26"/>
      <c r="I86" s="26"/>
      <c r="J86" s="26"/>
      <c r="K86" s="26"/>
      <c r="L86" s="26"/>
      <c r="M86" s="26"/>
      <c r="N86" s="26"/>
      <c r="O86" s="26"/>
      <c r="P86" s="26"/>
      <c r="Q86" s="26"/>
      <c r="R86" s="26"/>
      <c r="S86" s="26"/>
    </row>
    <row r="87" spans="1:19" s="6" customFormat="1">
      <c r="A87" s="16"/>
      <c r="B87" s="37"/>
      <c r="C87" s="16"/>
      <c r="D87" s="16"/>
      <c r="E87" s="33"/>
      <c r="F87" s="33"/>
      <c r="G87" s="26"/>
      <c r="H87" s="26"/>
      <c r="I87" s="26"/>
      <c r="J87" s="26"/>
      <c r="K87" s="26"/>
      <c r="L87" s="26"/>
      <c r="M87" s="26"/>
      <c r="N87" s="26"/>
      <c r="O87" s="26"/>
      <c r="P87" s="26"/>
      <c r="Q87" s="26"/>
      <c r="R87" s="26"/>
      <c r="S87" s="26"/>
    </row>
    <row r="88" spans="1:19" s="6" customFormat="1">
      <c r="A88" s="16"/>
      <c r="B88" s="37"/>
      <c r="C88" s="16"/>
      <c r="D88" s="16"/>
      <c r="E88" s="33"/>
      <c r="F88" s="33"/>
      <c r="G88" s="26"/>
      <c r="H88" s="26"/>
      <c r="I88" s="26"/>
      <c r="J88" s="26"/>
      <c r="K88" s="26"/>
      <c r="L88" s="26"/>
      <c r="M88" s="26"/>
      <c r="N88" s="26"/>
      <c r="O88" s="26"/>
      <c r="P88" s="26"/>
      <c r="Q88" s="26"/>
      <c r="R88" s="26"/>
      <c r="S88" s="26"/>
    </row>
    <row r="89" spans="1:19" s="6" customFormat="1">
      <c r="A89" s="16"/>
      <c r="B89" s="37"/>
      <c r="C89" s="16"/>
      <c r="D89" s="16"/>
      <c r="E89" s="33"/>
      <c r="F89" s="33"/>
      <c r="G89" s="26"/>
      <c r="H89" s="26"/>
      <c r="I89" s="26"/>
      <c r="J89" s="26"/>
      <c r="K89" s="26"/>
      <c r="L89" s="26"/>
      <c r="M89" s="26"/>
      <c r="N89" s="26"/>
      <c r="O89" s="26"/>
      <c r="P89" s="26"/>
      <c r="Q89" s="26"/>
      <c r="R89" s="26"/>
      <c r="S89" s="26"/>
    </row>
    <row r="90" spans="1:19" s="6" customFormat="1">
      <c r="A90" s="16"/>
      <c r="B90" s="37"/>
      <c r="C90" s="16"/>
      <c r="D90" s="16"/>
      <c r="E90" s="33"/>
      <c r="F90" s="33"/>
      <c r="G90" s="26"/>
      <c r="H90" s="26"/>
      <c r="I90" s="26"/>
      <c r="J90" s="26"/>
      <c r="K90" s="26"/>
      <c r="L90" s="26"/>
      <c r="M90" s="26"/>
      <c r="N90" s="26"/>
      <c r="O90" s="26"/>
      <c r="P90" s="26"/>
      <c r="Q90" s="26"/>
      <c r="R90" s="26"/>
      <c r="S90" s="26"/>
    </row>
    <row r="91" spans="1:19" s="6" customFormat="1">
      <c r="A91" s="16"/>
      <c r="B91" s="37"/>
      <c r="C91" s="16"/>
      <c r="D91" s="16"/>
      <c r="E91" s="33"/>
      <c r="F91" s="33"/>
      <c r="G91" s="26"/>
      <c r="H91" s="26"/>
      <c r="I91" s="26"/>
      <c r="J91" s="26"/>
      <c r="K91" s="26"/>
      <c r="L91" s="26"/>
      <c r="M91" s="26"/>
      <c r="N91" s="26"/>
      <c r="O91" s="26"/>
      <c r="P91" s="26"/>
      <c r="Q91" s="26"/>
      <c r="R91" s="26"/>
      <c r="S91" s="26"/>
    </row>
    <row r="92" spans="1:19" s="6" customFormat="1">
      <c r="A92" s="16"/>
      <c r="B92" s="37"/>
      <c r="C92" s="16"/>
      <c r="D92" s="16"/>
      <c r="E92" s="33"/>
      <c r="F92" s="33"/>
      <c r="G92" s="26"/>
      <c r="H92" s="26"/>
      <c r="I92" s="26"/>
      <c r="J92" s="26"/>
      <c r="K92" s="26"/>
      <c r="L92" s="26"/>
      <c r="M92" s="26"/>
      <c r="N92" s="26"/>
      <c r="O92" s="26"/>
      <c r="P92" s="26"/>
      <c r="Q92" s="26"/>
      <c r="R92" s="26"/>
      <c r="S92" s="26"/>
    </row>
    <row r="93" spans="1:19" s="6" customFormat="1">
      <c r="A93" s="16"/>
      <c r="B93" s="37"/>
      <c r="C93" s="16"/>
      <c r="D93" s="16"/>
      <c r="E93" s="33"/>
      <c r="F93" s="33"/>
      <c r="G93" s="26"/>
      <c r="H93" s="26"/>
      <c r="I93" s="26"/>
      <c r="J93" s="26"/>
      <c r="K93" s="26"/>
      <c r="L93" s="26"/>
      <c r="M93" s="26"/>
      <c r="N93" s="26"/>
      <c r="O93" s="26"/>
      <c r="P93" s="26"/>
      <c r="Q93" s="26"/>
      <c r="R93" s="26"/>
      <c r="S93" s="26"/>
    </row>
    <row r="94" spans="1:19" s="6" customFormat="1">
      <c r="A94" s="16"/>
      <c r="B94" s="37"/>
      <c r="C94" s="16"/>
      <c r="D94" s="16"/>
      <c r="E94" s="33"/>
      <c r="F94" s="33"/>
      <c r="G94" s="26"/>
      <c r="H94" s="26"/>
      <c r="I94" s="26"/>
      <c r="J94" s="26"/>
      <c r="K94" s="26"/>
      <c r="L94" s="26"/>
      <c r="M94" s="26"/>
      <c r="N94" s="26"/>
      <c r="O94" s="26"/>
      <c r="P94" s="26"/>
      <c r="Q94" s="26"/>
      <c r="R94" s="26"/>
      <c r="S94" s="26"/>
    </row>
    <row r="95" spans="1:19" s="6" customFormat="1">
      <c r="A95" s="16"/>
      <c r="B95" s="37"/>
      <c r="C95" s="9"/>
      <c r="D95" s="9"/>
      <c r="E95" s="12"/>
      <c r="F95" s="12"/>
      <c r="G95" s="11"/>
      <c r="H95" s="11"/>
      <c r="I95" s="11"/>
      <c r="J95" s="11"/>
      <c r="K95" s="11"/>
      <c r="L95" s="11"/>
      <c r="M95" s="11"/>
      <c r="N95" s="26"/>
      <c r="O95" s="26"/>
      <c r="P95" s="26"/>
      <c r="Q95" s="26"/>
      <c r="R95" s="26"/>
      <c r="S95" s="26"/>
    </row>
  </sheetData>
  <pageMargins left="0.75" right="0.75" top="1" bottom="1" header="0.5" footer="0.5"/>
  <pageSetup paperSize="9" scale="5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Задание</vt:lpstr>
      <vt:lpstr>Лист1</vt:lpstr>
      <vt:lpstr>NPV</vt:lpstr>
      <vt:lpstr>DISC</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 Белугин</dc:creator>
  <cp:lastModifiedBy>Андрей</cp:lastModifiedBy>
  <cp:lastPrinted>2012-10-19T13:39:25Z</cp:lastPrinted>
  <dcterms:created xsi:type="dcterms:W3CDTF">2012-09-04T15:53:15Z</dcterms:created>
  <dcterms:modified xsi:type="dcterms:W3CDTF">2013-02-18T09:55:28Z</dcterms:modified>
</cp:coreProperties>
</file>