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8535" activeTab="2"/>
  </bookViews>
  <sheets>
    <sheet name="Зарплата Крафтер" sheetId="9" r:id="rId1"/>
    <sheet name="Зарплата Ивеко (Иван)" sheetId="4" r:id="rId2"/>
    <sheet name="Исх.данные" sheetId="10" r:id="rId3"/>
    <sheet name="расчет зарплаты" sheetId="11" r:id="rId4"/>
  </sheets>
  <calcPr calcId="152511"/>
  <pivotCaches>
    <pivotCache cacheId="15" r:id="rId5"/>
  </pivotCaches>
</workbook>
</file>

<file path=xl/calcChain.xml><?xml version="1.0" encoding="utf-8"?>
<calcChain xmlns="http://schemas.openxmlformats.org/spreadsheetml/2006/main">
  <c r="J10" i="10" l="1"/>
  <c r="L10" i="10" s="1"/>
  <c r="F10" i="10"/>
  <c r="J9" i="10"/>
  <c r="L9" i="10" s="1"/>
  <c r="F9" i="10"/>
  <c r="J8" i="10"/>
  <c r="L8" i="10" s="1"/>
  <c r="F8" i="10"/>
  <c r="J7" i="10"/>
  <c r="L7" i="10" s="1"/>
  <c r="F7" i="10"/>
  <c r="J4" i="10"/>
  <c r="L4" i="10" s="1"/>
  <c r="L3" i="10"/>
  <c r="J3" i="10"/>
  <c r="J5" i="10"/>
  <c r="L5" i="10" s="1"/>
  <c r="J6" i="10"/>
  <c r="L6" i="10" s="1"/>
  <c r="J2" i="10"/>
  <c r="L2" i="10" s="1"/>
  <c r="F3" i="10"/>
  <c r="F4" i="10"/>
  <c r="F5" i="10"/>
  <c r="F6" i="10"/>
  <c r="F2" i="10"/>
  <c r="H21" i="9" l="1"/>
  <c r="J11" i="9"/>
  <c r="H7" i="9"/>
  <c r="H8" i="9"/>
  <c r="H9" i="9"/>
  <c r="H10" i="9"/>
  <c r="J10" i="9" s="1"/>
  <c r="H11" i="9"/>
  <c r="H12" i="9"/>
  <c r="H13" i="9"/>
  <c r="H14" i="9"/>
  <c r="H15" i="9"/>
  <c r="H6" i="9"/>
  <c r="H16" i="9"/>
  <c r="H17" i="9"/>
  <c r="H18" i="9"/>
  <c r="H19" i="9"/>
  <c r="H20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I83" i="4"/>
  <c r="I82" i="4"/>
  <c r="J6" i="9"/>
  <c r="J7" i="9"/>
  <c r="J8" i="9"/>
  <c r="J9" i="9"/>
  <c r="J5" i="9"/>
  <c r="N85" i="9"/>
  <c r="M85" i="9"/>
  <c r="L21" i="9"/>
  <c r="L20" i="9"/>
  <c r="L19" i="9"/>
  <c r="L18" i="9"/>
  <c r="L17" i="9"/>
  <c r="L16" i="9"/>
  <c r="L15" i="9"/>
  <c r="L14" i="9"/>
  <c r="L13" i="9"/>
  <c r="L12" i="9"/>
  <c r="L11" i="9"/>
  <c r="E84" i="9"/>
  <c r="I80" i="4"/>
  <c r="L85" i="9" l="1"/>
  <c r="L87" i="9" s="1"/>
  <c r="J85" i="9"/>
  <c r="I75" i="4"/>
  <c r="I76" i="4"/>
  <c r="I77" i="4"/>
  <c r="I78" i="4"/>
  <c r="I74" i="4" l="1"/>
  <c r="I73" i="4"/>
  <c r="I70" i="4"/>
  <c r="I69" i="4"/>
  <c r="I68" i="4" l="1"/>
  <c r="I67" i="4" l="1"/>
  <c r="I66" i="4"/>
  <c r="I62" i="4" l="1"/>
  <c r="I63" i="4"/>
  <c r="I61" i="4"/>
  <c r="G55" i="4" l="1"/>
  <c r="I55" i="4" s="1"/>
  <c r="G56" i="4"/>
  <c r="I56" i="4" s="1"/>
  <c r="E27" i="4" l="1"/>
  <c r="E26" i="4"/>
  <c r="E43" i="4"/>
  <c r="E47" i="4"/>
  <c r="E45" i="4"/>
  <c r="E50" i="4"/>
  <c r="E49" i="4"/>
  <c r="E36" i="4"/>
  <c r="E35" i="4"/>
  <c r="E54" i="4"/>
  <c r="E53" i="4"/>
  <c r="E48" i="4"/>
  <c r="E46" i="4"/>
  <c r="E42" i="4"/>
  <c r="E41" i="4"/>
  <c r="E40" i="4"/>
  <c r="E39" i="4"/>
  <c r="E38" i="4"/>
  <c r="E34" i="4"/>
  <c r="E33" i="4"/>
  <c r="E32" i="4"/>
  <c r="E31" i="4"/>
  <c r="E28" i="4"/>
  <c r="G54" i="4" l="1"/>
  <c r="I54" i="4" s="1"/>
  <c r="G53" i="4" l="1"/>
  <c r="I53" i="4" s="1"/>
  <c r="G45" i="4" l="1"/>
  <c r="G43" i="4" l="1"/>
  <c r="I43" i="4" s="1"/>
  <c r="I44" i="4"/>
  <c r="I45" i="4"/>
  <c r="G46" i="4"/>
  <c r="I46" i="4" s="1"/>
  <c r="G47" i="4"/>
  <c r="I47" i="4" s="1"/>
  <c r="G48" i="4"/>
  <c r="I48" i="4" s="1"/>
  <c r="G49" i="4"/>
  <c r="I49" i="4" s="1"/>
  <c r="G50" i="4"/>
  <c r="I50" i="4" s="1"/>
  <c r="G42" i="4"/>
  <c r="I42" i="4" s="1"/>
  <c r="I40" i="4"/>
  <c r="G41" i="4"/>
  <c r="I41" i="4" s="1"/>
  <c r="G39" i="4" l="1"/>
  <c r="I39" i="4" s="1"/>
  <c r="I38" i="4"/>
  <c r="I33" i="4" l="1"/>
  <c r="I36" i="4" l="1"/>
  <c r="G34" i="4" l="1"/>
  <c r="I32" i="4" l="1"/>
  <c r="G31" i="4" l="1"/>
  <c r="I31" i="4" s="1"/>
  <c r="G28" i="4" l="1"/>
  <c r="I28" i="4" s="1"/>
  <c r="E15" i="4" l="1"/>
  <c r="E14" i="4" l="1"/>
  <c r="E13" i="4" l="1"/>
  <c r="E11" i="4" l="1"/>
  <c r="E24" i="4"/>
  <c r="E21" i="4"/>
  <c r="E20" i="4"/>
  <c r="E19" i="4"/>
  <c r="E18" i="4"/>
  <c r="E12" i="4"/>
  <c r="E10" i="4"/>
  <c r="E9" i="4"/>
  <c r="E8" i="4"/>
  <c r="E6" i="4"/>
  <c r="E5" i="4"/>
  <c r="E87" i="4" s="1"/>
  <c r="G22" i="4" l="1"/>
  <c r="I22" i="4" s="1"/>
  <c r="G23" i="4"/>
  <c r="I23" i="4" s="1"/>
  <c r="G24" i="4"/>
  <c r="I24" i="4" s="1"/>
  <c r="G25" i="4"/>
  <c r="I25" i="4" s="1"/>
  <c r="G26" i="4"/>
  <c r="I26" i="4" s="1"/>
  <c r="G27" i="4"/>
  <c r="I27" i="4" s="1"/>
  <c r="G16" i="4" l="1"/>
  <c r="I16" i="4" s="1"/>
  <c r="G17" i="4"/>
  <c r="I17" i="4" s="1"/>
  <c r="G18" i="4"/>
  <c r="I18" i="4" s="1"/>
  <c r="G19" i="4"/>
  <c r="I19" i="4" s="1"/>
  <c r="G20" i="4"/>
  <c r="I20" i="4" s="1"/>
  <c r="G21" i="4"/>
  <c r="I21" i="4" s="1"/>
  <c r="G15" i="4"/>
  <c r="I15" i="4" s="1"/>
  <c r="I14" i="4"/>
  <c r="I13" i="4" l="1"/>
  <c r="M88" i="4" l="1"/>
  <c r="I11" i="4" l="1"/>
  <c r="I12" i="4"/>
  <c r="H8" i="4" l="1"/>
  <c r="G9" i="4" s="1"/>
  <c r="H9" i="4" s="1"/>
  <c r="G10" i="4" l="1"/>
  <c r="I10" i="4" s="1"/>
  <c r="I9" i="4"/>
  <c r="I8" i="4"/>
  <c r="I6" i="4"/>
  <c r="L88" i="4" l="1"/>
  <c r="I88" i="4"/>
  <c r="K21" i="4"/>
  <c r="K20" i="4"/>
  <c r="K19" i="4"/>
  <c r="K18" i="4"/>
  <c r="K17" i="4"/>
  <c r="K16" i="4"/>
  <c r="K15" i="4"/>
  <c r="K14" i="4"/>
  <c r="K13" i="4"/>
  <c r="K12" i="4"/>
  <c r="K11" i="4"/>
  <c r="K88" i="4" l="1"/>
  <c r="K90" i="4" s="1"/>
</calcChain>
</file>

<file path=xl/sharedStrings.xml><?xml version="1.0" encoding="utf-8"?>
<sst xmlns="http://schemas.openxmlformats.org/spreadsheetml/2006/main" count="272" uniqueCount="116">
  <si>
    <t>маршрут</t>
  </si>
  <si>
    <t>Дата</t>
  </si>
  <si>
    <t>начальный пробег</t>
  </si>
  <si>
    <t>окончательный пробег</t>
  </si>
  <si>
    <t>кол-во км</t>
  </si>
  <si>
    <t>ЗП за 1 км</t>
  </si>
  <si>
    <t>Всего ЗП</t>
  </si>
  <si>
    <t>дневная зп</t>
  </si>
  <si>
    <t>ЗП всего</t>
  </si>
  <si>
    <t>Сумма, BelTol</t>
  </si>
  <si>
    <t>Топливо, л.</t>
  </si>
  <si>
    <t>заказчики</t>
  </si>
  <si>
    <t>ИТОГО:</t>
  </si>
  <si>
    <t>Гатово-Независимости 122 - Гатово</t>
  </si>
  <si>
    <t>рабочее время</t>
  </si>
  <si>
    <t>начало</t>
  </si>
  <si>
    <t>окончание</t>
  </si>
  <si>
    <t>09-00</t>
  </si>
  <si>
    <t>18-00</t>
  </si>
  <si>
    <t>заправка, литров</t>
  </si>
  <si>
    <t>Заправка, рублей</t>
  </si>
  <si>
    <t>Виюса</t>
  </si>
  <si>
    <t>ФастБилдинг</t>
  </si>
  <si>
    <t>12-00</t>
  </si>
  <si>
    <t>Гатово-база</t>
  </si>
  <si>
    <t>база-Независимости 122</t>
  </si>
  <si>
    <t>13-00</t>
  </si>
  <si>
    <t>08-00</t>
  </si>
  <si>
    <t>24-00</t>
  </si>
  <si>
    <t>база-Гомель</t>
  </si>
  <si>
    <t>база-Брест</t>
  </si>
  <si>
    <t>база ФастБилдинг</t>
  </si>
  <si>
    <t>16-00</t>
  </si>
  <si>
    <t>РАСЧЕТ ЗАРАБОТНОЙ ПЛАТЫ ПАШУКЕВИЧА</t>
  </si>
  <si>
    <t>литана</t>
  </si>
  <si>
    <t>20-00</t>
  </si>
  <si>
    <t>14-00</t>
  </si>
  <si>
    <t>молодечно</t>
  </si>
  <si>
    <t>барановичи</t>
  </si>
  <si>
    <t>07-15</t>
  </si>
  <si>
    <t>17-15</t>
  </si>
  <si>
    <t>до 14-00 Фаст, до 17-15 виюса</t>
  </si>
  <si>
    <t>фаст и виюса</t>
  </si>
  <si>
    <t>0,8-30</t>
  </si>
  <si>
    <t>18-30</t>
  </si>
  <si>
    <t>0,8-15</t>
  </si>
  <si>
    <t>17-50</t>
  </si>
  <si>
    <t>сварок и фаст</t>
  </si>
  <si>
    <t>15-30</t>
  </si>
  <si>
    <t>выходной</t>
  </si>
  <si>
    <t>19-30</t>
  </si>
  <si>
    <t>Кол-во отработанных часов</t>
  </si>
  <si>
    <t>19-00</t>
  </si>
  <si>
    <t>14-57</t>
  </si>
  <si>
    <t>08,-30</t>
  </si>
  <si>
    <t>14-30</t>
  </si>
  <si>
    <t>11-00</t>
  </si>
  <si>
    <t>17-30</t>
  </si>
  <si>
    <t>16-30</t>
  </si>
  <si>
    <t>8-00</t>
  </si>
  <si>
    <t>фаст</t>
  </si>
  <si>
    <t>лагомера - сантрейд в ночь на лиду</t>
  </si>
  <si>
    <t>05,-00</t>
  </si>
  <si>
    <t>сантрейд</t>
  </si>
  <si>
    <t>07,-30</t>
  </si>
  <si>
    <t>21-30</t>
  </si>
  <si>
    <t>чудо поездка с краской</t>
  </si>
  <si>
    <t>фаст лагомера (менял масло до 20-00)</t>
  </si>
  <si>
    <t>0,7-30</t>
  </si>
  <si>
    <t>день фаст и поехал грузиться для Сантрэйд</t>
  </si>
  <si>
    <t>лагомера, фаст и виюса, а завтра с утра выгружаюсь.</t>
  </si>
  <si>
    <t>фаст и сантрэйд</t>
  </si>
  <si>
    <t>сантрэйд</t>
  </si>
  <si>
    <t>8-30</t>
  </si>
  <si>
    <t>17-00</t>
  </si>
  <si>
    <t>5-00</t>
  </si>
  <si>
    <t>08-30</t>
  </si>
  <si>
    <t>6-30</t>
  </si>
  <si>
    <t>15-00</t>
  </si>
  <si>
    <t>Фаст и вечером поехал грузиться Сантрэйд</t>
  </si>
  <si>
    <t>10-00</t>
  </si>
  <si>
    <t>по делам ТИМа (загрузка фуры) вечером на загрузку сантрэйд</t>
  </si>
  <si>
    <t>Загрузка Литана и перегрузка всего в Крафтер (на Гомель)</t>
  </si>
  <si>
    <t>Фаст</t>
  </si>
  <si>
    <t>РАСЧЕТ ЗАРАБОТНОЙ ПЛАТЫ ЗУБКОВСКИЙ</t>
  </si>
  <si>
    <t>9-00</t>
  </si>
  <si>
    <t>Водитель</t>
  </si>
  <si>
    <t>Автомобиль</t>
  </si>
  <si>
    <t>Начало смены</t>
  </si>
  <si>
    <t>Конец Смены</t>
  </si>
  <si>
    <t>Пробег начальный</t>
  </si>
  <si>
    <t>Пробег окончательный</t>
  </si>
  <si>
    <t>Километраж</t>
  </si>
  <si>
    <t>ЗП за км</t>
  </si>
  <si>
    <t>Дневная ЗП</t>
  </si>
  <si>
    <t>Заказчик</t>
  </si>
  <si>
    <t>Пашукевич</t>
  </si>
  <si>
    <t>Зубковский</t>
  </si>
  <si>
    <t>Крафтер</t>
  </si>
  <si>
    <t>Ивеко</t>
  </si>
  <si>
    <t>Смена, ч</t>
  </si>
  <si>
    <t>База-Гатово-База</t>
  </si>
  <si>
    <t>Маршрут</t>
  </si>
  <si>
    <t>ООО Рога и Копыта</t>
  </si>
  <si>
    <t>База-Брест - База</t>
  </si>
  <si>
    <t>ООО Винни-Пух и сыновья</t>
  </si>
  <si>
    <t>База-Молодечно-База</t>
  </si>
  <si>
    <t>ООО Беловежская пуща</t>
  </si>
  <si>
    <t>База-Гомель-База</t>
  </si>
  <si>
    <t>Общий итог</t>
  </si>
  <si>
    <t>Сумма по полю Дневная ЗП</t>
  </si>
  <si>
    <t>Крафтер Итог</t>
  </si>
  <si>
    <t>Зубковский Итог</t>
  </si>
  <si>
    <t>Ивеко Итог</t>
  </si>
  <si>
    <t>Пашукевич Итог</t>
  </si>
  <si>
    <t>(Все)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</si>
</sst>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/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right" vertical="center" wrapText="1"/>
    </xf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/>
    <xf numFmtId="164" fontId="0" fillId="2" borderId="1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0" xfId="0" applyNumberFormat="1" applyBorder="1"/>
    <xf numFmtId="14" fontId="0" fillId="0" borderId="0" xfId="0" applyNumberForma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0" fontId="0" fillId="0" borderId="0" xfId="0" pivotButton="1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9" formatCode="dd/mm/yyyy"/>
      <alignment horizontal="center" vertical="center" textRotation="0" wrapText="1" indent="0" justifyLastLine="0" shrinkToFit="0" readingOrder="0"/>
    </dxf>
    <dxf>
      <fill>
        <patternFill>
          <bgColor rgb="FF2CD44C"/>
        </patternFill>
      </fill>
    </dxf>
  </dxfs>
  <tableStyles count="0" defaultTableStyle="TableStyleMedium2" defaultPivotStyle="PivotStyleLight16"/>
  <colors>
    <mruColors>
      <color rgb="FF2CD4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79" refreshedDate="43125.578401620369" createdVersion="5" refreshedVersion="5" minRefreshableVersion="3" recordCount="9">
  <cacheSource type="worksheet">
    <worksheetSource name="Таблица1"/>
  </cacheSource>
  <cacheFields count="14">
    <cacheField name="Дата" numFmtId="14">
      <sharedItems containsSemiMixedTypes="0" containsNonDate="0" containsDate="1" containsString="0" minDate="2017-11-02T00:00:00" maxDate="2017-11-10T00:00:00" count="8">
        <d v="2017-11-02T00:00:00"/>
        <d v="2017-11-03T00:00:00"/>
        <d v="2017-11-04T00:00:00"/>
        <d v="2017-11-05T00:00:00"/>
        <d v="2017-11-06T00:00:00"/>
        <d v="2017-11-07T00:00:00"/>
        <d v="2017-11-08T00:00:00"/>
        <d v="2017-11-09T00:00:00"/>
      </sharedItems>
    </cacheField>
    <cacheField name="Водитель" numFmtId="0">
      <sharedItems count="2">
        <s v="Пашукевич"/>
        <s v="Зубковский"/>
      </sharedItems>
    </cacheField>
    <cacheField name="Автомобиль" numFmtId="0">
      <sharedItems count="2">
        <s v="Ивеко"/>
        <s v="Крафтер"/>
      </sharedItems>
    </cacheField>
    <cacheField name="Начало смены" numFmtId="0">
      <sharedItems containsSemiMixedTypes="0" containsString="0" containsNumber="1" containsInteger="1" minValue="8" maxValue="10"/>
    </cacheField>
    <cacheField name="Конец Смены" numFmtId="0">
      <sharedItems containsSemiMixedTypes="0" containsString="0" containsNumber="1" containsInteger="1" minValue="15" maxValue="21"/>
    </cacheField>
    <cacheField name="Смена, ч" numFmtId="0">
      <sharedItems containsSemiMixedTypes="0" containsString="0" containsNumber="1" containsInteger="1" minValue="7" maxValue="11"/>
    </cacheField>
    <cacheField name="Маршрут" numFmtId="0">
      <sharedItems count="4">
        <s v="База-Гатово-База"/>
        <s v="База-Брест - База"/>
        <s v="База-Молодечно-База"/>
        <s v="База-Гомель-База"/>
      </sharedItems>
    </cacheField>
    <cacheField name="Пробег начальный" numFmtId="0">
      <sharedItems containsSemiMixedTypes="0" containsString="0" containsNumber="1" containsInteger="1" minValue="0" maxValue="700"/>
    </cacheField>
    <cacheField name="Пробег окончательный" numFmtId="0">
      <sharedItems containsSemiMixedTypes="0" containsString="0" containsNumber="1" containsInteger="1" minValue="180" maxValue="900"/>
    </cacheField>
    <cacheField name="Километраж" numFmtId="0">
      <sharedItems containsSemiMixedTypes="0" containsString="0" containsNumber="1" containsInteger="1" minValue="0" maxValue="240" count="8">
        <n v="180"/>
        <n v="210"/>
        <n v="145"/>
        <n v="195"/>
        <n v="240"/>
        <n v="205"/>
        <n v="200"/>
        <n v="0"/>
      </sharedItems>
    </cacheField>
    <cacheField name="ЗП за км" numFmtId="0">
      <sharedItems containsSemiMixedTypes="0" containsString="0" containsNumber="1" containsInteger="1" minValue="30" maxValue="30"/>
    </cacheField>
    <cacheField name="Дневная ЗП" numFmtId="0">
      <sharedItems containsSemiMixedTypes="0" containsString="0" containsNumber="1" containsInteger="1" minValue="0" maxValue="7200"/>
    </cacheField>
    <cacheField name="ЗП всего" numFmtId="0">
      <sharedItems containsNonDate="0" containsString="0" containsBlank="1"/>
    </cacheField>
    <cacheField name="Заказчик" numFmtId="0">
      <sharedItems count="3">
        <s v="ООО Рога и Копыта"/>
        <s v="ООО Винни-Пух и сыновья"/>
        <s v="ООО Беловежская пущ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n v="9"/>
    <n v="18"/>
    <n v="9"/>
    <x v="0"/>
    <n v="0"/>
    <n v="180"/>
    <x v="0"/>
    <n v="30"/>
    <n v="5400"/>
    <m/>
    <x v="0"/>
  </r>
  <r>
    <x v="1"/>
    <x v="1"/>
    <x v="1"/>
    <n v="8"/>
    <n v="15"/>
    <n v="7"/>
    <x v="1"/>
    <n v="0"/>
    <n v="210"/>
    <x v="1"/>
    <n v="30"/>
    <n v="6300"/>
    <m/>
    <x v="1"/>
  </r>
  <r>
    <x v="2"/>
    <x v="0"/>
    <x v="0"/>
    <n v="9"/>
    <n v="18"/>
    <n v="9"/>
    <x v="0"/>
    <n v="180"/>
    <n v="325"/>
    <x v="2"/>
    <n v="30"/>
    <n v="4350"/>
    <m/>
    <x v="0"/>
  </r>
  <r>
    <x v="3"/>
    <x v="0"/>
    <x v="0"/>
    <n v="8"/>
    <n v="17"/>
    <n v="9"/>
    <x v="2"/>
    <n v="325"/>
    <n v="520"/>
    <x v="3"/>
    <n v="30"/>
    <n v="5850"/>
    <m/>
    <x v="2"/>
  </r>
  <r>
    <x v="4"/>
    <x v="1"/>
    <x v="1"/>
    <n v="10"/>
    <n v="21"/>
    <n v="11"/>
    <x v="3"/>
    <n v="210"/>
    <n v="450"/>
    <x v="4"/>
    <n v="30"/>
    <n v="7200"/>
    <m/>
    <x v="0"/>
  </r>
  <r>
    <x v="5"/>
    <x v="0"/>
    <x v="0"/>
    <n v="9"/>
    <n v="18"/>
    <n v="9"/>
    <x v="0"/>
    <n v="520"/>
    <n v="700"/>
    <x v="0"/>
    <n v="30"/>
    <n v="5400"/>
    <m/>
    <x v="0"/>
  </r>
  <r>
    <x v="6"/>
    <x v="1"/>
    <x v="1"/>
    <n v="8"/>
    <n v="15"/>
    <n v="7"/>
    <x v="1"/>
    <n v="240"/>
    <n v="445"/>
    <x v="5"/>
    <n v="30"/>
    <n v="6150"/>
    <m/>
    <x v="1"/>
  </r>
  <r>
    <x v="7"/>
    <x v="0"/>
    <x v="0"/>
    <n v="9"/>
    <n v="18"/>
    <n v="9"/>
    <x v="0"/>
    <n v="700"/>
    <n v="900"/>
    <x v="6"/>
    <n v="30"/>
    <n v="6000"/>
    <m/>
    <x v="0"/>
  </r>
  <r>
    <x v="7"/>
    <x v="1"/>
    <x v="1"/>
    <n v="8"/>
    <n v="15"/>
    <n v="7"/>
    <x v="1"/>
    <n v="445"/>
    <n v="445"/>
    <x v="7"/>
    <n v="30"/>
    <n v="0"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5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A4:L18" firstHeaderRow="1" firstDataRow="2" firstDataCol="3" rowPageCount="2" colPageCount="1"/>
  <pivotFields count="14">
    <pivotField axis="axisCol" compact="0" numFmtId="14" outline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>
      <items count="3">
        <item x="1"/>
        <item x="0"/>
        <item t="default"/>
      </items>
    </pivotField>
    <pivotField axis="axisRow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axis="axisPage" compact="0" outline="0" multipleItemSelectionAllowed="1" showAll="0">
      <items count="5">
        <item x="1"/>
        <item x="0"/>
        <item x="3"/>
        <item x="2"/>
        <item t="default"/>
      </items>
    </pivotField>
    <pivotField compact="0" outline="0" showAll="0"/>
    <pivotField compact="0" outline="0" showAll="0"/>
    <pivotField axis="axisRow" compact="0" outline="0" showAll="0">
      <items count="9">
        <item x="2"/>
        <item x="0"/>
        <item x="3"/>
        <item x="6"/>
        <item x="5"/>
        <item x="1"/>
        <item x="4"/>
        <item x="7"/>
        <item t="default"/>
      </items>
    </pivotField>
    <pivotField compact="0" outline="0" showAll="0"/>
    <pivotField dataField="1" compact="0" outline="0" showAll="0"/>
    <pivotField compact="0" outline="0" showAll="0"/>
    <pivotField axis="axisPage" compact="0" outline="0" showAll="0">
      <items count="4">
        <item x="2"/>
        <item x="1"/>
        <item x="0"/>
        <item t="default"/>
      </items>
    </pivotField>
  </pivotFields>
  <rowFields count="3">
    <field x="1"/>
    <field x="2"/>
    <field x="9"/>
  </rowFields>
  <rowItems count="13">
    <i>
      <x/>
      <x v="1"/>
      <x v="4"/>
    </i>
    <i r="2">
      <x v="5"/>
    </i>
    <i r="2">
      <x v="6"/>
    </i>
    <i r="2">
      <x v="7"/>
    </i>
    <i t="default" r="1">
      <x v="1"/>
    </i>
    <i t="default">
      <x/>
    </i>
    <i>
      <x v="1"/>
      <x/>
      <x/>
    </i>
    <i r="2">
      <x v="1"/>
    </i>
    <i r="2">
      <x v="2"/>
    </i>
    <i r="2">
      <x v="3"/>
    </i>
    <i t="default" r="1">
      <x/>
    </i>
    <i t="default">
      <x v="1"/>
    </i>
    <i t="grand"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2">
    <pageField fld="13" hier="-1"/>
    <pageField fld="6" hier="-1"/>
  </pageFields>
  <dataFields count="1">
    <dataField name="Сумма по полю Дневная ЗП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N10" totalsRowShown="0" headerRowDxfId="5">
  <autoFilter ref="A1:N10"/>
  <tableColumns count="14">
    <tableColumn id="1" name="Дата" dataDxfId="6"/>
    <tableColumn id="2" name="Водитель"/>
    <tableColumn id="3" name="Автомобиль"/>
    <tableColumn id="4" name="Начало смены"/>
    <tableColumn id="5" name="Конец Смены"/>
    <tableColumn id="6" name="Смена, ч">
      <calculatedColumnFormula>E2-D2</calculatedColumnFormula>
    </tableColumn>
    <tableColumn id="7" name="Маршрут"/>
    <tableColumn id="8" name="Пробег начальный"/>
    <tableColumn id="9" name="Пробег окончательный"/>
    <tableColumn id="10" name="Километраж">
      <calculatedColumnFormula>I2-H2</calculatedColumnFormula>
    </tableColumn>
    <tableColumn id="11" name="ЗП за км"/>
    <tableColumn id="12" name="Дневная ЗП">
      <calculatedColumnFormula>J2*K2</calculatedColumnFormula>
    </tableColumn>
    <tableColumn id="13" name="ЗП всего"/>
    <tableColumn id="14" name="Заказчик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87"/>
  <sheetViews>
    <sheetView zoomScale="85" zoomScaleNormal="85" workbookViewId="0">
      <selection activeCell="I5" sqref="I5"/>
    </sheetView>
  </sheetViews>
  <sheetFormatPr defaultRowHeight="15" x14ac:dyDescent="0.25"/>
  <cols>
    <col min="1" max="1" width="11.42578125" customWidth="1"/>
    <col min="2" max="2" width="51.5703125" customWidth="1"/>
    <col min="3" max="4" width="12.5703125" style="52" customWidth="1"/>
    <col min="5" max="7" width="12.5703125" customWidth="1"/>
    <col min="8" max="8" width="11.140625" style="49" customWidth="1"/>
    <col min="9" max="9" width="13.42578125" style="49" customWidth="1"/>
    <col min="10" max="10" width="11.5703125" style="49" customWidth="1"/>
    <col min="11" max="11" width="9.7109375" customWidth="1"/>
    <col min="13" max="13" width="11" customWidth="1"/>
    <col min="14" max="15" width="16.42578125" customWidth="1"/>
  </cols>
  <sheetData>
    <row r="1" spans="1:16" x14ac:dyDescent="0.25">
      <c r="A1" t="s">
        <v>84</v>
      </c>
    </row>
    <row r="2" spans="1:16" ht="45" customHeight="1" x14ac:dyDescent="0.25">
      <c r="A2" s="64" t="s">
        <v>1</v>
      </c>
      <c r="B2" s="59" t="s">
        <v>0</v>
      </c>
      <c r="C2" s="66" t="s">
        <v>14</v>
      </c>
      <c r="D2" s="67"/>
      <c r="E2" s="15" t="s">
        <v>51</v>
      </c>
      <c r="F2" s="59" t="s">
        <v>20</v>
      </c>
      <c r="G2" s="59" t="s">
        <v>19</v>
      </c>
      <c r="H2" s="59" t="s">
        <v>2</v>
      </c>
      <c r="I2" s="59" t="s">
        <v>3</v>
      </c>
      <c r="J2" s="62" t="s">
        <v>4</v>
      </c>
      <c r="K2" s="62" t="s">
        <v>5</v>
      </c>
      <c r="L2" s="62" t="s">
        <v>6</v>
      </c>
      <c r="M2" s="62" t="s">
        <v>7</v>
      </c>
      <c r="N2" s="56" t="s">
        <v>9</v>
      </c>
      <c r="O2" s="56" t="s">
        <v>10</v>
      </c>
      <c r="P2" s="58" t="s">
        <v>11</v>
      </c>
    </row>
    <row r="3" spans="1:16" x14ac:dyDescent="0.25">
      <c r="A3" s="65"/>
      <c r="B3" s="60"/>
      <c r="C3" s="53" t="s">
        <v>15</v>
      </c>
      <c r="D3" s="53" t="s">
        <v>16</v>
      </c>
      <c r="E3" s="43"/>
      <c r="F3" s="60"/>
      <c r="G3" s="60"/>
      <c r="H3" s="60"/>
      <c r="I3" s="60"/>
      <c r="J3" s="63"/>
      <c r="K3" s="63"/>
      <c r="L3" s="63"/>
      <c r="M3" s="63"/>
      <c r="N3" s="57"/>
      <c r="O3" s="57"/>
      <c r="P3" s="58"/>
    </row>
    <row r="4" spans="1:16" x14ac:dyDescent="0.25">
      <c r="A4" s="3"/>
      <c r="B4" s="2"/>
      <c r="C4" s="54"/>
      <c r="D4" s="54"/>
      <c r="E4" s="2"/>
      <c r="F4" s="2"/>
      <c r="G4" s="2"/>
      <c r="H4" s="50"/>
      <c r="I4" s="50"/>
      <c r="J4" s="51"/>
      <c r="K4" s="5"/>
      <c r="L4" s="5"/>
      <c r="M4" s="5"/>
      <c r="N4" s="8"/>
      <c r="O4" s="8"/>
    </row>
    <row r="5" spans="1:16" x14ac:dyDescent="0.25">
      <c r="A5" s="3">
        <v>43118</v>
      </c>
      <c r="B5" s="2"/>
      <c r="C5" s="54"/>
      <c r="D5" s="54"/>
      <c r="E5" s="2"/>
      <c r="F5" s="2"/>
      <c r="G5" s="2"/>
      <c r="H5" s="50">
        <v>325140</v>
      </c>
      <c r="I5" s="50">
        <v>325140</v>
      </c>
      <c r="J5" s="51">
        <f>I5-H5</f>
        <v>0</v>
      </c>
      <c r="K5" s="5"/>
      <c r="L5" s="5"/>
      <c r="M5" s="5"/>
      <c r="N5" s="8"/>
      <c r="O5" s="8"/>
    </row>
    <row r="6" spans="1:16" x14ac:dyDescent="0.25">
      <c r="A6" s="3">
        <v>43119</v>
      </c>
      <c r="B6" s="44"/>
      <c r="C6" s="53"/>
      <c r="D6" s="53"/>
      <c r="E6" s="44"/>
      <c r="F6" s="44"/>
      <c r="G6" s="44"/>
      <c r="H6" s="48">
        <f>I5</f>
        <v>325140</v>
      </c>
      <c r="I6" s="48">
        <v>325314</v>
      </c>
      <c r="J6" s="51">
        <f t="shared" ref="J6:J11" si="0">I6-H6</f>
        <v>174</v>
      </c>
      <c r="K6" s="44"/>
      <c r="L6" s="44"/>
      <c r="M6" s="5"/>
      <c r="N6" s="8"/>
      <c r="O6" s="8"/>
    </row>
    <row r="7" spans="1:16" x14ac:dyDescent="0.25">
      <c r="A7" s="3">
        <v>43120</v>
      </c>
      <c r="B7" s="44"/>
      <c r="C7" s="53"/>
      <c r="D7" s="53"/>
      <c r="E7" s="44"/>
      <c r="F7" s="44"/>
      <c r="G7" s="44"/>
      <c r="H7" s="48">
        <f t="shared" ref="H7:H15" si="1">I6</f>
        <v>325314</v>
      </c>
      <c r="I7" s="48">
        <v>325512</v>
      </c>
      <c r="J7" s="51">
        <f t="shared" si="0"/>
        <v>198</v>
      </c>
      <c r="K7" s="44"/>
      <c r="L7" s="44"/>
      <c r="M7" s="5"/>
      <c r="N7" s="8"/>
      <c r="O7" s="8"/>
    </row>
    <row r="8" spans="1:16" x14ac:dyDescent="0.25">
      <c r="A8" s="3">
        <v>43121</v>
      </c>
      <c r="B8" s="44" t="s">
        <v>49</v>
      </c>
      <c r="C8" s="53"/>
      <c r="D8" s="53"/>
      <c r="E8" s="44"/>
      <c r="F8" s="44"/>
      <c r="G8" s="44"/>
      <c r="H8" s="48">
        <f t="shared" si="1"/>
        <v>325512</v>
      </c>
      <c r="I8" s="48">
        <v>325512</v>
      </c>
      <c r="J8" s="51">
        <f t="shared" si="0"/>
        <v>0</v>
      </c>
      <c r="K8" s="44"/>
      <c r="L8" s="44"/>
      <c r="M8" s="5"/>
      <c r="N8" s="8"/>
      <c r="O8" s="8"/>
    </row>
    <row r="9" spans="1:16" x14ac:dyDescent="0.25">
      <c r="A9" s="3">
        <v>43122</v>
      </c>
      <c r="B9" s="44"/>
      <c r="C9" s="53"/>
      <c r="D9" s="53"/>
      <c r="E9" s="44"/>
      <c r="F9" s="44"/>
      <c r="G9" s="44"/>
      <c r="H9" s="48">
        <f t="shared" si="1"/>
        <v>325512</v>
      </c>
      <c r="I9" s="48">
        <v>325539</v>
      </c>
      <c r="J9" s="51">
        <f t="shared" si="0"/>
        <v>27</v>
      </c>
      <c r="K9" s="44"/>
      <c r="L9" s="44"/>
      <c r="M9" s="5"/>
      <c r="N9" s="9"/>
      <c r="O9" s="9"/>
    </row>
    <row r="10" spans="1:16" x14ac:dyDescent="0.25">
      <c r="A10" s="3">
        <v>43123</v>
      </c>
      <c r="B10" s="44"/>
      <c r="C10" s="53">
        <v>0.33333333333333331</v>
      </c>
      <c r="D10" s="53"/>
      <c r="E10" s="44"/>
      <c r="F10" s="44"/>
      <c r="G10" s="44"/>
      <c r="H10" s="48">
        <f t="shared" si="1"/>
        <v>325539</v>
      </c>
      <c r="I10" s="11">
        <v>325623</v>
      </c>
      <c r="J10" s="48">
        <f t="shared" si="0"/>
        <v>84</v>
      </c>
      <c r="K10" s="44"/>
      <c r="L10" s="44"/>
      <c r="M10" s="5"/>
      <c r="N10" s="8"/>
      <c r="O10" s="8"/>
    </row>
    <row r="11" spans="1:16" x14ac:dyDescent="0.25">
      <c r="A11" s="3">
        <v>43124</v>
      </c>
      <c r="B11" s="44"/>
      <c r="C11" s="53"/>
      <c r="D11" s="53"/>
      <c r="E11" s="44"/>
      <c r="F11" s="44"/>
      <c r="G11" s="44"/>
      <c r="H11" s="48">
        <f t="shared" si="1"/>
        <v>325623</v>
      </c>
      <c r="I11" s="48">
        <v>325867</v>
      </c>
      <c r="J11" s="48">
        <f t="shared" si="0"/>
        <v>244</v>
      </c>
      <c r="K11" s="44"/>
      <c r="L11" s="44">
        <f t="shared" ref="L11:L21" si="2">J11*K11</f>
        <v>0</v>
      </c>
      <c r="M11" s="44"/>
      <c r="N11" s="10"/>
      <c r="O11" s="10"/>
    </row>
    <row r="12" spans="1:16" x14ac:dyDescent="0.25">
      <c r="A12" s="3">
        <v>43125</v>
      </c>
      <c r="B12" s="44"/>
      <c r="C12" s="53"/>
      <c r="D12" s="53"/>
      <c r="E12" s="44"/>
      <c r="F12" s="44"/>
      <c r="G12" s="44"/>
      <c r="H12" s="48">
        <f t="shared" si="1"/>
        <v>325867</v>
      </c>
      <c r="I12" s="48"/>
      <c r="J12" s="48"/>
      <c r="K12" s="44"/>
      <c r="L12" s="44">
        <f t="shared" si="2"/>
        <v>0</v>
      </c>
      <c r="M12" s="44"/>
      <c r="N12" s="10">
        <v>8.7799999999999994</v>
      </c>
      <c r="O12" s="10"/>
    </row>
    <row r="13" spans="1:16" x14ac:dyDescent="0.25">
      <c r="A13" s="3">
        <v>43126</v>
      </c>
      <c r="B13" s="44"/>
      <c r="C13" s="53"/>
      <c r="D13" s="53"/>
      <c r="E13" s="44"/>
      <c r="F13" s="44"/>
      <c r="G13" s="44"/>
      <c r="H13" s="48">
        <f t="shared" si="1"/>
        <v>0</v>
      </c>
      <c r="I13" s="48"/>
      <c r="J13" s="48"/>
      <c r="K13" s="44"/>
      <c r="L13" s="44">
        <f t="shared" si="2"/>
        <v>0</v>
      </c>
      <c r="M13" s="44"/>
      <c r="N13" s="10"/>
      <c r="O13" s="10"/>
    </row>
    <row r="14" spans="1:16" x14ac:dyDescent="0.25">
      <c r="A14" s="3">
        <v>43127</v>
      </c>
      <c r="B14" s="44"/>
      <c r="C14" s="53"/>
      <c r="D14" s="53"/>
      <c r="E14" s="44"/>
      <c r="F14" s="44"/>
      <c r="G14" s="44"/>
      <c r="H14" s="48">
        <f t="shared" si="1"/>
        <v>0</v>
      </c>
      <c r="I14" s="48"/>
      <c r="J14" s="48"/>
      <c r="K14" s="44"/>
      <c r="L14" s="44">
        <f t="shared" si="2"/>
        <v>0</v>
      </c>
      <c r="M14" s="44"/>
      <c r="N14" s="10"/>
      <c r="O14" s="10"/>
    </row>
    <row r="15" spans="1:16" x14ac:dyDescent="0.25">
      <c r="A15" s="3">
        <v>43128</v>
      </c>
      <c r="B15" s="44"/>
      <c r="C15" s="53"/>
      <c r="D15" s="53"/>
      <c r="E15" s="44"/>
      <c r="F15" s="44"/>
      <c r="G15" s="44"/>
      <c r="H15" s="48">
        <f t="shared" si="1"/>
        <v>0</v>
      </c>
      <c r="I15" s="48"/>
      <c r="J15" s="48"/>
      <c r="K15" s="44"/>
      <c r="L15" s="44">
        <f t="shared" si="2"/>
        <v>0</v>
      </c>
      <c r="M15" s="44"/>
      <c r="N15" s="10"/>
      <c r="O15" s="10"/>
    </row>
    <row r="16" spans="1:16" x14ac:dyDescent="0.25">
      <c r="A16" s="3">
        <v>43129</v>
      </c>
      <c r="B16" s="44"/>
      <c r="C16" s="53"/>
      <c r="D16" s="53"/>
      <c r="E16" s="44"/>
      <c r="F16" s="44"/>
      <c r="G16" s="44"/>
      <c r="H16" s="48">
        <f t="shared" ref="H16:H75" si="3">I15</f>
        <v>0</v>
      </c>
      <c r="I16" s="48"/>
      <c r="J16" s="48"/>
      <c r="K16" s="44"/>
      <c r="L16" s="44">
        <f t="shared" si="2"/>
        <v>0</v>
      </c>
      <c r="M16" s="44"/>
      <c r="N16" s="10"/>
      <c r="O16" s="10"/>
    </row>
    <row r="17" spans="1:15" x14ac:dyDescent="0.25">
      <c r="A17" s="3">
        <v>43130</v>
      </c>
      <c r="B17" s="44"/>
      <c r="C17" s="53"/>
      <c r="D17" s="53"/>
      <c r="E17" s="44"/>
      <c r="F17" s="44"/>
      <c r="G17" s="44"/>
      <c r="H17" s="48">
        <f t="shared" si="3"/>
        <v>0</v>
      </c>
      <c r="I17" s="48"/>
      <c r="J17" s="48"/>
      <c r="K17" s="44"/>
      <c r="L17" s="44">
        <f t="shared" si="2"/>
        <v>0</v>
      </c>
      <c r="M17" s="44"/>
      <c r="N17" s="10"/>
      <c r="O17" s="10"/>
    </row>
    <row r="18" spans="1:15" x14ac:dyDescent="0.25">
      <c r="A18" s="3">
        <v>43131</v>
      </c>
      <c r="B18" s="44"/>
      <c r="C18" s="53"/>
      <c r="D18" s="53"/>
      <c r="E18" s="44"/>
      <c r="F18" s="44"/>
      <c r="G18" s="44"/>
      <c r="H18" s="48">
        <f t="shared" si="3"/>
        <v>0</v>
      </c>
      <c r="I18" s="48"/>
      <c r="J18" s="48"/>
      <c r="K18" s="44"/>
      <c r="L18" s="44">
        <f t="shared" si="2"/>
        <v>0</v>
      </c>
      <c r="M18" s="44"/>
      <c r="N18" s="10"/>
      <c r="O18" s="10"/>
    </row>
    <row r="19" spans="1:15" x14ac:dyDescent="0.25">
      <c r="A19" s="3">
        <v>43132</v>
      </c>
      <c r="B19" s="44"/>
      <c r="C19" s="53"/>
      <c r="D19" s="53"/>
      <c r="E19" s="44"/>
      <c r="F19" s="44"/>
      <c r="G19" s="44"/>
      <c r="H19" s="48">
        <f t="shared" si="3"/>
        <v>0</v>
      </c>
      <c r="I19" s="48"/>
      <c r="J19" s="48"/>
      <c r="K19" s="44"/>
      <c r="L19" s="44">
        <f t="shared" si="2"/>
        <v>0</v>
      </c>
      <c r="M19" s="44"/>
      <c r="N19" s="10"/>
      <c r="O19" s="10"/>
    </row>
    <row r="20" spans="1:15" x14ac:dyDescent="0.25">
      <c r="A20" s="3">
        <v>43133</v>
      </c>
      <c r="B20" s="44"/>
      <c r="C20" s="53"/>
      <c r="D20" s="53"/>
      <c r="E20" s="44"/>
      <c r="F20" s="44"/>
      <c r="G20" s="44"/>
      <c r="H20" s="48">
        <f t="shared" si="3"/>
        <v>0</v>
      </c>
      <c r="I20" s="48"/>
      <c r="J20" s="48"/>
      <c r="K20" s="44"/>
      <c r="L20" s="44">
        <f t="shared" si="2"/>
        <v>0</v>
      </c>
      <c r="M20" s="44"/>
      <c r="N20" s="10"/>
      <c r="O20" s="10"/>
    </row>
    <row r="21" spans="1:15" x14ac:dyDescent="0.25">
      <c r="A21" s="3">
        <v>43134</v>
      </c>
      <c r="B21" s="44"/>
      <c r="C21" s="53"/>
      <c r="D21" s="53"/>
      <c r="E21" s="44"/>
      <c r="F21" s="44"/>
      <c r="G21" s="44"/>
      <c r="H21" s="48">
        <f t="shared" si="3"/>
        <v>0</v>
      </c>
      <c r="I21" s="48"/>
      <c r="J21" s="48"/>
      <c r="K21" s="44"/>
      <c r="L21" s="44">
        <f t="shared" si="2"/>
        <v>0</v>
      </c>
      <c r="M21" s="44"/>
      <c r="N21" s="10"/>
      <c r="O21" s="10"/>
    </row>
    <row r="22" spans="1:15" x14ac:dyDescent="0.25">
      <c r="A22" s="3">
        <v>43135</v>
      </c>
      <c r="B22" s="44"/>
      <c r="C22" s="53"/>
      <c r="D22" s="53"/>
      <c r="E22" s="44"/>
      <c r="F22" s="44"/>
      <c r="G22" s="44"/>
      <c r="H22" s="48">
        <f t="shared" si="3"/>
        <v>0</v>
      </c>
      <c r="I22" s="48"/>
      <c r="J22" s="48"/>
      <c r="K22" s="44"/>
      <c r="L22" s="44"/>
      <c r="M22" s="44"/>
      <c r="N22" s="10"/>
      <c r="O22" s="10"/>
    </row>
    <row r="23" spans="1:15" x14ac:dyDescent="0.25">
      <c r="A23" s="3">
        <v>43136</v>
      </c>
      <c r="B23" s="44"/>
      <c r="C23" s="53"/>
      <c r="D23" s="53"/>
      <c r="E23" s="44"/>
      <c r="F23" s="44"/>
      <c r="G23" s="44"/>
      <c r="H23" s="48">
        <f t="shared" si="3"/>
        <v>0</v>
      </c>
      <c r="I23" s="48"/>
      <c r="J23" s="48"/>
      <c r="K23" s="44"/>
      <c r="L23" s="44"/>
      <c r="M23" s="44"/>
      <c r="N23" s="10"/>
      <c r="O23" s="10"/>
    </row>
    <row r="24" spans="1:15" x14ac:dyDescent="0.25">
      <c r="A24" s="3">
        <v>43137</v>
      </c>
      <c r="B24" s="44"/>
      <c r="C24" s="53"/>
      <c r="D24" s="53"/>
      <c r="E24" s="44"/>
      <c r="F24" s="44"/>
      <c r="G24" s="44"/>
      <c r="H24" s="48">
        <f t="shared" si="3"/>
        <v>0</v>
      </c>
      <c r="I24" s="48"/>
      <c r="J24" s="48"/>
      <c r="K24" s="44"/>
      <c r="L24" s="44"/>
      <c r="M24" s="44"/>
      <c r="N24" s="10"/>
      <c r="O24" s="10"/>
    </row>
    <row r="25" spans="1:15" x14ac:dyDescent="0.25">
      <c r="A25" s="3">
        <v>43138</v>
      </c>
      <c r="B25" s="44"/>
      <c r="C25" s="53"/>
      <c r="D25" s="53"/>
      <c r="E25" s="44"/>
      <c r="F25" s="44"/>
      <c r="G25" s="44"/>
      <c r="H25" s="48">
        <f t="shared" si="3"/>
        <v>0</v>
      </c>
      <c r="I25" s="48"/>
      <c r="J25" s="48"/>
      <c r="K25" s="44"/>
      <c r="L25" s="44"/>
      <c r="M25" s="44"/>
      <c r="N25" s="10"/>
      <c r="O25" s="10"/>
    </row>
    <row r="26" spans="1:15" x14ac:dyDescent="0.25">
      <c r="A26" s="3">
        <v>43139</v>
      </c>
      <c r="B26" s="44"/>
      <c r="C26" s="53"/>
      <c r="D26" s="53"/>
      <c r="E26" s="44"/>
      <c r="F26" s="44"/>
      <c r="G26" s="44"/>
      <c r="H26" s="48">
        <f t="shared" si="3"/>
        <v>0</v>
      </c>
      <c r="I26" s="48"/>
      <c r="J26" s="48"/>
      <c r="K26" s="44"/>
      <c r="L26" s="44"/>
      <c r="M26" s="44"/>
      <c r="N26" s="10"/>
      <c r="O26" s="10"/>
    </row>
    <row r="27" spans="1:15" x14ac:dyDescent="0.25">
      <c r="A27" s="3">
        <v>43140</v>
      </c>
      <c r="B27" s="44"/>
      <c r="C27" s="53"/>
      <c r="D27" s="53"/>
      <c r="E27" s="44"/>
      <c r="F27" s="44"/>
      <c r="G27" s="44"/>
      <c r="H27" s="48">
        <f t="shared" si="3"/>
        <v>0</v>
      </c>
      <c r="I27" s="48"/>
      <c r="J27" s="48"/>
      <c r="K27" s="44"/>
      <c r="L27" s="44"/>
      <c r="M27" s="44"/>
      <c r="N27" s="10"/>
      <c r="O27" s="10"/>
    </row>
    <row r="28" spans="1:15" s="20" customFormat="1" x14ac:dyDescent="0.25">
      <c r="A28" s="3">
        <v>43141</v>
      </c>
      <c r="B28" s="18"/>
      <c r="C28" s="55"/>
      <c r="D28" s="53"/>
      <c r="E28" s="18"/>
      <c r="F28" s="18"/>
      <c r="G28" s="18"/>
      <c r="H28" s="48">
        <f t="shared" si="3"/>
        <v>0</v>
      </c>
      <c r="I28" s="18"/>
      <c r="J28" s="18"/>
      <c r="K28" s="18"/>
      <c r="L28" s="18"/>
      <c r="M28" s="18"/>
      <c r="N28" s="19"/>
      <c r="O28" s="19"/>
    </row>
    <row r="29" spans="1:15" x14ac:dyDescent="0.25">
      <c r="A29" s="3">
        <v>43142</v>
      </c>
      <c r="B29" s="44"/>
      <c r="C29" s="53"/>
      <c r="D29" s="53"/>
      <c r="E29" s="44"/>
      <c r="F29" s="44"/>
      <c r="G29" s="44"/>
      <c r="H29" s="48">
        <f t="shared" si="3"/>
        <v>0</v>
      </c>
      <c r="I29" s="48"/>
      <c r="J29" s="48"/>
      <c r="K29" s="44"/>
      <c r="L29" s="44"/>
      <c r="M29" s="44"/>
      <c r="N29" s="10"/>
      <c r="O29" s="10"/>
    </row>
    <row r="30" spans="1:15" x14ac:dyDescent="0.25">
      <c r="A30" s="3">
        <v>43143</v>
      </c>
      <c r="B30" s="44"/>
      <c r="C30" s="53"/>
      <c r="D30" s="53"/>
      <c r="E30" s="44"/>
      <c r="F30" s="44"/>
      <c r="G30" s="44"/>
      <c r="H30" s="48">
        <f t="shared" si="3"/>
        <v>0</v>
      </c>
      <c r="I30" s="48"/>
      <c r="J30" s="48"/>
      <c r="K30" s="44"/>
      <c r="L30" s="44"/>
      <c r="M30" s="44"/>
      <c r="N30" s="10"/>
      <c r="O30" s="10"/>
    </row>
    <row r="31" spans="1:15" x14ac:dyDescent="0.25">
      <c r="A31" s="3">
        <v>43144</v>
      </c>
      <c r="B31" s="44"/>
      <c r="C31" s="53"/>
      <c r="D31" s="53"/>
      <c r="E31" s="44"/>
      <c r="F31" s="44"/>
      <c r="G31" s="44"/>
      <c r="H31" s="48">
        <f t="shared" si="3"/>
        <v>0</v>
      </c>
      <c r="I31" s="48"/>
      <c r="J31" s="48"/>
      <c r="K31" s="44"/>
      <c r="L31" s="44"/>
      <c r="M31" s="44"/>
      <c r="N31" s="10"/>
      <c r="O31" s="10"/>
    </row>
    <row r="32" spans="1:15" x14ac:dyDescent="0.25">
      <c r="A32" s="3">
        <v>43145</v>
      </c>
      <c r="B32" s="44"/>
      <c r="C32" s="53"/>
      <c r="D32" s="53"/>
      <c r="E32" s="44"/>
      <c r="F32" s="44"/>
      <c r="G32" s="44"/>
      <c r="H32" s="48">
        <f t="shared" si="3"/>
        <v>0</v>
      </c>
      <c r="I32" s="48"/>
      <c r="J32" s="48"/>
      <c r="K32" s="44"/>
      <c r="L32" s="44"/>
      <c r="M32" s="44"/>
      <c r="N32" s="10"/>
      <c r="O32" s="10"/>
    </row>
    <row r="33" spans="1:15" x14ac:dyDescent="0.25">
      <c r="A33" s="3">
        <v>43146</v>
      </c>
      <c r="B33" s="44"/>
      <c r="C33" s="53"/>
      <c r="D33" s="53"/>
      <c r="E33" s="44"/>
      <c r="F33" s="44"/>
      <c r="G33" s="44"/>
      <c r="H33" s="48">
        <f t="shared" si="3"/>
        <v>0</v>
      </c>
      <c r="I33" s="48"/>
      <c r="J33" s="48"/>
      <c r="K33" s="44"/>
      <c r="L33" s="44"/>
      <c r="M33" s="44"/>
      <c r="N33" s="10"/>
      <c r="O33" s="10"/>
    </row>
    <row r="34" spans="1:15" x14ac:dyDescent="0.25">
      <c r="A34" s="3">
        <v>43147</v>
      </c>
      <c r="B34" s="44"/>
      <c r="C34" s="53"/>
      <c r="D34" s="53"/>
      <c r="E34" s="44"/>
      <c r="F34" s="44"/>
      <c r="G34" s="44"/>
      <c r="H34" s="48">
        <f t="shared" si="3"/>
        <v>0</v>
      </c>
      <c r="I34" s="48"/>
      <c r="J34" s="48"/>
      <c r="K34" s="44"/>
      <c r="L34" s="44"/>
      <c r="M34" s="44"/>
      <c r="N34" s="10"/>
      <c r="O34" s="10"/>
    </row>
    <row r="35" spans="1:15" x14ac:dyDescent="0.25">
      <c r="A35" s="3">
        <v>43148</v>
      </c>
      <c r="B35" s="59"/>
      <c r="C35" s="53"/>
      <c r="D35" s="53"/>
      <c r="E35" s="44"/>
      <c r="F35" s="44"/>
      <c r="G35" s="44"/>
      <c r="H35" s="48">
        <f t="shared" si="3"/>
        <v>0</v>
      </c>
      <c r="I35" s="48"/>
      <c r="J35" s="48"/>
      <c r="K35" s="44"/>
      <c r="L35" s="44"/>
      <c r="M35" s="44"/>
      <c r="N35" s="10"/>
      <c r="O35" s="10"/>
    </row>
    <row r="36" spans="1:15" x14ac:dyDescent="0.25">
      <c r="A36" s="3">
        <v>43149</v>
      </c>
      <c r="B36" s="60"/>
      <c r="C36" s="53"/>
      <c r="D36" s="53"/>
      <c r="E36" s="44"/>
      <c r="F36" s="44"/>
      <c r="G36" s="44"/>
      <c r="H36" s="48">
        <f t="shared" si="3"/>
        <v>0</v>
      </c>
      <c r="I36" s="48"/>
      <c r="J36" s="48"/>
      <c r="K36" s="44"/>
      <c r="L36" s="44"/>
      <c r="M36" s="44"/>
      <c r="N36" s="10"/>
      <c r="O36" s="10"/>
    </row>
    <row r="37" spans="1:15" x14ac:dyDescent="0.25">
      <c r="A37" s="3">
        <v>43150</v>
      </c>
      <c r="B37" s="43"/>
      <c r="C37" s="53"/>
      <c r="D37" s="53"/>
      <c r="E37" s="44"/>
      <c r="F37" s="44"/>
      <c r="G37" s="44"/>
      <c r="H37" s="48">
        <f t="shared" si="3"/>
        <v>0</v>
      </c>
      <c r="I37" s="48"/>
      <c r="J37" s="48"/>
      <c r="K37" s="44"/>
      <c r="L37" s="44"/>
      <c r="M37" s="44"/>
      <c r="N37" s="10"/>
      <c r="O37" s="10"/>
    </row>
    <row r="38" spans="1:15" x14ac:dyDescent="0.25">
      <c r="A38" s="3">
        <v>43151</v>
      </c>
      <c r="B38" s="43"/>
      <c r="C38" s="53"/>
      <c r="D38" s="53"/>
      <c r="E38" s="44"/>
      <c r="F38" s="44"/>
      <c r="G38" s="44"/>
      <c r="H38" s="48">
        <f t="shared" si="3"/>
        <v>0</v>
      </c>
      <c r="I38" s="48"/>
      <c r="J38" s="48"/>
      <c r="K38" s="44"/>
      <c r="L38" s="44"/>
      <c r="M38" s="44"/>
      <c r="N38" s="10"/>
      <c r="O38" s="10"/>
    </row>
    <row r="39" spans="1:15" x14ac:dyDescent="0.25">
      <c r="A39" s="3">
        <v>43152</v>
      </c>
      <c r="B39" s="43"/>
      <c r="C39" s="53"/>
      <c r="D39" s="53"/>
      <c r="E39" s="44"/>
      <c r="F39" s="44"/>
      <c r="G39" s="44"/>
      <c r="H39" s="48">
        <f t="shared" si="3"/>
        <v>0</v>
      </c>
      <c r="I39" s="48"/>
      <c r="J39" s="48"/>
      <c r="K39" s="44"/>
      <c r="L39" s="44"/>
      <c r="M39" s="44"/>
      <c r="N39" s="10"/>
      <c r="O39" s="10"/>
    </row>
    <row r="40" spans="1:15" x14ac:dyDescent="0.25">
      <c r="A40" s="3">
        <v>43153</v>
      </c>
      <c r="B40" s="43"/>
      <c r="C40" s="53"/>
      <c r="D40" s="53"/>
      <c r="E40" s="44"/>
      <c r="F40" s="44"/>
      <c r="G40" s="44"/>
      <c r="H40" s="48">
        <f t="shared" si="3"/>
        <v>0</v>
      </c>
      <c r="I40" s="48"/>
      <c r="J40" s="48"/>
      <c r="K40" s="44"/>
      <c r="L40" s="44"/>
      <c r="M40" s="44"/>
      <c r="N40" s="10"/>
      <c r="O40" s="10"/>
    </row>
    <row r="41" spans="1:15" x14ac:dyDescent="0.25">
      <c r="A41" s="3">
        <v>43154</v>
      </c>
      <c r="B41" s="43"/>
      <c r="C41" s="53"/>
      <c r="D41" s="53"/>
      <c r="E41" s="44"/>
      <c r="F41" s="44"/>
      <c r="G41" s="44"/>
      <c r="H41" s="48">
        <f t="shared" si="3"/>
        <v>0</v>
      </c>
      <c r="I41" s="48"/>
      <c r="J41" s="48"/>
      <c r="K41" s="44"/>
      <c r="L41" s="44"/>
      <c r="M41" s="44"/>
      <c r="N41" s="10"/>
      <c r="O41" s="10"/>
    </row>
    <row r="42" spans="1:15" x14ac:dyDescent="0.25">
      <c r="A42" s="3">
        <v>43155</v>
      </c>
      <c r="B42" s="43"/>
      <c r="C42" s="53"/>
      <c r="D42" s="53"/>
      <c r="E42" s="44"/>
      <c r="F42" s="44"/>
      <c r="G42" s="44"/>
      <c r="H42" s="48">
        <f t="shared" si="3"/>
        <v>0</v>
      </c>
      <c r="I42" s="48"/>
      <c r="J42" s="48"/>
      <c r="K42" s="44"/>
      <c r="L42" s="44"/>
      <c r="M42" s="44"/>
      <c r="N42" s="10"/>
      <c r="O42" s="10"/>
    </row>
    <row r="43" spans="1:15" x14ac:dyDescent="0.25">
      <c r="A43" s="3">
        <v>43156</v>
      </c>
      <c r="B43" s="43"/>
      <c r="C43" s="53"/>
      <c r="D43" s="53"/>
      <c r="E43" s="44"/>
      <c r="F43" s="44"/>
      <c r="G43" s="44"/>
      <c r="H43" s="48">
        <f t="shared" si="3"/>
        <v>0</v>
      </c>
      <c r="I43" s="48"/>
      <c r="J43" s="48"/>
      <c r="K43" s="44"/>
      <c r="L43" s="44"/>
      <c r="M43" s="44"/>
      <c r="N43" s="10"/>
      <c r="O43" s="10"/>
    </row>
    <row r="44" spans="1:15" x14ac:dyDescent="0.25">
      <c r="A44" s="3">
        <v>43157</v>
      </c>
      <c r="B44" s="43"/>
      <c r="C44" s="53"/>
      <c r="D44" s="53"/>
      <c r="E44" s="44"/>
      <c r="F44" s="44"/>
      <c r="G44" s="44"/>
      <c r="H44" s="48">
        <f t="shared" si="3"/>
        <v>0</v>
      </c>
      <c r="I44" s="48"/>
      <c r="J44" s="48"/>
      <c r="K44" s="44"/>
      <c r="L44" s="44"/>
      <c r="M44" s="44"/>
      <c r="N44" s="10"/>
      <c r="O44" s="10"/>
    </row>
    <row r="45" spans="1:15" x14ac:dyDescent="0.25">
      <c r="A45" s="3">
        <v>43158</v>
      </c>
      <c r="B45" s="43"/>
      <c r="C45" s="53"/>
      <c r="D45" s="53"/>
      <c r="E45" s="44"/>
      <c r="F45" s="44"/>
      <c r="G45" s="44"/>
      <c r="H45" s="48">
        <f t="shared" si="3"/>
        <v>0</v>
      </c>
      <c r="I45" s="48"/>
      <c r="J45" s="48"/>
      <c r="K45" s="44"/>
      <c r="L45" s="44"/>
      <c r="M45" s="44"/>
      <c r="N45" s="10"/>
      <c r="O45" s="10"/>
    </row>
    <row r="46" spans="1:15" x14ac:dyDescent="0.25">
      <c r="A46" s="3">
        <v>43159</v>
      </c>
      <c r="B46" s="43"/>
      <c r="C46" s="53"/>
      <c r="D46" s="53"/>
      <c r="E46" s="44"/>
      <c r="F46" s="44"/>
      <c r="G46" s="44"/>
      <c r="H46" s="48">
        <f t="shared" si="3"/>
        <v>0</v>
      </c>
      <c r="I46" s="48"/>
      <c r="J46" s="48"/>
      <c r="K46" s="44"/>
      <c r="L46" s="44"/>
      <c r="M46" s="44"/>
      <c r="N46" s="10"/>
      <c r="O46" s="10"/>
    </row>
    <row r="47" spans="1:15" x14ac:dyDescent="0.25">
      <c r="A47" s="3">
        <v>43160</v>
      </c>
      <c r="B47" s="43"/>
      <c r="C47" s="53"/>
      <c r="D47" s="53"/>
      <c r="E47" s="44"/>
      <c r="F47" s="44"/>
      <c r="G47" s="44"/>
      <c r="H47" s="48">
        <f t="shared" si="3"/>
        <v>0</v>
      </c>
      <c r="I47" s="48"/>
      <c r="J47" s="48"/>
      <c r="K47" s="44"/>
      <c r="L47" s="44"/>
      <c r="M47" s="44"/>
      <c r="N47" s="10"/>
      <c r="O47" s="10"/>
    </row>
    <row r="48" spans="1:15" x14ac:dyDescent="0.25">
      <c r="A48" s="17"/>
      <c r="B48" s="43"/>
      <c r="C48" s="53"/>
      <c r="D48" s="53"/>
      <c r="E48" s="44"/>
      <c r="F48" s="44"/>
      <c r="G48" s="44"/>
      <c r="H48" s="48">
        <f t="shared" si="3"/>
        <v>0</v>
      </c>
      <c r="I48" s="48"/>
      <c r="J48" s="48"/>
      <c r="K48" s="44"/>
      <c r="L48" s="44"/>
      <c r="M48" s="44"/>
      <c r="N48" s="10"/>
      <c r="O48" s="10"/>
    </row>
    <row r="49" spans="1:15" x14ac:dyDescent="0.25">
      <c r="A49" s="17"/>
      <c r="B49" s="43"/>
      <c r="C49" s="53"/>
      <c r="D49" s="53"/>
      <c r="E49" s="44"/>
      <c r="F49" s="44"/>
      <c r="G49" s="44"/>
      <c r="H49" s="48">
        <f t="shared" si="3"/>
        <v>0</v>
      </c>
      <c r="I49" s="48"/>
      <c r="J49" s="48"/>
      <c r="K49" s="44"/>
      <c r="L49" s="44"/>
      <c r="M49" s="44"/>
      <c r="N49" s="10"/>
      <c r="O49" s="10"/>
    </row>
    <row r="50" spans="1:15" x14ac:dyDescent="0.25">
      <c r="A50" s="17"/>
      <c r="B50" s="43"/>
      <c r="C50" s="53"/>
      <c r="D50" s="53"/>
      <c r="E50" s="44"/>
      <c r="F50" s="44"/>
      <c r="G50" s="44"/>
      <c r="H50" s="48">
        <f t="shared" si="3"/>
        <v>0</v>
      </c>
      <c r="I50" s="48"/>
      <c r="J50" s="48"/>
      <c r="K50" s="44"/>
      <c r="L50" s="44"/>
      <c r="M50" s="44"/>
      <c r="N50" s="10"/>
      <c r="O50" s="10"/>
    </row>
    <row r="51" spans="1:15" x14ac:dyDescent="0.25">
      <c r="A51" s="17"/>
      <c r="B51" s="43"/>
      <c r="C51" s="53"/>
      <c r="D51" s="53"/>
      <c r="E51" s="44"/>
      <c r="F51" s="44"/>
      <c r="G51" s="44"/>
      <c r="H51" s="48">
        <f t="shared" si="3"/>
        <v>0</v>
      </c>
      <c r="I51" s="48"/>
      <c r="J51" s="48"/>
      <c r="K51" s="44"/>
      <c r="L51" s="44"/>
      <c r="M51" s="44"/>
      <c r="N51" s="10"/>
      <c r="O51" s="10"/>
    </row>
    <row r="52" spans="1:15" x14ac:dyDescent="0.25">
      <c r="A52" s="17"/>
      <c r="B52" s="43"/>
      <c r="C52" s="53"/>
      <c r="D52" s="53"/>
      <c r="E52" s="44"/>
      <c r="F52" s="44"/>
      <c r="G52" s="44"/>
      <c r="H52" s="48">
        <f t="shared" si="3"/>
        <v>0</v>
      </c>
      <c r="I52" s="48"/>
      <c r="J52" s="48"/>
      <c r="K52" s="44"/>
      <c r="L52" s="44"/>
      <c r="M52" s="44"/>
      <c r="N52" s="10"/>
      <c r="O52" s="10"/>
    </row>
    <row r="53" spans="1:15" x14ac:dyDescent="0.25">
      <c r="A53" s="17"/>
      <c r="B53" s="43"/>
      <c r="C53" s="53"/>
      <c r="D53" s="53"/>
      <c r="E53" s="44"/>
      <c r="F53" s="44"/>
      <c r="G53" s="44"/>
      <c r="H53" s="48">
        <f t="shared" si="3"/>
        <v>0</v>
      </c>
      <c r="I53" s="48"/>
      <c r="J53" s="48"/>
      <c r="K53" s="44"/>
      <c r="L53" s="44"/>
      <c r="M53" s="44"/>
      <c r="N53" s="10"/>
      <c r="O53" s="10"/>
    </row>
    <row r="54" spans="1:15" x14ac:dyDescent="0.25">
      <c r="A54" s="17"/>
      <c r="B54" s="43"/>
      <c r="C54" s="53"/>
      <c r="D54" s="53"/>
      <c r="E54" s="44"/>
      <c r="F54" s="44"/>
      <c r="G54" s="44"/>
      <c r="H54" s="48">
        <f t="shared" si="3"/>
        <v>0</v>
      </c>
      <c r="I54" s="48"/>
      <c r="J54" s="48"/>
      <c r="K54" s="44"/>
      <c r="L54" s="44"/>
      <c r="M54" s="44"/>
      <c r="N54" s="10"/>
      <c r="O54" s="10"/>
    </row>
    <row r="55" spans="1:15" x14ac:dyDescent="0.25">
      <c r="A55" s="17"/>
      <c r="B55" s="43"/>
      <c r="C55" s="53"/>
      <c r="D55" s="53"/>
      <c r="E55" s="44"/>
      <c r="F55" s="44"/>
      <c r="G55" s="44"/>
      <c r="H55" s="48">
        <f t="shared" si="3"/>
        <v>0</v>
      </c>
      <c r="I55" s="48"/>
      <c r="J55" s="48"/>
      <c r="K55" s="44"/>
      <c r="L55" s="44"/>
      <c r="M55" s="44"/>
      <c r="N55" s="10"/>
      <c r="O55" s="10"/>
    </row>
    <row r="56" spans="1:15" x14ac:dyDescent="0.25">
      <c r="A56" s="17"/>
      <c r="B56" s="43"/>
      <c r="C56" s="53"/>
      <c r="D56" s="53"/>
      <c r="E56" s="44"/>
      <c r="F56" s="44"/>
      <c r="G56" s="44"/>
      <c r="H56" s="48">
        <f t="shared" si="3"/>
        <v>0</v>
      </c>
      <c r="I56" s="48"/>
      <c r="J56" s="48"/>
      <c r="K56" s="44"/>
      <c r="L56" s="44"/>
      <c r="M56" s="44"/>
      <c r="N56" s="10"/>
      <c r="O56" s="10"/>
    </row>
    <row r="57" spans="1:15" x14ac:dyDescent="0.25">
      <c r="A57" s="17"/>
      <c r="B57" s="43"/>
      <c r="C57" s="53"/>
      <c r="D57" s="53"/>
      <c r="E57" s="44"/>
      <c r="F57" s="44"/>
      <c r="G57" s="44"/>
      <c r="H57" s="48">
        <f t="shared" si="3"/>
        <v>0</v>
      </c>
      <c r="I57" s="48"/>
      <c r="J57" s="48"/>
      <c r="K57" s="44"/>
      <c r="L57" s="44"/>
      <c r="M57" s="44"/>
      <c r="N57" s="10"/>
      <c r="O57" s="10"/>
    </row>
    <row r="58" spans="1:15" x14ac:dyDescent="0.25">
      <c r="A58" s="17"/>
      <c r="B58" s="43"/>
      <c r="C58" s="53"/>
      <c r="D58" s="53"/>
      <c r="E58" s="44"/>
      <c r="F58" s="44"/>
      <c r="G58" s="44"/>
      <c r="H58" s="48">
        <f t="shared" si="3"/>
        <v>0</v>
      </c>
      <c r="I58" s="48"/>
      <c r="J58" s="48"/>
      <c r="K58" s="44"/>
      <c r="L58" s="44"/>
      <c r="M58" s="44"/>
      <c r="N58" s="10"/>
      <c r="O58" s="10"/>
    </row>
    <row r="59" spans="1:15" x14ac:dyDescent="0.25">
      <c r="A59" s="34"/>
      <c r="B59" s="43"/>
      <c r="C59" s="53"/>
      <c r="D59" s="53"/>
      <c r="E59" s="44"/>
      <c r="F59" s="44"/>
      <c r="G59" s="44"/>
      <c r="H59" s="48">
        <f t="shared" si="3"/>
        <v>0</v>
      </c>
      <c r="I59" s="48"/>
      <c r="J59" s="48"/>
      <c r="K59" s="44"/>
      <c r="L59" s="44"/>
      <c r="M59" s="44"/>
      <c r="N59" s="10"/>
      <c r="O59" s="10"/>
    </row>
    <row r="60" spans="1:15" x14ac:dyDescent="0.25">
      <c r="A60" s="34"/>
      <c r="B60" s="43"/>
      <c r="C60" s="53"/>
      <c r="D60" s="53"/>
      <c r="E60" s="44"/>
      <c r="F60" s="44"/>
      <c r="G60" s="44"/>
      <c r="H60" s="48">
        <f t="shared" si="3"/>
        <v>0</v>
      </c>
      <c r="I60" s="48"/>
      <c r="J60" s="48"/>
      <c r="K60" s="44"/>
      <c r="L60" s="44"/>
      <c r="M60" s="44"/>
      <c r="N60" s="10"/>
      <c r="O60" s="10"/>
    </row>
    <row r="61" spans="1:15" x14ac:dyDescent="0.25">
      <c r="A61" s="34"/>
      <c r="B61" s="43"/>
      <c r="C61" s="53"/>
      <c r="D61" s="53"/>
      <c r="E61" s="44"/>
      <c r="F61" s="44"/>
      <c r="G61" s="44"/>
      <c r="H61" s="48">
        <f t="shared" si="3"/>
        <v>0</v>
      </c>
      <c r="I61" s="48"/>
      <c r="J61" s="48"/>
      <c r="K61" s="44"/>
      <c r="L61" s="44"/>
      <c r="M61" s="44"/>
      <c r="N61" s="10"/>
      <c r="O61" s="10"/>
    </row>
    <row r="62" spans="1:15" x14ac:dyDescent="0.25">
      <c r="A62" s="34"/>
      <c r="B62" s="43"/>
      <c r="C62" s="53"/>
      <c r="D62" s="53"/>
      <c r="E62" s="44"/>
      <c r="F62" s="44"/>
      <c r="G62" s="44"/>
      <c r="H62" s="48">
        <f t="shared" si="3"/>
        <v>0</v>
      </c>
      <c r="I62" s="48"/>
      <c r="J62" s="48"/>
      <c r="K62" s="44"/>
      <c r="L62" s="44"/>
      <c r="M62" s="44"/>
      <c r="N62" s="10"/>
      <c r="O62" s="10"/>
    </row>
    <row r="63" spans="1:15" x14ac:dyDescent="0.25">
      <c r="A63" s="34"/>
      <c r="B63" s="43"/>
      <c r="C63" s="53"/>
      <c r="D63" s="53"/>
      <c r="E63" s="44"/>
      <c r="F63" s="44"/>
      <c r="G63" s="44"/>
      <c r="H63" s="48">
        <f t="shared" si="3"/>
        <v>0</v>
      </c>
      <c r="I63" s="48"/>
      <c r="J63" s="48"/>
      <c r="K63" s="44"/>
      <c r="L63" s="44"/>
      <c r="M63" s="44"/>
      <c r="N63" s="10"/>
      <c r="O63" s="10"/>
    </row>
    <row r="64" spans="1:15" x14ac:dyDescent="0.25">
      <c r="A64" s="34"/>
      <c r="B64" s="43"/>
      <c r="C64" s="53"/>
      <c r="D64" s="53"/>
      <c r="E64" s="44"/>
      <c r="F64" s="44"/>
      <c r="G64" s="44"/>
      <c r="H64" s="48">
        <f t="shared" si="3"/>
        <v>0</v>
      </c>
      <c r="I64" s="48"/>
      <c r="J64" s="48"/>
      <c r="K64" s="44"/>
      <c r="L64" s="44"/>
      <c r="M64" s="44"/>
      <c r="N64" s="10"/>
      <c r="O64" s="10"/>
    </row>
    <row r="65" spans="1:15" x14ac:dyDescent="0.25">
      <c r="A65" s="34"/>
      <c r="B65" s="43"/>
      <c r="C65" s="53"/>
      <c r="D65" s="53"/>
      <c r="E65" s="44"/>
      <c r="F65" s="44"/>
      <c r="G65" s="44"/>
      <c r="H65" s="48">
        <f t="shared" si="3"/>
        <v>0</v>
      </c>
      <c r="I65" s="48"/>
      <c r="J65" s="48"/>
      <c r="K65" s="44"/>
      <c r="L65" s="44"/>
      <c r="M65" s="44"/>
      <c r="N65" s="10"/>
      <c r="O65" s="10"/>
    </row>
    <row r="66" spans="1:15" x14ac:dyDescent="0.25">
      <c r="A66" s="34"/>
      <c r="B66" s="43"/>
      <c r="C66" s="53"/>
      <c r="D66" s="53"/>
      <c r="E66" s="44"/>
      <c r="F66" s="44"/>
      <c r="G66" s="44"/>
      <c r="H66" s="48">
        <f t="shared" si="3"/>
        <v>0</v>
      </c>
      <c r="I66" s="48"/>
      <c r="J66" s="48"/>
      <c r="K66" s="44"/>
      <c r="L66" s="44"/>
      <c r="M66" s="44"/>
      <c r="N66" s="10"/>
      <c r="O66" s="10"/>
    </row>
    <row r="67" spans="1:15" x14ac:dyDescent="0.25">
      <c r="A67" s="34"/>
      <c r="B67" s="43"/>
      <c r="C67" s="53"/>
      <c r="D67" s="53"/>
      <c r="E67" s="44"/>
      <c r="F67" s="44"/>
      <c r="G67" s="44"/>
      <c r="H67" s="48">
        <f t="shared" si="3"/>
        <v>0</v>
      </c>
      <c r="I67" s="48"/>
      <c r="J67" s="48"/>
      <c r="K67" s="44"/>
      <c r="L67" s="44"/>
      <c r="M67" s="44"/>
      <c r="N67" s="10"/>
      <c r="O67" s="10"/>
    </row>
    <row r="68" spans="1:15" x14ac:dyDescent="0.25">
      <c r="A68" s="34"/>
      <c r="B68" s="43"/>
      <c r="C68" s="53"/>
      <c r="D68" s="53"/>
      <c r="E68" s="44"/>
      <c r="F68" s="44"/>
      <c r="G68" s="44"/>
      <c r="H68" s="48">
        <f t="shared" si="3"/>
        <v>0</v>
      </c>
      <c r="I68" s="48"/>
      <c r="J68" s="48"/>
      <c r="K68" s="44"/>
      <c r="L68" s="44"/>
      <c r="M68" s="44"/>
      <c r="N68" s="10"/>
      <c r="O68" s="10"/>
    </row>
    <row r="69" spans="1:15" x14ac:dyDescent="0.25">
      <c r="A69" s="34"/>
      <c r="B69" s="43"/>
      <c r="C69" s="53"/>
      <c r="D69" s="53"/>
      <c r="E69" s="44"/>
      <c r="F69" s="44"/>
      <c r="G69" s="44"/>
      <c r="H69" s="48">
        <f t="shared" si="3"/>
        <v>0</v>
      </c>
      <c r="I69" s="48"/>
      <c r="J69" s="48"/>
      <c r="K69" s="44"/>
      <c r="L69" s="44"/>
      <c r="M69" s="44"/>
      <c r="N69" s="10"/>
      <c r="O69" s="10"/>
    </row>
    <row r="70" spans="1:15" x14ac:dyDescent="0.25">
      <c r="A70" s="34"/>
      <c r="B70" s="43"/>
      <c r="C70" s="53"/>
      <c r="D70" s="53"/>
      <c r="E70" s="44"/>
      <c r="F70" s="44"/>
      <c r="G70" s="44"/>
      <c r="H70" s="48">
        <f t="shared" si="3"/>
        <v>0</v>
      </c>
      <c r="I70" s="48"/>
      <c r="J70" s="48"/>
      <c r="K70" s="44"/>
      <c r="L70" s="44"/>
      <c r="M70" s="44"/>
      <c r="N70" s="10"/>
      <c r="O70" s="10"/>
    </row>
    <row r="71" spans="1:15" x14ac:dyDescent="0.25">
      <c r="A71" s="34"/>
      <c r="B71" s="43"/>
      <c r="C71" s="53"/>
      <c r="D71" s="53"/>
      <c r="E71" s="44"/>
      <c r="F71" s="44"/>
      <c r="G71" s="44"/>
      <c r="H71" s="48">
        <f t="shared" si="3"/>
        <v>0</v>
      </c>
      <c r="I71" s="48"/>
      <c r="J71" s="48"/>
      <c r="K71" s="44"/>
      <c r="L71" s="44"/>
      <c r="M71" s="44"/>
      <c r="N71" s="10"/>
      <c r="O71" s="10"/>
    </row>
    <row r="72" spans="1:15" x14ac:dyDescent="0.25">
      <c r="A72" s="34"/>
      <c r="B72" s="43"/>
      <c r="C72" s="53"/>
      <c r="D72" s="53"/>
      <c r="E72" s="44"/>
      <c r="F72" s="44"/>
      <c r="G72" s="44"/>
      <c r="H72" s="48">
        <f t="shared" si="3"/>
        <v>0</v>
      </c>
      <c r="I72" s="48"/>
      <c r="J72" s="48"/>
      <c r="K72" s="44"/>
      <c r="L72" s="44"/>
      <c r="M72" s="44"/>
      <c r="N72" s="10"/>
      <c r="O72" s="10"/>
    </row>
    <row r="73" spans="1:15" x14ac:dyDescent="0.25">
      <c r="A73" s="34"/>
      <c r="B73" s="43"/>
      <c r="C73" s="53"/>
      <c r="D73" s="53"/>
      <c r="E73" s="44"/>
      <c r="F73" s="44"/>
      <c r="G73" s="44"/>
      <c r="H73" s="48">
        <f t="shared" si="3"/>
        <v>0</v>
      </c>
      <c r="I73" s="48"/>
      <c r="J73" s="48"/>
      <c r="K73" s="44"/>
      <c r="L73" s="44"/>
      <c r="M73" s="44"/>
      <c r="N73" s="10"/>
      <c r="O73" s="10"/>
    </row>
    <row r="74" spans="1:15" x14ac:dyDescent="0.25">
      <c r="A74" s="34"/>
      <c r="B74" s="43"/>
      <c r="C74" s="53"/>
      <c r="D74" s="53"/>
      <c r="E74" s="44"/>
      <c r="F74" s="44"/>
      <c r="G74" s="44"/>
      <c r="H74" s="48">
        <f t="shared" si="3"/>
        <v>0</v>
      </c>
      <c r="I74" s="48"/>
      <c r="J74" s="48"/>
      <c r="K74" s="44"/>
      <c r="L74" s="44"/>
      <c r="M74" s="44"/>
      <c r="N74" s="10"/>
      <c r="O74" s="10"/>
    </row>
    <row r="75" spans="1:15" x14ac:dyDescent="0.25">
      <c r="A75" s="34"/>
      <c r="B75" s="43"/>
      <c r="C75" s="53"/>
      <c r="D75" s="53"/>
      <c r="E75" s="44"/>
      <c r="F75" s="44"/>
      <c r="G75" s="44"/>
      <c r="H75" s="48">
        <f t="shared" si="3"/>
        <v>0</v>
      </c>
      <c r="I75" s="48"/>
      <c r="J75" s="48"/>
      <c r="K75" s="44"/>
      <c r="L75" s="44"/>
      <c r="M75" s="44"/>
      <c r="N75" s="10"/>
      <c r="O75" s="10"/>
    </row>
    <row r="76" spans="1:15" x14ac:dyDescent="0.25">
      <c r="A76" s="34"/>
      <c r="B76" s="43"/>
      <c r="C76" s="53"/>
      <c r="D76" s="53"/>
      <c r="E76" s="44"/>
      <c r="F76" s="44"/>
      <c r="G76" s="44"/>
      <c r="H76" s="48">
        <f t="shared" ref="H76:H83" si="4">I75</f>
        <v>0</v>
      </c>
      <c r="I76" s="48"/>
      <c r="J76" s="48"/>
      <c r="K76" s="44"/>
      <c r="L76" s="44"/>
      <c r="M76" s="44"/>
      <c r="N76" s="10"/>
      <c r="O76" s="10"/>
    </row>
    <row r="77" spans="1:15" x14ac:dyDescent="0.25">
      <c r="A77" s="34"/>
      <c r="B77" s="43"/>
      <c r="C77" s="53"/>
      <c r="D77" s="53"/>
      <c r="E77" s="44"/>
      <c r="F77" s="44"/>
      <c r="G77" s="44"/>
      <c r="H77" s="48">
        <f t="shared" si="4"/>
        <v>0</v>
      </c>
      <c r="I77" s="48"/>
      <c r="J77" s="48"/>
      <c r="K77" s="44"/>
      <c r="L77" s="44"/>
      <c r="M77" s="44"/>
      <c r="N77" s="10"/>
      <c r="O77" s="10"/>
    </row>
    <row r="78" spans="1:15" x14ac:dyDescent="0.25">
      <c r="A78" s="34"/>
      <c r="B78" s="43"/>
      <c r="C78" s="53"/>
      <c r="D78" s="53"/>
      <c r="E78" s="44"/>
      <c r="F78" s="44"/>
      <c r="G78" s="44"/>
      <c r="H78" s="48">
        <f t="shared" si="4"/>
        <v>0</v>
      </c>
      <c r="I78" s="48"/>
      <c r="J78" s="48"/>
      <c r="K78" s="44"/>
      <c r="L78" s="44"/>
      <c r="M78" s="44"/>
      <c r="N78" s="10"/>
      <c r="O78" s="10"/>
    </row>
    <row r="79" spans="1:15" x14ac:dyDescent="0.25">
      <c r="A79" s="34"/>
      <c r="B79" s="43"/>
      <c r="C79" s="53"/>
      <c r="D79" s="53"/>
      <c r="E79" s="44"/>
      <c r="F79" s="44"/>
      <c r="G79" s="44"/>
      <c r="H79" s="48">
        <f t="shared" si="4"/>
        <v>0</v>
      </c>
      <c r="I79" s="48"/>
      <c r="J79" s="48"/>
      <c r="K79" s="44"/>
      <c r="L79" s="44"/>
      <c r="M79" s="44"/>
      <c r="N79" s="10"/>
      <c r="O79" s="10"/>
    </row>
    <row r="80" spans="1:15" x14ac:dyDescent="0.25">
      <c r="A80" s="34"/>
      <c r="B80" s="43"/>
      <c r="C80" s="53"/>
      <c r="D80" s="53"/>
      <c r="E80" s="44"/>
      <c r="F80" s="44"/>
      <c r="G80" s="44"/>
      <c r="H80" s="48">
        <f t="shared" si="4"/>
        <v>0</v>
      </c>
      <c r="I80" s="48"/>
      <c r="J80" s="48"/>
      <c r="K80" s="44"/>
      <c r="L80" s="44"/>
      <c r="M80" s="44"/>
      <c r="N80" s="10"/>
      <c r="O80" s="10"/>
    </row>
    <row r="81" spans="1:15" x14ac:dyDescent="0.25">
      <c r="A81" s="34"/>
      <c r="B81" s="43"/>
      <c r="C81" s="53"/>
      <c r="D81" s="53"/>
      <c r="E81" s="44"/>
      <c r="F81" s="44"/>
      <c r="G81" s="44"/>
      <c r="H81" s="48">
        <f t="shared" si="4"/>
        <v>0</v>
      </c>
      <c r="I81" s="48"/>
      <c r="J81" s="48"/>
      <c r="K81" s="44"/>
      <c r="L81" s="44"/>
      <c r="M81" s="44"/>
      <c r="N81" s="10"/>
      <c r="O81" s="10"/>
    </row>
    <row r="82" spans="1:15" x14ac:dyDescent="0.25">
      <c r="A82" s="34"/>
      <c r="B82" s="43"/>
      <c r="C82" s="53"/>
      <c r="D82" s="53"/>
      <c r="E82" s="44"/>
      <c r="F82" s="44"/>
      <c r="G82" s="44"/>
      <c r="H82" s="48">
        <f t="shared" si="4"/>
        <v>0</v>
      </c>
      <c r="I82" s="48"/>
      <c r="J82" s="48"/>
      <c r="K82" s="44"/>
      <c r="L82" s="44"/>
      <c r="M82" s="44"/>
      <c r="N82" s="10"/>
      <c r="O82" s="10"/>
    </row>
    <row r="83" spans="1:15" x14ac:dyDescent="0.25">
      <c r="A83" s="4"/>
      <c r="B83" s="44"/>
      <c r="C83" s="53"/>
      <c r="D83" s="53"/>
      <c r="E83" s="44"/>
      <c r="F83" s="44"/>
      <c r="G83" s="44"/>
      <c r="H83" s="48">
        <f t="shared" si="4"/>
        <v>0</v>
      </c>
      <c r="I83" s="48"/>
      <c r="J83" s="48"/>
      <c r="K83" s="44"/>
      <c r="L83" s="44"/>
      <c r="M83" s="44"/>
      <c r="N83" s="10"/>
      <c r="O83" s="10"/>
    </row>
    <row r="84" spans="1:15" x14ac:dyDescent="0.25">
      <c r="E84">
        <f>SUM(E5:E83)</f>
        <v>0</v>
      </c>
      <c r="K84" s="44"/>
    </row>
    <row r="85" spans="1:15" x14ac:dyDescent="0.25">
      <c r="A85" s="61" t="s">
        <v>12</v>
      </c>
      <c r="B85" s="61"/>
      <c r="C85" s="61"/>
      <c r="D85" s="61"/>
      <c r="E85" s="61"/>
      <c r="F85" s="61"/>
      <c r="G85" s="61"/>
      <c r="H85" s="61"/>
      <c r="I85" s="61"/>
      <c r="J85" s="49">
        <f>SUM(J6:J84)</f>
        <v>727</v>
      </c>
      <c r="L85" s="6">
        <f>SUM(L6:L84)</f>
        <v>0</v>
      </c>
      <c r="M85" s="45">
        <f>SUM(M4:M84)</f>
        <v>0</v>
      </c>
      <c r="N85" s="45">
        <f>SUM(N4:N84)</f>
        <v>8.7799999999999994</v>
      </c>
      <c r="O85" s="45"/>
    </row>
    <row r="87" spans="1:15" x14ac:dyDescent="0.25">
      <c r="K87" t="s">
        <v>8</v>
      </c>
      <c r="L87">
        <f>L85+M85</f>
        <v>0</v>
      </c>
    </row>
  </sheetData>
  <mergeCells count="16">
    <mergeCell ref="O2:O3"/>
    <mergeCell ref="P2:P3"/>
    <mergeCell ref="B35:B36"/>
    <mergeCell ref="A85:I85"/>
    <mergeCell ref="I2:I3"/>
    <mergeCell ref="J2:J3"/>
    <mergeCell ref="K2:K3"/>
    <mergeCell ref="L2:L3"/>
    <mergeCell ref="M2:M3"/>
    <mergeCell ref="N2:N3"/>
    <mergeCell ref="A2:A3"/>
    <mergeCell ref="B2:B3"/>
    <mergeCell ref="C2:D2"/>
    <mergeCell ref="F2:F3"/>
    <mergeCell ref="G2:G3"/>
    <mergeCell ref="H2:H3"/>
  </mergeCells>
  <conditionalFormatting sqref="H1:I1048576">
    <cfRule type="expression" dxfId="7" priority="1">
      <formula>"если(R4C8:R83C8=R4C9:R83C9)"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90"/>
  <sheetViews>
    <sheetView zoomScale="85" zoomScaleNormal="85" workbookViewId="0">
      <selection activeCell="A5" sqref="A5:A9"/>
    </sheetView>
  </sheetViews>
  <sheetFormatPr defaultRowHeight="15" x14ac:dyDescent="0.25"/>
  <cols>
    <col min="1" max="1" width="11.42578125" customWidth="1"/>
    <col min="2" max="2" width="51.5703125" customWidth="1"/>
    <col min="3" max="6" width="12.5703125" customWidth="1"/>
    <col min="7" max="7" width="11.140625" customWidth="1"/>
    <col min="8" max="8" width="13.42578125" customWidth="1"/>
    <col min="9" max="9" width="11.5703125" customWidth="1"/>
    <col min="10" max="10" width="9.7109375" customWidth="1"/>
    <col min="12" max="12" width="11" customWidth="1"/>
    <col min="13" max="14" width="16.42578125" customWidth="1"/>
  </cols>
  <sheetData>
    <row r="1" spans="1:15" x14ac:dyDescent="0.25">
      <c r="A1" t="s">
        <v>33</v>
      </c>
    </row>
    <row r="2" spans="1:15" ht="45" customHeight="1" x14ac:dyDescent="0.25">
      <c r="A2" s="64" t="s">
        <v>1</v>
      </c>
      <c r="B2" s="59" t="s">
        <v>0</v>
      </c>
      <c r="C2" s="66" t="s">
        <v>14</v>
      </c>
      <c r="D2" s="67"/>
      <c r="E2" s="15" t="s">
        <v>51</v>
      </c>
      <c r="F2" s="59" t="s">
        <v>19</v>
      </c>
      <c r="G2" s="59" t="s">
        <v>2</v>
      </c>
      <c r="H2" s="59" t="s">
        <v>3</v>
      </c>
      <c r="I2" s="62" t="s">
        <v>4</v>
      </c>
      <c r="J2" s="62" t="s">
        <v>5</v>
      </c>
      <c r="K2" s="62" t="s">
        <v>6</v>
      </c>
      <c r="L2" s="62" t="s">
        <v>7</v>
      </c>
      <c r="M2" s="56" t="s">
        <v>9</v>
      </c>
      <c r="N2" s="56" t="s">
        <v>10</v>
      </c>
      <c r="O2" s="58" t="s">
        <v>11</v>
      </c>
    </row>
    <row r="3" spans="1:15" x14ac:dyDescent="0.25">
      <c r="A3" s="65"/>
      <c r="B3" s="60"/>
      <c r="C3" s="1" t="s">
        <v>15</v>
      </c>
      <c r="D3" s="1" t="s">
        <v>16</v>
      </c>
      <c r="E3" s="14"/>
      <c r="F3" s="60"/>
      <c r="G3" s="60"/>
      <c r="H3" s="60"/>
      <c r="I3" s="63"/>
      <c r="J3" s="63"/>
      <c r="K3" s="63"/>
      <c r="L3" s="63"/>
      <c r="M3" s="57"/>
      <c r="N3" s="57"/>
      <c r="O3" s="58"/>
    </row>
    <row r="4" spans="1:15" x14ac:dyDescent="0.25">
      <c r="A4" s="3"/>
      <c r="B4" s="2"/>
      <c r="C4" s="2"/>
      <c r="D4" s="2"/>
      <c r="E4" s="2"/>
      <c r="F4" s="2"/>
      <c r="G4" s="2"/>
      <c r="H4" s="2"/>
      <c r="I4" s="5"/>
      <c r="J4" s="5"/>
      <c r="K4" s="5"/>
      <c r="L4" s="5"/>
      <c r="M4" s="8"/>
      <c r="N4" s="8"/>
    </row>
    <row r="5" spans="1:15" x14ac:dyDescent="0.25">
      <c r="A5" s="3">
        <v>43041</v>
      </c>
      <c r="B5" s="2" t="s">
        <v>13</v>
      </c>
      <c r="C5" s="2" t="s">
        <v>17</v>
      </c>
      <c r="D5" s="2" t="s">
        <v>18</v>
      </c>
      <c r="E5" s="2">
        <f>18-9</f>
        <v>9</v>
      </c>
      <c r="F5" s="2"/>
      <c r="G5" s="2"/>
      <c r="H5" s="2"/>
      <c r="I5" s="5"/>
      <c r="J5" s="5"/>
      <c r="K5" s="5"/>
      <c r="L5" s="5"/>
      <c r="M5" s="8"/>
      <c r="N5" s="8"/>
    </row>
    <row r="6" spans="1:15" x14ac:dyDescent="0.25">
      <c r="A6" s="4">
        <v>43042</v>
      </c>
      <c r="B6" s="1" t="s">
        <v>22</v>
      </c>
      <c r="C6" s="1" t="s">
        <v>17</v>
      </c>
      <c r="D6" s="1" t="s">
        <v>23</v>
      </c>
      <c r="E6" s="1">
        <f>12-9</f>
        <v>3</v>
      </c>
      <c r="F6" s="1"/>
      <c r="G6" s="1">
        <v>188350</v>
      </c>
      <c r="H6" s="1">
        <v>188431</v>
      </c>
      <c r="I6" s="1">
        <f>H6-G6</f>
        <v>81</v>
      </c>
      <c r="J6" s="1"/>
      <c r="K6" s="1"/>
      <c r="L6" s="5"/>
      <c r="M6" s="8"/>
      <c r="N6" s="8"/>
    </row>
    <row r="7" spans="1:15" x14ac:dyDescent="0.25">
      <c r="A7" s="4">
        <v>43043</v>
      </c>
      <c r="B7" s="1"/>
      <c r="C7" s="1"/>
      <c r="D7" s="1"/>
      <c r="E7" s="1"/>
      <c r="F7" s="1"/>
      <c r="G7" s="1"/>
      <c r="H7" s="1"/>
      <c r="I7" s="1"/>
      <c r="J7" s="1"/>
      <c r="K7" s="1"/>
      <c r="L7" s="5"/>
      <c r="M7" s="8"/>
      <c r="N7" s="8"/>
    </row>
    <row r="8" spans="1:15" x14ac:dyDescent="0.25">
      <c r="A8" s="4">
        <v>43044</v>
      </c>
      <c r="B8" s="1" t="s">
        <v>24</v>
      </c>
      <c r="C8" s="1" t="s">
        <v>17</v>
      </c>
      <c r="D8" s="1" t="s">
        <v>23</v>
      </c>
      <c r="E8" s="1">
        <f>12-9</f>
        <v>3</v>
      </c>
      <c r="F8" s="1"/>
      <c r="G8" s="1">
        <v>188431</v>
      </c>
      <c r="H8" s="1">
        <f>188458+27</f>
        <v>188485</v>
      </c>
      <c r="I8" s="1">
        <f t="shared" ref="I8:I28" si="0">H8-G8</f>
        <v>54</v>
      </c>
      <c r="J8" s="1"/>
      <c r="K8" s="1"/>
      <c r="L8" s="5"/>
      <c r="M8" s="8"/>
      <c r="N8" s="8"/>
    </row>
    <row r="9" spans="1:15" x14ac:dyDescent="0.25">
      <c r="A9" s="4">
        <v>43045</v>
      </c>
      <c r="B9" s="1" t="s">
        <v>25</v>
      </c>
      <c r="C9" s="1" t="s">
        <v>17</v>
      </c>
      <c r="D9" s="1" t="s">
        <v>26</v>
      </c>
      <c r="E9" s="1">
        <f>13-9</f>
        <v>4</v>
      </c>
      <c r="F9" s="1"/>
      <c r="G9" s="1">
        <f>H8</f>
        <v>188485</v>
      </c>
      <c r="H9" s="1">
        <f>G9+56</f>
        <v>188541</v>
      </c>
      <c r="I9" s="1">
        <f t="shared" si="0"/>
        <v>56</v>
      </c>
      <c r="J9" s="1"/>
      <c r="K9" s="1"/>
      <c r="L9" s="5"/>
      <c r="M9" s="9"/>
      <c r="N9" s="9"/>
    </row>
    <row r="10" spans="1:15" x14ac:dyDescent="0.25">
      <c r="A10" s="4">
        <v>43047</v>
      </c>
      <c r="B10" s="1" t="s">
        <v>29</v>
      </c>
      <c r="C10" s="1" t="s">
        <v>27</v>
      </c>
      <c r="D10" s="1" t="s">
        <v>28</v>
      </c>
      <c r="E10" s="1">
        <f>24-8</f>
        <v>16</v>
      </c>
      <c r="F10" s="1"/>
      <c r="G10" s="1">
        <f>H9</f>
        <v>188541</v>
      </c>
      <c r="H10" s="11">
        <v>189447</v>
      </c>
      <c r="I10" s="1">
        <f t="shared" si="0"/>
        <v>906</v>
      </c>
      <c r="J10" s="1"/>
      <c r="K10" s="1"/>
      <c r="L10" s="5"/>
      <c r="M10" s="8"/>
      <c r="N10" s="8"/>
    </row>
    <row r="11" spans="1:15" x14ac:dyDescent="0.25">
      <c r="A11" s="4">
        <v>43048</v>
      </c>
      <c r="B11" s="1" t="s">
        <v>30</v>
      </c>
      <c r="C11" s="1" t="s">
        <v>27</v>
      </c>
      <c r="D11" s="1" t="s">
        <v>52</v>
      </c>
      <c r="E11" s="1">
        <f>19-8</f>
        <v>11</v>
      </c>
      <c r="F11" s="1"/>
      <c r="G11" s="1">
        <v>189447</v>
      </c>
      <c r="H11" s="1">
        <v>190181</v>
      </c>
      <c r="I11" s="1">
        <f t="shared" si="0"/>
        <v>734</v>
      </c>
      <c r="J11" s="1"/>
      <c r="K11" s="1">
        <f t="shared" ref="K11:K21" si="1">I11*J11</f>
        <v>0</v>
      </c>
      <c r="L11" s="1"/>
      <c r="M11" s="10"/>
      <c r="N11" s="10"/>
    </row>
    <row r="12" spans="1:15" x14ac:dyDescent="0.25">
      <c r="A12" s="4">
        <v>43049</v>
      </c>
      <c r="B12" s="1" t="s">
        <v>31</v>
      </c>
      <c r="C12" s="1" t="s">
        <v>17</v>
      </c>
      <c r="D12" s="1" t="s">
        <v>32</v>
      </c>
      <c r="E12" s="1">
        <f>16-9</f>
        <v>7</v>
      </c>
      <c r="F12" s="1"/>
      <c r="G12" s="1">
        <v>190181</v>
      </c>
      <c r="H12" s="1">
        <v>190271</v>
      </c>
      <c r="I12" s="1">
        <f t="shared" si="0"/>
        <v>90</v>
      </c>
      <c r="J12" s="1"/>
      <c r="K12" s="1">
        <f t="shared" si="1"/>
        <v>0</v>
      </c>
      <c r="L12" s="1"/>
      <c r="M12" s="10">
        <v>8.7799999999999994</v>
      </c>
      <c r="N12" s="10"/>
    </row>
    <row r="13" spans="1:15" x14ac:dyDescent="0.25">
      <c r="A13" s="4">
        <v>43052</v>
      </c>
      <c r="B13" s="1" t="s">
        <v>60</v>
      </c>
      <c r="C13" s="13" t="s">
        <v>17</v>
      </c>
      <c r="D13" s="1" t="s">
        <v>55</v>
      </c>
      <c r="E13" s="1">
        <f>14.5-9</f>
        <v>5.5</v>
      </c>
      <c r="F13" s="1"/>
      <c r="G13" s="1">
        <v>190271</v>
      </c>
      <c r="H13" s="1">
        <v>190408</v>
      </c>
      <c r="I13" s="1">
        <f t="shared" si="0"/>
        <v>137</v>
      </c>
      <c r="J13" s="1"/>
      <c r="K13" s="1">
        <f t="shared" si="1"/>
        <v>0</v>
      </c>
      <c r="L13" s="1"/>
      <c r="M13" s="10"/>
      <c r="N13" s="10"/>
    </row>
    <row r="14" spans="1:15" x14ac:dyDescent="0.25">
      <c r="A14" s="4">
        <v>43053</v>
      </c>
      <c r="B14" s="1" t="s">
        <v>22</v>
      </c>
      <c r="C14" s="1" t="s">
        <v>56</v>
      </c>
      <c r="D14" s="1" t="s">
        <v>57</v>
      </c>
      <c r="E14" s="1">
        <f>17.5-11</f>
        <v>6.5</v>
      </c>
      <c r="F14" s="1"/>
      <c r="G14" s="1">
        <v>190408</v>
      </c>
      <c r="H14" s="1">
        <v>190539</v>
      </c>
      <c r="I14" s="1">
        <f t="shared" si="0"/>
        <v>131</v>
      </c>
      <c r="J14" s="1"/>
      <c r="K14" s="1">
        <f t="shared" si="1"/>
        <v>0</v>
      </c>
      <c r="L14" s="1"/>
      <c r="M14" s="10"/>
      <c r="N14" s="10"/>
    </row>
    <row r="15" spans="1:15" x14ac:dyDescent="0.25">
      <c r="A15" s="4">
        <v>43054</v>
      </c>
      <c r="B15" s="1"/>
      <c r="C15" s="1" t="s">
        <v>59</v>
      </c>
      <c r="D15" s="1" t="s">
        <v>50</v>
      </c>
      <c r="E15" s="1">
        <f>19.5-8</f>
        <v>11.5</v>
      </c>
      <c r="F15" s="1"/>
      <c r="G15" s="1">
        <f>H14</f>
        <v>190539</v>
      </c>
      <c r="H15" s="1">
        <v>190657</v>
      </c>
      <c r="I15" s="1">
        <f t="shared" si="0"/>
        <v>118</v>
      </c>
      <c r="J15" s="1"/>
      <c r="K15" s="1">
        <f t="shared" si="1"/>
        <v>0</v>
      </c>
      <c r="L15" s="1"/>
      <c r="M15" s="10"/>
      <c r="N15" s="10"/>
    </row>
    <row r="16" spans="1:15" x14ac:dyDescent="0.25">
      <c r="A16" s="4">
        <v>43055</v>
      </c>
      <c r="B16" s="1" t="s">
        <v>38</v>
      </c>
      <c r="C16" s="1" t="s">
        <v>48</v>
      </c>
      <c r="D16" s="1"/>
      <c r="E16" s="1">
        <v>5</v>
      </c>
      <c r="F16" s="1"/>
      <c r="G16" s="1">
        <f t="shared" ref="G16:G27" si="2">H15</f>
        <v>190657</v>
      </c>
      <c r="H16" s="1">
        <v>191025</v>
      </c>
      <c r="I16" s="1">
        <f t="shared" si="0"/>
        <v>368</v>
      </c>
      <c r="J16" s="1"/>
      <c r="K16" s="1">
        <f t="shared" si="1"/>
        <v>0</v>
      </c>
      <c r="L16" s="1"/>
      <c r="M16" s="10"/>
      <c r="N16" s="10"/>
    </row>
    <row r="17" spans="1:14" x14ac:dyDescent="0.25">
      <c r="A17" s="4">
        <v>43056</v>
      </c>
      <c r="B17" s="1" t="s">
        <v>37</v>
      </c>
      <c r="C17" s="1"/>
      <c r="D17" s="1" t="s">
        <v>58</v>
      </c>
      <c r="E17" s="1">
        <v>6</v>
      </c>
      <c r="F17" s="1"/>
      <c r="G17" s="1">
        <f t="shared" si="2"/>
        <v>191025</v>
      </c>
      <c r="H17" s="1">
        <v>191208</v>
      </c>
      <c r="I17" s="1">
        <f t="shared" si="0"/>
        <v>183</v>
      </c>
      <c r="J17" s="1"/>
      <c r="K17" s="1">
        <f t="shared" si="1"/>
        <v>0</v>
      </c>
      <c r="L17" s="1"/>
      <c r="M17" s="10"/>
      <c r="N17" s="10"/>
    </row>
    <row r="18" spans="1:14" x14ac:dyDescent="0.25">
      <c r="A18" s="4">
        <v>43058</v>
      </c>
      <c r="B18" s="1"/>
      <c r="C18" s="1" t="s">
        <v>26</v>
      </c>
      <c r="D18" s="1" t="s">
        <v>35</v>
      </c>
      <c r="E18" s="1">
        <f>20-13</f>
        <v>7</v>
      </c>
      <c r="F18" s="1"/>
      <c r="G18" s="1">
        <f t="shared" si="2"/>
        <v>191208</v>
      </c>
      <c r="H18" s="1">
        <v>191289</v>
      </c>
      <c r="I18" s="1">
        <f t="shared" si="0"/>
        <v>81</v>
      </c>
      <c r="J18" s="1"/>
      <c r="K18" s="1">
        <f t="shared" si="1"/>
        <v>0</v>
      </c>
      <c r="L18" s="1"/>
      <c r="M18" s="10"/>
      <c r="N18" s="10"/>
    </row>
    <row r="19" spans="1:14" x14ac:dyDescent="0.25">
      <c r="A19" s="4">
        <v>43059</v>
      </c>
      <c r="B19" s="1"/>
      <c r="C19" s="1" t="s">
        <v>17</v>
      </c>
      <c r="D19" s="1" t="s">
        <v>36</v>
      </c>
      <c r="E19" s="1">
        <f>14-9</f>
        <v>5</v>
      </c>
      <c r="F19" s="1"/>
      <c r="G19" s="1">
        <f t="shared" si="2"/>
        <v>191289</v>
      </c>
      <c r="H19" s="1">
        <v>191377</v>
      </c>
      <c r="I19" s="1">
        <f t="shared" si="0"/>
        <v>88</v>
      </c>
      <c r="J19" s="1"/>
      <c r="K19" s="1">
        <f t="shared" si="1"/>
        <v>0</v>
      </c>
      <c r="L19" s="1"/>
      <c r="M19" s="10"/>
      <c r="N19" s="10"/>
    </row>
    <row r="20" spans="1:14" x14ac:dyDescent="0.25">
      <c r="A20" s="4">
        <v>43060</v>
      </c>
      <c r="B20" s="1" t="s">
        <v>41</v>
      </c>
      <c r="C20" s="12" t="s">
        <v>39</v>
      </c>
      <c r="D20" s="1" t="s">
        <v>40</v>
      </c>
      <c r="E20" s="1">
        <f>17-7</f>
        <v>10</v>
      </c>
      <c r="F20" s="1"/>
      <c r="G20" s="1">
        <f t="shared" si="2"/>
        <v>191377</v>
      </c>
      <c r="H20" s="1">
        <v>191545</v>
      </c>
      <c r="I20" s="1">
        <f t="shared" si="0"/>
        <v>168</v>
      </c>
      <c r="J20" s="1"/>
      <c r="K20" s="1">
        <f t="shared" si="1"/>
        <v>0</v>
      </c>
      <c r="L20" s="1"/>
      <c r="M20" s="10"/>
      <c r="N20" s="10"/>
    </row>
    <row r="21" spans="1:14" x14ac:dyDescent="0.25">
      <c r="A21" s="4">
        <v>43061</v>
      </c>
      <c r="B21" s="1" t="s">
        <v>42</v>
      </c>
      <c r="C21" s="13" t="s">
        <v>43</v>
      </c>
      <c r="D21" s="1" t="s">
        <v>44</v>
      </c>
      <c r="E21" s="1">
        <f>18-8</f>
        <v>10</v>
      </c>
      <c r="F21" s="1"/>
      <c r="G21" s="1">
        <f t="shared" si="2"/>
        <v>191545</v>
      </c>
      <c r="H21" s="1">
        <v>191831</v>
      </c>
      <c r="I21" s="1">
        <f t="shared" si="0"/>
        <v>286</v>
      </c>
      <c r="J21" s="1"/>
      <c r="K21" s="1">
        <f t="shared" si="1"/>
        <v>0</v>
      </c>
      <c r="L21" s="1"/>
      <c r="M21" s="10"/>
      <c r="N21" s="10"/>
    </row>
    <row r="22" spans="1:14" x14ac:dyDescent="0.25">
      <c r="A22" s="4">
        <v>43062</v>
      </c>
      <c r="B22" s="1" t="s">
        <v>47</v>
      </c>
      <c r="C22" s="1" t="s">
        <v>43</v>
      </c>
      <c r="D22" s="1" t="s">
        <v>46</v>
      </c>
      <c r="E22" s="1">
        <v>9.1999999999999993</v>
      </c>
      <c r="F22" s="1"/>
      <c r="G22" s="1">
        <f t="shared" si="2"/>
        <v>191831</v>
      </c>
      <c r="H22" s="1">
        <v>192016</v>
      </c>
      <c r="I22" s="1">
        <f t="shared" si="0"/>
        <v>185</v>
      </c>
      <c r="J22" s="1"/>
      <c r="K22" s="1"/>
      <c r="L22" s="1"/>
      <c r="M22" s="10"/>
      <c r="N22" s="10"/>
    </row>
    <row r="23" spans="1:14" x14ac:dyDescent="0.25">
      <c r="A23" s="4">
        <v>43063</v>
      </c>
      <c r="B23" s="1"/>
      <c r="C23" s="13" t="s">
        <v>45</v>
      </c>
      <c r="D23" s="1" t="s">
        <v>48</v>
      </c>
      <c r="E23" s="1">
        <v>7.15</v>
      </c>
      <c r="F23" s="1">
        <v>50.5</v>
      </c>
      <c r="G23" s="1">
        <f t="shared" si="2"/>
        <v>192016</v>
      </c>
      <c r="H23" s="1">
        <v>192127</v>
      </c>
      <c r="I23" s="1">
        <f t="shared" si="0"/>
        <v>111</v>
      </c>
      <c r="J23" s="1"/>
      <c r="K23" s="1"/>
      <c r="L23" s="1"/>
      <c r="M23" s="10"/>
      <c r="N23" s="10"/>
    </row>
    <row r="24" spans="1:14" x14ac:dyDescent="0.25">
      <c r="A24" s="4">
        <v>43066</v>
      </c>
      <c r="B24" s="1"/>
      <c r="C24" s="13" t="s">
        <v>43</v>
      </c>
      <c r="D24" s="1" t="s">
        <v>50</v>
      </c>
      <c r="E24" s="1">
        <f>19-8</f>
        <v>11</v>
      </c>
      <c r="F24" s="1"/>
      <c r="G24" s="1">
        <f t="shared" si="2"/>
        <v>192127</v>
      </c>
      <c r="H24" s="1">
        <v>192735</v>
      </c>
      <c r="I24" s="1">
        <f t="shared" si="0"/>
        <v>608</v>
      </c>
      <c r="J24" s="1"/>
      <c r="K24" s="1"/>
      <c r="L24" s="1"/>
      <c r="M24" s="10"/>
      <c r="N24" s="10"/>
    </row>
    <row r="25" spans="1:14" x14ac:dyDescent="0.25">
      <c r="A25" s="4">
        <v>43067</v>
      </c>
      <c r="B25" s="1"/>
      <c r="C25" s="13" t="s">
        <v>54</v>
      </c>
      <c r="D25" s="1" t="s">
        <v>53</v>
      </c>
      <c r="E25" s="1">
        <v>6.5</v>
      </c>
      <c r="F25" s="1"/>
      <c r="G25" s="1">
        <f t="shared" si="2"/>
        <v>192735</v>
      </c>
      <c r="H25" s="1">
        <v>192788</v>
      </c>
      <c r="I25" s="1">
        <f t="shared" si="0"/>
        <v>53</v>
      </c>
      <c r="J25" s="1"/>
      <c r="K25" s="1"/>
      <c r="L25" s="1"/>
      <c r="M25" s="10"/>
      <c r="N25" s="10"/>
    </row>
    <row r="26" spans="1:14" x14ac:dyDescent="0.25">
      <c r="A26" s="4">
        <v>43068</v>
      </c>
      <c r="B26" s="1" t="s">
        <v>61</v>
      </c>
      <c r="C26" s="13" t="s">
        <v>54</v>
      </c>
      <c r="D26" s="1" t="s">
        <v>44</v>
      </c>
      <c r="E26" s="1">
        <f>18.5-8.5</f>
        <v>10</v>
      </c>
      <c r="F26" s="1"/>
      <c r="G26" s="1">
        <f t="shared" si="2"/>
        <v>192788</v>
      </c>
      <c r="H26" s="1">
        <v>192901</v>
      </c>
      <c r="I26" s="1">
        <f t="shared" si="0"/>
        <v>113</v>
      </c>
      <c r="J26" s="1"/>
      <c r="K26" s="1"/>
      <c r="L26" s="1"/>
      <c r="M26" s="10"/>
      <c r="N26" s="10"/>
    </row>
    <row r="27" spans="1:14" x14ac:dyDescent="0.25">
      <c r="A27" s="4">
        <v>43069</v>
      </c>
      <c r="B27" s="1" t="s">
        <v>63</v>
      </c>
      <c r="C27" s="1" t="s">
        <v>62</v>
      </c>
      <c r="D27" s="1" t="s">
        <v>44</v>
      </c>
      <c r="E27" s="1">
        <f>18.5-5</f>
        <v>13.5</v>
      </c>
      <c r="F27" s="1"/>
      <c r="G27" s="1">
        <f t="shared" si="2"/>
        <v>192901</v>
      </c>
      <c r="H27" s="1">
        <v>193362</v>
      </c>
      <c r="I27" s="1">
        <f t="shared" si="0"/>
        <v>461</v>
      </c>
      <c r="J27" s="1"/>
      <c r="K27" s="1"/>
      <c r="L27" s="1"/>
      <c r="M27" s="10"/>
      <c r="N27" s="10"/>
    </row>
    <row r="28" spans="1:14" s="20" customFormat="1" x14ac:dyDescent="0.25">
      <c r="A28" s="17">
        <v>43070</v>
      </c>
      <c r="B28" s="18"/>
      <c r="C28" s="18" t="s">
        <v>62</v>
      </c>
      <c r="D28" s="21" t="s">
        <v>44</v>
      </c>
      <c r="E28" s="18">
        <f>18.5-5</f>
        <v>13.5</v>
      </c>
      <c r="F28" s="18"/>
      <c r="G28" s="18">
        <f>H27</f>
        <v>193362</v>
      </c>
      <c r="H28" s="18">
        <v>193855</v>
      </c>
      <c r="I28" s="18">
        <f t="shared" si="0"/>
        <v>493</v>
      </c>
      <c r="J28" s="18"/>
      <c r="K28" s="18"/>
      <c r="L28" s="18"/>
      <c r="M28" s="19"/>
      <c r="N28" s="19"/>
    </row>
    <row r="29" spans="1:14" x14ac:dyDescent="0.25">
      <c r="A29" s="17">
        <v>43071</v>
      </c>
      <c r="B29" s="16"/>
      <c r="C29" s="16" t="s">
        <v>49</v>
      </c>
      <c r="D29" s="16" t="s">
        <v>49</v>
      </c>
      <c r="E29" s="16"/>
      <c r="F29" s="16"/>
      <c r="G29" s="16"/>
      <c r="H29" s="16"/>
      <c r="I29" s="16"/>
      <c r="J29" s="16"/>
      <c r="K29" s="16"/>
      <c r="L29" s="16"/>
      <c r="M29" s="10"/>
      <c r="N29" s="10"/>
    </row>
    <row r="30" spans="1:14" x14ac:dyDescent="0.25">
      <c r="A30" s="17">
        <v>43072</v>
      </c>
      <c r="B30" s="16"/>
      <c r="C30" s="16" t="s">
        <v>49</v>
      </c>
      <c r="D30" s="16" t="s">
        <v>49</v>
      </c>
      <c r="E30" s="16"/>
      <c r="F30" s="16"/>
      <c r="G30" s="16"/>
      <c r="H30" s="16"/>
      <c r="I30" s="16"/>
      <c r="J30" s="16"/>
      <c r="K30" s="16"/>
      <c r="L30" s="16"/>
      <c r="M30" s="10"/>
      <c r="N30" s="10"/>
    </row>
    <row r="31" spans="1:14" x14ac:dyDescent="0.25">
      <c r="A31" s="17">
        <v>43073</v>
      </c>
      <c r="B31" s="16"/>
      <c r="C31" s="16" t="s">
        <v>27</v>
      </c>
      <c r="D31" s="16" t="s">
        <v>58</v>
      </c>
      <c r="E31" s="16">
        <f>16.5-8</f>
        <v>8.5</v>
      </c>
      <c r="F31" s="16">
        <v>70</v>
      </c>
      <c r="G31" s="16">
        <f>H28</f>
        <v>193855</v>
      </c>
      <c r="H31" s="16">
        <v>194006</v>
      </c>
      <c r="I31" s="16">
        <f>H31-G31</f>
        <v>151</v>
      </c>
      <c r="J31" s="16"/>
      <c r="K31" s="16"/>
      <c r="L31" s="16"/>
      <c r="M31" s="10"/>
      <c r="N31" s="10"/>
    </row>
    <row r="32" spans="1:14" x14ac:dyDescent="0.25">
      <c r="A32" s="17">
        <v>43074</v>
      </c>
      <c r="B32" s="16"/>
      <c r="C32" s="16" t="s">
        <v>27</v>
      </c>
      <c r="D32" s="16" t="s">
        <v>52</v>
      </c>
      <c r="E32" s="16">
        <f>19-8</f>
        <v>11</v>
      </c>
      <c r="F32" s="16"/>
      <c r="G32" s="16">
        <v>194006</v>
      </c>
      <c r="H32" s="22">
        <v>194287</v>
      </c>
      <c r="I32" s="22">
        <f>H32-G32</f>
        <v>281</v>
      </c>
      <c r="J32" s="16"/>
      <c r="K32" s="16"/>
      <c r="L32" s="16"/>
      <c r="M32" s="10"/>
      <c r="N32" s="10"/>
    </row>
    <row r="33" spans="1:14" x14ac:dyDescent="0.25">
      <c r="A33" s="17">
        <v>43075</v>
      </c>
      <c r="B33" s="16" t="s">
        <v>21</v>
      </c>
      <c r="C33" s="16" t="s">
        <v>27</v>
      </c>
      <c r="D33" s="16" t="s">
        <v>65</v>
      </c>
      <c r="E33" s="16">
        <f>21.5-8</f>
        <v>13.5</v>
      </c>
      <c r="F33" s="16"/>
      <c r="G33" s="16">
        <v>194287</v>
      </c>
      <c r="H33" s="16">
        <v>194481</v>
      </c>
      <c r="I33" s="16">
        <f>H33-G33</f>
        <v>194</v>
      </c>
      <c r="J33" s="16"/>
      <c r="K33" s="16"/>
      <c r="L33" s="16"/>
      <c r="M33" s="10"/>
      <c r="N33" s="10"/>
    </row>
    <row r="34" spans="1:14" x14ac:dyDescent="0.25">
      <c r="A34" s="17">
        <v>43076</v>
      </c>
      <c r="B34" s="16"/>
      <c r="C34" s="13" t="s">
        <v>64</v>
      </c>
      <c r="D34" s="16" t="s">
        <v>32</v>
      </c>
      <c r="E34" s="16">
        <f>16-7.5</f>
        <v>8.5</v>
      </c>
      <c r="F34" s="16"/>
      <c r="G34" s="16">
        <f>H33</f>
        <v>194481</v>
      </c>
      <c r="H34" s="16">
        <v>194595</v>
      </c>
      <c r="I34" s="16"/>
      <c r="J34" s="16"/>
      <c r="K34" s="16"/>
      <c r="L34" s="16"/>
      <c r="M34" s="10"/>
      <c r="N34" s="10"/>
    </row>
    <row r="35" spans="1:14" x14ac:dyDescent="0.25">
      <c r="A35" s="17">
        <v>43077</v>
      </c>
      <c r="B35" s="59" t="s">
        <v>66</v>
      </c>
      <c r="C35" s="16" t="s">
        <v>59</v>
      </c>
      <c r="D35" s="16" t="s">
        <v>18</v>
      </c>
      <c r="E35" s="16">
        <f>18-8</f>
        <v>10</v>
      </c>
      <c r="F35" s="16"/>
      <c r="G35" s="16">
        <v>194595</v>
      </c>
      <c r="H35" s="16"/>
      <c r="I35" s="16"/>
      <c r="J35" s="16"/>
      <c r="K35" s="16"/>
      <c r="L35" s="16"/>
      <c r="M35" s="10"/>
      <c r="N35" s="10"/>
    </row>
    <row r="36" spans="1:14" x14ac:dyDescent="0.25">
      <c r="A36" s="17">
        <v>43078</v>
      </c>
      <c r="B36" s="60"/>
      <c r="C36" s="16" t="s">
        <v>75</v>
      </c>
      <c r="D36" s="16" t="s">
        <v>18</v>
      </c>
      <c r="E36" s="16">
        <f>18-5</f>
        <v>13</v>
      </c>
      <c r="F36" s="16"/>
      <c r="G36" s="16"/>
      <c r="H36" s="16">
        <v>195525</v>
      </c>
      <c r="I36" s="16">
        <f>H36-G35</f>
        <v>930</v>
      </c>
      <c r="J36" s="16"/>
      <c r="K36" s="16"/>
      <c r="L36" s="16"/>
      <c r="M36" s="10"/>
      <c r="N36" s="10"/>
    </row>
    <row r="37" spans="1:14" x14ac:dyDescent="0.25">
      <c r="A37" s="17">
        <v>43079</v>
      </c>
      <c r="B37" s="23" t="s">
        <v>49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10"/>
      <c r="N37" s="10"/>
    </row>
    <row r="38" spans="1:14" x14ac:dyDescent="0.25">
      <c r="A38" s="17">
        <v>43080</v>
      </c>
      <c r="B38" s="23" t="s">
        <v>67</v>
      </c>
      <c r="C38" s="24" t="s">
        <v>27</v>
      </c>
      <c r="D38" s="24" t="s">
        <v>18</v>
      </c>
      <c r="E38" s="24">
        <f>18-8</f>
        <v>10</v>
      </c>
      <c r="F38" s="24"/>
      <c r="G38" s="24">
        <v>195525</v>
      </c>
      <c r="H38" s="24">
        <v>195685</v>
      </c>
      <c r="I38" s="24">
        <f>H38-G38</f>
        <v>160</v>
      </c>
      <c r="J38" s="24"/>
      <c r="K38" s="24"/>
      <c r="L38" s="24"/>
      <c r="M38" s="10"/>
      <c r="N38" s="10"/>
    </row>
    <row r="39" spans="1:14" x14ac:dyDescent="0.25">
      <c r="A39" s="17">
        <v>43081</v>
      </c>
      <c r="B39" s="23"/>
      <c r="C39" s="13" t="s">
        <v>68</v>
      </c>
      <c r="D39" s="24" t="s">
        <v>44</v>
      </c>
      <c r="E39" s="24">
        <f>18.5-7.5</f>
        <v>11</v>
      </c>
      <c r="F39" s="24"/>
      <c r="G39" s="24">
        <f>H38</f>
        <v>195685</v>
      </c>
      <c r="H39" s="24">
        <v>195812</v>
      </c>
      <c r="I39" s="25">
        <f>H39-G39</f>
        <v>127</v>
      </c>
      <c r="J39" s="24"/>
      <c r="K39" s="24"/>
      <c r="L39" s="24"/>
      <c r="M39" s="10"/>
      <c r="N39" s="10"/>
    </row>
    <row r="40" spans="1:14" x14ac:dyDescent="0.25">
      <c r="A40" s="17">
        <v>43082</v>
      </c>
      <c r="B40" s="23" t="s">
        <v>60</v>
      </c>
      <c r="C40" s="13" t="s">
        <v>68</v>
      </c>
      <c r="D40" s="24" t="s">
        <v>18</v>
      </c>
      <c r="E40" s="24">
        <f>18-7.5</f>
        <v>10.5</v>
      </c>
      <c r="F40" s="24"/>
      <c r="G40" s="24">
        <v>195812</v>
      </c>
      <c r="H40" s="24">
        <v>196009</v>
      </c>
      <c r="I40" s="27">
        <f t="shared" ref="I40:I50" si="3">H40-G40</f>
        <v>197</v>
      </c>
      <c r="J40" s="24"/>
      <c r="K40" s="24"/>
      <c r="L40" s="24"/>
      <c r="M40" s="10"/>
      <c r="N40" s="10"/>
    </row>
    <row r="41" spans="1:14" x14ac:dyDescent="0.25">
      <c r="A41" s="17">
        <v>43083</v>
      </c>
      <c r="B41" s="23" t="s">
        <v>42</v>
      </c>
      <c r="C41" s="26" t="s">
        <v>59</v>
      </c>
      <c r="D41" s="24" t="s">
        <v>57</v>
      </c>
      <c r="E41" s="24">
        <f>17.5-8</f>
        <v>9.5</v>
      </c>
      <c r="F41" s="24"/>
      <c r="G41" s="24">
        <f>H40</f>
        <v>196009</v>
      </c>
      <c r="H41" s="24">
        <v>196267</v>
      </c>
      <c r="I41" s="27">
        <f t="shared" si="3"/>
        <v>258</v>
      </c>
      <c r="J41" s="24"/>
      <c r="K41" s="24"/>
      <c r="L41" s="24"/>
      <c r="M41" s="10"/>
      <c r="N41" s="10"/>
    </row>
    <row r="42" spans="1:14" x14ac:dyDescent="0.25">
      <c r="A42" s="17">
        <v>43084</v>
      </c>
      <c r="B42" s="23" t="s">
        <v>69</v>
      </c>
      <c r="C42" s="26" t="s">
        <v>59</v>
      </c>
      <c r="D42" s="24" t="s">
        <v>44</v>
      </c>
      <c r="E42" s="24">
        <f>18.5-8</f>
        <v>10.5</v>
      </c>
      <c r="F42" s="24"/>
      <c r="G42" s="24">
        <f>H41</f>
        <v>196267</v>
      </c>
      <c r="H42" s="24">
        <v>196437</v>
      </c>
      <c r="I42" s="27">
        <f t="shared" si="3"/>
        <v>170</v>
      </c>
      <c r="J42" s="24"/>
      <c r="K42" s="24"/>
      <c r="L42" s="24"/>
      <c r="M42" s="10"/>
      <c r="N42" s="10"/>
    </row>
    <row r="43" spans="1:14" x14ac:dyDescent="0.25">
      <c r="A43" s="17">
        <v>43085</v>
      </c>
      <c r="B43" s="23" t="s">
        <v>63</v>
      </c>
      <c r="C43" s="24" t="s">
        <v>75</v>
      </c>
      <c r="D43" s="24" t="s">
        <v>18</v>
      </c>
      <c r="E43" s="24">
        <f>18-5</f>
        <v>13</v>
      </c>
      <c r="F43" s="24"/>
      <c r="G43" s="27">
        <f t="shared" ref="G43:G50" si="4">H42</f>
        <v>196437</v>
      </c>
      <c r="H43" s="24">
        <v>196987</v>
      </c>
      <c r="I43" s="27">
        <f t="shared" si="3"/>
        <v>550</v>
      </c>
      <c r="J43" s="24"/>
      <c r="K43" s="24"/>
      <c r="L43" s="24"/>
      <c r="M43" s="10"/>
      <c r="N43" s="10"/>
    </row>
    <row r="44" spans="1:14" x14ac:dyDescent="0.25">
      <c r="A44" s="17">
        <v>43086</v>
      </c>
      <c r="B44" s="23" t="s">
        <v>49</v>
      </c>
      <c r="C44" s="24"/>
      <c r="D44" s="24"/>
      <c r="E44" s="24"/>
      <c r="F44" s="24"/>
      <c r="G44" s="27"/>
      <c r="H44" s="24"/>
      <c r="I44" s="27">
        <f t="shared" si="3"/>
        <v>0</v>
      </c>
      <c r="J44" s="24"/>
      <c r="K44" s="24"/>
      <c r="L44" s="24"/>
      <c r="M44" s="10"/>
      <c r="N44" s="10"/>
    </row>
    <row r="45" spans="1:14" x14ac:dyDescent="0.25">
      <c r="A45" s="17">
        <v>43087</v>
      </c>
      <c r="B45" s="23"/>
      <c r="C45" s="12" t="s">
        <v>76</v>
      </c>
      <c r="D45" s="24" t="s">
        <v>44</v>
      </c>
      <c r="E45" s="24">
        <f>18.5-8.5</f>
        <v>10</v>
      </c>
      <c r="F45" s="24"/>
      <c r="G45" s="27">
        <f>H43</f>
        <v>196987</v>
      </c>
      <c r="H45" s="24">
        <v>197127</v>
      </c>
      <c r="I45" s="27">
        <f t="shared" si="3"/>
        <v>140</v>
      </c>
      <c r="J45" s="24"/>
      <c r="K45" s="24"/>
      <c r="L45" s="24"/>
      <c r="M45" s="10"/>
      <c r="N45" s="10"/>
    </row>
    <row r="46" spans="1:14" x14ac:dyDescent="0.25">
      <c r="A46" s="17">
        <v>43088</v>
      </c>
      <c r="B46" s="23"/>
      <c r="C46" s="24" t="s">
        <v>59</v>
      </c>
      <c r="D46" s="24" t="s">
        <v>44</v>
      </c>
      <c r="E46" s="24">
        <f>18.5-8</f>
        <v>10.5</v>
      </c>
      <c r="F46" s="24"/>
      <c r="G46" s="27">
        <f t="shared" si="4"/>
        <v>197127</v>
      </c>
      <c r="H46" s="24">
        <v>197220</v>
      </c>
      <c r="I46" s="27">
        <f t="shared" si="3"/>
        <v>93</v>
      </c>
      <c r="J46" s="24"/>
      <c r="K46" s="24"/>
      <c r="L46" s="24"/>
      <c r="M46" s="10"/>
      <c r="N46" s="10"/>
    </row>
    <row r="47" spans="1:14" x14ac:dyDescent="0.25">
      <c r="A47" s="17">
        <v>43089</v>
      </c>
      <c r="B47" s="23"/>
      <c r="C47" s="12" t="s">
        <v>73</v>
      </c>
      <c r="D47" s="24" t="s">
        <v>32</v>
      </c>
      <c r="E47" s="24">
        <f>16-8.5</f>
        <v>7.5</v>
      </c>
      <c r="F47" s="24"/>
      <c r="G47" s="27">
        <f t="shared" si="4"/>
        <v>197220</v>
      </c>
      <c r="H47" s="24">
        <v>197318</v>
      </c>
      <c r="I47" s="27">
        <f t="shared" si="3"/>
        <v>98</v>
      </c>
      <c r="J47" s="24"/>
      <c r="K47" s="24"/>
      <c r="L47" s="24"/>
      <c r="M47" s="10"/>
      <c r="N47" s="10"/>
    </row>
    <row r="48" spans="1:14" x14ac:dyDescent="0.25">
      <c r="A48" s="17">
        <v>43090</v>
      </c>
      <c r="B48" s="23" t="s">
        <v>70</v>
      </c>
      <c r="C48" s="24" t="s">
        <v>59</v>
      </c>
      <c r="D48" s="24" t="s">
        <v>57</v>
      </c>
      <c r="E48" s="24">
        <f>17.5-8</f>
        <v>9.5</v>
      </c>
      <c r="F48" s="24"/>
      <c r="G48" s="27">
        <f t="shared" si="4"/>
        <v>197318</v>
      </c>
      <c r="H48" s="24">
        <v>197506</v>
      </c>
      <c r="I48" s="27">
        <f t="shared" si="3"/>
        <v>188</v>
      </c>
      <c r="J48" s="24"/>
      <c r="K48" s="24"/>
      <c r="L48" s="24"/>
      <c r="M48" s="10"/>
      <c r="N48" s="10"/>
    </row>
    <row r="49" spans="1:14" x14ac:dyDescent="0.25">
      <c r="A49" s="17">
        <v>43091</v>
      </c>
      <c r="B49" s="23" t="s">
        <v>71</v>
      </c>
      <c r="C49" s="12" t="s">
        <v>73</v>
      </c>
      <c r="D49" s="24" t="s">
        <v>18</v>
      </c>
      <c r="E49" s="24">
        <f>18-8.5</f>
        <v>9.5</v>
      </c>
      <c r="F49" s="24"/>
      <c r="G49" s="27">
        <f t="shared" si="4"/>
        <v>197506</v>
      </c>
      <c r="H49" s="24">
        <v>197617</v>
      </c>
      <c r="I49" s="27">
        <f t="shared" si="3"/>
        <v>111</v>
      </c>
      <c r="J49" s="24"/>
      <c r="K49" s="24"/>
      <c r="L49" s="24"/>
      <c r="M49" s="10"/>
      <c r="N49" s="10"/>
    </row>
    <row r="50" spans="1:14" x14ac:dyDescent="0.25">
      <c r="A50" s="17">
        <v>43092</v>
      </c>
      <c r="B50" s="23" t="s">
        <v>72</v>
      </c>
      <c r="C50" s="29" t="s">
        <v>75</v>
      </c>
      <c r="D50" s="24" t="s">
        <v>18</v>
      </c>
      <c r="E50" s="24">
        <f>18-5</f>
        <v>13</v>
      </c>
      <c r="F50" s="24"/>
      <c r="G50" s="27">
        <f t="shared" si="4"/>
        <v>197617</v>
      </c>
      <c r="H50" s="24">
        <v>198133</v>
      </c>
      <c r="I50" s="27">
        <f t="shared" si="3"/>
        <v>516</v>
      </c>
      <c r="J50" s="24"/>
      <c r="K50" s="24"/>
      <c r="L50" s="24"/>
      <c r="M50" s="10"/>
      <c r="N50" s="10"/>
    </row>
    <row r="51" spans="1:14" x14ac:dyDescent="0.25">
      <c r="A51" s="17">
        <v>43093</v>
      </c>
      <c r="B51" s="28" t="s">
        <v>49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10"/>
      <c r="N51" s="10"/>
    </row>
    <row r="52" spans="1:14" x14ac:dyDescent="0.25">
      <c r="A52" s="17">
        <v>43094</v>
      </c>
      <c r="B52" s="28" t="s">
        <v>49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10"/>
      <c r="N52" s="10"/>
    </row>
    <row r="53" spans="1:14" x14ac:dyDescent="0.25">
      <c r="A53" s="17">
        <v>43095</v>
      </c>
      <c r="B53" s="28"/>
      <c r="C53" s="12" t="s">
        <v>73</v>
      </c>
      <c r="D53" s="29" t="s">
        <v>44</v>
      </c>
      <c r="E53" s="29">
        <f>18.5-8.5</f>
        <v>10</v>
      </c>
      <c r="F53" s="29"/>
      <c r="G53" s="29">
        <f>H50</f>
        <v>198133</v>
      </c>
      <c r="H53" s="29">
        <v>198377</v>
      </c>
      <c r="I53" s="29">
        <f>H53-G53</f>
        <v>244</v>
      </c>
      <c r="J53" s="29"/>
      <c r="K53" s="29"/>
      <c r="L53" s="29"/>
      <c r="M53" s="10"/>
      <c r="N53" s="10"/>
    </row>
    <row r="54" spans="1:14" x14ac:dyDescent="0.25">
      <c r="A54" s="17">
        <v>43096</v>
      </c>
      <c r="B54" s="28"/>
      <c r="C54" s="12" t="s">
        <v>73</v>
      </c>
      <c r="D54" s="29" t="s">
        <v>74</v>
      </c>
      <c r="E54" s="29">
        <f>17-8.5</f>
        <v>8.5</v>
      </c>
      <c r="F54" s="29"/>
      <c r="G54" s="29">
        <f>H53</f>
        <v>198377</v>
      </c>
      <c r="H54" s="29">
        <v>198515</v>
      </c>
      <c r="I54" s="30">
        <f>H54-G54</f>
        <v>138</v>
      </c>
      <c r="J54" s="29"/>
      <c r="K54" s="29"/>
      <c r="L54" s="29"/>
      <c r="M54" s="10"/>
      <c r="N54" s="10"/>
    </row>
    <row r="55" spans="1:14" x14ac:dyDescent="0.25">
      <c r="A55" s="17">
        <v>43097</v>
      </c>
      <c r="B55" s="28"/>
      <c r="C55" s="29" t="s">
        <v>59</v>
      </c>
      <c r="D55" s="29" t="s">
        <v>50</v>
      </c>
      <c r="E55" s="29"/>
      <c r="F55" s="29"/>
      <c r="G55" s="29">
        <f>H54</f>
        <v>198515</v>
      </c>
      <c r="H55" s="29">
        <v>199259</v>
      </c>
      <c r="I55" s="31">
        <f t="shared" ref="I55:I56" si="5">H55-G55</f>
        <v>744</v>
      </c>
      <c r="J55" s="29"/>
      <c r="K55" s="29"/>
      <c r="L55" s="29"/>
      <c r="M55" s="10"/>
      <c r="N55" s="10"/>
    </row>
    <row r="56" spans="1:14" x14ac:dyDescent="0.25">
      <c r="A56" s="17">
        <v>43098</v>
      </c>
      <c r="B56" s="28"/>
      <c r="C56" s="12" t="s">
        <v>77</v>
      </c>
      <c r="D56" s="29" t="s">
        <v>74</v>
      </c>
      <c r="E56" s="29"/>
      <c r="F56" s="29"/>
      <c r="G56" s="29">
        <f>H55</f>
        <v>199259</v>
      </c>
      <c r="H56" s="29">
        <v>199446</v>
      </c>
      <c r="I56" s="31">
        <f t="shared" si="5"/>
        <v>187</v>
      </c>
      <c r="J56" s="29"/>
      <c r="K56" s="29"/>
      <c r="L56" s="29"/>
      <c r="M56" s="10"/>
      <c r="N56" s="10"/>
    </row>
    <row r="57" spans="1:14" x14ac:dyDescent="0.25">
      <c r="A57" s="17">
        <v>43099</v>
      </c>
      <c r="B57" s="28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10"/>
      <c r="N57" s="10"/>
    </row>
    <row r="58" spans="1:14" x14ac:dyDescent="0.25">
      <c r="A58" s="17">
        <v>43100</v>
      </c>
      <c r="B58" s="28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10"/>
      <c r="N58" s="10"/>
    </row>
    <row r="59" spans="1:14" x14ac:dyDescent="0.25">
      <c r="A59" s="34">
        <v>43101</v>
      </c>
      <c r="B59" s="23" t="s">
        <v>49</v>
      </c>
      <c r="C59" s="29"/>
      <c r="D59" s="24"/>
      <c r="E59" s="24"/>
      <c r="F59" s="24"/>
      <c r="G59" s="27"/>
      <c r="H59" s="24"/>
      <c r="I59" s="27"/>
      <c r="J59" s="24"/>
      <c r="K59" s="24"/>
      <c r="L59" s="24"/>
      <c r="M59" s="10"/>
      <c r="N59" s="10"/>
    </row>
    <row r="60" spans="1:14" x14ac:dyDescent="0.25">
      <c r="A60" s="34">
        <v>43102</v>
      </c>
      <c r="B60" s="32" t="s">
        <v>49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10"/>
      <c r="N60" s="10"/>
    </row>
    <row r="61" spans="1:14" x14ac:dyDescent="0.25">
      <c r="A61" s="34">
        <v>43103</v>
      </c>
      <c r="B61" s="32"/>
      <c r="C61" s="33"/>
      <c r="D61" s="33" t="s">
        <v>65</v>
      </c>
      <c r="E61" s="33"/>
      <c r="F61" s="33"/>
      <c r="G61" s="33">
        <v>199446</v>
      </c>
      <c r="H61" s="33">
        <v>199759</v>
      </c>
      <c r="I61" s="33">
        <f>H61-G61</f>
        <v>313</v>
      </c>
      <c r="J61" s="33"/>
      <c r="K61" s="33"/>
      <c r="L61" s="33"/>
      <c r="M61" s="10"/>
      <c r="N61" s="10"/>
    </row>
    <row r="62" spans="1:14" x14ac:dyDescent="0.25">
      <c r="A62" s="34">
        <v>43104</v>
      </c>
      <c r="B62" s="32"/>
      <c r="C62" s="33"/>
      <c r="D62" s="33" t="s">
        <v>18</v>
      </c>
      <c r="E62" s="33"/>
      <c r="F62" s="33"/>
      <c r="G62" s="33">
        <v>199759</v>
      </c>
      <c r="H62" s="33">
        <v>199954</v>
      </c>
      <c r="I62" s="35">
        <f t="shared" ref="I62:I63" si="6">H62-G62</f>
        <v>195</v>
      </c>
      <c r="J62" s="33"/>
      <c r="K62" s="33"/>
      <c r="L62" s="33"/>
      <c r="M62" s="10"/>
      <c r="N62" s="10"/>
    </row>
    <row r="63" spans="1:14" x14ac:dyDescent="0.25">
      <c r="A63" s="34">
        <v>43105</v>
      </c>
      <c r="B63" s="32"/>
      <c r="C63" s="33"/>
      <c r="D63" s="33" t="s">
        <v>57</v>
      </c>
      <c r="E63" s="33"/>
      <c r="F63" s="33"/>
      <c r="G63" s="33">
        <v>199954</v>
      </c>
      <c r="H63" s="33">
        <v>200103</v>
      </c>
      <c r="I63" s="35">
        <f t="shared" si="6"/>
        <v>149</v>
      </c>
      <c r="J63" s="33"/>
      <c r="K63" s="33"/>
      <c r="L63" s="33"/>
      <c r="M63" s="10"/>
      <c r="N63" s="10"/>
    </row>
    <row r="64" spans="1:14" x14ac:dyDescent="0.25">
      <c r="A64" s="34">
        <v>43106</v>
      </c>
      <c r="B64" s="32" t="s">
        <v>49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0"/>
      <c r="N64" s="10"/>
    </row>
    <row r="65" spans="1:14" x14ac:dyDescent="0.25">
      <c r="A65" s="34">
        <v>43107</v>
      </c>
      <c r="B65" s="32" t="s">
        <v>49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10"/>
      <c r="N65" s="10"/>
    </row>
    <row r="66" spans="1:14" x14ac:dyDescent="0.25">
      <c r="A66" s="34">
        <v>43108</v>
      </c>
      <c r="B66" s="32"/>
      <c r="C66" s="33" t="s">
        <v>59</v>
      </c>
      <c r="D66" s="33" t="s">
        <v>78</v>
      </c>
      <c r="E66" s="33"/>
      <c r="F66" s="33"/>
      <c r="G66" s="33">
        <v>200103</v>
      </c>
      <c r="H66" s="33">
        <v>200219</v>
      </c>
      <c r="I66" s="33">
        <f>H66-G66</f>
        <v>116</v>
      </c>
      <c r="J66" s="33"/>
      <c r="K66" s="33"/>
      <c r="L66" s="33"/>
      <c r="M66" s="10"/>
      <c r="N66" s="10"/>
    </row>
    <row r="67" spans="1:14" x14ac:dyDescent="0.25">
      <c r="A67" s="34">
        <v>43109</v>
      </c>
      <c r="B67" s="32" t="s">
        <v>79</v>
      </c>
      <c r="C67" s="33" t="s">
        <v>23</v>
      </c>
      <c r="D67" s="33" t="s">
        <v>78</v>
      </c>
      <c r="E67" s="33"/>
      <c r="F67" s="33"/>
      <c r="G67" s="33">
        <v>200219</v>
      </c>
      <c r="H67" s="33">
        <v>200307</v>
      </c>
      <c r="I67" s="33">
        <f>H67-G67</f>
        <v>88</v>
      </c>
      <c r="J67" s="33"/>
      <c r="K67" s="33"/>
      <c r="L67" s="33"/>
      <c r="M67" s="10"/>
      <c r="N67" s="10"/>
    </row>
    <row r="68" spans="1:14" x14ac:dyDescent="0.25">
      <c r="A68" s="34">
        <v>43110</v>
      </c>
      <c r="B68" s="32" t="s">
        <v>63</v>
      </c>
      <c r="C68" s="33" t="s">
        <v>75</v>
      </c>
      <c r="D68" s="33"/>
      <c r="E68" s="33"/>
      <c r="F68" s="33"/>
      <c r="G68" s="33">
        <v>200307</v>
      </c>
      <c r="H68" s="33">
        <v>200896</v>
      </c>
      <c r="I68" s="36">
        <f>H68-G68</f>
        <v>589</v>
      </c>
      <c r="J68" s="33"/>
      <c r="K68" s="33"/>
      <c r="L68" s="33"/>
      <c r="M68" s="10"/>
      <c r="N68" s="10"/>
    </row>
    <row r="69" spans="1:14" ht="30" x14ac:dyDescent="0.25">
      <c r="A69" s="34">
        <v>43111</v>
      </c>
      <c r="B69" s="32" t="s">
        <v>81</v>
      </c>
      <c r="C69" s="33" t="s">
        <v>80</v>
      </c>
      <c r="D69" s="33" t="s">
        <v>57</v>
      </c>
      <c r="E69" s="33"/>
      <c r="F69" s="33"/>
      <c r="G69" s="33">
        <v>200896</v>
      </c>
      <c r="H69" s="33">
        <v>201710</v>
      </c>
      <c r="I69" s="38">
        <f>H69-G69</f>
        <v>814</v>
      </c>
      <c r="J69" s="33"/>
      <c r="K69" s="33"/>
      <c r="L69" s="33"/>
      <c r="M69" s="10"/>
      <c r="N69" s="10"/>
    </row>
    <row r="70" spans="1:14" x14ac:dyDescent="0.25">
      <c r="A70" s="34">
        <v>43112</v>
      </c>
      <c r="B70" s="32" t="s">
        <v>72</v>
      </c>
      <c r="C70" s="33" t="s">
        <v>75</v>
      </c>
      <c r="D70" s="33"/>
      <c r="E70" s="33"/>
      <c r="F70" s="33"/>
      <c r="G70" s="33">
        <v>201710</v>
      </c>
      <c r="H70" s="33">
        <v>201710</v>
      </c>
      <c r="I70" s="33">
        <f>H70-G70</f>
        <v>0</v>
      </c>
      <c r="J70" s="33"/>
      <c r="K70" s="33"/>
      <c r="L70" s="33"/>
      <c r="M70" s="10"/>
      <c r="N70" s="10"/>
    </row>
    <row r="71" spans="1:14" x14ac:dyDescent="0.25">
      <c r="A71" s="34">
        <v>43113</v>
      </c>
      <c r="B71" s="37" t="s">
        <v>49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10"/>
      <c r="N71" s="10"/>
    </row>
    <row r="72" spans="1:14" x14ac:dyDescent="0.25">
      <c r="A72" s="34">
        <v>43114</v>
      </c>
      <c r="B72" s="37" t="s">
        <v>49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10"/>
      <c r="N72" s="10"/>
    </row>
    <row r="73" spans="1:14" ht="30" x14ac:dyDescent="0.25">
      <c r="A73" s="34">
        <v>43115</v>
      </c>
      <c r="B73" s="37" t="s">
        <v>82</v>
      </c>
      <c r="C73" s="12" t="s">
        <v>76</v>
      </c>
      <c r="D73" s="12" t="s">
        <v>18</v>
      </c>
      <c r="E73" s="33"/>
      <c r="F73" s="33"/>
      <c r="G73" s="33">
        <v>201710</v>
      </c>
      <c r="H73" s="33">
        <v>201752</v>
      </c>
      <c r="I73" s="33">
        <f>H73-G73</f>
        <v>42</v>
      </c>
      <c r="J73" s="33"/>
      <c r="K73" s="33"/>
      <c r="L73" s="33"/>
      <c r="M73" s="10"/>
      <c r="N73" s="10"/>
    </row>
    <row r="74" spans="1:14" x14ac:dyDescent="0.25">
      <c r="A74" s="34">
        <v>43116</v>
      </c>
      <c r="B74" s="37" t="s">
        <v>83</v>
      </c>
      <c r="C74" s="12" t="s">
        <v>76</v>
      </c>
      <c r="D74" s="12" t="s">
        <v>32</v>
      </c>
      <c r="E74" s="33"/>
      <c r="F74" s="33"/>
      <c r="G74" s="33">
        <v>201752</v>
      </c>
      <c r="H74" s="33">
        <v>201847</v>
      </c>
      <c r="I74" s="40">
        <f>H74-G74</f>
        <v>95</v>
      </c>
      <c r="J74" s="33"/>
      <c r="K74" s="33"/>
      <c r="L74" s="33"/>
      <c r="M74" s="10"/>
      <c r="N74" s="10"/>
    </row>
    <row r="75" spans="1:14" x14ac:dyDescent="0.25">
      <c r="A75" s="34">
        <v>43117</v>
      </c>
      <c r="B75" s="39" t="s">
        <v>83</v>
      </c>
      <c r="C75" s="12" t="s">
        <v>73</v>
      </c>
      <c r="D75" s="12"/>
      <c r="E75" s="33"/>
      <c r="F75" s="33"/>
      <c r="G75" s="33">
        <v>201847</v>
      </c>
      <c r="H75" s="33">
        <v>201994</v>
      </c>
      <c r="I75" s="42">
        <f t="shared" ref="I75:I78" si="7">H75-G75</f>
        <v>147</v>
      </c>
      <c r="J75" s="33"/>
      <c r="K75" s="33"/>
      <c r="L75" s="33"/>
      <c r="M75" s="10"/>
      <c r="N75" s="10"/>
    </row>
    <row r="76" spans="1:14" x14ac:dyDescent="0.25">
      <c r="A76" s="34">
        <v>43118</v>
      </c>
      <c r="B76" s="39"/>
      <c r="C76" s="12" t="s">
        <v>17</v>
      </c>
      <c r="D76" s="12" t="s">
        <v>18</v>
      </c>
      <c r="E76" s="40"/>
      <c r="F76" s="40"/>
      <c r="G76" s="40">
        <v>201994</v>
      </c>
      <c r="H76" s="40">
        <v>202384</v>
      </c>
      <c r="I76" s="42">
        <f t="shared" si="7"/>
        <v>390</v>
      </c>
      <c r="J76" s="40"/>
      <c r="K76" s="40"/>
      <c r="L76" s="40"/>
      <c r="M76" s="10"/>
      <c r="N76" s="10"/>
    </row>
    <row r="77" spans="1:14" x14ac:dyDescent="0.25">
      <c r="A77" s="34">
        <v>43119</v>
      </c>
      <c r="B77" s="39"/>
      <c r="C77" s="12"/>
      <c r="D77" s="12"/>
      <c r="E77" s="40"/>
      <c r="F77" s="40"/>
      <c r="G77" s="40">
        <v>202384</v>
      </c>
      <c r="H77" s="40">
        <v>202758</v>
      </c>
      <c r="I77" s="42">
        <f t="shared" si="7"/>
        <v>374</v>
      </c>
      <c r="J77" s="40"/>
      <c r="K77" s="40"/>
      <c r="L77" s="40"/>
      <c r="M77" s="10"/>
      <c r="N77" s="10"/>
    </row>
    <row r="78" spans="1:14" x14ac:dyDescent="0.25">
      <c r="A78" s="34">
        <v>43120</v>
      </c>
      <c r="B78" s="39"/>
      <c r="C78" s="12" t="s">
        <v>26</v>
      </c>
      <c r="D78" s="12" t="s">
        <v>57</v>
      </c>
      <c r="E78" s="40"/>
      <c r="F78" s="40"/>
      <c r="G78" s="40">
        <v>202758</v>
      </c>
      <c r="H78" s="40">
        <v>202795</v>
      </c>
      <c r="I78" s="42">
        <f t="shared" si="7"/>
        <v>37</v>
      </c>
      <c r="J78" s="40"/>
      <c r="K78" s="40"/>
      <c r="L78" s="40"/>
      <c r="M78" s="10"/>
      <c r="N78" s="10"/>
    </row>
    <row r="79" spans="1:14" x14ac:dyDescent="0.25">
      <c r="A79" s="34">
        <v>43121</v>
      </c>
      <c r="B79" s="41" t="s">
        <v>49</v>
      </c>
      <c r="C79" s="12"/>
      <c r="D79" s="12"/>
      <c r="E79" s="40"/>
      <c r="F79" s="40"/>
      <c r="G79" s="40"/>
      <c r="H79" s="40"/>
      <c r="I79" s="40"/>
      <c r="J79" s="40"/>
      <c r="K79" s="40"/>
      <c r="L79" s="40"/>
      <c r="M79" s="10"/>
      <c r="N79" s="10"/>
    </row>
    <row r="80" spans="1:14" x14ac:dyDescent="0.25">
      <c r="A80" s="34">
        <v>43122</v>
      </c>
      <c r="B80" s="41" t="s">
        <v>60</v>
      </c>
      <c r="C80" s="12" t="s">
        <v>73</v>
      </c>
      <c r="D80" s="12" t="s">
        <v>32</v>
      </c>
      <c r="E80" s="40"/>
      <c r="F80" s="40"/>
      <c r="G80" s="40">
        <v>202795</v>
      </c>
      <c r="H80" s="40">
        <v>202871</v>
      </c>
      <c r="I80" s="40">
        <f>H80-G80</f>
        <v>76</v>
      </c>
      <c r="J80" s="40"/>
      <c r="K80" s="40"/>
      <c r="L80" s="40"/>
      <c r="M80" s="10"/>
      <c r="N80" s="10"/>
    </row>
    <row r="81" spans="1:14" x14ac:dyDescent="0.25">
      <c r="A81" s="34">
        <v>43123</v>
      </c>
      <c r="B81" s="59" t="s">
        <v>34</v>
      </c>
      <c r="C81" s="12"/>
      <c r="D81" s="12"/>
      <c r="E81" s="40"/>
      <c r="F81" s="40"/>
      <c r="G81" s="40"/>
      <c r="H81" s="40"/>
      <c r="I81" s="40"/>
      <c r="J81" s="40"/>
      <c r="K81" s="40"/>
      <c r="L81" s="40"/>
      <c r="M81" s="10"/>
      <c r="N81" s="10"/>
    </row>
    <row r="82" spans="1:14" x14ac:dyDescent="0.25">
      <c r="A82" s="34">
        <v>43124</v>
      </c>
      <c r="B82" s="60"/>
      <c r="C82" s="12" t="s">
        <v>59</v>
      </c>
      <c r="D82" s="12" t="s">
        <v>74</v>
      </c>
      <c r="E82" s="47"/>
      <c r="F82" s="47"/>
      <c r="G82" s="47">
        <v>202871</v>
      </c>
      <c r="H82" s="47">
        <v>203818</v>
      </c>
      <c r="I82" s="47">
        <f>H82-G82</f>
        <v>947</v>
      </c>
      <c r="J82" s="47"/>
      <c r="K82" s="47"/>
      <c r="L82" s="47"/>
      <c r="M82" s="10"/>
      <c r="N82" s="10"/>
    </row>
    <row r="83" spans="1:14" x14ac:dyDescent="0.25">
      <c r="A83" s="34">
        <v>43125</v>
      </c>
      <c r="B83" s="46"/>
      <c r="C83" s="12" t="s">
        <v>85</v>
      </c>
      <c r="D83" s="12"/>
      <c r="E83" s="47"/>
      <c r="F83" s="47"/>
      <c r="G83" s="47"/>
      <c r="H83" s="47"/>
      <c r="I83" s="48">
        <f>H83-G83</f>
        <v>0</v>
      </c>
      <c r="J83" s="47"/>
      <c r="K83" s="47"/>
      <c r="L83" s="47"/>
      <c r="M83" s="10"/>
      <c r="N83" s="10"/>
    </row>
    <row r="84" spans="1:14" x14ac:dyDescent="0.25">
      <c r="A84" s="34"/>
      <c r="B84" s="46"/>
      <c r="C84" s="12"/>
      <c r="D84" s="12"/>
      <c r="E84" s="47"/>
      <c r="F84" s="47"/>
      <c r="G84" s="47"/>
      <c r="H84" s="47"/>
      <c r="I84" s="47"/>
      <c r="J84" s="47"/>
      <c r="K84" s="47"/>
      <c r="L84" s="47"/>
      <c r="M84" s="10"/>
      <c r="N84" s="10"/>
    </row>
    <row r="85" spans="1:14" x14ac:dyDescent="0.25">
      <c r="A85" s="34"/>
      <c r="B85" s="39"/>
      <c r="C85" s="12"/>
      <c r="D85" s="12"/>
      <c r="E85" s="40"/>
      <c r="F85" s="40"/>
      <c r="G85" s="40"/>
      <c r="H85" s="40"/>
      <c r="I85" s="40"/>
      <c r="J85" s="40"/>
      <c r="K85" s="40"/>
      <c r="L85" s="40"/>
      <c r="M85" s="10"/>
      <c r="N85" s="10"/>
    </row>
    <row r="86" spans="1:14" x14ac:dyDescent="0.25">
      <c r="A86" s="4"/>
      <c r="B86" s="1"/>
      <c r="C86" s="12"/>
      <c r="D86" s="12"/>
      <c r="E86" s="1"/>
      <c r="F86" s="1"/>
      <c r="G86" s="1"/>
      <c r="H86" s="1"/>
      <c r="I86" s="1"/>
      <c r="J86" s="1"/>
      <c r="K86" s="1"/>
      <c r="L86" s="1"/>
      <c r="M86" s="10"/>
      <c r="N86" s="10"/>
    </row>
    <row r="87" spans="1:14" x14ac:dyDescent="0.25">
      <c r="E87">
        <f>SUM(E5:E86)</f>
        <v>397.85</v>
      </c>
      <c r="J87" s="1"/>
    </row>
    <row r="88" spans="1:14" x14ac:dyDescent="0.25">
      <c r="A88" s="61" t="s">
        <v>12</v>
      </c>
      <c r="B88" s="61"/>
      <c r="C88" s="61"/>
      <c r="D88" s="61"/>
      <c r="E88" s="61"/>
      <c r="F88" s="61"/>
      <c r="G88" s="61"/>
      <c r="H88" s="61"/>
      <c r="I88">
        <f>SUM(I6:I87)</f>
        <v>15354</v>
      </c>
      <c r="K88" s="6">
        <f>SUM(K6:K87)</f>
        <v>0</v>
      </c>
      <c r="L88" s="7">
        <f>SUM(L4:L87)</f>
        <v>0</v>
      </c>
      <c r="M88" s="7">
        <f>SUM(M4:M87)</f>
        <v>8.7799999999999994</v>
      </c>
      <c r="N88" s="7"/>
    </row>
    <row r="90" spans="1:14" x14ac:dyDescent="0.25">
      <c r="J90" t="s">
        <v>8</v>
      </c>
      <c r="K90">
        <f>K88+L88</f>
        <v>0</v>
      </c>
    </row>
  </sheetData>
  <mergeCells count="16">
    <mergeCell ref="N2:N3"/>
    <mergeCell ref="O2:O3"/>
    <mergeCell ref="I2:I3"/>
    <mergeCell ref="J2:J3"/>
    <mergeCell ref="K2:K3"/>
    <mergeCell ref="L2:L3"/>
    <mergeCell ref="M2:M3"/>
    <mergeCell ref="A88:H88"/>
    <mergeCell ref="A2:A3"/>
    <mergeCell ref="B2:B3"/>
    <mergeCell ref="C2:D2"/>
    <mergeCell ref="G2:G3"/>
    <mergeCell ref="H2:H3"/>
    <mergeCell ref="F2:F3"/>
    <mergeCell ref="B35:B36"/>
    <mergeCell ref="B81:B8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0"/>
  <sheetViews>
    <sheetView tabSelected="1" workbookViewId="0">
      <selection activeCell="D19" sqref="D19"/>
    </sheetView>
  </sheetViews>
  <sheetFormatPr defaultRowHeight="15" x14ac:dyDescent="0.25"/>
  <cols>
    <col min="1" max="1" width="10.140625" bestFit="1" customWidth="1"/>
    <col min="2" max="2" width="12" customWidth="1"/>
    <col min="3" max="3" width="14.5703125" customWidth="1"/>
    <col min="4" max="4" width="16.42578125" customWidth="1"/>
    <col min="5" max="5" width="15.85546875" customWidth="1"/>
    <col min="6" max="6" width="14.140625" customWidth="1"/>
    <col min="7" max="7" width="23.42578125" customWidth="1"/>
    <col min="8" max="8" width="20.28515625" customWidth="1"/>
    <col min="9" max="9" width="24.5703125" customWidth="1"/>
    <col min="10" max="10" width="15" customWidth="1"/>
    <col min="11" max="11" width="10.7109375" customWidth="1"/>
    <col min="12" max="12" width="13.7109375" customWidth="1"/>
    <col min="13" max="13" width="10.7109375" customWidth="1"/>
    <col min="14" max="14" width="19.85546875" customWidth="1"/>
  </cols>
  <sheetData>
    <row r="1" spans="1:14" x14ac:dyDescent="0.25">
      <c r="A1" s="70" t="s">
        <v>1</v>
      </c>
      <c r="B1" s="71" t="s">
        <v>86</v>
      </c>
      <c r="C1" s="71" t="s">
        <v>87</v>
      </c>
      <c r="D1" s="71" t="s">
        <v>88</v>
      </c>
      <c r="E1" s="71" t="s">
        <v>89</v>
      </c>
      <c r="F1" s="71" t="s">
        <v>100</v>
      </c>
      <c r="G1" s="71" t="s">
        <v>102</v>
      </c>
      <c r="H1" s="71" t="s">
        <v>90</v>
      </c>
      <c r="I1" s="71" t="s">
        <v>91</v>
      </c>
      <c r="J1" s="71" t="s">
        <v>92</v>
      </c>
      <c r="K1" s="71" t="s">
        <v>93</v>
      </c>
      <c r="L1" s="71" t="s">
        <v>94</v>
      </c>
      <c r="M1" s="71" t="s">
        <v>8</v>
      </c>
      <c r="N1" s="71" t="s">
        <v>95</v>
      </c>
    </row>
    <row r="2" spans="1:14" x14ac:dyDescent="0.25">
      <c r="A2" s="68">
        <v>43041</v>
      </c>
      <c r="B2" t="s">
        <v>96</v>
      </c>
      <c r="C2" t="s">
        <v>99</v>
      </c>
      <c r="D2">
        <v>9</v>
      </c>
      <c r="E2">
        <v>18</v>
      </c>
      <c r="F2">
        <f>E2-D2</f>
        <v>9</v>
      </c>
      <c r="G2" t="s">
        <v>101</v>
      </c>
      <c r="H2">
        <v>0</v>
      </c>
      <c r="I2">
        <v>180</v>
      </c>
      <c r="J2">
        <f>I2-H2</f>
        <v>180</v>
      </c>
      <c r="K2">
        <v>30</v>
      </c>
      <c r="L2">
        <f>J2*K2</f>
        <v>5400</v>
      </c>
      <c r="N2" t="s">
        <v>103</v>
      </c>
    </row>
    <row r="3" spans="1:14" x14ac:dyDescent="0.25">
      <c r="A3" s="69">
        <v>43042</v>
      </c>
      <c r="B3" t="s">
        <v>97</v>
      </c>
      <c r="C3" t="s">
        <v>98</v>
      </c>
      <c r="D3">
        <v>8</v>
      </c>
      <c r="E3">
        <v>15</v>
      </c>
      <c r="F3">
        <f t="shared" ref="F3:F6" si="0">E3-D3</f>
        <v>7</v>
      </c>
      <c r="G3" t="s">
        <v>104</v>
      </c>
      <c r="H3">
        <v>0</v>
      </c>
      <c r="I3">
        <v>210</v>
      </c>
      <c r="J3">
        <f t="shared" ref="J3:J6" si="1">I3-H3</f>
        <v>210</v>
      </c>
      <c r="K3">
        <v>30</v>
      </c>
      <c r="L3">
        <f t="shared" ref="L3:L6" si="2">J3*K3</f>
        <v>6300</v>
      </c>
      <c r="N3" t="s">
        <v>105</v>
      </c>
    </row>
    <row r="4" spans="1:14" x14ac:dyDescent="0.25">
      <c r="A4" s="69">
        <v>43043</v>
      </c>
      <c r="B4" t="s">
        <v>96</v>
      </c>
      <c r="C4" t="s">
        <v>99</v>
      </c>
      <c r="D4">
        <v>9</v>
      </c>
      <c r="E4">
        <v>18</v>
      </c>
      <c r="F4">
        <f t="shared" si="0"/>
        <v>9</v>
      </c>
      <c r="G4" t="s">
        <v>101</v>
      </c>
      <c r="H4">
        <v>180</v>
      </c>
      <c r="I4">
        <v>325</v>
      </c>
      <c r="J4">
        <f>I4-H4</f>
        <v>145</v>
      </c>
      <c r="K4">
        <v>30</v>
      </c>
      <c r="L4">
        <f>J4*K4</f>
        <v>4350</v>
      </c>
      <c r="N4" t="s">
        <v>103</v>
      </c>
    </row>
    <row r="5" spans="1:14" x14ac:dyDescent="0.25">
      <c r="A5" s="69">
        <v>43044</v>
      </c>
      <c r="B5" t="s">
        <v>96</v>
      </c>
      <c r="C5" t="s">
        <v>99</v>
      </c>
      <c r="D5">
        <v>8</v>
      </c>
      <c r="E5">
        <v>17</v>
      </c>
      <c r="F5">
        <f t="shared" si="0"/>
        <v>9</v>
      </c>
      <c r="G5" t="s">
        <v>106</v>
      </c>
      <c r="H5">
        <v>325</v>
      </c>
      <c r="I5">
        <v>520</v>
      </c>
      <c r="J5">
        <f t="shared" si="1"/>
        <v>195</v>
      </c>
      <c r="K5">
        <v>30</v>
      </c>
      <c r="L5">
        <f t="shared" si="2"/>
        <v>5850</v>
      </c>
      <c r="N5" t="s">
        <v>107</v>
      </c>
    </row>
    <row r="6" spans="1:14" x14ac:dyDescent="0.25">
      <c r="A6" s="69">
        <v>43045</v>
      </c>
      <c r="B6" t="s">
        <v>97</v>
      </c>
      <c r="C6" t="s">
        <v>98</v>
      </c>
      <c r="D6">
        <v>10</v>
      </c>
      <c r="E6">
        <v>21</v>
      </c>
      <c r="F6">
        <f t="shared" si="0"/>
        <v>11</v>
      </c>
      <c r="G6" t="s">
        <v>108</v>
      </c>
      <c r="H6">
        <v>210</v>
      </c>
      <c r="I6">
        <v>450</v>
      </c>
      <c r="J6">
        <f t="shared" si="1"/>
        <v>240</v>
      </c>
      <c r="K6">
        <v>30</v>
      </c>
      <c r="L6">
        <f t="shared" si="2"/>
        <v>7200</v>
      </c>
      <c r="N6" t="s">
        <v>103</v>
      </c>
    </row>
    <row r="7" spans="1:14" x14ac:dyDescent="0.25">
      <c r="A7" s="69">
        <v>43046</v>
      </c>
      <c r="B7" t="s">
        <v>96</v>
      </c>
      <c r="C7" t="s">
        <v>99</v>
      </c>
      <c r="D7">
        <v>9</v>
      </c>
      <c r="E7">
        <v>18</v>
      </c>
      <c r="F7">
        <f>E7-D7</f>
        <v>9</v>
      </c>
      <c r="G7" t="s">
        <v>101</v>
      </c>
      <c r="H7">
        <v>520</v>
      </c>
      <c r="I7">
        <v>700</v>
      </c>
      <c r="J7">
        <f>I7-H7</f>
        <v>180</v>
      </c>
      <c r="K7">
        <v>30</v>
      </c>
      <c r="L7">
        <f>J7*K7</f>
        <v>5400</v>
      </c>
      <c r="N7" t="s">
        <v>103</v>
      </c>
    </row>
    <row r="8" spans="1:14" x14ac:dyDescent="0.25">
      <c r="A8" s="69">
        <v>43047</v>
      </c>
      <c r="B8" t="s">
        <v>97</v>
      </c>
      <c r="C8" t="s">
        <v>98</v>
      </c>
      <c r="D8">
        <v>8</v>
      </c>
      <c r="E8">
        <v>15</v>
      </c>
      <c r="F8">
        <f t="shared" ref="F8:F9" si="3">E8-D8</f>
        <v>7</v>
      </c>
      <c r="G8" t="s">
        <v>104</v>
      </c>
      <c r="H8">
        <v>240</v>
      </c>
      <c r="I8">
        <v>445</v>
      </c>
      <c r="J8">
        <f t="shared" ref="J8" si="4">I8-H8</f>
        <v>205</v>
      </c>
      <c r="K8">
        <v>30</v>
      </c>
      <c r="L8">
        <f t="shared" ref="L8" si="5">J8*K8</f>
        <v>6150</v>
      </c>
      <c r="N8" t="s">
        <v>105</v>
      </c>
    </row>
    <row r="9" spans="1:14" x14ac:dyDescent="0.25">
      <c r="A9" s="69">
        <v>43048</v>
      </c>
      <c r="B9" t="s">
        <v>96</v>
      </c>
      <c r="C9" t="s">
        <v>99</v>
      </c>
      <c r="D9">
        <v>9</v>
      </c>
      <c r="E9">
        <v>18</v>
      </c>
      <c r="F9">
        <f t="shared" si="3"/>
        <v>9</v>
      </c>
      <c r="G9" t="s">
        <v>101</v>
      </c>
      <c r="H9">
        <v>700</v>
      </c>
      <c r="I9">
        <v>900</v>
      </c>
      <c r="J9">
        <f>I9-H9</f>
        <v>200</v>
      </c>
      <c r="K9">
        <v>30</v>
      </c>
      <c r="L9">
        <f>J9*K9</f>
        <v>6000</v>
      </c>
      <c r="N9" t="s">
        <v>103</v>
      </c>
    </row>
    <row r="10" spans="1:14" x14ac:dyDescent="0.25">
      <c r="A10" s="69">
        <v>43048</v>
      </c>
      <c r="B10" t="s">
        <v>97</v>
      </c>
      <c r="C10" t="s">
        <v>98</v>
      </c>
      <c r="D10">
        <v>8</v>
      </c>
      <c r="E10">
        <v>15</v>
      </c>
      <c r="F10">
        <f t="shared" ref="F10" si="6">E10-D10</f>
        <v>7</v>
      </c>
      <c r="G10" t="s">
        <v>104</v>
      </c>
      <c r="H10">
        <v>445</v>
      </c>
      <c r="I10">
        <v>445</v>
      </c>
      <c r="J10">
        <f t="shared" ref="J10" si="7">I10-H10</f>
        <v>0</v>
      </c>
      <c r="K10">
        <v>30</v>
      </c>
      <c r="L10">
        <f t="shared" ref="L10" si="8">J10*K10</f>
        <v>0</v>
      </c>
      <c r="N10" t="s">
        <v>105</v>
      </c>
    </row>
  </sheetData>
  <conditionalFormatting sqref="H2:I10">
    <cfRule type="expression" dxfId="4" priority="2">
      <formula>$H2=$I2</formula>
    </cfRule>
  </conditionalFormatting>
  <conditionalFormatting sqref="H10:I10">
    <cfRule type="expression" dxfId="2" priority="1">
      <formula>$H10=$I10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8"/>
  <sheetViews>
    <sheetView workbookViewId="0">
      <selection activeCell="E24" sqref="E24"/>
    </sheetView>
  </sheetViews>
  <sheetFormatPr defaultRowHeight="15" x14ac:dyDescent="0.25"/>
  <cols>
    <col min="1" max="1" width="27" customWidth="1"/>
    <col min="2" max="3" width="15.140625" customWidth="1"/>
    <col min="4" max="11" width="10.140625" customWidth="1"/>
    <col min="12" max="12" width="11.85546875" customWidth="1"/>
    <col min="13" max="13" width="27" customWidth="1"/>
    <col min="14" max="14" width="28.28515625" bestFit="1" customWidth="1"/>
    <col min="15" max="15" width="27" customWidth="1"/>
    <col min="16" max="16" width="28.28515625" bestFit="1" customWidth="1"/>
    <col min="17" max="17" width="27" customWidth="1"/>
    <col min="18" max="18" width="33" bestFit="1" customWidth="1"/>
    <col min="19" max="19" width="31.7109375" customWidth="1"/>
  </cols>
  <sheetData>
    <row r="1" spans="1:12" x14ac:dyDescent="0.25">
      <c r="A1" s="72" t="s">
        <v>95</v>
      </c>
      <c r="B1" t="s">
        <v>115</v>
      </c>
    </row>
    <row r="2" spans="1:12" x14ac:dyDescent="0.25">
      <c r="A2" s="72" t="s">
        <v>102</v>
      </c>
      <c r="B2" t="s">
        <v>115</v>
      </c>
    </row>
    <row r="4" spans="1:12" x14ac:dyDescent="0.25">
      <c r="A4" s="72" t="s">
        <v>110</v>
      </c>
      <c r="D4" s="72" t="s">
        <v>1</v>
      </c>
    </row>
    <row r="5" spans="1:12" x14ac:dyDescent="0.25">
      <c r="A5" s="72" t="s">
        <v>86</v>
      </c>
      <c r="B5" s="72" t="s">
        <v>87</v>
      </c>
      <c r="C5" s="72" t="s">
        <v>92</v>
      </c>
      <c r="D5" s="73">
        <v>43041</v>
      </c>
      <c r="E5" s="73">
        <v>43042</v>
      </c>
      <c r="F5" s="73">
        <v>43043</v>
      </c>
      <c r="G5" s="73">
        <v>43044</v>
      </c>
      <c r="H5" s="73">
        <v>43045</v>
      </c>
      <c r="I5" s="73">
        <v>43046</v>
      </c>
      <c r="J5" s="73">
        <v>43047</v>
      </c>
      <c r="K5" s="73">
        <v>43048</v>
      </c>
      <c r="L5" s="73" t="s">
        <v>109</v>
      </c>
    </row>
    <row r="6" spans="1:12" x14ac:dyDescent="0.25">
      <c r="A6" t="s">
        <v>97</v>
      </c>
      <c r="B6" t="s">
        <v>98</v>
      </c>
      <c r="C6">
        <v>205</v>
      </c>
      <c r="D6" s="74"/>
      <c r="E6" s="74"/>
      <c r="F6" s="74"/>
      <c r="G6" s="74"/>
      <c r="H6" s="74"/>
      <c r="I6" s="74"/>
      <c r="J6" s="74">
        <v>6150</v>
      </c>
      <c r="K6" s="74"/>
      <c r="L6" s="74">
        <v>6150</v>
      </c>
    </row>
    <row r="7" spans="1:12" x14ac:dyDescent="0.25">
      <c r="C7">
        <v>210</v>
      </c>
      <c r="D7" s="74"/>
      <c r="E7" s="74">
        <v>6300</v>
      </c>
      <c r="F7" s="74"/>
      <c r="G7" s="74"/>
      <c r="H7" s="74"/>
      <c r="I7" s="74"/>
      <c r="J7" s="74"/>
      <c r="K7" s="74"/>
      <c r="L7" s="74">
        <v>6300</v>
      </c>
    </row>
    <row r="8" spans="1:12" x14ac:dyDescent="0.25">
      <c r="C8">
        <v>240</v>
      </c>
      <c r="D8" s="74"/>
      <c r="E8" s="74"/>
      <c r="F8" s="74"/>
      <c r="G8" s="74"/>
      <c r="H8" s="74">
        <v>7200</v>
      </c>
      <c r="I8" s="74"/>
      <c r="J8" s="74"/>
      <c r="K8" s="74"/>
      <c r="L8" s="74">
        <v>7200</v>
      </c>
    </row>
    <row r="9" spans="1:12" x14ac:dyDescent="0.25">
      <c r="C9">
        <v>0</v>
      </c>
      <c r="D9" s="74"/>
      <c r="E9" s="74"/>
      <c r="F9" s="74"/>
      <c r="G9" s="74"/>
      <c r="H9" s="74"/>
      <c r="I9" s="74"/>
      <c r="J9" s="74"/>
      <c r="K9" s="74">
        <v>0</v>
      </c>
      <c r="L9" s="74">
        <v>0</v>
      </c>
    </row>
    <row r="10" spans="1:12" x14ac:dyDescent="0.25">
      <c r="B10" t="s">
        <v>111</v>
      </c>
      <c r="D10" s="74"/>
      <c r="E10" s="74">
        <v>6300</v>
      </c>
      <c r="F10" s="74"/>
      <c r="G10" s="74"/>
      <c r="H10" s="74">
        <v>7200</v>
      </c>
      <c r="I10" s="74"/>
      <c r="J10" s="74">
        <v>6150</v>
      </c>
      <c r="K10" s="74">
        <v>0</v>
      </c>
      <c r="L10" s="74">
        <v>19650</v>
      </c>
    </row>
    <row r="11" spans="1:12" x14ac:dyDescent="0.25">
      <c r="A11" t="s">
        <v>112</v>
      </c>
      <c r="D11" s="74"/>
      <c r="E11" s="74">
        <v>6300</v>
      </c>
      <c r="F11" s="74"/>
      <c r="G11" s="74"/>
      <c r="H11" s="74">
        <v>7200</v>
      </c>
      <c r="I11" s="74"/>
      <c r="J11" s="74">
        <v>6150</v>
      </c>
      <c r="K11" s="74">
        <v>0</v>
      </c>
      <c r="L11" s="74">
        <v>19650</v>
      </c>
    </row>
    <row r="12" spans="1:12" x14ac:dyDescent="0.25">
      <c r="A12" t="s">
        <v>96</v>
      </c>
      <c r="B12" t="s">
        <v>99</v>
      </c>
      <c r="C12">
        <v>145</v>
      </c>
      <c r="D12" s="74"/>
      <c r="E12" s="74"/>
      <c r="F12" s="74">
        <v>4350</v>
      </c>
      <c r="G12" s="74"/>
      <c r="H12" s="74"/>
      <c r="I12" s="74"/>
      <c r="J12" s="74"/>
      <c r="K12" s="74"/>
      <c r="L12" s="74">
        <v>4350</v>
      </c>
    </row>
    <row r="13" spans="1:12" x14ac:dyDescent="0.25">
      <c r="C13">
        <v>180</v>
      </c>
      <c r="D13" s="74">
        <v>5400</v>
      </c>
      <c r="E13" s="74"/>
      <c r="F13" s="74"/>
      <c r="G13" s="74"/>
      <c r="H13" s="74"/>
      <c r="I13" s="74">
        <v>5400</v>
      </c>
      <c r="J13" s="74"/>
      <c r="K13" s="74"/>
      <c r="L13" s="74">
        <v>10800</v>
      </c>
    </row>
    <row r="14" spans="1:12" x14ac:dyDescent="0.25">
      <c r="C14">
        <v>195</v>
      </c>
      <c r="D14" s="74"/>
      <c r="E14" s="74"/>
      <c r="F14" s="74"/>
      <c r="G14" s="74">
        <v>5850</v>
      </c>
      <c r="H14" s="74"/>
      <c r="I14" s="74"/>
      <c r="J14" s="74"/>
      <c r="K14" s="74"/>
      <c r="L14" s="74">
        <v>5850</v>
      </c>
    </row>
    <row r="15" spans="1:12" x14ac:dyDescent="0.25">
      <c r="C15">
        <v>200</v>
      </c>
      <c r="D15" s="74"/>
      <c r="E15" s="74"/>
      <c r="F15" s="74"/>
      <c r="G15" s="74"/>
      <c r="H15" s="74"/>
      <c r="I15" s="74"/>
      <c r="J15" s="74"/>
      <c r="K15" s="74">
        <v>6000</v>
      </c>
      <c r="L15" s="74">
        <v>6000</v>
      </c>
    </row>
    <row r="16" spans="1:12" x14ac:dyDescent="0.25">
      <c r="B16" t="s">
        <v>113</v>
      </c>
      <c r="D16" s="74">
        <v>5400</v>
      </c>
      <c r="E16" s="74"/>
      <c r="F16" s="74">
        <v>4350</v>
      </c>
      <c r="G16" s="74">
        <v>5850</v>
      </c>
      <c r="H16" s="74"/>
      <c r="I16" s="74">
        <v>5400</v>
      </c>
      <c r="J16" s="74"/>
      <c r="K16" s="74">
        <v>6000</v>
      </c>
      <c r="L16" s="74">
        <v>27000</v>
      </c>
    </row>
    <row r="17" spans="1:12" x14ac:dyDescent="0.25">
      <c r="A17" t="s">
        <v>114</v>
      </c>
      <c r="D17" s="74">
        <v>5400</v>
      </c>
      <c r="E17" s="74"/>
      <c r="F17" s="74">
        <v>4350</v>
      </c>
      <c r="G17" s="74">
        <v>5850</v>
      </c>
      <c r="H17" s="74"/>
      <c r="I17" s="74">
        <v>5400</v>
      </c>
      <c r="J17" s="74"/>
      <c r="K17" s="74">
        <v>6000</v>
      </c>
      <c r="L17" s="74">
        <v>27000</v>
      </c>
    </row>
    <row r="18" spans="1:12" x14ac:dyDescent="0.25">
      <c r="A18" t="s">
        <v>109</v>
      </c>
      <c r="D18" s="74">
        <v>5400</v>
      </c>
      <c r="E18" s="74">
        <v>6300</v>
      </c>
      <c r="F18" s="74">
        <v>4350</v>
      </c>
      <c r="G18" s="74">
        <v>5850</v>
      </c>
      <c r="H18" s="74">
        <v>7200</v>
      </c>
      <c r="I18" s="74">
        <v>5400</v>
      </c>
      <c r="J18" s="74">
        <v>6150</v>
      </c>
      <c r="K18" s="74">
        <v>6000</v>
      </c>
      <c r="L18" s="74">
        <v>46650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Зарплата Крафтер</vt:lpstr>
      <vt:lpstr>Зарплата Ивеко (Иван)</vt:lpstr>
      <vt:lpstr>Исх.данные</vt:lpstr>
      <vt:lpstr>расчет зарплаты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Che79</cp:lastModifiedBy>
  <cp:lastPrinted>2018-01-05T06:58:42Z</cp:lastPrinted>
  <dcterms:created xsi:type="dcterms:W3CDTF">2017-10-26T09:04:43Z</dcterms:created>
  <dcterms:modified xsi:type="dcterms:W3CDTF">2018-01-25T10:53:02Z</dcterms:modified>
</cp:coreProperties>
</file>