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8"/>
  <workbookPr/>
  <mc:AlternateContent xmlns:mc="http://schemas.openxmlformats.org/markup-compatibility/2006">
    <mc:Choice Requires="x15">
      <x15ac:absPath xmlns:x15ac="http://schemas.microsoft.com/office/spreadsheetml/2010/11/ac" url="/Users/RedpaX/Desktop/"/>
    </mc:Choice>
  </mc:AlternateContent>
  <xr:revisionPtr revIDLastSave="0" documentId="971FE61790993571115B5BF124460DE99646B761" xr6:coauthVersionLast="28" xr6:coauthVersionMax="28" xr10:uidLastSave="{00000000-0000-0000-0000-000000000000}"/>
  <bookViews>
    <workbookView xWindow="8600" yWindow="440" windowWidth="35980" windowHeight="26760" tabRatio="500" xr2:uid="{00000000-000D-0000-FFFF-FFFF00000000}"/>
  </bookViews>
  <sheets>
    <sheet name="NEW" sheetId="2" r:id="rId1"/>
    <sheet name="НЕ ИСПОЛЬЗУЕТСЯ OLD !" sheetId="1" state="hidden" r:id="rId2"/>
    <sheet name="НЕ ИСПОЛЬЗУЕТСЯ (статистика)" sheetId="3" state="hidden" r:id="rId3"/>
  </sheets>
  <definedNames>
    <definedName name="_xlnm._FilterDatabase" localSheetId="2" hidden="1">'НЕ ИСПОЛЬЗУЕТСЯ (статистика)'!$A$1:$C$84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2" l="1"/>
  <c r="A19" i="2"/>
  <c r="A14" i="2"/>
  <c r="N4" i="2"/>
  <c r="N5" i="2"/>
  <c r="N6" i="2"/>
  <c r="N7" i="2"/>
  <c r="N8" i="2"/>
  <c r="N9" i="2"/>
  <c r="N10" i="2"/>
  <c r="N11" i="2"/>
  <c r="N12" i="2"/>
  <c r="N13" i="2"/>
  <c r="N14" i="2"/>
  <c r="N28" i="2"/>
  <c r="E4" i="2"/>
  <c r="A15" i="2"/>
  <c r="A16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F30" i="2"/>
  <c r="F32" i="2"/>
  <c r="F38" i="2"/>
  <c r="F41" i="2"/>
  <c r="A17" i="2"/>
  <c r="A18" i="2"/>
  <c r="F36" i="2"/>
  <c r="C42" i="3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L24" i="3"/>
  <c r="D41" i="3"/>
  <c r="D33" i="3"/>
  <c r="A3" i="1"/>
  <c r="B16" i="1"/>
  <c r="B17" i="1"/>
  <c r="B18" i="1"/>
  <c r="B19" i="1"/>
  <c r="B20" i="1"/>
  <c r="B21" i="1"/>
  <c r="B22" i="1"/>
  <c r="B23" i="1"/>
  <c r="B24" i="1"/>
  <c r="B25" i="1"/>
  <c r="B26" i="1"/>
  <c r="A29" i="1"/>
  <c r="B32" i="1"/>
  <c r="D35" i="1"/>
  <c r="D34" i="1"/>
  <c r="G34" i="1"/>
  <c r="A15" i="1"/>
  <c r="B8" i="1"/>
  <c r="C15" i="1"/>
  <c r="I4" i="1"/>
  <c r="I5" i="1"/>
  <c r="I6" i="1"/>
  <c r="I7" i="1"/>
  <c r="I8" i="1"/>
  <c r="I9" i="1"/>
  <c r="I10" i="1"/>
  <c r="I11" i="1"/>
  <c r="I12" i="1"/>
  <c r="I13" i="1"/>
  <c r="I14" i="1"/>
  <c r="I15" i="1"/>
  <c r="M2" i="1"/>
  <c r="M3" i="1"/>
  <c r="M4" i="1"/>
  <c r="A5" i="1"/>
  <c r="A8" i="1"/>
  <c r="A11" i="1"/>
</calcChain>
</file>

<file path=xl/sharedStrings.xml><?xml version="1.0" encoding="utf-8"?>
<sst xmlns="http://schemas.openxmlformats.org/spreadsheetml/2006/main" count="228" uniqueCount="97">
  <si>
    <t>покупка битка на 16.12.2017</t>
  </si>
  <si>
    <t>дней в году</t>
  </si>
  <si>
    <t>битка</t>
  </si>
  <si>
    <t>Месяц</t>
  </si>
  <si>
    <t>Сложность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</si>
  <si>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</si>
  <si>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</si>
  <si>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</si>
  <si>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</si>
  <si>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</si>
  <si>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</si>
  <si>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</si>
  <si>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</si>
  <si>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</si>
  <si>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</si>
  <si>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</si>
  <si>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</si>
  <si>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увеличение сложности 2017 год</t>
  </si>
  <si>
    <t>всего прошло дней с момента покупки 67ТХ и итоговый доход за 40 дней</t>
  </si>
  <si>
    <t xml:space="preserve">доход в битках с 12.01.2018 по 25.01.2018 </t>
  </si>
  <si>
    <t>доход в битках с 16.12.2017 по 12.01.2018</t>
  </si>
  <si>
    <t>осталось дней и доход за все эти дни без учета сложности</t>
  </si>
  <si>
    <t>итого будет заработано на ХФ без учета роста сложности и за вычетом комиссии</t>
  </si>
  <si>
    <t>процент увеличения сложности</t>
  </si>
  <si>
    <t>%</t>
  </si>
  <si>
    <t>это 1%</t>
  </si>
  <si>
    <t>разницы %</t>
  </si>
  <si>
    <t>среднее увеличение сложности в месяц</t>
  </si>
  <si>
    <t>пример формулы расчета процента</t>
  </si>
  <si>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</si>
  <si>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</si>
  <si>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</si>
  <si>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</si>
  <si>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</si>
  <si>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</si>
  <si>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</si>
  <si>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</si>
  <si>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</si>
  <si>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</si>
  <si>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месяцев</t>
  </si>
  <si>
    <t>сумму за 30 дней делим на оставшиеся месяцы</t>
  </si>
  <si>
    <t>% вычитаем проценты сложности</t>
  </si>
  <si>
    <t>итого будет заработано на ХФ С УЧЕТОМ РОСТА СЛОЖНОСТИ и за вычетом комиссии</t>
  </si>
  <si>
    <t>итого:</t>
  </si>
  <si>
    <t>осталось месяцев</t>
  </si>
  <si>
    <t>выше зименяемые значения</t>
  </si>
  <si>
    <t>сумма покупки 10000 долларов</t>
  </si>
  <si>
    <t>эквивалент битка</t>
  </si>
  <si>
    <t>при писсимистичном расчете по 11000 долларов за биток</t>
  </si>
  <si>
    <t>общий доход в битках за год на ХФ с учетом всего</t>
  </si>
  <si>
    <t>в день чистыми (уже за вычетом комиссии)</t>
  </si>
  <si>
    <t>сравниамем покупку битка на момент покупки мощьонстей</t>
  </si>
  <si>
    <t>на выходе из ХФ через год</t>
  </si>
  <si>
    <t xml:space="preserve">разницы в </t>
  </si>
  <si>
    <t>суммы за 10 месяцев</t>
  </si>
  <si>
    <t>SHA-256 payout (BTC)</t>
  </si>
  <si>
    <t>среднее значение за 1 месяц</t>
  </si>
  <si>
    <t>среднее значение за последнии дни</t>
  </si>
  <si>
    <t>Доход за 1 TH (последний)</t>
  </si>
  <si>
    <t>за 1 ТХ</t>
  </si>
  <si>
    <t>за 67 ТХ</t>
  </si>
  <si>
    <t>Цена 10 GH/s в долларах</t>
  </si>
  <si>
    <t>Курс биткоина на момент покупки мощностей (в долларах)</t>
  </si>
  <si>
    <t>Всего куплено хэшрейта, измерятся в TH/s (терахэшей)</t>
  </si>
  <si>
    <t>ИЗНАЧАЛЬНО НУЖНО ЗАПОЛНИТЬ</t>
  </si>
  <si>
    <t>увеличение сложности в год</t>
  </si>
  <si>
    <t>Стоимость обслуживания за каждые 10 GH/s SHA-256 в долларах</t>
  </si>
  <si>
    <t>месяц 11</t>
  </si>
  <si>
    <t>месяц 12</t>
  </si>
  <si>
    <t>Осталось месяцев в контракте</t>
  </si>
  <si>
    <t>Доход за месяц с учетом вычета комиссии</t>
  </si>
  <si>
    <t>Уже получено биткоинов (без учета вычета комиссии)</t>
  </si>
  <si>
    <t>Уже получено биткоинов (с учетом вычета комиссии, чистыми)</t>
  </si>
  <si>
    <t>Прошло дней с момента покупки контракта</t>
  </si>
  <si>
    <t>% Процент скидки/промокода при покупке (если использовался)</t>
  </si>
  <si>
    <t>средний доход в день за прошлый месяц без учета комиссии</t>
  </si>
  <si>
    <t>Доход в месяц без вычета комиссии но с учетем роста сложности</t>
  </si>
  <si>
    <t>стоимость обслуживания за все мощности в долларах в день</t>
  </si>
  <si>
    <t>стоимость обслуживания за все мощности в долларах в месяц</t>
  </si>
  <si>
    <t>минусовое значение в данном столбике означает, что комиссия выше дохода и ваш контракт остановлен</t>
  </si>
  <si>
    <t>биткоинов</t>
  </si>
  <si>
    <t>Прогнозируемый курс биткоина на месяц в долларах</t>
  </si>
  <si>
    <t>Общий доход чистыми за весь контракт</t>
  </si>
  <si>
    <t>Доход за оставшиеся месяцы чистыми</t>
  </si>
  <si>
    <t>Затрачено биткоинов на покупку контракта</t>
  </si>
  <si>
    <t>Общий доход чистыми за весь контракт в долларах</t>
  </si>
  <si>
    <t>долларов</t>
  </si>
  <si>
    <t>Выгода от покупки мощностей относительно покупки биткоина</t>
  </si>
  <si>
    <t>осталось дней контракта</t>
  </si>
  <si>
    <t>указать курс биткоина по окончании контракта</t>
  </si>
  <si>
    <t>ВСЕ ГОЛУБЫЕ ПОЛЯ В ТАБЛИЦЕ МОЖНО ИЗМЕНЯТЬ И ЗАПОЛНЯТЬ</t>
  </si>
  <si>
    <t>осталось месяцев контракта</t>
  </si>
  <si>
    <t>потрачено долларов на покупку мощностей</t>
  </si>
  <si>
    <t>Чистая прибыль</t>
  </si>
  <si>
    <t>Таблицы расчета доходности облачного майнинга hashflare.io на контракты SHA-256</t>
  </si>
  <si>
    <t>(автор Pavel Demyanov) переход по реферальной ссылке на регистрацию в hashflare как благорадность от вас приветствуется но не является обязательной.</t>
  </si>
  <si>
    <t>Так же вы можете задать мне вопросы по hashflare.io в телеграмм https://t.me/PavelDemyanov и попросить промо код на скидку в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</si>
</sst>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rgb="FF676A6C"/>
      <name val="Helvetica Neue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6" borderId="2" xfId="0" applyFill="1" applyBorder="1"/>
    <xf numFmtId="0" fontId="0" fillId="3" borderId="1" xfId="0" applyFill="1" applyBorder="1"/>
    <xf numFmtId="1" fontId="0" fillId="0" borderId="0" xfId="0" applyNumberFormat="1"/>
    <xf numFmtId="0" fontId="0" fillId="5" borderId="0" xfId="0" applyFill="1" applyBorder="1"/>
    <xf numFmtId="0" fontId="0" fillId="0" borderId="1" xfId="0" applyNumberFormat="1" applyBorder="1"/>
    <xf numFmtId="0" fontId="5" fillId="9" borderId="10" xfId="0" applyFont="1" applyFill="1" applyBorder="1"/>
    <xf numFmtId="0" fontId="5" fillId="9" borderId="11" xfId="0" applyFont="1" applyFill="1" applyBorder="1"/>
    <xf numFmtId="0" fontId="0" fillId="0" borderId="13" xfId="0" applyBorder="1"/>
    <xf numFmtId="0" fontId="0" fillId="2" borderId="7" xfId="0" applyFill="1" applyBorder="1"/>
    <xf numFmtId="0" fontId="0" fillId="3" borderId="19" xfId="0" applyFill="1" applyBorder="1"/>
    <xf numFmtId="1" fontId="4" fillId="7" borderId="22" xfId="0" applyNumberFormat="1" applyFont="1" applyFill="1" applyBorder="1"/>
    <xf numFmtId="0" fontId="4" fillId="7" borderId="23" xfId="0" applyFont="1" applyFill="1" applyBorder="1"/>
    <xf numFmtId="0" fontId="0" fillId="8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3" fillId="3" borderId="4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6" borderId="15" xfId="0" applyFill="1" applyBorder="1"/>
    <xf numFmtId="0" fontId="0" fillId="6" borderId="27" xfId="0" applyFill="1" applyBorder="1"/>
    <xf numFmtId="0" fontId="0" fillId="6" borderId="28" xfId="0" applyFill="1" applyBorder="1"/>
    <xf numFmtId="0" fontId="1" fillId="6" borderId="14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6" fillId="9" borderId="12" xfId="0" applyFont="1" applyFill="1" applyBorder="1"/>
    <xf numFmtId="0" fontId="0" fillId="0" borderId="0" xfId="0" applyAlignment="1">
      <alignment horizontal="right"/>
    </xf>
    <xf numFmtId="0" fontId="3" fillId="10" borderId="24" xfId="0" applyFont="1" applyFill="1" applyBorder="1" applyAlignment="1">
      <alignment horizontal="right"/>
    </xf>
    <xf numFmtId="0" fontId="3" fillId="10" borderId="18" xfId="0" applyFont="1" applyFill="1" applyBorder="1"/>
    <xf numFmtId="0" fontId="0" fillId="10" borderId="10" xfId="0" applyFill="1" applyBorder="1"/>
    <xf numFmtId="0" fontId="0" fillId="10" borderId="12" xfId="0" applyFill="1" applyBorder="1"/>
    <xf numFmtId="0" fontId="3" fillId="10" borderId="37" xfId="0" applyFont="1" applyFill="1" applyBorder="1" applyAlignment="1">
      <alignment horizontal="right"/>
    </xf>
    <xf numFmtId="0" fontId="3" fillId="10" borderId="39" xfId="0" applyFont="1" applyFill="1" applyBorder="1"/>
    <xf numFmtId="0" fontId="3" fillId="8" borderId="35" xfId="0" applyNumberFormat="1" applyFont="1" applyFill="1" applyBorder="1"/>
    <xf numFmtId="0" fontId="3" fillId="3" borderId="8" xfId="0" applyFont="1" applyFill="1" applyBorder="1"/>
    <xf numFmtId="1" fontId="0" fillId="3" borderId="1" xfId="0" applyNumberFormat="1" applyFill="1" applyBorder="1"/>
    <xf numFmtId="0" fontId="3" fillId="3" borderId="19" xfId="0" applyFont="1" applyFill="1" applyBorder="1"/>
    <xf numFmtId="0" fontId="0" fillId="3" borderId="40" xfId="0" applyFill="1" applyBorder="1"/>
    <xf numFmtId="0" fontId="7" fillId="0" borderId="8" xfId="0" applyFont="1" applyBorder="1"/>
    <xf numFmtId="22" fontId="7" fillId="0" borderId="41" xfId="0" applyNumberFormat="1" applyFont="1" applyBorder="1"/>
    <xf numFmtId="0" fontId="7" fillId="0" borderId="41" xfId="0" applyFont="1" applyBorder="1"/>
    <xf numFmtId="0" fontId="0" fillId="0" borderId="42" xfId="0" applyBorder="1"/>
    <xf numFmtId="0" fontId="7" fillId="0" borderId="9" xfId="0" applyFont="1" applyBorder="1"/>
    <xf numFmtId="22" fontId="7" fillId="0" borderId="0" xfId="0" applyNumberFormat="1" applyFont="1" applyBorder="1"/>
    <xf numFmtId="0" fontId="7" fillId="0" borderId="0" xfId="0" applyFont="1" applyBorder="1"/>
    <xf numFmtId="0" fontId="0" fillId="0" borderId="43" xfId="0" applyBorder="1"/>
    <xf numFmtId="0" fontId="7" fillId="0" borderId="5" xfId="0" applyFont="1" applyBorder="1"/>
    <xf numFmtId="22" fontId="7" fillId="0" borderId="6" xfId="0" applyNumberFormat="1" applyFont="1" applyBorder="1"/>
    <xf numFmtId="0" fontId="7" fillId="0" borderId="6" xfId="0" applyFont="1" applyBorder="1"/>
    <xf numFmtId="0" fontId="0" fillId="0" borderId="7" xfId="0" applyBorder="1"/>
    <xf numFmtId="0" fontId="0" fillId="3" borderId="29" xfId="0" applyFill="1" applyBorder="1"/>
    <xf numFmtId="0" fontId="0" fillId="3" borderId="31" xfId="0" applyFill="1" applyBorder="1"/>
    <xf numFmtId="0" fontId="0" fillId="3" borderId="0" xfId="0" applyFill="1"/>
    <xf numFmtId="1" fontId="0" fillId="4" borderId="1" xfId="0" applyNumberFormat="1" applyFill="1" applyBorder="1"/>
    <xf numFmtId="1" fontId="0" fillId="4" borderId="30" xfId="0" applyNumberFormat="1" applyFill="1" applyBorder="1"/>
    <xf numFmtId="0" fontId="0" fillId="4" borderId="1" xfId="0" applyFill="1" applyBorder="1"/>
    <xf numFmtId="0" fontId="0" fillId="12" borderId="1" xfId="0" applyFill="1" applyBorder="1"/>
    <xf numFmtId="0" fontId="0" fillId="3" borderId="15" xfId="0" applyFill="1" applyBorder="1"/>
    <xf numFmtId="1" fontId="0" fillId="4" borderId="27" xfId="0" applyNumberFormat="1" applyFill="1" applyBorder="1"/>
    <xf numFmtId="0" fontId="0" fillId="3" borderId="28" xfId="0" applyFill="1" applyBorder="1"/>
    <xf numFmtId="0" fontId="0" fillId="12" borderId="0" xfId="0" applyFill="1" applyBorder="1"/>
    <xf numFmtId="0" fontId="0" fillId="4" borderId="1" xfId="0" applyFill="1" applyBorder="1" applyAlignment="1">
      <alignment horizontal="right"/>
    </xf>
    <xf numFmtId="0" fontId="0" fillId="12" borderId="0" xfId="0" applyFill="1"/>
    <xf numFmtId="0" fontId="0" fillId="0" borderId="0" xfId="0" applyAlignment="1">
      <alignment vertical="center" wrapText="1"/>
    </xf>
    <xf numFmtId="0" fontId="2" fillId="6" borderId="12" xfId="0" applyFont="1" applyFill="1" applyBorder="1"/>
    <xf numFmtId="0" fontId="2" fillId="10" borderId="11" xfId="0" applyFont="1" applyFill="1" applyBorder="1"/>
    <xf numFmtId="0" fontId="2" fillId="10" borderId="25" xfId="0" applyFont="1" applyFill="1" applyBorder="1"/>
    <xf numFmtId="0" fontId="2" fillId="6" borderId="18" xfId="0" applyFont="1" applyFill="1" applyBorder="1"/>
    <xf numFmtId="0" fontId="10" fillId="0" borderId="23" xfId="0" applyFont="1" applyBorder="1"/>
    <xf numFmtId="0" fontId="11" fillId="4" borderId="22" xfId="0" applyFont="1" applyFill="1" applyBorder="1"/>
    <xf numFmtId="164" fontId="2" fillId="13" borderId="11" xfId="0" applyNumberFormat="1" applyFont="1" applyFill="1" applyBorder="1"/>
    <xf numFmtId="0" fontId="0" fillId="0" borderId="0" xfId="0" applyBorder="1"/>
    <xf numFmtId="2" fontId="0" fillId="3" borderId="1" xfId="0" applyNumberFormat="1" applyFill="1" applyBorder="1"/>
    <xf numFmtId="2" fontId="0" fillId="3" borderId="30" xfId="0" applyNumberFormat="1" applyFill="1" applyBorder="1"/>
    <xf numFmtId="2" fontId="0" fillId="3" borderId="27" xfId="0" applyNumberFormat="1" applyFill="1" applyBorder="1"/>
    <xf numFmtId="2" fontId="4" fillId="7" borderId="22" xfId="0" applyNumberFormat="1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13" fillId="1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90"/>
    </xf>
    <xf numFmtId="0" fontId="0" fillId="3" borderId="23" xfId="0" applyFill="1" applyBorder="1" applyAlignment="1">
      <alignment horizontal="center" vertical="center" textRotation="90"/>
    </xf>
    <xf numFmtId="0" fontId="0" fillId="3" borderId="18" xfId="0" applyFill="1" applyBorder="1" applyAlignment="1">
      <alignment horizontal="center" vertical="center" textRotation="90"/>
    </xf>
    <xf numFmtId="0" fontId="0" fillId="12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12" borderId="46" xfId="0" applyFill="1" applyBorder="1" applyAlignment="1">
      <alignment horizontal="center" vertical="center" wrapText="1"/>
    </xf>
    <xf numFmtId="0" fontId="0" fillId="12" borderId="45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shflare.io/r/FC7DD14A" TargetMode="External"/><Relationship Id="rId2" Type="http://schemas.openxmlformats.org/officeDocument/2006/relationships/hyperlink" Target="https://hashflare.io/r/FC7DD14A" TargetMode="External"/><Relationship Id="rId1" Type="http://schemas.openxmlformats.org/officeDocument/2006/relationships/hyperlink" Target="https://hashflare.io/r/FC7DD14A" TargetMode="External"/><Relationship Id="rId4" Type="http://schemas.openxmlformats.org/officeDocument/2006/relationships/hyperlink" Target="https://t.me/PavelDemyan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J1" zoomScale="110" zoomScaleNormal="110" zoomScalePageLayoutView="110" workbookViewId="0" xr3:uid="{AEA406A1-0E4B-5B11-9CD5-51D6E497D94C}">
      <selection activeCell="B22" sqref="B22:B24"/>
    </sheetView>
  </sheetViews>
  <sheetFormatPr defaultColWidth="10.8515625" defaultRowHeight="15" x14ac:dyDescent="0.2"/>
  <cols>
    <col min="1" max="1" width="11.8359375" customWidth="1"/>
    <col min="2" max="2" width="62.640625" customWidth="1"/>
    <col min="3" max="3" width="21.82421875" customWidth="1"/>
    <col min="4" max="4" width="14.796875" customWidth="1"/>
    <col min="5" max="5" width="27.8671875" customWidth="1"/>
    <col min="6" max="6" width="17.140625" customWidth="1"/>
    <col min="7" max="7" width="17.87890625" customWidth="1"/>
    <col min="8" max="8" width="4.3125" customWidth="1"/>
    <col min="9" max="9" width="4.4375" customWidth="1"/>
    <col min="10" max="10" width="5.17578125" customWidth="1"/>
    <col min="11" max="11" width="5.671875" customWidth="1"/>
    <col min="12" max="12" width="14.55078125" customWidth="1"/>
    <col min="13" max="13" width="21.94921875" customWidth="1"/>
    <col min="14" max="14" width="11.7109375" customWidth="1"/>
  </cols>
  <sheetData>
    <row r="1" spans="1:15" ht="27" customHeight="1" x14ac:dyDescent="0.2">
      <c r="A1" s="106" t="s">
        <v>90</v>
      </c>
      <c r="B1" s="106"/>
      <c r="D1" s="105" t="s">
        <v>69</v>
      </c>
      <c r="E1" s="105" t="s">
        <v>76</v>
      </c>
      <c r="F1" s="105" t="s">
        <v>70</v>
      </c>
      <c r="G1" s="105" t="s">
        <v>81</v>
      </c>
      <c r="K1" s="71"/>
      <c r="L1" s="108" t="s">
        <v>65</v>
      </c>
      <c r="M1" s="109"/>
      <c r="N1" s="112" t="s">
        <v>23</v>
      </c>
      <c r="O1" s="113"/>
    </row>
    <row r="2" spans="1:15" ht="20.100000000000001" customHeight="1" x14ac:dyDescent="0.3">
      <c r="A2" s="107"/>
      <c r="B2" s="107"/>
      <c r="D2" s="105"/>
      <c r="E2" s="105"/>
      <c r="F2" s="105"/>
      <c r="G2" s="105"/>
      <c r="K2" s="71"/>
      <c r="L2" s="55" t="s">
        <v>3</v>
      </c>
      <c r="M2" s="53" t="s">
        <v>4</v>
      </c>
      <c r="N2" s="114"/>
      <c r="O2" s="115"/>
    </row>
    <row r="3" spans="1:15" x14ac:dyDescent="0.2">
      <c r="A3" s="100" t="s">
        <v>64</v>
      </c>
      <c r="B3" s="101"/>
      <c r="D3" s="105"/>
      <c r="E3" s="105"/>
      <c r="F3" s="105"/>
      <c r="G3" s="105"/>
      <c r="K3" s="102">
        <v>2017</v>
      </c>
      <c r="L3" s="23" t="s">
        <v>5</v>
      </c>
      <c r="M3" s="72">
        <v>392963262344</v>
      </c>
      <c r="N3" s="91"/>
      <c r="O3" s="56"/>
    </row>
    <row r="4" spans="1:15" x14ac:dyDescent="0.2">
      <c r="A4" s="80">
        <v>67</v>
      </c>
      <c r="B4" s="75" t="s">
        <v>63</v>
      </c>
      <c r="D4" s="2" t="s">
        <v>29</v>
      </c>
      <c r="E4" s="2">
        <f>(A14*30.5)-((A14*30.5)/100)*N28</f>
        <v>0.23601871466115057</v>
      </c>
      <c r="F4" s="2">
        <f>E4-(A16/G4)</f>
        <v>0.18100140696884287</v>
      </c>
      <c r="G4" s="74">
        <v>13000</v>
      </c>
      <c r="K4" s="102"/>
      <c r="L4" s="23" t="s">
        <v>6</v>
      </c>
      <c r="M4" s="72">
        <v>440779902287</v>
      </c>
      <c r="N4" s="91">
        <f t="shared" ref="N4:N27" si="0">100-(M3/(M4/100))</f>
        <v>10.848189696241121</v>
      </c>
      <c r="O4" s="56" t="s">
        <v>24</v>
      </c>
    </row>
    <row r="5" spans="1:15" x14ac:dyDescent="0.2">
      <c r="A5" s="80">
        <v>3.5000000000000001E-3</v>
      </c>
      <c r="B5" s="75" t="s">
        <v>66</v>
      </c>
      <c r="D5" s="2" t="s">
        <v>30</v>
      </c>
      <c r="E5" s="2">
        <f>E4-(E4/100*N28)</f>
        <v>0.205918735660369</v>
      </c>
      <c r="F5" s="2">
        <f>E5-(A16/G5)</f>
        <v>0.14089828111491445</v>
      </c>
      <c r="G5" s="74">
        <v>11000</v>
      </c>
      <c r="K5" s="102"/>
      <c r="L5" s="23" t="s">
        <v>7</v>
      </c>
      <c r="M5" s="72">
        <v>499635929817</v>
      </c>
      <c r="N5" s="91">
        <f t="shared" si="0"/>
        <v>11.779782841389533</v>
      </c>
      <c r="O5" s="56" t="s">
        <v>24</v>
      </c>
    </row>
    <row r="6" spans="1:15" x14ac:dyDescent="0.2">
      <c r="A6" s="80">
        <v>1.3238E-4</v>
      </c>
      <c r="B6" s="75" t="s">
        <v>58</v>
      </c>
      <c r="D6" s="2" t="s">
        <v>31</v>
      </c>
      <c r="E6" s="2">
        <f>E5-(E5/100*N28)</f>
        <v>0.17965747231884455</v>
      </c>
      <c r="F6" s="2">
        <f>E6-(A16/G6)</f>
        <v>0.11463701777339</v>
      </c>
      <c r="G6" s="74">
        <v>11000</v>
      </c>
      <c r="K6" s="102"/>
      <c r="L6" s="23" t="s">
        <v>8</v>
      </c>
      <c r="M6" s="72">
        <v>521974519554</v>
      </c>
      <c r="N6" s="91">
        <f t="shared" si="0"/>
        <v>4.279632223443997</v>
      </c>
      <c r="O6" s="56" t="s">
        <v>24</v>
      </c>
    </row>
    <row r="7" spans="1:15" x14ac:dyDescent="0.2">
      <c r="A7" s="80">
        <v>1.5</v>
      </c>
      <c r="B7" s="75" t="s">
        <v>61</v>
      </c>
      <c r="D7" s="2" t="s">
        <v>32</v>
      </c>
      <c r="E7" s="2">
        <f>E6-(E6/100*N28)</f>
        <v>0.15674536489594604</v>
      </c>
      <c r="F7" s="2">
        <f>E7-(A16/G7)</f>
        <v>8.5222864895946035E-2</v>
      </c>
      <c r="G7" s="74">
        <v>10000</v>
      </c>
      <c r="K7" s="102"/>
      <c r="L7" s="23" t="s">
        <v>9</v>
      </c>
      <c r="M7" s="72">
        <v>595921917085</v>
      </c>
      <c r="N7" s="91">
        <f t="shared" si="0"/>
        <v>12.408907175745384</v>
      </c>
      <c r="O7" s="56" t="s">
        <v>24</v>
      </c>
    </row>
    <row r="8" spans="1:15" x14ac:dyDescent="0.2">
      <c r="A8" s="80">
        <v>3</v>
      </c>
      <c r="B8" s="75" t="s">
        <v>74</v>
      </c>
      <c r="D8" s="2" t="s">
        <v>33</v>
      </c>
      <c r="E8" s="2">
        <f>E7-(E7/100*N28)</f>
        <v>0.13675528826744035</v>
      </c>
      <c r="F8" s="2">
        <f>E8-(A16/G8)</f>
        <v>5.7285843822995897E-2</v>
      </c>
      <c r="G8" s="74">
        <v>9000</v>
      </c>
      <c r="K8" s="102"/>
      <c r="L8" s="23" t="s">
        <v>10</v>
      </c>
      <c r="M8" s="72">
        <v>711697198174</v>
      </c>
      <c r="N8" s="91">
        <f t="shared" si="0"/>
        <v>16.267491481776858</v>
      </c>
      <c r="O8" s="56" t="s">
        <v>24</v>
      </c>
    </row>
    <row r="9" spans="1:15" x14ac:dyDescent="0.2">
      <c r="A9" s="80">
        <v>17758</v>
      </c>
      <c r="B9" s="75" t="s">
        <v>62</v>
      </c>
      <c r="D9" s="2" t="s">
        <v>34</v>
      </c>
      <c r="E9" s="2">
        <f>E8-(E8/100*N28)</f>
        <v>0.11931458950333787</v>
      </c>
      <c r="F9" s="2">
        <f>E9-(A16/G9)</f>
        <v>5.4294134957883322E-2</v>
      </c>
      <c r="G9" s="74">
        <v>11000</v>
      </c>
      <c r="K9" s="102"/>
      <c r="L9" s="23" t="s">
        <v>11</v>
      </c>
      <c r="M9" s="72">
        <v>860221984436</v>
      </c>
      <c r="N9" s="91">
        <f t="shared" si="0"/>
        <v>17.265867293473036</v>
      </c>
      <c r="O9" s="56" t="s">
        <v>24</v>
      </c>
    </row>
    <row r="10" spans="1:15" x14ac:dyDescent="0.2">
      <c r="A10" s="80">
        <v>40</v>
      </c>
      <c r="B10" s="75" t="s">
        <v>73</v>
      </c>
      <c r="D10" s="2" t="s">
        <v>35</v>
      </c>
      <c r="E10" s="2">
        <f>E9-(E9/100*N28)</f>
        <v>0.10409814091071916</v>
      </c>
      <c r="F10" s="2">
        <f>E10-(A16/G10)</f>
        <v>3.9077686365264611E-2</v>
      </c>
      <c r="G10" s="74">
        <v>11000</v>
      </c>
      <c r="K10" s="102"/>
      <c r="L10" s="23" t="s">
        <v>12</v>
      </c>
      <c r="M10" s="72">
        <v>923233068449</v>
      </c>
      <c r="N10" s="91">
        <f t="shared" si="0"/>
        <v>6.8250462604049034</v>
      </c>
      <c r="O10" s="56" t="s">
        <v>24</v>
      </c>
    </row>
    <row r="11" spans="1:15" x14ac:dyDescent="0.2">
      <c r="A11" s="80">
        <v>0.36199999999999999</v>
      </c>
      <c r="B11" s="75" t="s">
        <v>71</v>
      </c>
      <c r="D11" s="2" t="s">
        <v>36</v>
      </c>
      <c r="E11" s="2">
        <f>E10-(E10/100*N28)</f>
        <v>9.0822279037089504E-2</v>
      </c>
      <c r="F11" s="2">
        <f>E11-(A16/G11)</f>
        <v>2.5801824491634956E-2</v>
      </c>
      <c r="G11" s="74">
        <v>11000</v>
      </c>
      <c r="K11" s="102"/>
      <c r="L11" s="23" t="s">
        <v>13</v>
      </c>
      <c r="M11" s="72">
        <v>1103400932964</v>
      </c>
      <c r="N11" s="91">
        <f t="shared" si="0"/>
        <v>16.328413284102069</v>
      </c>
      <c r="O11" s="56" t="s">
        <v>24</v>
      </c>
    </row>
    <row r="12" spans="1:15" x14ac:dyDescent="0.2">
      <c r="A12" s="80">
        <v>0.29499999999999998</v>
      </c>
      <c r="B12" s="75" t="s">
        <v>72</v>
      </c>
      <c r="D12" s="2" t="s">
        <v>37</v>
      </c>
      <c r="E12" s="2">
        <f>E11-(E11/100*N28)</f>
        <v>7.9239516645792138E-2</v>
      </c>
      <c r="F12" s="2">
        <f>E12-(A16/G12)</f>
        <v>1.421906210033759E-2</v>
      </c>
      <c r="G12" s="74">
        <v>11000</v>
      </c>
      <c r="K12" s="102"/>
      <c r="L12" s="23" t="s">
        <v>14</v>
      </c>
      <c r="M12" s="72">
        <v>1452839779146</v>
      </c>
      <c r="N12" s="91">
        <f t="shared" si="0"/>
        <v>24.052125444101279</v>
      </c>
      <c r="O12" s="56" t="s">
        <v>24</v>
      </c>
    </row>
    <row r="13" spans="1:15" x14ac:dyDescent="0.2">
      <c r="D13" s="2" t="s">
        <v>38</v>
      </c>
      <c r="E13" s="2">
        <f>E12-(E12/100*N28)</f>
        <v>6.9133929084675652E-2</v>
      </c>
      <c r="F13" s="2">
        <f>E13-(A16/G13)</f>
        <v>4.1134745392211042E-3</v>
      </c>
      <c r="G13" s="74">
        <v>11000</v>
      </c>
      <c r="K13" s="102"/>
      <c r="L13" s="23" t="s">
        <v>15</v>
      </c>
      <c r="M13" s="72">
        <v>1347001430559</v>
      </c>
      <c r="N13" s="91">
        <f t="shared" si="0"/>
        <v>-7.8573300804199988</v>
      </c>
      <c r="O13" s="56" t="s">
        <v>24</v>
      </c>
    </row>
    <row r="14" spans="1:15" ht="15.75" thickBot="1" x14ac:dyDescent="0.25">
      <c r="A14" s="81">
        <f>A6*A4</f>
        <v>8.8694600000000009E-3</v>
      </c>
      <c r="B14" s="79" t="s">
        <v>75</v>
      </c>
      <c r="D14" s="2" t="s">
        <v>67</v>
      </c>
      <c r="E14" s="2">
        <f>E13-(E13/100*N28)</f>
        <v>6.0317129041179834E-2</v>
      </c>
      <c r="F14" s="2">
        <f>E14-(A16/G14)</f>
        <v>-4.7033255042747135E-3</v>
      </c>
      <c r="G14" s="74">
        <v>11000</v>
      </c>
      <c r="K14" s="103"/>
      <c r="L14" s="69" t="s">
        <v>16</v>
      </c>
      <c r="M14" s="73">
        <v>1873105475221</v>
      </c>
      <c r="N14" s="92">
        <f t="shared" si="0"/>
        <v>28.087262122808497</v>
      </c>
      <c r="O14" s="70" t="s">
        <v>24</v>
      </c>
    </row>
    <row r="15" spans="1:15" ht="15.95" customHeight="1" x14ac:dyDescent="0.2">
      <c r="A15" s="81">
        <f>A5*(A4*100)</f>
        <v>23.45</v>
      </c>
      <c r="B15" s="79" t="s">
        <v>77</v>
      </c>
      <c r="D15" s="2" t="s">
        <v>68</v>
      </c>
      <c r="E15" s="2">
        <f>E14-(E14/100*N28)</f>
        <v>5.2624754645643014E-2</v>
      </c>
      <c r="F15" s="2">
        <f>E15-(A16/G15)</f>
        <v>-1.2395699899811534E-2</v>
      </c>
      <c r="G15" s="74">
        <v>11000</v>
      </c>
      <c r="K15" s="104">
        <v>2018</v>
      </c>
      <c r="L15" s="76" t="s">
        <v>5</v>
      </c>
      <c r="M15" s="77"/>
      <c r="N15" s="93" t="e">
        <f t="shared" si="0"/>
        <v>#DIV/0!</v>
      </c>
      <c r="O15" s="78" t="s">
        <v>24</v>
      </c>
    </row>
    <row r="16" spans="1:15" ht="15.95" customHeight="1" x14ac:dyDescent="0.2">
      <c r="A16" s="81">
        <f>A15*30.5</f>
        <v>715.22500000000002</v>
      </c>
      <c r="B16" s="79" t="s">
        <v>78</v>
      </c>
      <c r="F16" s="122" t="s">
        <v>79</v>
      </c>
      <c r="K16" s="102"/>
      <c r="L16" s="23" t="s">
        <v>6</v>
      </c>
      <c r="M16" s="72"/>
      <c r="N16" s="91" t="e">
        <f t="shared" si="0"/>
        <v>#DIV/0!</v>
      </c>
      <c r="O16" s="56" t="s">
        <v>24</v>
      </c>
    </row>
    <row r="17" spans="1:15" x14ac:dyDescent="0.2">
      <c r="A17" s="81">
        <f>365-A10</f>
        <v>325</v>
      </c>
      <c r="B17" s="79" t="s">
        <v>88</v>
      </c>
      <c r="F17" s="123"/>
      <c r="K17" s="102"/>
      <c r="L17" s="23" t="s">
        <v>7</v>
      </c>
      <c r="M17" s="72"/>
      <c r="N17" s="91" t="e">
        <f t="shared" si="0"/>
        <v>#DIV/0!</v>
      </c>
      <c r="O17" s="56" t="s">
        <v>24</v>
      </c>
    </row>
    <row r="18" spans="1:15" x14ac:dyDescent="0.2">
      <c r="A18" s="81">
        <f>A17/30.5</f>
        <v>10.655737704918034</v>
      </c>
      <c r="B18" s="79" t="s">
        <v>91</v>
      </c>
      <c r="F18" s="123"/>
      <c r="K18" s="102"/>
      <c r="L18" s="23" t="s">
        <v>8</v>
      </c>
      <c r="M18" s="72"/>
      <c r="N18" s="91" t="e">
        <f t="shared" si="0"/>
        <v>#DIV/0!</v>
      </c>
      <c r="O18" s="56" t="s">
        <v>24</v>
      </c>
    </row>
    <row r="19" spans="1:15" x14ac:dyDescent="0.2">
      <c r="A19" s="81">
        <f>F34*A9</f>
        <v>9748.5000000000018</v>
      </c>
      <c r="B19" s="79" t="s">
        <v>92</v>
      </c>
      <c r="F19" s="123"/>
      <c r="K19" s="102"/>
      <c r="L19" s="23" t="s">
        <v>9</v>
      </c>
      <c r="M19" s="72"/>
      <c r="N19" s="91" t="e">
        <f t="shared" si="0"/>
        <v>#DIV/0!</v>
      </c>
      <c r="O19" s="56" t="s">
        <v>24</v>
      </c>
    </row>
    <row r="20" spans="1:15" x14ac:dyDescent="0.2">
      <c r="F20" s="123"/>
      <c r="K20" s="102"/>
      <c r="L20" s="23" t="s">
        <v>10</v>
      </c>
      <c r="M20" s="72"/>
      <c r="N20" s="91" t="e">
        <f t="shared" si="0"/>
        <v>#DIV/0!</v>
      </c>
      <c r="O20" s="56" t="s">
        <v>24</v>
      </c>
    </row>
    <row r="21" spans="1:15" ht="15.95" customHeight="1" x14ac:dyDescent="0.2">
      <c r="F21" s="123"/>
      <c r="K21" s="102"/>
      <c r="L21" s="23" t="s">
        <v>11</v>
      </c>
      <c r="M21" s="72"/>
      <c r="N21" s="91" t="e">
        <f t="shared" si="0"/>
        <v>#DIV/0!</v>
      </c>
      <c r="O21" s="56" t="s">
        <v>24</v>
      </c>
    </row>
    <row r="22" spans="1:15" ht="15.95" customHeight="1" x14ac:dyDescent="0.2">
      <c r="B22" s="110" t="s">
        <v>94</v>
      </c>
      <c r="F22" s="124"/>
      <c r="K22" s="102"/>
      <c r="L22" s="23" t="s">
        <v>12</v>
      </c>
      <c r="M22" s="72"/>
      <c r="N22" s="91" t="e">
        <f t="shared" si="0"/>
        <v>#DIV/0!</v>
      </c>
      <c r="O22" s="56" t="s">
        <v>24</v>
      </c>
    </row>
    <row r="23" spans="1:15" ht="15.95" customHeight="1" x14ac:dyDescent="0.2">
      <c r="B23" s="110"/>
      <c r="F23" s="82"/>
      <c r="K23" s="102"/>
      <c r="L23" s="23" t="s">
        <v>13</v>
      </c>
      <c r="M23" s="72"/>
      <c r="N23" s="91" t="e">
        <f t="shared" si="0"/>
        <v>#DIV/0!</v>
      </c>
      <c r="O23" s="56" t="s">
        <v>24</v>
      </c>
    </row>
    <row r="24" spans="1:15" ht="15.95" customHeight="1" x14ac:dyDescent="0.2">
      <c r="B24" s="110"/>
      <c r="K24" s="102"/>
      <c r="L24" s="23" t="s">
        <v>14</v>
      </c>
      <c r="M24" s="72"/>
      <c r="N24" s="91" t="e">
        <f t="shared" si="0"/>
        <v>#DIV/0!</v>
      </c>
      <c r="O24" s="56" t="s">
        <v>24</v>
      </c>
    </row>
    <row r="25" spans="1:15" x14ac:dyDescent="0.2">
      <c r="B25" s="111" t="s">
        <v>95</v>
      </c>
      <c r="K25" s="102"/>
      <c r="L25" s="23" t="s">
        <v>15</v>
      </c>
      <c r="M25" s="72"/>
      <c r="N25" s="91" t="e">
        <f t="shared" si="0"/>
        <v>#DIV/0!</v>
      </c>
      <c r="O25" s="56" t="s">
        <v>24</v>
      </c>
    </row>
    <row r="26" spans="1:15" x14ac:dyDescent="0.2">
      <c r="B26" s="111"/>
      <c r="K26" s="102"/>
      <c r="L26" s="23" t="s">
        <v>16</v>
      </c>
      <c r="M26" s="72"/>
      <c r="N26" s="91" t="e">
        <f t="shared" si="0"/>
        <v>#DIV/0!</v>
      </c>
      <c r="O26" s="56" t="s">
        <v>24</v>
      </c>
    </row>
    <row r="27" spans="1:15" ht="20.100000000000001" customHeight="1" thickBot="1" x14ac:dyDescent="0.25">
      <c r="B27" s="111"/>
      <c r="K27" s="103"/>
      <c r="L27" s="69" t="s">
        <v>5</v>
      </c>
      <c r="M27" s="73"/>
      <c r="N27" s="92" t="e">
        <f t="shared" si="0"/>
        <v>#DIV/0!</v>
      </c>
      <c r="O27" s="70" t="s">
        <v>24</v>
      </c>
    </row>
    <row r="28" spans="1:15" ht="38.1" customHeight="1" thickBot="1" x14ac:dyDescent="0.25">
      <c r="B28" s="96" t="s">
        <v>96</v>
      </c>
      <c r="L28" s="98" t="s">
        <v>27</v>
      </c>
      <c r="M28" s="99"/>
      <c r="N28" s="94">
        <f>AVERAGE(N4:N14)</f>
        <v>12.753217067551516</v>
      </c>
      <c r="O28" s="95" t="s">
        <v>24</v>
      </c>
    </row>
    <row r="29" spans="1:15" ht="15.75" thickBot="1" x14ac:dyDescent="0.25"/>
    <row r="30" spans="1:15" ht="19.5" thickBot="1" x14ac:dyDescent="0.3">
      <c r="C30" s="118" t="s">
        <v>83</v>
      </c>
      <c r="D30" s="119"/>
      <c r="E30" s="119"/>
      <c r="F30" s="84">
        <f>SUMIF(F4:F15,"&gt;0")</f>
        <v>0.71655159703043092</v>
      </c>
      <c r="G30" s="83" t="s">
        <v>80</v>
      </c>
    </row>
    <row r="31" spans="1:15" ht="15.75" thickBot="1" x14ac:dyDescent="0.25"/>
    <row r="32" spans="1:15" ht="19.5" thickBot="1" x14ac:dyDescent="0.3">
      <c r="C32" s="118" t="s">
        <v>82</v>
      </c>
      <c r="D32" s="119"/>
      <c r="E32" s="119"/>
      <c r="F32" s="84">
        <f>F30+A12</f>
        <v>1.011551597030431</v>
      </c>
      <c r="G32" s="83" t="s">
        <v>80</v>
      </c>
    </row>
    <row r="33" spans="2:7" ht="15.75" thickBot="1" x14ac:dyDescent="0.25"/>
    <row r="34" spans="2:7" ht="19.5" thickBot="1" x14ac:dyDescent="0.3">
      <c r="C34" s="118" t="s">
        <v>84</v>
      </c>
      <c r="D34" s="119"/>
      <c r="E34" s="119"/>
      <c r="F34" s="84">
        <f>((A7*(A4*100))/A9)-((A7*(A4*100))/A9)/100*A8</f>
        <v>0.54896384728009917</v>
      </c>
      <c r="G34" s="83" t="s">
        <v>80</v>
      </c>
    </row>
    <row r="35" spans="2:7" ht="15.75" thickBot="1" x14ac:dyDescent="0.25"/>
    <row r="36" spans="2:7" ht="19.5" thickBot="1" x14ac:dyDescent="0.3">
      <c r="C36" s="118" t="s">
        <v>87</v>
      </c>
      <c r="D36" s="119"/>
      <c r="E36" s="119"/>
      <c r="F36" s="89">
        <f>(100-(F32/(F34/100)))*-1</f>
        <v>84.265612761618627</v>
      </c>
      <c r="G36" s="83" t="s">
        <v>24</v>
      </c>
    </row>
    <row r="37" spans="2:7" ht="15.75" thickBot="1" x14ac:dyDescent="0.25"/>
    <row r="38" spans="2:7" ht="18.75" x14ac:dyDescent="0.25">
      <c r="C38" s="116" t="s">
        <v>85</v>
      </c>
      <c r="D38" s="117"/>
      <c r="E38" s="117"/>
      <c r="F38" s="85">
        <f>F32*F39</f>
        <v>11329.377886740827</v>
      </c>
      <c r="G38" s="86" t="s">
        <v>86</v>
      </c>
    </row>
    <row r="39" spans="2:7" ht="15.75" thickBot="1" x14ac:dyDescent="0.25">
      <c r="C39" s="120" t="s">
        <v>89</v>
      </c>
      <c r="D39" s="121"/>
      <c r="E39" s="121"/>
      <c r="F39" s="88">
        <v>11200</v>
      </c>
      <c r="G39" s="87" t="s">
        <v>86</v>
      </c>
    </row>
    <row r="40" spans="2:7" ht="15.75" thickBot="1" x14ac:dyDescent="0.25"/>
    <row r="41" spans="2:7" ht="19.5" thickBot="1" x14ac:dyDescent="0.3">
      <c r="C41" s="118" t="s">
        <v>93</v>
      </c>
      <c r="D41" s="119"/>
      <c r="E41" s="119"/>
      <c r="F41" s="89">
        <f>((F38-A19)/A19)*100</f>
        <v>16.21662703739883</v>
      </c>
      <c r="G41" s="83" t="s">
        <v>24</v>
      </c>
    </row>
    <row r="48" spans="2:7" x14ac:dyDescent="0.2">
      <c r="B48" s="90"/>
      <c r="C48" s="90"/>
      <c r="D48" s="90"/>
    </row>
    <row r="49" spans="2:4" x14ac:dyDescent="0.2">
      <c r="B49" s="90"/>
      <c r="C49" s="90"/>
      <c r="D49" s="90"/>
    </row>
    <row r="50" spans="2:4" x14ac:dyDescent="0.2">
      <c r="B50" s="90"/>
      <c r="C50" s="90"/>
      <c r="D50" s="90"/>
    </row>
    <row r="51" spans="2:4" x14ac:dyDescent="0.2">
      <c r="B51" s="90"/>
      <c r="C51" s="90"/>
      <c r="D51" s="90"/>
    </row>
    <row r="52" spans="2:4" x14ac:dyDescent="0.2">
      <c r="B52" s="90"/>
      <c r="C52" s="90"/>
      <c r="D52" s="90"/>
    </row>
    <row r="53" spans="2:4" x14ac:dyDescent="0.2">
      <c r="B53" s="90"/>
      <c r="C53" s="90"/>
      <c r="D53" s="90"/>
    </row>
    <row r="54" spans="2:4" x14ac:dyDescent="0.2">
      <c r="B54" s="90"/>
      <c r="C54" s="90"/>
      <c r="D54" s="90"/>
    </row>
    <row r="55" spans="2:4" x14ac:dyDescent="0.2">
      <c r="B55" s="90"/>
      <c r="C55" s="90"/>
      <c r="D55" s="90"/>
    </row>
    <row r="56" spans="2:4" x14ac:dyDescent="0.2">
      <c r="B56" s="90"/>
      <c r="C56" s="90"/>
      <c r="D56" s="90"/>
    </row>
    <row r="57" spans="2:4" x14ac:dyDescent="0.2">
      <c r="B57" s="90"/>
      <c r="C57" s="90"/>
      <c r="D57" s="90"/>
    </row>
    <row r="58" spans="2:4" x14ac:dyDescent="0.2">
      <c r="B58" s="90"/>
      <c r="C58" s="97"/>
      <c r="D58" s="97"/>
    </row>
  </sheetData>
  <mergeCells count="22">
    <mergeCell ref="N1:O2"/>
    <mergeCell ref="C38:E38"/>
    <mergeCell ref="C36:E36"/>
    <mergeCell ref="C39:E39"/>
    <mergeCell ref="C41:E41"/>
    <mergeCell ref="F16:F22"/>
    <mergeCell ref="C30:E30"/>
    <mergeCell ref="C32:E32"/>
    <mergeCell ref="C34:E34"/>
    <mergeCell ref="C58:D58"/>
    <mergeCell ref="L28:M28"/>
    <mergeCell ref="A3:B3"/>
    <mergeCell ref="K3:K14"/>
    <mergeCell ref="K15:K27"/>
    <mergeCell ref="D1:D3"/>
    <mergeCell ref="E1:E3"/>
    <mergeCell ref="F1:F3"/>
    <mergeCell ref="G1:G3"/>
    <mergeCell ref="A1:B2"/>
    <mergeCell ref="L1:M1"/>
    <mergeCell ref="B22:B24"/>
    <mergeCell ref="B25:B27"/>
  </mergeCells>
  <hyperlinks>
    <hyperlink ref="B25" r:id="rId1" display="(автор Pavel Demyanov) переход по реферальной ссылке на регистрацию как благорадность от вас приветствуется но не является обяхательной." xr:uid="{00000000-0004-0000-0000-000000000000}"/>
    <hyperlink ref="B26" r:id="rId2" display="https://hashflare.io/r/FC7DD14A" xr:uid="{00000000-0004-0000-0000-000001000000}"/>
    <hyperlink ref="B27" r:id="rId3" display="https://hashflare.io/r/FC7DD14A" xr:uid="{00000000-0004-0000-0000-000002000000}"/>
    <hyperlink ref="B28" r:id="rId4" display="Так же вы можете задать мне вопросы по hashflare.io в телеграмм https://t.me/PavelDemyanov" xr:uid="{00000000-0004-0000-0000-000003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FB4A86B-D470-2244-BFF8-6C12EAB6F06E}">
            <xm:f>NOT(ISERROR(SEARCH("-",F4)))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F4:F15</xm:sqref>
        </x14:conditionalFormatting>
        <x14:conditionalFormatting xmlns:xm="http://schemas.microsoft.com/office/excel/2006/main">
          <x14:cfRule type="containsText" priority="3" operator="containsText" id="{E80DF182-A520-FC49-B9A3-257C3BA1D353}">
            <xm:f>NOT(ISERROR(SEARCH("-",F36)))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containsText" priority="2" operator="containsText" id="{F436E6D6-FCA6-F442-A9A9-161D70FF17EF}">
            <xm:f>NOT(ISERROR(SEARCH("-",F38)))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1" operator="containsText" id="{42CE6A98-8B7A-A540-9038-1C4680CDD713}">
            <xm:f>NOT(ISERROR(SEARCH("-",F41)))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workbookViewId="0" xr3:uid="{958C4451-9541-5A59-BF78-D2F731DF1C81}">
      <selection activeCell="B40" sqref="B40"/>
    </sheetView>
  </sheetViews>
  <sheetFormatPr defaultColWidth="10.8515625" defaultRowHeight="15" x14ac:dyDescent="0.2"/>
  <cols>
    <col min="1" max="1" width="26.015625" customWidth="1"/>
    <col min="2" max="2" width="17.015625" customWidth="1"/>
    <col min="3" max="3" width="69.0546875" customWidth="1"/>
    <col min="4" max="4" width="29.83984375" customWidth="1"/>
    <col min="5" max="5" width="7.51953125" customWidth="1"/>
    <col min="6" max="6" width="17.140625" customWidth="1"/>
    <col min="7" max="7" width="16.02734375" customWidth="1"/>
    <col min="8" max="8" width="23.55078125" customWidth="1"/>
    <col min="9" max="9" width="22.31640625" customWidth="1"/>
    <col min="10" max="10" width="4.19140625" customWidth="1"/>
    <col min="11" max="11" width="9.125" customWidth="1"/>
    <col min="12" max="12" width="26.38671875" customWidth="1"/>
    <col min="13" max="13" width="4.4375" customWidth="1"/>
    <col min="14" max="14" width="10.6015625" customWidth="1"/>
  </cols>
  <sheetData>
    <row r="1" spans="1:14" ht="18.75" x14ac:dyDescent="0.25">
      <c r="A1" s="3">
        <v>8.6632200000000006E-2</v>
      </c>
      <c r="B1" s="4"/>
      <c r="C1" s="4" t="s">
        <v>19</v>
      </c>
      <c r="D1" s="35" t="s">
        <v>0</v>
      </c>
      <c r="E1" s="36">
        <v>0.55000000000000004</v>
      </c>
      <c r="F1" s="37" t="s">
        <v>47</v>
      </c>
      <c r="G1" s="133" t="s">
        <v>17</v>
      </c>
      <c r="H1" s="134"/>
      <c r="I1" s="147" t="s">
        <v>23</v>
      </c>
      <c r="J1" s="148"/>
      <c r="L1" s="139" t="s">
        <v>28</v>
      </c>
      <c r="M1" s="140"/>
      <c r="N1" s="141"/>
    </row>
    <row r="2" spans="1:14" ht="21.75" thickBot="1" x14ac:dyDescent="0.35">
      <c r="A2" s="5">
        <v>0.24054888999999999</v>
      </c>
      <c r="B2" s="6"/>
      <c r="C2" s="6" t="s">
        <v>20</v>
      </c>
      <c r="D2" s="153" t="s">
        <v>46</v>
      </c>
      <c r="E2" s="154"/>
      <c r="F2" s="155"/>
      <c r="G2" s="31" t="s">
        <v>3</v>
      </c>
      <c r="H2" s="53" t="s">
        <v>4</v>
      </c>
      <c r="I2" s="149"/>
      <c r="J2" s="150"/>
      <c r="L2" s="26">
        <v>2</v>
      </c>
      <c r="M2" s="17">
        <f>L3/100</f>
        <v>0.1</v>
      </c>
      <c r="N2" s="27" t="s">
        <v>25</v>
      </c>
    </row>
    <row r="3" spans="1:14" x14ac:dyDescent="0.2">
      <c r="A3" s="8">
        <f>SUM(A1:A2)</f>
        <v>0.32718109000000001</v>
      </c>
      <c r="B3" s="9">
        <v>40</v>
      </c>
      <c r="C3" s="10" t="s">
        <v>18</v>
      </c>
      <c r="G3" s="23" t="s">
        <v>5</v>
      </c>
      <c r="H3" s="54">
        <v>392963262344</v>
      </c>
      <c r="I3" s="54"/>
      <c r="J3" s="15"/>
      <c r="L3" s="26">
        <v>10</v>
      </c>
      <c r="M3" s="17">
        <f>L2/M2</f>
        <v>20</v>
      </c>
      <c r="N3" s="27" t="s">
        <v>24</v>
      </c>
    </row>
    <row r="4" spans="1:14" ht="15.75" thickBot="1" x14ac:dyDescent="0.25">
      <c r="A4" s="1"/>
      <c r="G4" s="23" t="s">
        <v>6</v>
      </c>
      <c r="H4" s="54">
        <v>440779902287</v>
      </c>
      <c r="I4" s="54">
        <f t="shared" ref="I4:I14" si="0">100-(H3/(H4/100))</f>
        <v>10.848189696241121</v>
      </c>
      <c r="J4" s="15" t="s">
        <v>24</v>
      </c>
      <c r="L4" s="28" t="s">
        <v>45</v>
      </c>
      <c r="M4" s="29">
        <f>100-M3</f>
        <v>80</v>
      </c>
      <c r="N4" s="30" t="s">
        <v>26</v>
      </c>
    </row>
    <row r="5" spans="1:14" x14ac:dyDescent="0.2">
      <c r="A5" s="5">
        <f>A3/B3</f>
        <v>8.1795272500000005E-3</v>
      </c>
      <c r="B5" s="6"/>
      <c r="C5" s="7" t="s">
        <v>50</v>
      </c>
      <c r="G5" s="23" t="s">
        <v>7</v>
      </c>
      <c r="H5" s="54">
        <v>499635929817</v>
      </c>
      <c r="I5" s="54">
        <f t="shared" si="0"/>
        <v>11.779782841389533</v>
      </c>
      <c r="J5" s="15" t="s">
        <v>24</v>
      </c>
    </row>
    <row r="6" spans="1:14" x14ac:dyDescent="0.2">
      <c r="G6" s="23" t="s">
        <v>8</v>
      </c>
      <c r="H6" s="54">
        <v>521974519554</v>
      </c>
      <c r="I6" s="54">
        <f t="shared" si="0"/>
        <v>4.279632223443997</v>
      </c>
      <c r="J6" s="15" t="s">
        <v>24</v>
      </c>
      <c r="L6" s="16"/>
    </row>
    <row r="7" spans="1:14" x14ac:dyDescent="0.2">
      <c r="B7" s="11">
        <v>365</v>
      </c>
      <c r="C7" s="12" t="s">
        <v>1</v>
      </c>
      <c r="G7" s="23" t="s">
        <v>9</v>
      </c>
      <c r="H7" s="54">
        <v>595921917085</v>
      </c>
      <c r="I7" s="54">
        <f t="shared" si="0"/>
        <v>12.408907175745384</v>
      </c>
      <c r="J7" s="15" t="s">
        <v>24</v>
      </c>
      <c r="L7" s="16"/>
      <c r="M7" s="16"/>
    </row>
    <row r="8" spans="1:14" x14ac:dyDescent="0.2">
      <c r="A8" s="11">
        <f>A5*B8</f>
        <v>2.65834635625</v>
      </c>
      <c r="B8" s="13">
        <f>B7-B3</f>
        <v>325</v>
      </c>
      <c r="C8" s="12" t="s">
        <v>21</v>
      </c>
      <c r="G8" s="23" t="s">
        <v>10</v>
      </c>
      <c r="H8" s="54">
        <v>711697198174</v>
      </c>
      <c r="I8" s="54">
        <f t="shared" si="0"/>
        <v>16.267491481776858</v>
      </c>
      <c r="J8" s="15" t="s">
        <v>24</v>
      </c>
    </row>
    <row r="9" spans="1:14" x14ac:dyDescent="0.2">
      <c r="G9" s="23" t="s">
        <v>11</v>
      </c>
      <c r="H9" s="54">
        <v>860221984436</v>
      </c>
      <c r="I9" s="54">
        <f t="shared" si="0"/>
        <v>17.265867293473036</v>
      </c>
      <c r="J9" s="15" t="s">
        <v>24</v>
      </c>
    </row>
    <row r="10" spans="1:14" x14ac:dyDescent="0.2">
      <c r="G10" s="23" t="s">
        <v>12</v>
      </c>
      <c r="H10" s="54">
        <v>923233068449</v>
      </c>
      <c r="I10" s="54">
        <f t="shared" si="0"/>
        <v>6.8250462604049034</v>
      </c>
      <c r="J10" s="15" t="s">
        <v>24</v>
      </c>
      <c r="L10" s="16"/>
    </row>
    <row r="11" spans="1:14" x14ac:dyDescent="0.2">
      <c r="A11" s="14">
        <f>A8+A3</f>
        <v>2.9855274462499999</v>
      </c>
      <c r="B11" s="145" t="s">
        <v>22</v>
      </c>
      <c r="C11" s="145"/>
      <c r="D11" s="146"/>
      <c r="G11" s="23" t="s">
        <v>13</v>
      </c>
      <c r="H11" s="54">
        <v>1103400932964</v>
      </c>
      <c r="I11" s="54">
        <f t="shared" si="0"/>
        <v>16.328413284102069</v>
      </c>
      <c r="J11" s="15" t="s">
        <v>24</v>
      </c>
      <c r="L11" s="16"/>
    </row>
    <row r="12" spans="1:14" x14ac:dyDescent="0.2">
      <c r="G12" s="23" t="s">
        <v>14</v>
      </c>
      <c r="H12" s="54">
        <v>1452839779146</v>
      </c>
      <c r="I12" s="54">
        <f t="shared" si="0"/>
        <v>24.052125444101279</v>
      </c>
      <c r="J12" s="15" t="s">
        <v>24</v>
      </c>
    </row>
    <row r="13" spans="1:14" ht="15.75" thickBot="1" x14ac:dyDescent="0.25">
      <c r="G13" s="23" t="s">
        <v>15</v>
      </c>
      <c r="H13" s="54">
        <v>1347001430559</v>
      </c>
      <c r="I13" s="54">
        <f t="shared" si="0"/>
        <v>-7.8573300804199988</v>
      </c>
      <c r="J13" s="15" t="s">
        <v>24</v>
      </c>
    </row>
    <row r="14" spans="1:14" x14ac:dyDescent="0.2">
      <c r="A14" s="137" t="s">
        <v>40</v>
      </c>
      <c r="B14" s="138"/>
      <c r="C14" s="39" t="s">
        <v>44</v>
      </c>
      <c r="D14" s="40"/>
      <c r="G14" s="23" t="s">
        <v>16</v>
      </c>
      <c r="H14" s="54">
        <v>1590896927258</v>
      </c>
      <c r="I14" s="54">
        <f t="shared" si="0"/>
        <v>15.330691292450197</v>
      </c>
      <c r="J14" s="15" t="s">
        <v>24</v>
      </c>
    </row>
    <row r="15" spans="1:14" ht="21.75" thickBot="1" x14ac:dyDescent="0.35">
      <c r="A15" s="151">
        <f>(A3/40)*30</f>
        <v>0.24538581750000002</v>
      </c>
      <c r="B15" s="152"/>
      <c r="C15" s="22">
        <f>B8/30</f>
        <v>10.833333333333334</v>
      </c>
      <c r="D15" s="41" t="s">
        <v>39</v>
      </c>
      <c r="G15" s="135" t="s">
        <v>27</v>
      </c>
      <c r="H15" s="136"/>
      <c r="I15" s="24">
        <f>AVERAGE(I4:I14)</f>
        <v>11.593528810246216</v>
      </c>
      <c r="J15" s="25" t="s">
        <v>24</v>
      </c>
    </row>
    <row r="16" spans="1:14" x14ac:dyDescent="0.2">
      <c r="A16" s="42" t="s">
        <v>29</v>
      </c>
      <c r="B16" s="21">
        <f>((A3/40)*30)-((A3/40)*30)/100*C16</f>
        <v>0.2159395194</v>
      </c>
      <c r="C16" s="2">
        <v>12</v>
      </c>
      <c r="D16" s="41" t="s">
        <v>41</v>
      </c>
    </row>
    <row r="17" spans="1:12" x14ac:dyDescent="0.2">
      <c r="A17" s="43" t="s">
        <v>30</v>
      </c>
      <c r="B17" s="18">
        <f t="shared" ref="B17:B25" si="1">(B16)-(B16)/100*C16</f>
        <v>0.190026777072</v>
      </c>
      <c r="C17" s="2">
        <v>12</v>
      </c>
      <c r="D17" s="41" t="s">
        <v>41</v>
      </c>
    </row>
    <row r="18" spans="1:12" x14ac:dyDescent="0.2">
      <c r="A18" s="43" t="s">
        <v>31</v>
      </c>
      <c r="B18" s="18">
        <f t="shared" si="1"/>
        <v>0.16722356382336001</v>
      </c>
      <c r="C18" s="2">
        <v>12</v>
      </c>
      <c r="D18" s="41" t="s">
        <v>41</v>
      </c>
    </row>
    <row r="19" spans="1:12" ht="18" customHeight="1" x14ac:dyDescent="0.2">
      <c r="A19" s="43" t="s">
        <v>32</v>
      </c>
      <c r="B19" s="18">
        <f t="shared" si="1"/>
        <v>0.14715673616455682</v>
      </c>
      <c r="C19" s="2">
        <v>12</v>
      </c>
      <c r="D19" s="41" t="s">
        <v>41</v>
      </c>
    </row>
    <row r="20" spans="1:12" x14ac:dyDescent="0.2">
      <c r="A20" s="43" t="s">
        <v>33</v>
      </c>
      <c r="B20" s="18">
        <f t="shared" si="1"/>
        <v>0.12949792782481001</v>
      </c>
      <c r="C20" s="2">
        <v>12</v>
      </c>
      <c r="D20" s="41" t="s">
        <v>41</v>
      </c>
    </row>
    <row r="21" spans="1:12" x14ac:dyDescent="0.2">
      <c r="A21" s="43" t="s">
        <v>34</v>
      </c>
      <c r="B21" s="18">
        <f t="shared" si="1"/>
        <v>0.11395817648583281</v>
      </c>
      <c r="C21" s="2">
        <v>12</v>
      </c>
      <c r="D21" s="41" t="s">
        <v>41</v>
      </c>
    </row>
    <row r="22" spans="1:12" x14ac:dyDescent="0.2">
      <c r="A22" s="43" t="s">
        <v>35</v>
      </c>
      <c r="B22" s="18">
        <f t="shared" si="1"/>
        <v>0.10028319530753288</v>
      </c>
      <c r="C22" s="2">
        <v>12</v>
      </c>
      <c r="D22" s="41" t="s">
        <v>41</v>
      </c>
      <c r="K22" s="16"/>
    </row>
    <row r="23" spans="1:12" x14ac:dyDescent="0.2">
      <c r="A23" s="43" t="s">
        <v>36</v>
      </c>
      <c r="B23" s="18">
        <f t="shared" si="1"/>
        <v>8.8249211870628938E-2</v>
      </c>
      <c r="C23" s="2">
        <v>12</v>
      </c>
      <c r="D23" s="41" t="s">
        <v>41</v>
      </c>
      <c r="K23" s="16"/>
      <c r="L23" s="16"/>
    </row>
    <row r="24" spans="1:12" x14ac:dyDescent="0.2">
      <c r="A24" s="43" t="s">
        <v>37</v>
      </c>
      <c r="B24" s="18">
        <f t="shared" si="1"/>
        <v>7.7659306446153459E-2</v>
      </c>
      <c r="C24" s="2">
        <v>12</v>
      </c>
      <c r="D24" s="41" t="s">
        <v>41</v>
      </c>
    </row>
    <row r="25" spans="1:12" x14ac:dyDescent="0.2">
      <c r="A25" s="43" t="s">
        <v>38</v>
      </c>
      <c r="B25" s="18">
        <f t="shared" si="1"/>
        <v>6.8340189672615043E-2</v>
      </c>
      <c r="C25" s="2">
        <v>12</v>
      </c>
      <c r="D25" s="41" t="s">
        <v>41</v>
      </c>
    </row>
    <row r="26" spans="1:12" ht="21.75" thickBot="1" x14ac:dyDescent="0.35">
      <c r="A26" s="32"/>
      <c r="B26" s="52">
        <f>SUM(B16:B25)</f>
        <v>1.2983346040674899</v>
      </c>
      <c r="C26" s="33" t="s">
        <v>54</v>
      </c>
      <c r="D26" s="34"/>
    </row>
    <row r="28" spans="1:12" ht="15.75" thickBot="1" x14ac:dyDescent="0.25"/>
    <row r="29" spans="1:12" ht="30" customHeight="1" thickBot="1" x14ac:dyDescent="0.25">
      <c r="A29" s="38">
        <f>B26</f>
        <v>1.2983346040674899</v>
      </c>
      <c r="B29" s="142" t="s">
        <v>42</v>
      </c>
      <c r="C29" s="143"/>
      <c r="D29" s="144"/>
    </row>
    <row r="31" spans="1:12" ht="15.75" thickBot="1" x14ac:dyDescent="0.25"/>
    <row r="32" spans="1:12" ht="30" thickBot="1" x14ac:dyDescent="0.45">
      <c r="A32" s="19" t="s">
        <v>43</v>
      </c>
      <c r="B32" s="20">
        <f>A3+A29</f>
        <v>1.62551569406749</v>
      </c>
      <c r="C32" s="44" t="s">
        <v>49</v>
      </c>
      <c r="D32" s="125" t="s">
        <v>48</v>
      </c>
      <c r="E32" s="126"/>
      <c r="F32" s="126"/>
    </row>
    <row r="33" spans="1:8" ht="15.75" thickBot="1" x14ac:dyDescent="0.25"/>
    <row r="34" spans="1:8" ht="21.75" thickBot="1" x14ac:dyDescent="0.35">
      <c r="A34" s="127" t="s">
        <v>51</v>
      </c>
      <c r="B34" s="128"/>
      <c r="C34" s="129"/>
      <c r="D34" s="46">
        <f>E1</f>
        <v>0.55000000000000004</v>
      </c>
      <c r="E34" s="47" t="s">
        <v>2</v>
      </c>
      <c r="F34" s="45" t="s">
        <v>53</v>
      </c>
      <c r="G34" s="48">
        <f>(100-(D35/(D34/100)))*-1</f>
        <v>195.54830801227087</v>
      </c>
      <c r="H34" s="49" t="s">
        <v>24</v>
      </c>
    </row>
    <row r="35" spans="1:8" ht="21.75" thickBot="1" x14ac:dyDescent="0.35">
      <c r="A35" s="130" t="s">
        <v>52</v>
      </c>
      <c r="B35" s="131"/>
      <c r="C35" s="132"/>
      <c r="D35" s="50">
        <f>B32</f>
        <v>1.62551569406749</v>
      </c>
      <c r="E35" s="51" t="s">
        <v>2</v>
      </c>
    </row>
  </sheetData>
  <mergeCells count="12">
    <mergeCell ref="L1:N1"/>
    <mergeCell ref="B29:D29"/>
    <mergeCell ref="B11:D11"/>
    <mergeCell ref="I1:J2"/>
    <mergeCell ref="A15:B15"/>
    <mergeCell ref="D2:F2"/>
    <mergeCell ref="D32:F32"/>
    <mergeCell ref="A34:C34"/>
    <mergeCell ref="A35:C35"/>
    <mergeCell ref="G1:H1"/>
    <mergeCell ref="G15:H15"/>
    <mergeCell ref="A14:B1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2"/>
  <sheetViews>
    <sheetView workbookViewId="0" xr3:uid="{842E5F09-E766-5B8D-85AF-A39847EA96FD}">
      <selection activeCell="C46" sqref="C46"/>
    </sheetView>
  </sheetViews>
  <sheetFormatPr defaultColWidth="10.8515625" defaultRowHeight="15" x14ac:dyDescent="0.2"/>
  <cols>
    <col min="1" max="1" width="25.76953125" customWidth="1"/>
    <col min="2" max="2" width="21.703125" customWidth="1"/>
    <col min="3" max="3" width="15.2890625" customWidth="1"/>
    <col min="4" max="4" width="12.9453125" customWidth="1"/>
    <col min="5" max="5" width="36.12890625" customWidth="1"/>
    <col min="12" max="12" width="15.78125" customWidth="1"/>
  </cols>
  <sheetData>
    <row r="2" spans="1:4" ht="17.25" x14ac:dyDescent="0.2">
      <c r="A2" s="57" t="s">
        <v>55</v>
      </c>
      <c r="B2" s="58">
        <v>43086.410416666666</v>
      </c>
      <c r="C2" s="59">
        <v>1.00068E-2</v>
      </c>
      <c r="D2" s="60"/>
    </row>
    <row r="3" spans="1:4" ht="17.25" x14ac:dyDescent="0.2">
      <c r="A3" s="61" t="s">
        <v>55</v>
      </c>
      <c r="B3" s="62">
        <v>43087.436111111114</v>
      </c>
      <c r="C3" s="63">
        <v>1.006754E-2</v>
      </c>
      <c r="D3" s="64"/>
    </row>
    <row r="4" spans="1:4" ht="17.25" x14ac:dyDescent="0.2">
      <c r="A4" s="61" t="s">
        <v>55</v>
      </c>
      <c r="B4" s="62">
        <v>43088.435416666667</v>
      </c>
      <c r="C4" s="63">
        <v>9.64659E-3</v>
      </c>
      <c r="D4" s="64"/>
    </row>
    <row r="5" spans="1:4" ht="17.25" x14ac:dyDescent="0.2">
      <c r="A5" s="61" t="s">
        <v>55</v>
      </c>
      <c r="B5" s="62">
        <v>43089.43472222222</v>
      </c>
      <c r="C5" s="63">
        <v>8.5115899999999994E-3</v>
      </c>
      <c r="D5" s="64"/>
    </row>
    <row r="6" spans="1:4" ht="17.25" x14ac:dyDescent="0.2">
      <c r="A6" s="61" t="s">
        <v>55</v>
      </c>
      <c r="B6" s="62">
        <v>43090.006249999999</v>
      </c>
      <c r="C6" s="63">
        <v>8.9310899999999992E-3</v>
      </c>
      <c r="D6" s="64"/>
    </row>
    <row r="7" spans="1:4" ht="17.25" x14ac:dyDescent="0.2">
      <c r="A7" s="61" t="s">
        <v>55</v>
      </c>
      <c r="B7" s="62">
        <v>43091.006249999999</v>
      </c>
      <c r="C7" s="63">
        <v>9.0425899999999997E-3</v>
      </c>
      <c r="D7" s="64"/>
    </row>
    <row r="8" spans="1:4" ht="17.25" x14ac:dyDescent="0.2">
      <c r="A8" s="61" t="s">
        <v>55</v>
      </c>
      <c r="B8" s="62">
        <v>43092.172222222223</v>
      </c>
      <c r="C8" s="63">
        <v>8.2273499999999996E-3</v>
      </c>
      <c r="D8" s="64"/>
    </row>
    <row r="9" spans="1:4" ht="17.25" x14ac:dyDescent="0.2">
      <c r="A9" s="61" t="s">
        <v>55</v>
      </c>
      <c r="B9" s="62">
        <v>43093.07708333333</v>
      </c>
      <c r="C9" s="63">
        <v>8.5819599999999996E-3</v>
      </c>
      <c r="D9" s="64"/>
    </row>
    <row r="10" spans="1:4" ht="17.25" x14ac:dyDescent="0.2">
      <c r="A10" s="61" t="s">
        <v>55</v>
      </c>
      <c r="B10" s="62">
        <v>43094.074305555558</v>
      </c>
      <c r="C10" s="63">
        <v>8.3516500000000004E-3</v>
      </c>
      <c r="D10" s="64"/>
    </row>
    <row r="11" spans="1:4" ht="17.25" x14ac:dyDescent="0.2">
      <c r="A11" s="61" t="s">
        <v>55</v>
      </c>
      <c r="B11" s="62">
        <v>43095.074305555558</v>
      </c>
      <c r="C11" s="63">
        <v>8.3370200000000005E-3</v>
      </c>
      <c r="D11" s="64"/>
    </row>
    <row r="12" spans="1:4" ht="17.25" x14ac:dyDescent="0.2">
      <c r="A12" s="61" t="s">
        <v>55</v>
      </c>
      <c r="B12" s="62">
        <v>43096.074999999997</v>
      </c>
      <c r="C12" s="63">
        <v>8.6230899999999999E-3</v>
      </c>
      <c r="D12" s="64"/>
    </row>
    <row r="13" spans="1:4" ht="17.25" x14ac:dyDescent="0.2">
      <c r="A13" s="61" t="s">
        <v>55</v>
      </c>
      <c r="B13" s="62">
        <v>43097.077777777777</v>
      </c>
      <c r="C13" s="63">
        <v>8.8323800000000008E-3</v>
      </c>
      <c r="D13" s="64"/>
    </row>
    <row r="14" spans="1:4" ht="17.25" x14ac:dyDescent="0.2">
      <c r="A14" s="61" t="s">
        <v>55</v>
      </c>
      <c r="B14" s="62">
        <v>43098.079861111109</v>
      </c>
      <c r="C14" s="63">
        <v>8.8122800000000005E-3</v>
      </c>
      <c r="D14" s="64"/>
    </row>
    <row r="15" spans="1:4" ht="17.25" x14ac:dyDescent="0.2">
      <c r="A15" s="61" t="s">
        <v>55</v>
      </c>
      <c r="B15" s="62">
        <v>43099.076388888891</v>
      </c>
      <c r="C15" s="63">
        <v>9.3131199999999994E-3</v>
      </c>
      <c r="D15" s="64"/>
    </row>
    <row r="16" spans="1:4" ht="17.25" x14ac:dyDescent="0.2">
      <c r="A16" s="61" t="s">
        <v>55</v>
      </c>
      <c r="B16" s="62">
        <v>43100.076388888891</v>
      </c>
      <c r="C16" s="63">
        <v>9.5763399999999992E-3</v>
      </c>
      <c r="D16" s="64"/>
    </row>
    <row r="17" spans="1:13" ht="17.25" x14ac:dyDescent="0.2">
      <c r="A17" s="61" t="s">
        <v>55</v>
      </c>
      <c r="B17" s="62">
        <v>43101.075694444444</v>
      </c>
      <c r="C17" s="63">
        <v>8.3808900000000002E-3</v>
      </c>
      <c r="D17" s="64"/>
    </row>
    <row r="18" spans="1:13" ht="17.25" x14ac:dyDescent="0.2">
      <c r="A18" s="61" t="s">
        <v>55</v>
      </c>
      <c r="B18" s="62">
        <v>43102.07708333333</v>
      </c>
      <c r="C18" s="63">
        <v>9.1504399999999993E-3</v>
      </c>
      <c r="D18" s="64"/>
    </row>
    <row r="19" spans="1:13" ht="17.25" x14ac:dyDescent="0.2">
      <c r="A19" s="61" t="s">
        <v>55</v>
      </c>
      <c r="B19" s="62">
        <v>43103.077777777777</v>
      </c>
      <c r="C19" s="63">
        <v>1.0066490000000001E-2</v>
      </c>
      <c r="D19" s="64"/>
    </row>
    <row r="20" spans="1:13" ht="17.25" x14ac:dyDescent="0.2">
      <c r="A20" s="61" t="s">
        <v>55</v>
      </c>
      <c r="B20" s="62">
        <v>43104.077777777777</v>
      </c>
      <c r="C20" s="63">
        <v>9.4527299999999995E-3</v>
      </c>
      <c r="D20" s="64"/>
    </row>
    <row r="21" spans="1:13" ht="17.25" x14ac:dyDescent="0.2">
      <c r="A21" s="61" t="s">
        <v>55</v>
      </c>
      <c r="B21" s="62">
        <v>43105.081250000003</v>
      </c>
      <c r="C21" s="63">
        <v>1.0646289999999999E-2</v>
      </c>
      <c r="D21" s="64"/>
    </row>
    <row r="22" spans="1:13" ht="17.25" x14ac:dyDescent="0.2">
      <c r="A22" s="61" t="s">
        <v>55</v>
      </c>
      <c r="B22" s="62">
        <v>43106.082638888889</v>
      </c>
      <c r="C22" s="63">
        <v>1.013992E-2</v>
      </c>
      <c r="D22" s="64"/>
      <c r="L22">
        <v>8.8691129999999996E-3</v>
      </c>
      <c r="M22" t="s">
        <v>60</v>
      </c>
    </row>
    <row r="23" spans="1:13" ht="17.25" x14ac:dyDescent="0.2">
      <c r="A23" s="61" t="s">
        <v>55</v>
      </c>
      <c r="B23" s="62">
        <v>43107.081944444442</v>
      </c>
      <c r="C23" s="63">
        <v>1.043852E-2</v>
      </c>
      <c r="D23" s="64"/>
      <c r="L23">
        <v>1.3238E-4</v>
      </c>
      <c r="M23" t="s">
        <v>59</v>
      </c>
    </row>
    <row r="24" spans="1:13" ht="17.25" x14ac:dyDescent="0.2">
      <c r="A24" s="61" t="s">
        <v>55</v>
      </c>
      <c r="B24" s="62">
        <v>43108.084722222222</v>
      </c>
      <c r="C24" s="63">
        <v>1.015141E-2</v>
      </c>
      <c r="D24" s="64"/>
      <c r="L24">
        <f>L22/67</f>
        <v>1.3237482089552239E-4</v>
      </c>
    </row>
    <row r="25" spans="1:13" ht="17.25" x14ac:dyDescent="0.2">
      <c r="A25" s="61" t="s">
        <v>55</v>
      </c>
      <c r="B25" s="62">
        <v>43109.083333333336</v>
      </c>
      <c r="C25" s="63">
        <v>9.5841599999999996E-3</v>
      </c>
      <c r="D25" s="64"/>
    </row>
    <row r="26" spans="1:13" ht="17.25" x14ac:dyDescent="0.2">
      <c r="A26" s="61" t="s">
        <v>55</v>
      </c>
      <c r="B26" s="62">
        <v>43110.081944444442</v>
      </c>
      <c r="C26" s="63">
        <v>9.7229800000000009E-3</v>
      </c>
      <c r="D26" s="64"/>
    </row>
    <row r="27" spans="1:13" ht="17.25" x14ac:dyDescent="0.2">
      <c r="A27" s="61" t="s">
        <v>55</v>
      </c>
      <c r="B27" s="62">
        <v>43111.082638888889</v>
      </c>
      <c r="C27" s="63">
        <v>8.6823300000000003E-3</v>
      </c>
      <c r="D27" s="64"/>
    </row>
    <row r="28" spans="1:13" ht="17.25" x14ac:dyDescent="0.2">
      <c r="A28" s="61" t="s">
        <v>55</v>
      </c>
      <c r="B28" s="62">
        <v>43112.072916666664</v>
      </c>
      <c r="C28" s="63">
        <v>8.9187899999999994E-3</v>
      </c>
      <c r="D28" s="64"/>
    </row>
    <row r="29" spans="1:13" ht="17.25" x14ac:dyDescent="0.2">
      <c r="A29" s="61" t="s">
        <v>55</v>
      </c>
      <c r="B29" s="62">
        <v>43113.074305555558</v>
      </c>
      <c r="C29" s="63">
        <v>8.9982499999999993E-3</v>
      </c>
      <c r="D29" s="64"/>
    </row>
    <row r="30" spans="1:13" ht="17.25" x14ac:dyDescent="0.2">
      <c r="A30" s="61" t="s">
        <v>55</v>
      </c>
      <c r="B30" s="62">
        <v>43114.074305555558</v>
      </c>
      <c r="C30" s="63">
        <v>9.9269000000000007E-3</v>
      </c>
      <c r="D30" s="64"/>
    </row>
    <row r="31" spans="1:13" ht="17.25" x14ac:dyDescent="0.2">
      <c r="A31" s="61" t="s">
        <v>55</v>
      </c>
      <c r="B31" s="62">
        <v>43115.074305555558</v>
      </c>
      <c r="C31" s="63">
        <v>8.7369700000000002E-3</v>
      </c>
      <c r="D31" s="64"/>
    </row>
    <row r="32" spans="1:13" ht="17.25" x14ac:dyDescent="0.2">
      <c r="A32" s="61" t="s">
        <v>55</v>
      </c>
      <c r="B32" s="62">
        <v>43116.07708333333</v>
      </c>
      <c r="C32" s="63">
        <v>7.8256999999999997E-3</v>
      </c>
      <c r="D32" s="64"/>
    </row>
    <row r="33" spans="1:5" ht="17.25" x14ac:dyDescent="0.2">
      <c r="A33" s="65" t="s">
        <v>55</v>
      </c>
      <c r="B33" s="66">
        <v>43117.077777777777</v>
      </c>
      <c r="C33" s="67">
        <v>8.5123899999999999E-3</v>
      </c>
      <c r="D33" s="68">
        <f>AVERAGE(C1:C33)</f>
        <v>9.1936421875E-3</v>
      </c>
      <c r="E33" t="s">
        <v>56</v>
      </c>
    </row>
    <row r="34" spans="1:5" ht="17.25" x14ac:dyDescent="0.2">
      <c r="A34" s="57" t="s">
        <v>55</v>
      </c>
      <c r="B34" s="58">
        <v>43118.077777777777</v>
      </c>
      <c r="C34" s="59">
        <v>8.0390500000000007E-3</v>
      </c>
      <c r="D34" s="60"/>
    </row>
    <row r="35" spans="1:5" ht="17.25" x14ac:dyDescent="0.2">
      <c r="A35" s="61" t="s">
        <v>55</v>
      </c>
      <c r="B35" s="62">
        <v>43119.077777777777</v>
      </c>
      <c r="C35" s="63">
        <v>8.9485999999999993E-3</v>
      </c>
      <c r="D35" s="64"/>
    </row>
    <row r="36" spans="1:5" ht="17.25" x14ac:dyDescent="0.2">
      <c r="A36" s="61" t="s">
        <v>55</v>
      </c>
      <c r="B36" s="62">
        <v>43120.073611111111</v>
      </c>
      <c r="C36" s="63">
        <v>8.8181700000000002E-3</v>
      </c>
      <c r="D36" s="64"/>
    </row>
    <row r="37" spans="1:5" ht="17.25" x14ac:dyDescent="0.2">
      <c r="A37" s="61" t="s">
        <v>55</v>
      </c>
      <c r="B37" s="62">
        <v>43121.074999999997</v>
      </c>
      <c r="C37" s="63">
        <v>8.4484799999999995E-3</v>
      </c>
      <c r="D37" s="64"/>
    </row>
    <row r="38" spans="1:5" ht="17.25" x14ac:dyDescent="0.2">
      <c r="A38" s="61" t="s">
        <v>55</v>
      </c>
      <c r="B38" s="62">
        <v>43122.076388888891</v>
      </c>
      <c r="C38" s="63">
        <v>7.9803200000000008E-3</v>
      </c>
      <c r="D38" s="64"/>
    </row>
    <row r="39" spans="1:5" ht="17.25" x14ac:dyDescent="0.2">
      <c r="A39" s="61" t="s">
        <v>55</v>
      </c>
      <c r="B39" s="62">
        <v>43123.076388888891</v>
      </c>
      <c r="C39" s="63">
        <v>8.7231500000000007E-3</v>
      </c>
      <c r="D39" s="64"/>
    </row>
    <row r="40" spans="1:5" ht="17.25" x14ac:dyDescent="0.2">
      <c r="A40" s="61" t="s">
        <v>55</v>
      </c>
      <c r="B40" s="62">
        <v>43124.07708333333</v>
      </c>
      <c r="C40" s="63">
        <v>8.0701499999999999E-3</v>
      </c>
      <c r="D40" s="64"/>
    </row>
    <row r="41" spans="1:5" ht="17.25" x14ac:dyDescent="0.2">
      <c r="A41" s="65" t="s">
        <v>55</v>
      </c>
      <c r="B41" s="66">
        <v>43125.080555555556</v>
      </c>
      <c r="C41" s="67">
        <v>8.8691299999999994E-3</v>
      </c>
      <c r="D41" s="68">
        <f>AVERAGE(C34:C41)</f>
        <v>8.4871312500000001E-3</v>
      </c>
      <c r="E41" t="s">
        <v>57</v>
      </c>
    </row>
    <row r="42" spans="1:5" x14ac:dyDescent="0.2">
      <c r="C42">
        <f>SUM(C2:C41)</f>
        <v>0.36209359999999996</v>
      </c>
    </row>
  </sheetData>
  <autoFilter ref="A1:C84" xr:uid="{00000000-0009-0000-0000-000002000000}">
    <sortState ref="A2:C84">
      <sortCondition ref="B1:B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NEW</vt:lpstr>
      <vt:lpstr>НЕ ИСПОЛЬЗУЕТСЯ OLD !</vt:lpstr>
      <vt:lpstr>НЕ ИСПОЛЬЗУЕТСЯ (статистика)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2018-01-25T10:11:03Z</dcterms:created>
  <dcterms:modified xsi:type="dcterms:W3CDTF">2018-01-25T22:33:15Z</dcterms:modified>
</cp:coreProperties>
</file>