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lllife\Desktop\"/>
    </mc:Choice>
  </mc:AlternateContent>
  <bookViews>
    <workbookView xWindow="0" yWindow="0" windowWidth="28770" windowHeight="10665"/>
  </bookViews>
  <sheets>
    <sheet name="Образец" sheetId="1" r:id="rId1"/>
  </sheets>
  <definedNames>
    <definedName name="_xlnm._FilterDatabase" localSheetId="0" hidden="1">Образец!$B$1:$X$89</definedName>
  </definedNames>
  <calcPr calcId="152511"/>
</workbook>
</file>

<file path=xl/calcChain.xml><?xml version="1.0" encoding="utf-8"?>
<calcChain xmlns="http://schemas.openxmlformats.org/spreadsheetml/2006/main">
  <c r="P13" i="1" l="1"/>
  <c r="G5" i="1"/>
  <c r="G10" i="1"/>
  <c r="G11" i="1"/>
  <c r="G12" i="1"/>
  <c r="G14" i="1"/>
  <c r="G17" i="1"/>
  <c r="G21" i="1"/>
  <c r="G24" i="1"/>
  <c r="G25" i="1"/>
  <c r="G27" i="1"/>
  <c r="G29" i="1"/>
  <c r="F34" i="1"/>
  <c r="G36" i="1"/>
  <c r="G46" i="1"/>
  <c r="G47" i="1"/>
  <c r="G49" i="1"/>
  <c r="F68" i="1"/>
  <c r="F70" i="1"/>
  <c r="G72" i="1"/>
  <c r="G84" i="1"/>
  <c r="G87" i="1"/>
  <c r="G89" i="1"/>
  <c r="P16" i="1"/>
  <c r="P15" i="1"/>
  <c r="P14" i="1"/>
  <c r="G3" i="1" l="1"/>
  <c r="N88" i="1"/>
  <c r="I3" i="1" l="1"/>
  <c r="O3" i="1" l="1"/>
  <c r="Y3" i="1" l="1"/>
  <c r="J69" i="1" l="1"/>
  <c r="M69" i="1" s="1"/>
  <c r="P69" i="1"/>
  <c r="K68" i="1"/>
  <c r="Q68" i="1"/>
  <c r="Q36" i="1"/>
  <c r="K36" i="1"/>
  <c r="P45" i="1"/>
  <c r="J45" i="1"/>
  <c r="S45" i="1" l="1"/>
  <c r="S69" i="1"/>
  <c r="M45" i="1"/>
  <c r="L68" i="1"/>
  <c r="Q89" i="1" l="1"/>
  <c r="Q87" i="1"/>
  <c r="P89" i="1"/>
  <c r="P88" i="1"/>
  <c r="P87" i="1"/>
  <c r="P71" i="1"/>
  <c r="Q70" i="1"/>
  <c r="Q84" i="1"/>
  <c r="P86" i="1"/>
  <c r="P85" i="1"/>
  <c r="P84" i="1"/>
  <c r="P63" i="1"/>
  <c r="P62" i="1"/>
  <c r="P61" i="1"/>
  <c r="P60" i="1"/>
  <c r="P59" i="1"/>
  <c r="P58" i="1"/>
  <c r="P57" i="1"/>
  <c r="P56" i="1"/>
  <c r="P55" i="1"/>
  <c r="Q72" i="1"/>
  <c r="P83" i="1"/>
  <c r="P82" i="1"/>
  <c r="P81" i="1"/>
  <c r="P80" i="1"/>
  <c r="P79" i="1"/>
  <c r="P78" i="1"/>
  <c r="P77" i="1"/>
  <c r="P76" i="1"/>
  <c r="P75" i="1"/>
  <c r="P74" i="1"/>
  <c r="P73" i="1"/>
  <c r="P72" i="1"/>
  <c r="P70" i="1"/>
  <c r="P68" i="1"/>
  <c r="P35" i="1"/>
  <c r="Q14" i="1"/>
  <c r="Q49" i="1"/>
  <c r="P67" i="1"/>
  <c r="P66" i="1"/>
  <c r="P65" i="1"/>
  <c r="P64" i="1"/>
  <c r="P54" i="1"/>
  <c r="P53" i="1"/>
  <c r="P52" i="1"/>
  <c r="P51" i="1"/>
  <c r="P50" i="1"/>
  <c r="P49" i="1"/>
  <c r="Q34" i="1"/>
  <c r="P34" i="1"/>
  <c r="Q47" i="1"/>
  <c r="P48" i="1"/>
  <c r="S48" i="1" s="1"/>
  <c r="P47" i="1"/>
  <c r="Q46" i="1"/>
  <c r="P46" i="1"/>
  <c r="P17" i="1"/>
  <c r="Q17" i="1"/>
  <c r="P44" i="1"/>
  <c r="P43" i="1"/>
  <c r="P42" i="1"/>
  <c r="P41" i="1"/>
  <c r="P40" i="1"/>
  <c r="P39" i="1"/>
  <c r="P38" i="1"/>
  <c r="P37" i="1"/>
  <c r="P36" i="1"/>
  <c r="Q29" i="1"/>
  <c r="Q27" i="1"/>
  <c r="Q25" i="1"/>
  <c r="Q24" i="1"/>
  <c r="Q21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Q12" i="1"/>
  <c r="Q5" i="1"/>
  <c r="Q11" i="1"/>
  <c r="Q10" i="1"/>
  <c r="P12" i="1"/>
  <c r="P11" i="1"/>
  <c r="P10" i="1"/>
  <c r="P9" i="1"/>
  <c r="P8" i="1"/>
  <c r="P7" i="1"/>
  <c r="P6" i="1"/>
  <c r="P5" i="1"/>
  <c r="S33" i="1" l="1"/>
  <c r="S34" i="1"/>
  <c r="S64" i="1"/>
  <c r="R68" i="1"/>
  <c r="S82" i="1"/>
  <c r="S65" i="1"/>
  <c r="S83" i="1"/>
  <c r="S67" i="1"/>
  <c r="S44" i="1"/>
  <c r="S66" i="1"/>
  <c r="R70" i="1"/>
  <c r="R34" i="1"/>
  <c r="P3" i="1" l="1"/>
  <c r="S3" i="1" l="1"/>
  <c r="W5" i="1"/>
  <c r="W11" i="1"/>
  <c r="W29" i="1"/>
  <c r="W36" i="1"/>
  <c r="W49" i="1"/>
  <c r="W72" i="1"/>
  <c r="V72" i="1"/>
  <c r="V49" i="1"/>
  <c r="V36" i="1"/>
  <c r="V29" i="1"/>
  <c r="X29" i="1" s="1"/>
  <c r="V11" i="1"/>
  <c r="V5" i="1"/>
  <c r="V3" i="1" l="1"/>
  <c r="W3" i="1"/>
  <c r="K17" i="1" l="1"/>
  <c r="K49" i="1" l="1"/>
  <c r="J67" i="1"/>
  <c r="M67" i="1" s="1"/>
  <c r="K47" i="1"/>
  <c r="J48" i="1"/>
  <c r="M48" i="1" s="1"/>
  <c r="J44" i="1"/>
  <c r="M44" i="1" s="1"/>
  <c r="K29" i="1"/>
  <c r="J33" i="1"/>
  <c r="M33" i="1" s="1"/>
  <c r="K21" i="1"/>
  <c r="K72" i="1"/>
  <c r="J83" i="1"/>
  <c r="M83" i="1" s="1"/>
  <c r="J66" i="1"/>
  <c r="M66" i="1" s="1"/>
  <c r="J82" i="1" l="1"/>
  <c r="M82" i="1" s="1"/>
  <c r="J65" i="1"/>
  <c r="M65" i="1" s="1"/>
  <c r="J64" i="1" l="1"/>
  <c r="M64" i="1" s="1"/>
  <c r="J63" i="1"/>
  <c r="J81" i="1"/>
  <c r="J80" i="1"/>
  <c r="J62" i="1"/>
  <c r="K12" i="1"/>
  <c r="J13" i="1"/>
  <c r="K5" i="1"/>
  <c r="J9" i="1"/>
  <c r="M3" i="1" l="1"/>
  <c r="K87" i="1"/>
  <c r="J88" i="1"/>
  <c r="K84" i="1"/>
  <c r="J86" i="1"/>
  <c r="K89" i="1"/>
  <c r="J89" i="1"/>
  <c r="J87" i="1"/>
  <c r="J47" i="1"/>
  <c r="K46" i="1"/>
  <c r="J46" i="1"/>
  <c r="J43" i="1"/>
  <c r="K27" i="1"/>
  <c r="J28" i="1"/>
  <c r="J32" i="1"/>
  <c r="J11" i="1"/>
  <c r="K11" i="1"/>
  <c r="J23" i="1"/>
  <c r="K10" i="1"/>
  <c r="J12" i="1"/>
  <c r="J10" i="1"/>
  <c r="J79" i="1"/>
  <c r="J61" i="1"/>
  <c r="K25" i="1"/>
  <c r="J26" i="1"/>
  <c r="J27" i="1"/>
  <c r="J31" i="1"/>
  <c r="J42" i="1"/>
  <c r="J60" i="1"/>
  <c r="J78" i="1"/>
  <c r="J41" i="1"/>
  <c r="J59" i="1"/>
  <c r="J58" i="1"/>
  <c r="J40" i="1"/>
  <c r="J25" i="1"/>
  <c r="K24" i="1"/>
  <c r="J24" i="1"/>
  <c r="J22" i="1"/>
  <c r="L27" i="1" l="1"/>
  <c r="J20" i="1"/>
  <c r="J39" i="1"/>
  <c r="J30" i="1"/>
  <c r="J19" i="1"/>
  <c r="J8" i="1"/>
  <c r="J77" i="1"/>
  <c r="J57" i="1"/>
  <c r="J76" i="1"/>
  <c r="J7" i="1"/>
  <c r="J56" i="1"/>
  <c r="J75" i="1"/>
  <c r="J55" i="1"/>
  <c r="J74" i="1" l="1"/>
  <c r="J54" i="1"/>
  <c r="J73" i="1"/>
  <c r="J6" i="1"/>
  <c r="J72" i="1"/>
  <c r="J18" i="1"/>
  <c r="J53" i="1"/>
  <c r="J85" i="1"/>
  <c r="J52" i="1"/>
  <c r="J84" i="1"/>
  <c r="J5" i="1"/>
  <c r="J51" i="1"/>
  <c r="J38" i="1"/>
  <c r="J29" i="1"/>
  <c r="J37" i="1"/>
  <c r="J50" i="1"/>
  <c r="J49" i="1"/>
  <c r="J21" i="1"/>
  <c r="J17" i="1"/>
  <c r="J36" i="1"/>
  <c r="L17" i="1" l="1"/>
  <c r="J3" i="1"/>
  <c r="R5" i="1" l="1"/>
  <c r="R14" i="1"/>
  <c r="R72" i="1"/>
  <c r="R11" i="1"/>
  <c r="R49" i="1"/>
  <c r="R36" i="1"/>
  <c r="L36" i="1"/>
  <c r="L84" i="1"/>
  <c r="R84" i="1"/>
  <c r="L47" i="1"/>
  <c r="R47" i="1"/>
  <c r="L87" i="1"/>
  <c r="R87" i="1"/>
  <c r="L46" i="1"/>
  <c r="R46" i="1"/>
  <c r="L89" i="1"/>
  <c r="R89" i="1"/>
  <c r="L25" i="1"/>
  <c r="R25" i="1"/>
  <c r="L10" i="1"/>
  <c r="R10" i="1"/>
  <c r="R17" i="1"/>
  <c r="R27" i="1"/>
  <c r="L12" i="1"/>
  <c r="R12" i="1"/>
  <c r="L24" i="1"/>
  <c r="R24" i="1"/>
  <c r="L21" i="1"/>
  <c r="R21" i="1"/>
  <c r="L29" i="1"/>
  <c r="R29" i="1"/>
  <c r="X36" i="1"/>
  <c r="L72" i="1"/>
  <c r="X72" i="1"/>
  <c r="L5" i="1"/>
  <c r="X5" i="1"/>
  <c r="L11" i="1"/>
  <c r="X11" i="1"/>
  <c r="L49" i="1"/>
  <c r="X49" i="1"/>
  <c r="X3" i="1" l="1"/>
  <c r="Q3" i="1" l="1"/>
  <c r="R3" i="1" l="1"/>
  <c r="K3" i="1"/>
  <c r="L3" i="1" l="1"/>
</calcChain>
</file>

<file path=xl/sharedStrings.xml><?xml version="1.0" encoding="utf-8"?>
<sst xmlns="http://schemas.openxmlformats.org/spreadsheetml/2006/main" count="226" uniqueCount="60">
  <si>
    <t>Закрыто актами КС-2</t>
  </si>
  <si>
    <t>Корректировка актов КС-2</t>
  </si>
  <si>
    <t>Месяц выполнения работ</t>
  </si>
  <si>
    <t>Год выполнения работ</t>
  </si>
  <si>
    <t>Счет фактура</t>
  </si>
  <si>
    <t>Общий налет 
по С/ф, ч</t>
  </si>
  <si>
    <t>Общая сумма по С/Ф, руб без НДС</t>
  </si>
  <si>
    <t>Общая сумма по С/Ф, руб с НДС</t>
  </si>
  <si>
    <t>Объект, № этапа</t>
  </si>
  <si>
    <t>Налет по этапу, ч</t>
  </si>
  <si>
    <t>Сумма по этапу, 
руб с НДС</t>
  </si>
  <si>
    <t>Остаток по С/Ф, ч</t>
  </si>
  <si>
    <t>Остаток суммы по С/Ф, руб с НДС</t>
  </si>
  <si>
    <t>Сумма по этапу, руб с НДС</t>
  </si>
  <si>
    <t>Июнь</t>
  </si>
  <si>
    <t>Июль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</si>
  <si>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</si>
  <si>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</si>
  <si>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</si>
  <si>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</si>
  <si>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</si>
  <si>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</si>
  <si>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</si>
  <si>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1153</t>
  </si>
  <si>
    <t>396</t>
  </si>
  <si>
    <t>594</t>
  </si>
  <si>
    <t>595</t>
  </si>
  <si>
    <t>Cтрахование</t>
  </si>
  <si>
    <t>Этап 83. Закрыт 27.08.2014 г.</t>
  </si>
  <si>
    <t>Этап 32..Закрыт 08.10.2014г.</t>
  </si>
  <si>
    <t>Этап 12. Закрыт 08.10.2014 г.</t>
  </si>
  <si>
    <t>Этап 10. Закрыт 08.10.2014 г.</t>
  </si>
  <si>
    <t>Этап 98. Закрыт 08.10.2014 г.</t>
  </si>
  <si>
    <t>Этап 99. Закрыт 08.10.2014 г.</t>
  </si>
  <si>
    <t>Этап 20. Закрыт 14.11.2014 г.</t>
  </si>
  <si>
    <t>Этап 40. Закрыт 14.11.2014 г.</t>
  </si>
  <si>
    <t>Этап 46. Закрыт 14.11.2014 г.</t>
  </si>
  <si>
    <t>Этап 16. Закрыт 15.01.2015 г.</t>
  </si>
  <si>
    <t>Этап 34. Закрыт 15.01.2015 г.</t>
  </si>
  <si>
    <t>Этап 8. Закрыт 31.03.2015 г.</t>
  </si>
  <si>
    <t>Этап 14. Закрыт 31.03.2015 г.</t>
  </si>
  <si>
    <t>Этап 24. Закрыт 31.03.2015 г.</t>
  </si>
  <si>
    <t>Этап 28. Закрыт 31.03.2015 г.</t>
  </si>
  <si>
    <t>Этап 30. Закрыт 31.03.2015 г.</t>
  </si>
  <si>
    <t>Этап 44. Закрыт 31.03.2015 г.</t>
  </si>
  <si>
    <t>Этап 103. Закрыт 31.03.2015 г.</t>
  </si>
  <si>
    <t>Этап 130. Закрыт 31.03.2015 г.</t>
  </si>
  <si>
    <t>Этап 2. Закрыт 18.05.2015г.</t>
  </si>
  <si>
    <t>Этап 6. Закрыт 18.05.2015г.</t>
  </si>
  <si>
    <t>Этап 73. Закрыт 15.09.2015г.</t>
  </si>
  <si>
    <t>Этап 101. Закрыт 15.11.2015г.</t>
  </si>
  <si>
    <t>Этап 4. Закрыт 25.05.2016г.</t>
  </si>
  <si>
    <t>Этап 18. Закрыт 25.05.2016 г.</t>
  </si>
  <si>
    <t xml:space="preserve"> </t>
  </si>
  <si>
    <t>корректируется в этапе 155</t>
  </si>
  <si>
    <t>319</t>
  </si>
  <si>
    <t>521</t>
  </si>
  <si>
    <t>520</t>
  </si>
  <si>
    <t>Этап 54. Закрыт 25.05.2017 г.</t>
  </si>
  <si>
    <t>Произведено для обеспечения объекта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</si>
</sst>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#,##0_ ;\-#,##0\ "/>
    <numFmt numFmtId="166" formatCode="0.000"/>
    <numFmt numFmtId="167" formatCode="0.0000"/>
    <numFmt numFmtId="168" formatCode="0.00000"/>
    <numFmt numFmtId="169" formatCode="0.000000"/>
    <numFmt numFmtId="170" formatCode="0.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65" fontId="5" fillId="0" borderId="0" xfId="1" applyNumberFormat="1" applyFont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/>
    <xf numFmtId="165" fontId="5" fillId="0" borderId="2" xfId="1" applyNumberFormat="1" applyFont="1" applyFill="1" applyBorder="1" applyAlignment="1">
      <alignment horizontal="center" vertical="center"/>
    </xf>
    <xf numFmtId="165" fontId="5" fillId="0" borderId="2" xfId="1" applyNumberFormat="1" applyFont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166" fontId="6" fillId="4" borderId="2" xfId="0" applyNumberFormat="1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166" fontId="6" fillId="4" borderId="2" xfId="0" applyNumberFormat="1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>
      <alignment horizontal="center" vertical="center"/>
    </xf>
    <xf numFmtId="4" fontId="6" fillId="4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66" fontId="6" fillId="5" borderId="2" xfId="0" applyNumberFormat="1" applyFont="1" applyFill="1" applyBorder="1" applyAlignment="1">
      <alignment horizontal="center" vertical="center"/>
    </xf>
    <xf numFmtId="4" fontId="6" fillId="5" borderId="2" xfId="0" applyNumberFormat="1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 wrapText="1"/>
    </xf>
    <xf numFmtId="0" fontId="6" fillId="5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66" fontId="2" fillId="0" borderId="2" xfId="1" applyNumberFormat="1" applyFont="1" applyBorder="1" applyAlignment="1">
      <alignment horizontal="center" vertical="center"/>
    </xf>
    <xf numFmtId="166" fontId="6" fillId="4" borderId="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5" fontId="5" fillId="0" borderId="2" xfId="1" applyNumberFormat="1" applyFont="1" applyBorder="1" applyAlignment="1">
      <alignment horizontal="left" vertical="center"/>
    </xf>
    <xf numFmtId="165" fontId="5" fillId="4" borderId="2" xfId="1" applyNumberFormat="1" applyFont="1" applyFill="1" applyBorder="1" applyAlignment="1">
      <alignment horizontal="center" vertical="center"/>
    </xf>
    <xf numFmtId="165" fontId="5" fillId="4" borderId="2" xfId="1" applyNumberFormat="1" applyFont="1" applyFill="1" applyBorder="1" applyAlignment="1">
      <alignment horizontal="center" vertical="center" wrapText="1"/>
    </xf>
    <xf numFmtId="0" fontId="2" fillId="4" borderId="2" xfId="0" applyFont="1" applyFill="1" applyBorder="1"/>
    <xf numFmtId="0" fontId="2" fillId="4" borderId="3" xfId="0" applyFont="1" applyFill="1" applyBorder="1"/>
    <xf numFmtId="4" fontId="6" fillId="6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5" fontId="5" fillId="0" borderId="0" xfId="1" applyNumberFormat="1" applyFont="1" applyFill="1" applyAlignment="1">
      <alignment horizontal="center" vertical="center"/>
    </xf>
    <xf numFmtId="0" fontId="2" fillId="0" borderId="0" xfId="0" applyFont="1" applyFill="1"/>
    <xf numFmtId="0" fontId="2" fillId="0" borderId="4" xfId="0" applyFont="1" applyFill="1" applyBorder="1" applyAlignment="1">
      <alignment horizontal="center" vertical="center"/>
    </xf>
    <xf numFmtId="167" fontId="6" fillId="4" borderId="2" xfId="0" applyNumberFormat="1" applyFont="1" applyFill="1" applyBorder="1" applyAlignment="1">
      <alignment horizontal="center" vertical="center"/>
    </xf>
    <xf numFmtId="168" fontId="6" fillId="4" borderId="3" xfId="0" applyNumberFormat="1" applyFont="1" applyFill="1" applyBorder="1" applyAlignment="1">
      <alignment horizontal="center" vertical="center"/>
    </xf>
    <xf numFmtId="166" fontId="6" fillId="4" borderId="6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66" fontId="6" fillId="5" borderId="9" xfId="0" applyNumberFormat="1" applyFont="1" applyFill="1" applyBorder="1" applyAlignment="1">
      <alignment horizontal="center" vertical="center"/>
    </xf>
    <xf numFmtId="4" fontId="6" fillId="5" borderId="10" xfId="0" applyNumberFormat="1" applyFont="1" applyFill="1" applyBorder="1" applyAlignment="1">
      <alignment horizontal="center" vertical="center"/>
    </xf>
    <xf numFmtId="166" fontId="6" fillId="5" borderId="11" xfId="0" applyNumberFormat="1" applyFont="1" applyFill="1" applyBorder="1" applyAlignment="1">
      <alignment horizontal="center" vertical="center"/>
    </xf>
    <xf numFmtId="4" fontId="6" fillId="5" borderId="12" xfId="0" applyNumberFormat="1" applyFont="1" applyFill="1" applyBorder="1" applyAlignment="1">
      <alignment horizontal="center" vertical="center"/>
    </xf>
    <xf numFmtId="167" fontId="6" fillId="4" borderId="6" xfId="0" applyNumberFormat="1" applyFont="1" applyFill="1" applyBorder="1" applyAlignment="1">
      <alignment horizontal="center" vertical="center"/>
    </xf>
    <xf numFmtId="166" fontId="6" fillId="4" borderId="7" xfId="0" applyNumberFormat="1" applyFont="1" applyFill="1" applyBorder="1" applyAlignment="1">
      <alignment horizontal="center" vertical="center"/>
    </xf>
    <xf numFmtId="166" fontId="6" fillId="4" borderId="8" xfId="0" applyNumberFormat="1" applyFont="1" applyFill="1" applyBorder="1" applyAlignment="1">
      <alignment horizontal="center" vertical="center"/>
    </xf>
    <xf numFmtId="4" fontId="6" fillId="4" borderId="8" xfId="0" applyNumberFormat="1" applyFont="1" applyFill="1" applyBorder="1" applyAlignment="1">
      <alignment horizontal="center" vertical="center"/>
    </xf>
    <xf numFmtId="167" fontId="6" fillId="5" borderId="9" xfId="0" applyNumberFormat="1" applyFont="1" applyFill="1" applyBorder="1" applyAlignment="1">
      <alignment horizontal="center" vertical="center"/>
    </xf>
    <xf numFmtId="167" fontId="6" fillId="5" borderId="13" xfId="0" applyNumberFormat="1" applyFont="1" applyFill="1" applyBorder="1" applyAlignment="1">
      <alignment horizontal="center" vertical="center"/>
    </xf>
    <xf numFmtId="4" fontId="6" fillId="5" borderId="14" xfId="0" applyNumberFormat="1" applyFont="1" applyFill="1" applyBorder="1" applyAlignment="1">
      <alignment horizontal="center" vertical="center"/>
    </xf>
    <xf numFmtId="167" fontId="6" fillId="5" borderId="11" xfId="0" applyNumberFormat="1" applyFont="1" applyFill="1" applyBorder="1" applyAlignment="1">
      <alignment horizontal="center" vertical="center"/>
    </xf>
    <xf numFmtId="166" fontId="6" fillId="5" borderId="15" xfId="0" applyNumberFormat="1" applyFont="1" applyFill="1" applyBorder="1" applyAlignment="1">
      <alignment horizontal="center" vertical="center"/>
    </xf>
    <xf numFmtId="4" fontId="6" fillId="5" borderId="16" xfId="0" applyNumberFormat="1" applyFont="1" applyFill="1" applyBorder="1" applyAlignment="1">
      <alignment horizontal="center" vertical="center"/>
    </xf>
    <xf numFmtId="170" fontId="6" fillId="4" borderId="6" xfId="0" applyNumberFormat="1" applyFont="1" applyFill="1" applyBorder="1" applyAlignment="1">
      <alignment horizontal="center" vertical="center"/>
    </xf>
    <xf numFmtId="169" fontId="6" fillId="5" borderId="15" xfId="0" applyNumberFormat="1" applyFont="1" applyFill="1" applyBorder="1" applyAlignment="1">
      <alignment horizontal="center" vertical="center"/>
    </xf>
    <xf numFmtId="169" fontId="6" fillId="4" borderId="6" xfId="0" applyNumberFormat="1" applyFont="1" applyFill="1" applyBorder="1" applyAlignment="1">
      <alignment horizontal="center" vertical="center"/>
    </xf>
    <xf numFmtId="168" fontId="6" fillId="4" borderId="17" xfId="0" applyNumberFormat="1" applyFont="1" applyFill="1" applyBorder="1" applyAlignment="1">
      <alignment horizontal="center" vertical="center"/>
    </xf>
    <xf numFmtId="4" fontId="6" fillId="4" borderId="17" xfId="0" applyNumberFormat="1" applyFont="1" applyFill="1" applyBorder="1" applyAlignment="1">
      <alignment horizontal="center" vertical="center"/>
    </xf>
    <xf numFmtId="169" fontId="6" fillId="5" borderId="9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8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1206500</xdr:colOff>
      <xdr:row>14</xdr:row>
      <xdr:rowOff>127000</xdr:rowOff>
    </xdr:from>
    <xdr:to>
      <xdr:col>14</xdr:col>
      <xdr:colOff>31750</xdr:colOff>
      <xdr:row>16</xdr:row>
      <xdr:rowOff>95250</xdr:rowOff>
    </xdr:to>
    <xdr:cxnSp macro="">
      <xdr:nvCxnSpPr>
        <xdr:cNvPr id="12" name="Прямая со стрелкой 11"/>
        <xdr:cNvCxnSpPr/>
      </xdr:nvCxnSpPr>
      <xdr:spPr>
        <a:xfrm flipV="1">
          <a:off x="14525625" y="27559000"/>
          <a:ext cx="3714750" cy="3810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1168400</xdr:colOff>
      <xdr:row>13</xdr:row>
      <xdr:rowOff>95250</xdr:rowOff>
    </xdr:from>
    <xdr:to>
      <xdr:col>13</xdr:col>
      <xdr:colOff>2571750</xdr:colOff>
      <xdr:row>26</xdr:row>
      <xdr:rowOff>57150</xdr:rowOff>
    </xdr:to>
    <xdr:cxnSp macro="">
      <xdr:nvCxnSpPr>
        <xdr:cNvPr id="13" name="Прямая со стрелкой 12"/>
        <xdr:cNvCxnSpPr/>
      </xdr:nvCxnSpPr>
      <xdr:spPr>
        <a:xfrm flipV="1">
          <a:off x="14281150" y="19272250"/>
          <a:ext cx="3705225" cy="26447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1241425</xdr:colOff>
      <xdr:row>33</xdr:row>
      <xdr:rowOff>95250</xdr:rowOff>
    </xdr:from>
    <xdr:to>
      <xdr:col>14</xdr:col>
      <xdr:colOff>15875</xdr:colOff>
      <xdr:row>46</xdr:row>
      <xdr:rowOff>114300</xdr:rowOff>
    </xdr:to>
    <xdr:cxnSp macro="">
      <xdr:nvCxnSpPr>
        <xdr:cNvPr id="22" name="Прямая со стрелкой 21"/>
        <xdr:cNvCxnSpPr/>
      </xdr:nvCxnSpPr>
      <xdr:spPr>
        <a:xfrm flipV="1">
          <a:off x="14354175" y="23399750"/>
          <a:ext cx="3663950" cy="24955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28575</xdr:colOff>
      <xdr:row>16</xdr:row>
      <xdr:rowOff>15875</xdr:rowOff>
    </xdr:from>
    <xdr:to>
      <xdr:col>14</xdr:col>
      <xdr:colOff>15875</xdr:colOff>
      <xdr:row>48</xdr:row>
      <xdr:rowOff>139700</xdr:rowOff>
    </xdr:to>
    <xdr:cxnSp macro="">
      <xdr:nvCxnSpPr>
        <xdr:cNvPr id="24" name="Прямая со стрелкой 23"/>
        <xdr:cNvCxnSpPr/>
      </xdr:nvCxnSpPr>
      <xdr:spPr>
        <a:xfrm flipV="1">
          <a:off x="14395450" y="19812000"/>
          <a:ext cx="3622675" cy="65214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44450</xdr:colOff>
      <xdr:row>35</xdr:row>
      <xdr:rowOff>31750</xdr:rowOff>
    </xdr:from>
    <xdr:to>
      <xdr:col>14</xdr:col>
      <xdr:colOff>95250</xdr:colOff>
      <xdr:row>48</xdr:row>
      <xdr:rowOff>155575</xdr:rowOff>
    </xdr:to>
    <xdr:cxnSp macro="">
      <xdr:nvCxnSpPr>
        <xdr:cNvPr id="26" name="Прямая со стрелкой 25"/>
        <xdr:cNvCxnSpPr/>
      </xdr:nvCxnSpPr>
      <xdr:spPr>
        <a:xfrm flipV="1">
          <a:off x="14411325" y="23749000"/>
          <a:ext cx="3686175" cy="26003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79375</xdr:colOff>
      <xdr:row>49</xdr:row>
      <xdr:rowOff>31750</xdr:rowOff>
    </xdr:from>
    <xdr:to>
      <xdr:col>14</xdr:col>
      <xdr:colOff>0</xdr:colOff>
      <xdr:row>67</xdr:row>
      <xdr:rowOff>47625</xdr:rowOff>
    </xdr:to>
    <xdr:cxnSp macro="">
      <xdr:nvCxnSpPr>
        <xdr:cNvPr id="28" name="Прямая со стрелкой 27"/>
        <xdr:cNvCxnSpPr/>
      </xdr:nvCxnSpPr>
      <xdr:spPr>
        <a:xfrm>
          <a:off x="14446250" y="26431875"/>
          <a:ext cx="3556000" cy="37306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1025525</xdr:colOff>
      <xdr:row>49</xdr:row>
      <xdr:rowOff>9525</xdr:rowOff>
    </xdr:from>
    <xdr:to>
      <xdr:col>14</xdr:col>
      <xdr:colOff>15875</xdr:colOff>
      <xdr:row>69</xdr:row>
      <xdr:rowOff>63500</xdr:rowOff>
    </xdr:to>
    <xdr:cxnSp macro="">
      <xdr:nvCxnSpPr>
        <xdr:cNvPr id="31" name="Прямая со стрелкой 30"/>
        <xdr:cNvCxnSpPr/>
      </xdr:nvCxnSpPr>
      <xdr:spPr>
        <a:xfrm>
          <a:off x="14138275" y="26409650"/>
          <a:ext cx="3879850" cy="39751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</xdr:colOff>
      <xdr:row>71</xdr:row>
      <xdr:rowOff>0</xdr:rowOff>
    </xdr:from>
    <xdr:to>
      <xdr:col>13</xdr:col>
      <xdr:colOff>2508250</xdr:colOff>
      <xdr:row>82</xdr:row>
      <xdr:rowOff>180976</xdr:rowOff>
    </xdr:to>
    <xdr:cxnSp macro="">
      <xdr:nvCxnSpPr>
        <xdr:cNvPr id="33" name="Прямая со стрелкой 32"/>
        <xdr:cNvCxnSpPr/>
      </xdr:nvCxnSpPr>
      <xdr:spPr>
        <a:xfrm flipV="1">
          <a:off x="14404975" y="30734000"/>
          <a:ext cx="3517900" cy="2451101"/>
        </a:xfrm>
        <a:prstGeom prst="straightConnector1">
          <a:avLst/>
        </a:prstGeom>
        <a:ln>
          <a:tailEnd type="triangle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89"/>
  <sheetViews>
    <sheetView tabSelected="1" zoomScale="60" zoomScaleNormal="60" workbookViewId="0">
      <selection activeCell="H12" sqref="H12"/>
    </sheetView>
  </sheetViews>
  <sheetFormatPr defaultRowHeight="15" x14ac:dyDescent="0.25"/>
  <cols>
    <col min="1" max="1" width="5.7109375" style="42" customWidth="1"/>
    <col min="2" max="3" width="10.7109375" style="1" customWidth="1"/>
    <col min="4" max="4" width="10.7109375" style="2" customWidth="1"/>
    <col min="5" max="5" width="10.7109375" style="1" customWidth="1"/>
    <col min="6" max="7" width="18.7109375" style="1" customWidth="1"/>
    <col min="8" max="8" width="38.7109375" style="1" customWidth="1"/>
    <col min="9" max="9" width="13.7109375" style="1" customWidth="1"/>
    <col min="10" max="10" width="18.7109375" style="1" customWidth="1"/>
    <col min="11" max="11" width="10.7109375" style="1" customWidth="1"/>
    <col min="12" max="12" width="18.7109375" style="1" customWidth="1"/>
    <col min="13" max="13" width="15.7109375" style="1" customWidth="1"/>
    <col min="14" max="14" width="38.7109375" style="1" customWidth="1"/>
    <col min="15" max="15" width="15.140625" style="1" customWidth="1"/>
    <col min="16" max="16" width="18.7109375" style="1" customWidth="1"/>
    <col min="17" max="17" width="13.5703125" style="1" customWidth="1"/>
    <col min="18" max="18" width="18.7109375" style="1" customWidth="1"/>
    <col min="19" max="19" width="15.7109375" style="1" customWidth="1"/>
    <col min="20" max="20" width="38.7109375" style="1" hidden="1" customWidth="1"/>
    <col min="21" max="21" width="10.7109375" style="1" hidden="1" customWidth="1"/>
    <col min="22" max="22" width="18.7109375" style="1" hidden="1" customWidth="1"/>
    <col min="23" max="23" width="10.7109375" style="1" hidden="1" customWidth="1"/>
    <col min="24" max="24" width="18.7109375" style="1" hidden="1" customWidth="1"/>
    <col min="25" max="25" width="15.7109375" style="1" hidden="1" customWidth="1"/>
    <col min="26" max="26" width="9.140625" style="42"/>
    <col min="27" max="27" width="9.140625" style="1"/>
    <col min="28" max="28" width="6" style="1" customWidth="1"/>
    <col min="29" max="16384" width="9.140625" style="1"/>
  </cols>
  <sheetData>
    <row r="1" spans="1:26" ht="20.25" x14ac:dyDescent="0.3">
      <c r="H1" s="42"/>
      <c r="I1" s="42"/>
      <c r="J1" s="42"/>
      <c r="K1" s="42"/>
      <c r="L1" s="42"/>
      <c r="Y1" s="33"/>
    </row>
    <row r="2" spans="1:26" ht="20.25" customHeight="1" x14ac:dyDescent="0.3">
      <c r="B2" s="69" t="s">
        <v>59</v>
      </c>
      <c r="C2" s="70"/>
      <c r="D2" s="70"/>
      <c r="E2" s="70"/>
      <c r="F2" s="70"/>
      <c r="G2" s="70"/>
      <c r="H2" s="68" t="s">
        <v>0</v>
      </c>
      <c r="I2" s="68"/>
      <c r="J2" s="68"/>
      <c r="K2" s="68"/>
      <c r="L2" s="68"/>
      <c r="M2" s="30"/>
      <c r="N2" s="68" t="s">
        <v>1</v>
      </c>
      <c r="O2" s="68"/>
      <c r="P2" s="68"/>
      <c r="Q2" s="68"/>
      <c r="R2" s="68"/>
      <c r="S2" s="30"/>
      <c r="T2" s="68" t="s">
        <v>1</v>
      </c>
      <c r="U2" s="68"/>
      <c r="V2" s="68"/>
      <c r="W2" s="68"/>
      <c r="X2" s="68"/>
      <c r="Y2" s="32"/>
    </row>
    <row r="3" spans="1:26" ht="15.75" customHeight="1" x14ac:dyDescent="0.25">
      <c r="B3" s="31"/>
      <c r="C3" s="31"/>
      <c r="D3" s="31"/>
      <c r="E3" s="31"/>
      <c r="F3" s="31"/>
      <c r="G3" s="32">
        <f>SUM(G5:G89)</f>
        <v>203179046.72239998</v>
      </c>
      <c r="H3" s="7"/>
      <c r="I3" s="32">
        <f>SUM(I5:I89)</f>
        <v>1168.7050900000004</v>
      </c>
      <c r="J3" s="32">
        <f>SUM(J5:J89)</f>
        <v>203178042.56183133</v>
      </c>
      <c r="K3" s="32">
        <f>SUM(K5:K89)</f>
        <v>-104.20408999999998</v>
      </c>
      <c r="L3" s="32">
        <f>SUM(L5:L89)</f>
        <v>-17256495.83943129</v>
      </c>
      <c r="M3" s="32">
        <f>SUM(M5:M89)</f>
        <v>100427.97565406517</v>
      </c>
      <c r="N3" s="7"/>
      <c r="O3" s="32">
        <f>SUM(O5:O89)</f>
        <v>1093.7428992</v>
      </c>
      <c r="P3" s="32">
        <f>SUM(P5:P89)</f>
        <v>203177733.54788098</v>
      </c>
      <c r="Q3" s="32">
        <f>SUM(Q5:Q89)</f>
        <v>8.1008000000319935E-3</v>
      </c>
      <c r="R3" s="32">
        <f>SUM(R5:R89)</f>
        <v>1313.174519086926</v>
      </c>
      <c r="S3" s="32">
        <f>SUM(S5:S89)</f>
        <v>100427.97565406517</v>
      </c>
      <c r="T3" s="7"/>
      <c r="U3" s="7"/>
      <c r="V3" s="32">
        <f>SUM(V5:V89)</f>
        <v>10207499.673359999</v>
      </c>
      <c r="W3" s="32">
        <f>SUM(W5:W89)</f>
        <v>-120.27599999999997</v>
      </c>
      <c r="X3" s="32">
        <f>SUM(X5:X89)</f>
        <v>-18589932.921737012</v>
      </c>
      <c r="Y3" s="32">
        <f>SUM(Y5:Y89)</f>
        <v>0</v>
      </c>
    </row>
    <row r="4" spans="1:26" ht="57" customHeight="1" x14ac:dyDescent="0.25">
      <c r="A4" s="40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4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27</v>
      </c>
      <c r="N4" s="4" t="s">
        <v>8</v>
      </c>
      <c r="O4" s="3" t="s">
        <v>9</v>
      </c>
      <c r="P4" s="3" t="s">
        <v>13</v>
      </c>
      <c r="Q4" s="3" t="s">
        <v>11</v>
      </c>
      <c r="R4" s="3" t="s">
        <v>12</v>
      </c>
      <c r="S4" s="3" t="s">
        <v>27</v>
      </c>
      <c r="T4" s="4" t="s">
        <v>8</v>
      </c>
      <c r="U4" s="3" t="s">
        <v>9</v>
      </c>
      <c r="V4" s="3" t="s">
        <v>13</v>
      </c>
      <c r="W4" s="3" t="s">
        <v>11</v>
      </c>
      <c r="X4" s="3" t="s">
        <v>12</v>
      </c>
      <c r="Y4" s="3" t="s">
        <v>27</v>
      </c>
    </row>
    <row r="5" spans="1:26" s="5" customFormat="1" ht="15.75" customHeight="1" x14ac:dyDescent="0.25">
      <c r="A5" s="40">
        <v>50</v>
      </c>
      <c r="B5" s="13" t="s">
        <v>16</v>
      </c>
      <c r="C5" s="13">
        <v>2013</v>
      </c>
      <c r="D5" s="24">
        <v>141</v>
      </c>
      <c r="E5" s="15">
        <v>105</v>
      </c>
      <c r="F5" s="16">
        <v>13347457.630000001</v>
      </c>
      <c r="G5" s="39">
        <f t="shared" ref="G5" si="0">F5*1.18</f>
        <v>15750000.0034</v>
      </c>
      <c r="H5" s="17" t="s">
        <v>31</v>
      </c>
      <c r="I5" s="18">
        <v>24.457000000000001</v>
      </c>
      <c r="J5" s="19">
        <f>I5*127118.64*1.18</f>
        <v>3668549.8826064002</v>
      </c>
      <c r="K5" s="18">
        <f>E5-I5-I6-I7-I8-I9</f>
        <v>0</v>
      </c>
      <c r="L5" s="19">
        <f>G5-J5-J6-J7-J8-J9</f>
        <v>0.50740000046789646</v>
      </c>
      <c r="M5" s="20">
        <v>0</v>
      </c>
      <c r="N5" s="17" t="s">
        <v>31</v>
      </c>
      <c r="O5" s="18">
        <v>24.457000000000001</v>
      </c>
      <c r="P5" s="19">
        <f>O5*127118.64*1.18</f>
        <v>3668549.8826064002</v>
      </c>
      <c r="Q5" s="29">
        <f>E5-O5-O6-O7-O8-O9</f>
        <v>0</v>
      </c>
      <c r="R5" s="20">
        <f>G5-P5-P6-P7-P8-P9</f>
        <v>0.50740000046789646</v>
      </c>
      <c r="S5" s="20">
        <v>0</v>
      </c>
      <c r="T5" s="21" t="s">
        <v>49</v>
      </c>
      <c r="U5" s="28">
        <v>4.0999999999999996</v>
      </c>
      <c r="V5" s="10">
        <f>U5*127118.64*1.18</f>
        <v>614999.98031999986</v>
      </c>
      <c r="W5" s="28">
        <f>E5-I5-I6-I7-I8-I9-U5</f>
        <v>-4.0999999999999961</v>
      </c>
      <c r="X5" s="10">
        <f>G5-J5-J6-J7-J8-J9-V5</f>
        <v>-614999.47291999939</v>
      </c>
      <c r="Y5" s="34" t="s">
        <v>54</v>
      </c>
      <c r="Z5" s="41"/>
    </row>
    <row r="6" spans="1:26" s="5" customFormat="1" ht="15.75" customHeight="1" x14ac:dyDescent="0.25">
      <c r="A6" s="43"/>
      <c r="B6" s="13"/>
      <c r="C6" s="13"/>
      <c r="D6" s="24"/>
      <c r="E6" s="15"/>
      <c r="F6" s="16"/>
      <c r="G6" s="16"/>
      <c r="H6" s="17" t="s">
        <v>34</v>
      </c>
      <c r="I6" s="18">
        <v>36.450000000000003</v>
      </c>
      <c r="J6" s="19">
        <f>I6*127118.64*1.18</f>
        <v>5467499.8250400005</v>
      </c>
      <c r="K6" s="18"/>
      <c r="L6" s="19"/>
      <c r="M6" s="20">
        <v>0</v>
      </c>
      <c r="N6" s="17" t="s">
        <v>34</v>
      </c>
      <c r="O6" s="18">
        <v>36.450000000000003</v>
      </c>
      <c r="P6" s="19">
        <f>O6*127118.64*1.18</f>
        <v>5467499.8250400005</v>
      </c>
      <c r="Q6" s="18"/>
      <c r="R6" s="19"/>
      <c r="S6" s="20">
        <v>0</v>
      </c>
      <c r="T6" s="8"/>
      <c r="U6" s="28"/>
      <c r="V6" s="9"/>
      <c r="W6" s="28"/>
      <c r="X6" s="9"/>
      <c r="Y6" s="9"/>
      <c r="Z6" s="41"/>
    </row>
    <row r="7" spans="1:26" s="5" customFormat="1" ht="15.75" customHeight="1" x14ac:dyDescent="0.25">
      <c r="A7" s="27"/>
      <c r="B7" s="13"/>
      <c r="C7" s="13"/>
      <c r="D7" s="24"/>
      <c r="E7" s="15"/>
      <c r="F7" s="16"/>
      <c r="G7" s="16"/>
      <c r="H7" s="17" t="s">
        <v>38</v>
      </c>
      <c r="I7" s="18">
        <v>10.398999999999999</v>
      </c>
      <c r="J7" s="19">
        <f>I7*127118.64*1.18</f>
        <v>1559849.9500847999</v>
      </c>
      <c r="K7" s="18"/>
      <c r="L7" s="19"/>
      <c r="M7" s="20">
        <v>0</v>
      </c>
      <c r="N7" s="17" t="s">
        <v>38</v>
      </c>
      <c r="O7" s="18">
        <v>10.398999999999999</v>
      </c>
      <c r="P7" s="19">
        <f>O7*127118.64*1.18</f>
        <v>1559849.9500847999</v>
      </c>
      <c r="Q7" s="18"/>
      <c r="R7" s="19"/>
      <c r="S7" s="20">
        <v>0</v>
      </c>
      <c r="T7" s="9"/>
      <c r="U7" s="28"/>
      <c r="V7" s="9"/>
      <c r="W7" s="28"/>
      <c r="X7" s="9"/>
      <c r="Y7" s="9"/>
      <c r="Z7" s="41"/>
    </row>
    <row r="8" spans="1:26" s="5" customFormat="1" ht="15.75" customHeight="1" x14ac:dyDescent="0.25">
      <c r="A8" s="43"/>
      <c r="B8" s="13"/>
      <c r="C8" s="13"/>
      <c r="D8" s="24"/>
      <c r="E8" s="15"/>
      <c r="F8" s="16"/>
      <c r="G8" s="16"/>
      <c r="H8" s="17" t="s">
        <v>40</v>
      </c>
      <c r="I8" s="18">
        <v>3.012</v>
      </c>
      <c r="J8" s="19">
        <f>I8*127118.64*1.18</f>
        <v>451799.98554239998</v>
      </c>
      <c r="K8" s="18"/>
      <c r="L8" s="19"/>
      <c r="M8" s="20">
        <v>0</v>
      </c>
      <c r="N8" s="17" t="s">
        <v>40</v>
      </c>
      <c r="O8" s="18">
        <v>3.012</v>
      </c>
      <c r="P8" s="19">
        <f>O8*127118.64*1.18</f>
        <v>451799.98554239998</v>
      </c>
      <c r="Q8" s="18"/>
      <c r="R8" s="19"/>
      <c r="S8" s="20">
        <v>0</v>
      </c>
      <c r="T8" s="8"/>
      <c r="U8" s="28"/>
      <c r="V8" s="9"/>
      <c r="W8" s="28"/>
      <c r="X8" s="9"/>
      <c r="Y8" s="9"/>
      <c r="Z8" s="41"/>
    </row>
    <row r="9" spans="1:26" s="5" customFormat="1" ht="15.75" customHeight="1" x14ac:dyDescent="0.25">
      <c r="A9" s="40"/>
      <c r="B9" s="13"/>
      <c r="C9" s="13"/>
      <c r="D9" s="24"/>
      <c r="E9" s="15"/>
      <c r="F9" s="16"/>
      <c r="G9" s="16"/>
      <c r="H9" s="17" t="s">
        <v>47</v>
      </c>
      <c r="I9" s="18">
        <v>30.681999999999999</v>
      </c>
      <c r="J9" s="19">
        <f>I9*127118.64*1.18</f>
        <v>4602299.852726399</v>
      </c>
      <c r="K9" s="18"/>
      <c r="L9" s="19"/>
      <c r="M9" s="20">
        <v>0</v>
      </c>
      <c r="N9" s="17" t="s">
        <v>47</v>
      </c>
      <c r="O9" s="18">
        <v>30.681999999999999</v>
      </c>
      <c r="P9" s="19">
        <f>O9*127118.64*1.18</f>
        <v>4602299.852726399</v>
      </c>
      <c r="Q9" s="18"/>
      <c r="R9" s="19"/>
      <c r="S9" s="20">
        <v>0</v>
      </c>
      <c r="T9" s="8"/>
      <c r="U9" s="28"/>
      <c r="V9" s="9"/>
      <c r="W9" s="28"/>
      <c r="X9" s="9"/>
      <c r="Y9" s="9"/>
      <c r="Z9" s="41"/>
    </row>
    <row r="10" spans="1:26" s="5" customFormat="1" ht="15.75" customHeight="1" x14ac:dyDescent="0.25">
      <c r="A10" s="40">
        <v>51</v>
      </c>
      <c r="B10" s="13" t="s">
        <v>16</v>
      </c>
      <c r="C10" s="13">
        <v>2013</v>
      </c>
      <c r="D10" s="24">
        <v>143</v>
      </c>
      <c r="E10" s="15">
        <v>35.667000000000002</v>
      </c>
      <c r="F10" s="16">
        <v>4987334.75</v>
      </c>
      <c r="G10" s="39">
        <f t="shared" ref="G10:G11" si="1">F10*1.18</f>
        <v>5885055.0049999999</v>
      </c>
      <c r="H10" s="17" t="s">
        <v>45</v>
      </c>
      <c r="I10" s="18">
        <v>35.665999999999997</v>
      </c>
      <c r="J10" s="19">
        <f>I10*139830.51*1.18</f>
        <v>5884890.0641987994</v>
      </c>
      <c r="K10" s="18">
        <f>E10-I10</f>
        <v>1.0000000000047748E-3</v>
      </c>
      <c r="L10" s="19">
        <f>G10-J10</f>
        <v>164.94080120045692</v>
      </c>
      <c r="M10" s="20">
        <v>0</v>
      </c>
      <c r="N10" s="17" t="s">
        <v>45</v>
      </c>
      <c r="O10" s="18">
        <v>35.665999999999997</v>
      </c>
      <c r="P10" s="19">
        <f>O10*139830.51*1.18</f>
        <v>5884890.0641987994</v>
      </c>
      <c r="Q10" s="29">
        <f>E10-O10</f>
        <v>1.0000000000047748E-3</v>
      </c>
      <c r="R10" s="20">
        <f>G10-P10</f>
        <v>164.94080120045692</v>
      </c>
      <c r="S10" s="20">
        <v>0</v>
      </c>
      <c r="T10" s="9"/>
      <c r="U10" s="28"/>
      <c r="V10" s="9"/>
      <c r="W10" s="28"/>
      <c r="X10" s="9"/>
      <c r="Y10" s="9"/>
      <c r="Z10" s="41"/>
    </row>
    <row r="11" spans="1:26" s="5" customFormat="1" ht="15.75" customHeight="1" x14ac:dyDescent="0.25">
      <c r="A11" s="40">
        <v>52</v>
      </c>
      <c r="B11" s="13" t="s">
        <v>17</v>
      </c>
      <c r="C11" s="13">
        <v>2013</v>
      </c>
      <c r="D11" s="24">
        <v>156</v>
      </c>
      <c r="E11" s="15">
        <v>70.5</v>
      </c>
      <c r="F11" s="16">
        <v>8961864.4100000001</v>
      </c>
      <c r="G11" s="39">
        <f t="shared" si="1"/>
        <v>10575000.003799999</v>
      </c>
      <c r="H11" s="17" t="s">
        <v>45</v>
      </c>
      <c r="I11" s="18">
        <v>70.5</v>
      </c>
      <c r="J11" s="19">
        <f>I11*127118.64*1.18</f>
        <v>10574999.661599999</v>
      </c>
      <c r="K11" s="18">
        <f>E11-I11</f>
        <v>0</v>
      </c>
      <c r="L11" s="19">
        <f>G11-J11</f>
        <v>0.34219999983906746</v>
      </c>
      <c r="M11" s="20">
        <v>0</v>
      </c>
      <c r="N11" s="17" t="s">
        <v>45</v>
      </c>
      <c r="O11" s="18">
        <v>70.5</v>
      </c>
      <c r="P11" s="19">
        <f>O11*127118.64*1.18</f>
        <v>10574999.661599999</v>
      </c>
      <c r="Q11" s="29">
        <f>E11-O11</f>
        <v>0</v>
      </c>
      <c r="R11" s="20">
        <f>G11-P11</f>
        <v>0.34219999983906746</v>
      </c>
      <c r="S11" s="20">
        <v>0</v>
      </c>
      <c r="T11" s="12" t="s">
        <v>49</v>
      </c>
      <c r="U11" s="28">
        <v>15.2</v>
      </c>
      <c r="V11" s="10">
        <f>U11*127118.64*1.18</f>
        <v>2279999.92704</v>
      </c>
      <c r="W11" s="28">
        <f>E11-I11-U11</f>
        <v>-15.2</v>
      </c>
      <c r="X11" s="10">
        <f>G11-J11-V11</f>
        <v>-2279999.5848400001</v>
      </c>
      <c r="Y11" s="9"/>
      <c r="Z11" s="41"/>
    </row>
    <row r="12" spans="1:26" s="5" customFormat="1" ht="15.75" customHeight="1" x14ac:dyDescent="0.25">
      <c r="A12" s="40">
        <v>53</v>
      </c>
      <c r="B12" s="13" t="s">
        <v>17</v>
      </c>
      <c r="C12" s="13">
        <v>2013</v>
      </c>
      <c r="D12" s="24">
        <v>158</v>
      </c>
      <c r="E12" s="15">
        <v>51.58</v>
      </c>
      <c r="F12" s="16">
        <v>7212457.6299999999</v>
      </c>
      <c r="G12" s="39">
        <f t="shared" ref="G12:G17" si="2">F12*1.18</f>
        <v>8510700.0033999998</v>
      </c>
      <c r="H12" s="17" t="s">
        <v>45</v>
      </c>
      <c r="I12" s="18">
        <v>26.579000000000001</v>
      </c>
      <c r="J12" s="19">
        <f>I12*139830.51*1.18</f>
        <v>4385535.0478421999</v>
      </c>
      <c r="K12" s="18">
        <f>E12-I12-I13</f>
        <v>9.9999999999766942E-4</v>
      </c>
      <c r="L12" s="19">
        <f>G12-J12-J13</f>
        <v>164.91055779997259</v>
      </c>
      <c r="M12" s="20">
        <v>0</v>
      </c>
      <c r="N12" s="17" t="s">
        <v>45</v>
      </c>
      <c r="O12" s="18">
        <v>26.579000000000001</v>
      </c>
      <c r="P12" s="19">
        <f>O12*139830.51*1.18</f>
        <v>4385535.0478421999</v>
      </c>
      <c r="Q12" s="29">
        <f>E12-O12-O13</f>
        <v>9.9999999999766942E-4</v>
      </c>
      <c r="R12" s="20">
        <f>G12-P12-P13</f>
        <v>164.91055779997259</v>
      </c>
      <c r="S12" s="20">
        <v>0</v>
      </c>
      <c r="T12" s="9"/>
      <c r="U12" s="28"/>
      <c r="V12" s="9"/>
      <c r="W12" s="28"/>
      <c r="X12" s="9"/>
      <c r="Y12" s="9"/>
      <c r="Z12" s="41"/>
    </row>
    <row r="13" spans="1:26" s="5" customFormat="1" ht="15.75" customHeight="1" thickBot="1" x14ac:dyDescent="0.3">
      <c r="A13" s="40"/>
      <c r="B13" s="13"/>
      <c r="C13" s="13"/>
      <c r="D13" s="24"/>
      <c r="E13" s="15"/>
      <c r="F13" s="16"/>
      <c r="G13" s="16"/>
      <c r="H13" s="17" t="s">
        <v>47</v>
      </c>
      <c r="I13" s="18">
        <v>25</v>
      </c>
      <c r="J13" s="19">
        <f>I13*139830.51*1.18</f>
        <v>4125000.0449999999</v>
      </c>
      <c r="K13" s="18"/>
      <c r="L13" s="19"/>
      <c r="M13" s="20">
        <v>0</v>
      </c>
      <c r="N13" s="17" t="s">
        <v>47</v>
      </c>
      <c r="O13" s="54">
        <v>25</v>
      </c>
      <c r="P13" s="55">
        <f>O13*139830.51*1.18</f>
        <v>4125000.0449999999</v>
      </c>
      <c r="Q13" s="18"/>
      <c r="R13" s="19"/>
      <c r="S13" s="20">
        <v>0</v>
      </c>
      <c r="T13" s="8"/>
      <c r="U13" s="28"/>
      <c r="V13" s="9"/>
      <c r="W13" s="28"/>
      <c r="X13" s="9"/>
      <c r="Y13" s="9"/>
      <c r="Z13" s="41"/>
    </row>
    <row r="14" spans="1:26" s="5" customFormat="1" ht="15.75" customHeight="1" x14ac:dyDescent="0.25">
      <c r="A14" s="40">
        <v>54</v>
      </c>
      <c r="B14" s="13" t="s">
        <v>17</v>
      </c>
      <c r="C14" s="13">
        <v>2013</v>
      </c>
      <c r="D14" s="14" t="s">
        <v>23</v>
      </c>
      <c r="E14" s="15">
        <v>8.42</v>
      </c>
      <c r="F14" s="16">
        <v>4210000</v>
      </c>
      <c r="G14" s="11">
        <f t="shared" si="2"/>
        <v>4967800</v>
      </c>
      <c r="H14" s="35"/>
      <c r="I14" s="36"/>
      <c r="J14" s="36"/>
      <c r="K14" s="36" t="s">
        <v>53</v>
      </c>
      <c r="L14" s="36"/>
      <c r="M14" s="37"/>
      <c r="N14" s="47" t="s">
        <v>45</v>
      </c>
      <c r="O14" s="56">
        <v>3.6038999999999999</v>
      </c>
      <c r="P14" s="49">
        <f>O14*500000*1.18</f>
        <v>2126301</v>
      </c>
      <c r="Q14" s="52">
        <f>E14-O14-O15-O16</f>
        <v>0</v>
      </c>
      <c r="R14" s="20">
        <f>G14-P14-P15-P16</f>
        <v>0</v>
      </c>
      <c r="S14" s="20">
        <v>0</v>
      </c>
      <c r="T14" s="9"/>
      <c r="U14" s="28"/>
      <c r="V14" s="9"/>
      <c r="W14" s="28"/>
      <c r="X14" s="9"/>
      <c r="Y14" s="9"/>
      <c r="Z14" s="41"/>
    </row>
    <row r="15" spans="1:26" s="5" customFormat="1" ht="15.75" customHeight="1" x14ac:dyDescent="0.25">
      <c r="A15" s="27"/>
      <c r="B15" s="13"/>
      <c r="C15" s="13"/>
      <c r="D15" s="14"/>
      <c r="E15" s="15"/>
      <c r="F15" s="16"/>
      <c r="G15" s="16"/>
      <c r="H15" s="35"/>
      <c r="I15" s="36"/>
      <c r="J15" s="36"/>
      <c r="K15" s="36"/>
      <c r="L15" s="36"/>
      <c r="M15" s="38"/>
      <c r="N15" s="47" t="s">
        <v>28</v>
      </c>
      <c r="O15" s="57">
        <v>0.47849999999999998</v>
      </c>
      <c r="P15" s="58">
        <f>O15*500000*1.18</f>
        <v>282315</v>
      </c>
      <c r="Q15" s="46"/>
      <c r="R15" s="20"/>
      <c r="S15" s="20">
        <v>0</v>
      </c>
      <c r="T15" s="9"/>
      <c r="U15" s="28"/>
      <c r="V15" s="9"/>
      <c r="W15" s="28"/>
      <c r="X15" s="9"/>
      <c r="Y15" s="9"/>
      <c r="Z15" s="41"/>
    </row>
    <row r="16" spans="1:26" s="5" customFormat="1" ht="15.75" customHeight="1" thickBot="1" x14ac:dyDescent="0.3">
      <c r="A16" s="43"/>
      <c r="B16" s="13"/>
      <c r="C16" s="13"/>
      <c r="D16" s="14"/>
      <c r="E16" s="15"/>
      <c r="F16" s="16"/>
      <c r="G16" s="16"/>
      <c r="H16" s="35"/>
      <c r="I16" s="36"/>
      <c r="J16" s="36"/>
      <c r="K16" s="36"/>
      <c r="L16" s="36"/>
      <c r="M16" s="38"/>
      <c r="N16" s="47" t="s">
        <v>43</v>
      </c>
      <c r="O16" s="59">
        <v>4.3376000000000001</v>
      </c>
      <c r="P16" s="51">
        <f>O16*500000*1.18</f>
        <v>2559184</v>
      </c>
      <c r="Q16" s="53"/>
      <c r="R16" s="19"/>
      <c r="S16" s="20">
        <v>0</v>
      </c>
      <c r="T16" s="9"/>
      <c r="U16" s="28"/>
      <c r="V16" s="9"/>
      <c r="W16" s="28"/>
      <c r="X16" s="9"/>
      <c r="Y16" s="9"/>
      <c r="Z16" s="41"/>
    </row>
    <row r="17" spans="1:26" s="5" customFormat="1" ht="15.75" customHeight="1" x14ac:dyDescent="0.25">
      <c r="A17" s="40">
        <v>55</v>
      </c>
      <c r="B17" s="13" t="s">
        <v>17</v>
      </c>
      <c r="C17" s="13">
        <v>2013</v>
      </c>
      <c r="D17" s="25">
        <v>162</v>
      </c>
      <c r="E17" s="15">
        <v>28.5</v>
      </c>
      <c r="F17" s="16">
        <v>3622881.36</v>
      </c>
      <c r="G17" s="39">
        <f t="shared" si="2"/>
        <v>4275000.0047999993</v>
      </c>
      <c r="H17" s="17" t="s">
        <v>28</v>
      </c>
      <c r="I17" s="18">
        <v>3.536</v>
      </c>
      <c r="J17" s="19">
        <f>I17*127118.64*1.18</f>
        <v>530399.98302719998</v>
      </c>
      <c r="K17" s="22">
        <f>E17-I17-I18-I19-I20</f>
        <v>-1.8820000000000014</v>
      </c>
      <c r="L17" s="23">
        <f>G17-J17-J18-J19-J20</f>
        <v>-282299.84936640062</v>
      </c>
      <c r="M17" s="20">
        <v>0</v>
      </c>
      <c r="N17" s="17" t="s">
        <v>28</v>
      </c>
      <c r="O17" s="29">
        <v>1.6539999999999999</v>
      </c>
      <c r="P17" s="20">
        <f>O17*127118.64*1.18</f>
        <v>248099.9920608</v>
      </c>
      <c r="Q17" s="29">
        <f>E17-O17-O18-O19-O20</f>
        <v>0</v>
      </c>
      <c r="R17" s="20">
        <f>G17-P17-P18-P19-P20</f>
        <v>0.14159999950788915</v>
      </c>
      <c r="S17" s="20">
        <v>0</v>
      </c>
      <c r="T17" s="9"/>
      <c r="U17" s="28"/>
      <c r="V17" s="9"/>
      <c r="W17" s="28"/>
      <c r="X17" s="9"/>
      <c r="Y17" s="9"/>
      <c r="Z17" s="41"/>
    </row>
    <row r="18" spans="1:26" s="5" customFormat="1" ht="15.75" customHeight="1" x14ac:dyDescent="0.25">
      <c r="A18" s="43"/>
      <c r="B18" s="13"/>
      <c r="C18" s="13"/>
      <c r="D18" s="24"/>
      <c r="E18" s="15"/>
      <c r="F18" s="16"/>
      <c r="G18" s="16"/>
      <c r="H18" s="17" t="s">
        <v>34</v>
      </c>
      <c r="I18" s="18">
        <v>13.132</v>
      </c>
      <c r="J18" s="19">
        <f>I18*127118.64*1.18</f>
        <v>1969799.9369663999</v>
      </c>
      <c r="K18" s="18"/>
      <c r="L18" s="19"/>
      <c r="M18" s="20">
        <v>0</v>
      </c>
      <c r="N18" s="17" t="s">
        <v>34</v>
      </c>
      <c r="O18" s="18">
        <v>13.132</v>
      </c>
      <c r="P18" s="19">
        <f>O18*127118.64*1.18</f>
        <v>1969799.9369663999</v>
      </c>
      <c r="Q18" s="18"/>
      <c r="R18" s="19"/>
      <c r="S18" s="20">
        <v>0</v>
      </c>
      <c r="T18" s="8"/>
      <c r="U18" s="28"/>
      <c r="V18" s="9"/>
      <c r="W18" s="28"/>
      <c r="X18" s="9"/>
      <c r="Y18" s="9"/>
      <c r="Z18" s="41"/>
    </row>
    <row r="19" spans="1:26" s="5" customFormat="1" ht="15.75" customHeight="1" x14ac:dyDescent="0.25">
      <c r="A19" s="27"/>
      <c r="B19" s="13"/>
      <c r="C19" s="13"/>
      <c r="D19" s="24"/>
      <c r="E19" s="15"/>
      <c r="F19" s="16"/>
      <c r="G19" s="16"/>
      <c r="H19" s="17" t="s">
        <v>40</v>
      </c>
      <c r="I19" s="18">
        <v>1.3740000000000001</v>
      </c>
      <c r="J19" s="19">
        <f>I19*127118.64*1.18</f>
        <v>206099.99340479999</v>
      </c>
      <c r="K19" s="18"/>
      <c r="L19" s="19"/>
      <c r="M19" s="20">
        <v>0</v>
      </c>
      <c r="N19" s="17" t="s">
        <v>40</v>
      </c>
      <c r="O19" s="18">
        <v>1.3740000000000001</v>
      </c>
      <c r="P19" s="19">
        <f>O19*127118.64*1.18</f>
        <v>206099.99340479999</v>
      </c>
      <c r="Q19" s="18"/>
      <c r="R19" s="19"/>
      <c r="S19" s="20">
        <v>0</v>
      </c>
      <c r="T19" s="8"/>
      <c r="U19" s="28"/>
      <c r="V19" s="9"/>
      <c r="W19" s="28"/>
      <c r="X19" s="9"/>
      <c r="Y19" s="9"/>
      <c r="Z19" s="41"/>
    </row>
    <row r="20" spans="1:26" s="5" customFormat="1" ht="15.75" customHeight="1" x14ac:dyDescent="0.25">
      <c r="A20" s="43"/>
      <c r="B20" s="13"/>
      <c r="C20" s="13"/>
      <c r="D20" s="24"/>
      <c r="E20" s="15"/>
      <c r="F20" s="16"/>
      <c r="G20" s="16"/>
      <c r="H20" s="17" t="s">
        <v>41</v>
      </c>
      <c r="I20" s="18">
        <v>12.34</v>
      </c>
      <c r="J20" s="19">
        <f>I20*127118.64*1.18</f>
        <v>1850999.9407679997</v>
      </c>
      <c r="K20" s="18"/>
      <c r="L20" s="19"/>
      <c r="M20" s="20">
        <v>0</v>
      </c>
      <c r="N20" s="17" t="s">
        <v>41</v>
      </c>
      <c r="O20" s="18">
        <v>12.34</v>
      </c>
      <c r="P20" s="19">
        <f>O20*127118.64*1.18</f>
        <v>1850999.9407679997</v>
      </c>
      <c r="Q20" s="18"/>
      <c r="R20" s="19"/>
      <c r="S20" s="20">
        <v>0</v>
      </c>
      <c r="T20" s="8"/>
      <c r="U20" s="28"/>
      <c r="V20" s="9"/>
      <c r="W20" s="28"/>
      <c r="X20" s="9"/>
      <c r="Y20" s="9"/>
      <c r="Z20" s="41"/>
    </row>
    <row r="21" spans="1:26" s="5" customFormat="1" ht="15.75" customHeight="1" x14ac:dyDescent="0.25">
      <c r="A21" s="40">
        <v>56</v>
      </c>
      <c r="B21" s="13" t="s">
        <v>17</v>
      </c>
      <c r="C21" s="13">
        <v>2013</v>
      </c>
      <c r="D21" s="24">
        <v>163</v>
      </c>
      <c r="E21" s="15">
        <v>13.5</v>
      </c>
      <c r="F21" s="16">
        <v>1887711.86</v>
      </c>
      <c r="G21" s="39">
        <f t="shared" ref="G21:G24" si="3">F21*1.18</f>
        <v>2227499.9948</v>
      </c>
      <c r="H21" s="17" t="s">
        <v>28</v>
      </c>
      <c r="I21" s="18">
        <v>2.7</v>
      </c>
      <c r="J21" s="19">
        <f>I21*139830.51*1.18</f>
        <v>445500.00486000004</v>
      </c>
      <c r="K21" s="18">
        <f>E21-I21-I22-I23</f>
        <v>1.000000000000334E-3</v>
      </c>
      <c r="L21" s="19">
        <f>G21-J21-J22-J23</f>
        <v>164.97050179995131</v>
      </c>
      <c r="M21" s="20">
        <v>0</v>
      </c>
      <c r="N21" s="17" t="s">
        <v>28</v>
      </c>
      <c r="O21" s="18">
        <v>2.7</v>
      </c>
      <c r="P21" s="19">
        <f>O21*139830.51*1.18</f>
        <v>445500.00486000004</v>
      </c>
      <c r="Q21" s="29">
        <f>E21-O21-O22-O23</f>
        <v>1.000000000000334E-3</v>
      </c>
      <c r="R21" s="20">
        <f>G21-P21-P22-P23</f>
        <v>164.97050179995131</v>
      </c>
      <c r="S21" s="20">
        <v>0</v>
      </c>
      <c r="T21" s="9"/>
      <c r="U21" s="28"/>
      <c r="V21" s="9"/>
      <c r="W21" s="28"/>
      <c r="X21" s="9"/>
      <c r="Y21" s="9"/>
      <c r="Z21" s="41"/>
    </row>
    <row r="22" spans="1:26" s="5" customFormat="1" ht="15.75" customHeight="1" x14ac:dyDescent="0.25">
      <c r="A22" s="43"/>
      <c r="B22" s="13"/>
      <c r="C22" s="13"/>
      <c r="D22" s="24"/>
      <c r="E22" s="15"/>
      <c r="F22" s="16"/>
      <c r="G22" s="16"/>
      <c r="H22" s="17" t="s">
        <v>41</v>
      </c>
      <c r="I22" s="18">
        <v>5</v>
      </c>
      <c r="J22" s="19">
        <f>I22*139830.51*1.18</f>
        <v>825000.00899999996</v>
      </c>
      <c r="K22" s="18"/>
      <c r="L22" s="19"/>
      <c r="M22" s="20">
        <v>0</v>
      </c>
      <c r="N22" s="17" t="s">
        <v>41</v>
      </c>
      <c r="O22" s="18">
        <v>5</v>
      </c>
      <c r="P22" s="19">
        <f>O22*139830.51*1.18</f>
        <v>825000.00899999996</v>
      </c>
      <c r="Q22" s="18"/>
      <c r="R22" s="19"/>
      <c r="S22" s="20">
        <v>0</v>
      </c>
      <c r="T22" s="8"/>
      <c r="U22" s="28"/>
      <c r="V22" s="9"/>
      <c r="W22" s="28"/>
      <c r="X22" s="9"/>
      <c r="Y22" s="9"/>
      <c r="Z22" s="41"/>
    </row>
    <row r="23" spans="1:26" s="5" customFormat="1" ht="15.75" customHeight="1" x14ac:dyDescent="0.25">
      <c r="A23" s="27"/>
      <c r="B23" s="13"/>
      <c r="C23" s="13"/>
      <c r="D23" s="24"/>
      <c r="E23" s="15"/>
      <c r="F23" s="16"/>
      <c r="G23" s="16"/>
      <c r="H23" s="17" t="s">
        <v>45</v>
      </c>
      <c r="I23" s="18">
        <v>5.7990000000000004</v>
      </c>
      <c r="J23" s="19">
        <f>I23*139830.51*1.18</f>
        <v>956835.01043820009</v>
      </c>
      <c r="K23" s="18"/>
      <c r="L23" s="19"/>
      <c r="M23" s="20">
        <v>0</v>
      </c>
      <c r="N23" s="17" t="s">
        <v>45</v>
      </c>
      <c r="O23" s="18">
        <v>5.7990000000000004</v>
      </c>
      <c r="P23" s="19">
        <f>O23*139830.51*1.18</f>
        <v>956835.01043820009</v>
      </c>
      <c r="Q23" s="18"/>
      <c r="R23" s="19"/>
      <c r="S23" s="20">
        <v>0</v>
      </c>
      <c r="T23" s="9"/>
      <c r="U23" s="28"/>
      <c r="V23" s="9"/>
      <c r="W23" s="28"/>
      <c r="X23" s="9"/>
      <c r="Y23" s="9"/>
      <c r="Z23" s="41"/>
    </row>
    <row r="24" spans="1:26" s="5" customFormat="1" ht="15.75" customHeight="1" x14ac:dyDescent="0.25">
      <c r="A24" s="40">
        <v>57</v>
      </c>
      <c r="B24" s="13" t="s">
        <v>18</v>
      </c>
      <c r="C24" s="13">
        <v>2014</v>
      </c>
      <c r="D24" s="24">
        <v>13</v>
      </c>
      <c r="E24" s="15">
        <v>2.5</v>
      </c>
      <c r="F24" s="16">
        <v>340042.37</v>
      </c>
      <c r="G24" s="16">
        <f t="shared" si="3"/>
        <v>401249.99659999995</v>
      </c>
      <c r="H24" s="17" t="s">
        <v>41</v>
      </c>
      <c r="I24" s="18">
        <v>2.5</v>
      </c>
      <c r="J24" s="19">
        <f>I24*136016.95*1.18</f>
        <v>401250.0025</v>
      </c>
      <c r="K24" s="18">
        <f>E24-I24</f>
        <v>0</v>
      </c>
      <c r="L24" s="19">
        <f>G24-J24</f>
        <v>-5.900000047404319E-3</v>
      </c>
      <c r="M24" s="20">
        <v>0</v>
      </c>
      <c r="N24" s="17" t="s">
        <v>41</v>
      </c>
      <c r="O24" s="18">
        <v>2.5</v>
      </c>
      <c r="P24" s="19">
        <f>O24*136016.95*1.18</f>
        <v>401250.0025</v>
      </c>
      <c r="Q24" s="29">
        <f>E24-O24</f>
        <v>0</v>
      </c>
      <c r="R24" s="20">
        <f>G24-P24</f>
        <v>-5.900000047404319E-3</v>
      </c>
      <c r="S24" s="20">
        <v>0</v>
      </c>
      <c r="T24" s="8"/>
      <c r="U24" s="28"/>
      <c r="V24" s="9"/>
      <c r="W24" s="28"/>
      <c r="X24" s="9"/>
      <c r="Y24" s="9"/>
      <c r="Z24" s="41"/>
    </row>
    <row r="25" spans="1:26" s="5" customFormat="1" ht="15.75" customHeight="1" x14ac:dyDescent="0.25">
      <c r="A25" s="40">
        <v>58</v>
      </c>
      <c r="B25" s="13" t="s">
        <v>19</v>
      </c>
      <c r="C25" s="13">
        <v>2014</v>
      </c>
      <c r="D25" s="24">
        <v>19</v>
      </c>
      <c r="E25" s="15">
        <v>9.5</v>
      </c>
      <c r="F25" s="16">
        <v>1292161.02</v>
      </c>
      <c r="G25" s="16">
        <f t="shared" ref="G25" si="4">F25*1.18</f>
        <v>1524750.0035999999</v>
      </c>
      <c r="H25" s="17" t="s">
        <v>41</v>
      </c>
      <c r="I25" s="18">
        <v>2.9</v>
      </c>
      <c r="J25" s="19">
        <f>I25*136016.95*1.18</f>
        <v>465450.00290000002</v>
      </c>
      <c r="K25" s="18">
        <f>E25-I25-I26</f>
        <v>9.9999999999944578E-4</v>
      </c>
      <c r="L25" s="19">
        <f>G25-J25-J26</f>
        <v>160.49410099978559</v>
      </c>
      <c r="M25" s="20">
        <v>0</v>
      </c>
      <c r="N25" s="17" t="s">
        <v>41</v>
      </c>
      <c r="O25" s="18">
        <v>2.9</v>
      </c>
      <c r="P25" s="19">
        <f>O25*136016.95*1.18</f>
        <v>465450.00290000002</v>
      </c>
      <c r="Q25" s="29">
        <f>E25-O25-O26</f>
        <v>9.9999999999944578E-4</v>
      </c>
      <c r="R25" s="20">
        <f>G25-P25-P26</f>
        <v>160.49410099978559</v>
      </c>
      <c r="S25" s="20">
        <v>0</v>
      </c>
      <c r="T25" s="8"/>
      <c r="U25" s="28"/>
      <c r="V25" s="9"/>
      <c r="W25" s="28"/>
      <c r="X25" s="9"/>
      <c r="Y25" s="9"/>
      <c r="Z25" s="41"/>
    </row>
    <row r="26" spans="1:26" s="5" customFormat="1" ht="15.75" customHeight="1" x14ac:dyDescent="0.25">
      <c r="A26" s="43"/>
      <c r="B26" s="13"/>
      <c r="C26" s="13"/>
      <c r="D26" s="24"/>
      <c r="E26" s="15"/>
      <c r="F26" s="16"/>
      <c r="G26" s="16"/>
      <c r="H26" s="17" t="s">
        <v>43</v>
      </c>
      <c r="I26" s="18">
        <v>6.5990000000000002</v>
      </c>
      <c r="J26" s="19">
        <f t="shared" ref="J26" si="5">I26*136016.95*1.18</f>
        <v>1059139.5065990002</v>
      </c>
      <c r="K26" s="18"/>
      <c r="L26" s="19"/>
      <c r="M26" s="20">
        <v>0</v>
      </c>
      <c r="N26" s="17" t="s">
        <v>43</v>
      </c>
      <c r="O26" s="18">
        <v>6.5990000000000002</v>
      </c>
      <c r="P26" s="19">
        <f t="shared" ref="P26:P28" si="6">O26*136016.95*1.18</f>
        <v>1059139.5065990002</v>
      </c>
      <c r="Q26" s="18"/>
      <c r="R26" s="19"/>
      <c r="S26" s="20">
        <v>0</v>
      </c>
      <c r="T26" s="9"/>
      <c r="U26" s="28"/>
      <c r="V26" s="9"/>
      <c r="W26" s="28"/>
      <c r="X26" s="9"/>
      <c r="Y26" s="9"/>
      <c r="Z26" s="41"/>
    </row>
    <row r="27" spans="1:26" s="5" customFormat="1" ht="15.75" customHeight="1" x14ac:dyDescent="0.25">
      <c r="A27" s="40">
        <v>59</v>
      </c>
      <c r="B27" s="13" t="s">
        <v>20</v>
      </c>
      <c r="C27" s="13">
        <v>2014</v>
      </c>
      <c r="D27" s="25">
        <v>35</v>
      </c>
      <c r="E27" s="15">
        <v>13.25</v>
      </c>
      <c r="F27" s="16">
        <v>1802224.58</v>
      </c>
      <c r="G27" s="16">
        <f t="shared" ref="G27" si="7">F27*1.18</f>
        <v>2126625.0044</v>
      </c>
      <c r="H27" s="17" t="s">
        <v>43</v>
      </c>
      <c r="I27" s="18">
        <v>13.249000000000001</v>
      </c>
      <c r="J27" s="19">
        <f t="shared" ref="J27:J28" si="8">I27*136016.95*1.18</f>
        <v>2126464.5132490001</v>
      </c>
      <c r="K27" s="22">
        <f>E27-I27-I28</f>
        <v>-13.248000000000001</v>
      </c>
      <c r="L27" s="23">
        <f>G27-J27-J28</f>
        <v>-2126304.0220980002</v>
      </c>
      <c r="M27" s="20">
        <v>0</v>
      </c>
      <c r="N27" s="17" t="s">
        <v>43</v>
      </c>
      <c r="O27" s="18">
        <v>13.249000000000001</v>
      </c>
      <c r="P27" s="19">
        <f t="shared" si="6"/>
        <v>2126464.5132490001</v>
      </c>
      <c r="Q27" s="29">
        <f>E27-O27-O28</f>
        <v>9.9999999999944578E-4</v>
      </c>
      <c r="R27" s="20">
        <f>G27-P27-P28</f>
        <v>160.4911509999074</v>
      </c>
      <c r="S27" s="20">
        <v>0</v>
      </c>
      <c r="T27" s="9"/>
      <c r="U27" s="28"/>
      <c r="V27" s="9"/>
      <c r="W27" s="28"/>
      <c r="X27" s="9"/>
      <c r="Y27" s="9"/>
      <c r="Z27" s="41"/>
    </row>
    <row r="28" spans="1:26" s="5" customFormat="1" ht="15.75" customHeight="1" x14ac:dyDescent="0.25">
      <c r="A28" s="43"/>
      <c r="B28" s="13"/>
      <c r="C28" s="13"/>
      <c r="D28" s="24"/>
      <c r="E28" s="15"/>
      <c r="F28" s="16"/>
      <c r="G28" s="16"/>
      <c r="H28" s="17" t="s">
        <v>45</v>
      </c>
      <c r="I28" s="18">
        <v>13.249000000000001</v>
      </c>
      <c r="J28" s="19">
        <f t="shared" si="8"/>
        <v>2126464.5132490001</v>
      </c>
      <c r="K28" s="18"/>
      <c r="L28" s="19"/>
      <c r="M28" s="20">
        <v>0</v>
      </c>
      <c r="N28" s="17" t="s">
        <v>45</v>
      </c>
      <c r="O28" s="18">
        <v>0</v>
      </c>
      <c r="P28" s="19">
        <f t="shared" si="6"/>
        <v>0</v>
      </c>
      <c r="Q28" s="18"/>
      <c r="R28" s="19"/>
      <c r="S28" s="20">
        <v>0</v>
      </c>
      <c r="T28" s="9"/>
      <c r="U28" s="28"/>
      <c r="V28" s="9"/>
      <c r="W28" s="28"/>
      <c r="X28" s="9"/>
      <c r="Y28" s="9"/>
      <c r="Z28" s="41"/>
    </row>
    <row r="29" spans="1:26" s="5" customFormat="1" ht="15.75" customHeight="1" x14ac:dyDescent="0.25">
      <c r="A29" s="40">
        <v>60</v>
      </c>
      <c r="B29" s="13" t="s">
        <v>21</v>
      </c>
      <c r="C29" s="13">
        <v>2014</v>
      </c>
      <c r="D29" s="24">
        <v>48</v>
      </c>
      <c r="E29" s="15">
        <v>61.75</v>
      </c>
      <c r="F29" s="16">
        <v>8399046.6099999994</v>
      </c>
      <c r="G29" s="16">
        <f t="shared" ref="G29" si="9">F29*1.18</f>
        <v>9910874.9997999985</v>
      </c>
      <c r="H29" s="17" t="s">
        <v>30</v>
      </c>
      <c r="I29" s="18">
        <v>4.6950000000000003</v>
      </c>
      <c r="J29" s="19">
        <f>I29*136016.95*1.18</f>
        <v>753547.50469500013</v>
      </c>
      <c r="K29" s="18">
        <f>E29-I29-I30-I31-I32-I33</f>
        <v>9.9999999999766942E-4</v>
      </c>
      <c r="L29" s="19">
        <f>G29-J29-J30-J31-J32-J33</f>
        <v>160.43805099767633</v>
      </c>
      <c r="M29" s="20">
        <v>0</v>
      </c>
      <c r="N29" s="17" t="s">
        <v>30</v>
      </c>
      <c r="O29" s="18">
        <v>4.6950000000000003</v>
      </c>
      <c r="P29" s="19">
        <f>O29*136016.95*1.18</f>
        <v>753547.50469500013</v>
      </c>
      <c r="Q29" s="29">
        <f>E29-O29-O30-O31-O32-O33</f>
        <v>9.9999999999766942E-4</v>
      </c>
      <c r="R29" s="20">
        <f>G29-P29-P30-P31-P32-P33</f>
        <v>160.43805099767633</v>
      </c>
      <c r="S29" s="20">
        <v>0</v>
      </c>
      <c r="T29" s="21" t="s">
        <v>49</v>
      </c>
      <c r="U29" s="28">
        <v>10.15</v>
      </c>
      <c r="V29" s="10">
        <f>U29*127118.64*1.18</f>
        <v>1522499.9512799999</v>
      </c>
      <c r="W29" s="28">
        <f>E29-I29-I30-I31-I32-I33-U29</f>
        <v>-10.149000000000003</v>
      </c>
      <c r="X29" s="10">
        <f>-V29</f>
        <v>-1522499.9512799999</v>
      </c>
      <c r="Y29" s="9"/>
      <c r="Z29" s="41"/>
    </row>
    <row r="30" spans="1:26" s="5" customFormat="1" ht="15.75" customHeight="1" x14ac:dyDescent="0.25">
      <c r="A30" s="43"/>
      <c r="B30" s="13"/>
      <c r="C30" s="13"/>
      <c r="D30" s="24"/>
      <c r="E30" s="15"/>
      <c r="F30" s="16"/>
      <c r="G30" s="16"/>
      <c r="H30" s="17" t="s">
        <v>40</v>
      </c>
      <c r="I30" s="18">
        <v>1.9990000000000001</v>
      </c>
      <c r="J30" s="19">
        <f>I30*136016.95*1.18</f>
        <v>320839.50199900003</v>
      </c>
      <c r="K30" s="18"/>
      <c r="L30" s="19"/>
      <c r="M30" s="20">
        <v>0</v>
      </c>
      <c r="N30" s="17" t="s">
        <v>40</v>
      </c>
      <c r="O30" s="18">
        <v>1.9990000000000001</v>
      </c>
      <c r="P30" s="19">
        <f>O30*136016.95*1.18</f>
        <v>320839.50199900003</v>
      </c>
      <c r="Q30" s="18"/>
      <c r="R30" s="19"/>
      <c r="S30" s="20">
        <v>0</v>
      </c>
      <c r="T30" s="8"/>
      <c r="U30" s="28"/>
      <c r="V30" s="9"/>
      <c r="W30" s="28"/>
      <c r="X30" s="9"/>
      <c r="Y30" s="9"/>
      <c r="Z30" s="41"/>
    </row>
    <row r="31" spans="1:26" s="5" customFormat="1" ht="15.75" customHeight="1" x14ac:dyDescent="0.25">
      <c r="A31" s="27"/>
      <c r="B31" s="13"/>
      <c r="C31" s="13"/>
      <c r="D31" s="24"/>
      <c r="E31" s="15"/>
      <c r="F31" s="16"/>
      <c r="G31" s="16"/>
      <c r="H31" s="17" t="s">
        <v>43</v>
      </c>
      <c r="I31" s="18">
        <v>28.5</v>
      </c>
      <c r="J31" s="19">
        <f t="shared" ref="J31:J32" si="10">I31*136016.95*1.18</f>
        <v>4574250.0285</v>
      </c>
      <c r="K31" s="18"/>
      <c r="L31" s="19"/>
      <c r="M31" s="20">
        <v>0</v>
      </c>
      <c r="N31" s="17" t="s">
        <v>43</v>
      </c>
      <c r="O31" s="18">
        <v>28.5</v>
      </c>
      <c r="P31" s="19">
        <f t="shared" ref="P31:P33" si="11">O31*136016.95*1.18</f>
        <v>4574250.0285</v>
      </c>
      <c r="Q31" s="18"/>
      <c r="R31" s="19"/>
      <c r="S31" s="20">
        <v>0</v>
      </c>
      <c r="T31" s="9"/>
      <c r="U31" s="28"/>
      <c r="V31" s="9"/>
      <c r="W31" s="28"/>
      <c r="X31" s="9"/>
      <c r="Y31" s="9"/>
      <c r="Z31" s="41"/>
    </row>
    <row r="32" spans="1:26" s="5" customFormat="1" ht="15.75" customHeight="1" x14ac:dyDescent="0.25">
      <c r="A32" s="43"/>
      <c r="B32" s="13"/>
      <c r="C32" s="13"/>
      <c r="D32" s="24"/>
      <c r="E32" s="15"/>
      <c r="F32" s="16"/>
      <c r="G32" s="16"/>
      <c r="H32" s="17" t="s">
        <v>45</v>
      </c>
      <c r="I32" s="18">
        <v>19.86</v>
      </c>
      <c r="J32" s="19">
        <f t="shared" si="10"/>
        <v>3187530.0198600003</v>
      </c>
      <c r="K32" s="18"/>
      <c r="L32" s="19"/>
      <c r="M32" s="20">
        <v>0</v>
      </c>
      <c r="N32" s="17" t="s">
        <v>45</v>
      </c>
      <c r="O32" s="18">
        <v>19.86</v>
      </c>
      <c r="P32" s="19">
        <f t="shared" si="11"/>
        <v>3187530.0198600003</v>
      </c>
      <c r="Q32" s="18"/>
      <c r="R32" s="19"/>
      <c r="S32" s="20">
        <v>0</v>
      </c>
      <c r="T32" s="9"/>
      <c r="U32" s="28"/>
      <c r="V32" s="9"/>
      <c r="W32" s="28"/>
      <c r="X32" s="9"/>
      <c r="Y32" s="9"/>
      <c r="Z32" s="41"/>
    </row>
    <row r="33" spans="1:26" s="5" customFormat="1" ht="15.75" customHeight="1" thickBot="1" x14ac:dyDescent="0.3">
      <c r="A33" s="40"/>
      <c r="B33" s="13"/>
      <c r="C33" s="13"/>
      <c r="D33" s="24"/>
      <c r="E33" s="15"/>
      <c r="F33" s="16"/>
      <c r="G33" s="16"/>
      <c r="H33" s="17" t="s">
        <v>52</v>
      </c>
      <c r="I33" s="18">
        <v>6.6950000000000003</v>
      </c>
      <c r="J33" s="19">
        <f t="shared" ref="J33" si="12">I33*136016.95*1.18</f>
        <v>1074547.5066950002</v>
      </c>
      <c r="K33" s="18"/>
      <c r="L33" s="19"/>
      <c r="M33" s="20">
        <f>J33*0.0052</f>
        <v>5587.647034814001</v>
      </c>
      <c r="N33" s="17" t="s">
        <v>52</v>
      </c>
      <c r="O33" s="54">
        <v>6.6950000000000003</v>
      </c>
      <c r="P33" s="55">
        <f t="shared" si="11"/>
        <v>1074547.5066950002</v>
      </c>
      <c r="Q33" s="18"/>
      <c r="R33" s="19"/>
      <c r="S33" s="20">
        <f>P33*0.0052</f>
        <v>5587.647034814001</v>
      </c>
      <c r="T33" s="8"/>
      <c r="U33" s="28"/>
      <c r="V33" s="9"/>
      <c r="W33" s="28"/>
      <c r="X33" s="9"/>
      <c r="Y33" s="9"/>
      <c r="Z33" s="41"/>
    </row>
    <row r="34" spans="1:26" s="5" customFormat="1" ht="15.75" customHeight="1" x14ac:dyDescent="0.25">
      <c r="A34" s="40">
        <v>61</v>
      </c>
      <c r="B34" s="13" t="s">
        <v>21</v>
      </c>
      <c r="C34" s="13">
        <v>2014</v>
      </c>
      <c r="D34" s="14" t="s">
        <v>55</v>
      </c>
      <c r="E34" s="15">
        <v>5.83</v>
      </c>
      <c r="F34" s="16">
        <f>G34/1.18</f>
        <v>2915000</v>
      </c>
      <c r="G34" s="16">
        <v>3439700</v>
      </c>
      <c r="H34" s="35"/>
      <c r="I34" s="36"/>
      <c r="J34" s="36"/>
      <c r="K34" s="36"/>
      <c r="L34" s="36"/>
      <c r="M34" s="37"/>
      <c r="N34" s="47" t="s">
        <v>52</v>
      </c>
      <c r="O34" s="48">
        <v>7.1999999999999995E-2</v>
      </c>
      <c r="P34" s="49">
        <f>O34*500000*1.18</f>
        <v>42480</v>
      </c>
      <c r="Q34" s="46">
        <f>E34-O34-O35</f>
        <v>0</v>
      </c>
      <c r="R34" s="20">
        <f>G34-P34-P35</f>
        <v>0</v>
      </c>
      <c r="S34" s="20">
        <f>P34*0.0052</f>
        <v>220.89599999999999</v>
      </c>
      <c r="T34" s="9"/>
      <c r="U34" s="28"/>
      <c r="V34" s="9"/>
      <c r="W34" s="28"/>
      <c r="X34" s="9"/>
      <c r="Y34" s="9"/>
      <c r="Z34" s="41"/>
    </row>
    <row r="35" spans="1:26" s="5" customFormat="1" ht="15.75" customHeight="1" thickBot="1" x14ac:dyDescent="0.3">
      <c r="A35" s="27"/>
      <c r="B35" s="13"/>
      <c r="C35" s="13"/>
      <c r="D35" s="15"/>
      <c r="E35" s="15"/>
      <c r="F35" s="16"/>
      <c r="G35" s="16"/>
      <c r="H35" s="35"/>
      <c r="I35" s="36"/>
      <c r="J35" s="36"/>
      <c r="K35" s="36"/>
      <c r="L35" s="36"/>
      <c r="M35" s="38"/>
      <c r="N35" s="47" t="s">
        <v>32</v>
      </c>
      <c r="O35" s="50">
        <v>5.758</v>
      </c>
      <c r="P35" s="51">
        <f>O35*500000*1.18</f>
        <v>3397220</v>
      </c>
      <c r="Q35" s="53"/>
      <c r="R35" s="19"/>
      <c r="S35" s="20">
        <v>0</v>
      </c>
      <c r="T35" s="9"/>
      <c r="U35" s="28"/>
      <c r="V35" s="9"/>
      <c r="W35" s="28"/>
      <c r="X35" s="9"/>
      <c r="Y35" s="9"/>
      <c r="Z35" s="41"/>
    </row>
    <row r="36" spans="1:26" s="5" customFormat="1" ht="15.75" customHeight="1" x14ac:dyDescent="0.25">
      <c r="A36" s="40">
        <v>62</v>
      </c>
      <c r="B36" s="13" t="s">
        <v>22</v>
      </c>
      <c r="C36" s="13">
        <v>2014</v>
      </c>
      <c r="D36" s="24">
        <v>58</v>
      </c>
      <c r="E36" s="15">
        <v>132.667</v>
      </c>
      <c r="F36" s="16">
        <v>18044960.59</v>
      </c>
      <c r="G36" s="16">
        <f t="shared" ref="G36" si="13">F36*1.18</f>
        <v>21293053.496199999</v>
      </c>
      <c r="H36" s="17" t="s">
        <v>28</v>
      </c>
      <c r="I36" s="18">
        <v>2.649</v>
      </c>
      <c r="J36" s="19">
        <f t="shared" ref="J36:J41" si="14">I36*136016.95*1.18</f>
        <v>425164.50264899997</v>
      </c>
      <c r="K36" s="18">
        <f>E36-I36-I37-I38-I39-I40-I41-I42-I43-I44-I45</f>
        <v>1.000000000159762E-4</v>
      </c>
      <c r="L36" s="19">
        <f>G36-J36-J37-J38-J39-J40-J41-J42-J43-J44-J45</f>
        <v>15.913533097744221</v>
      </c>
      <c r="M36" s="20">
        <v>0</v>
      </c>
      <c r="N36" s="17" t="s">
        <v>28</v>
      </c>
      <c r="O36" s="29">
        <v>2.649</v>
      </c>
      <c r="P36" s="20">
        <f t="shared" ref="P36:P45" si="15">O36*136016.95*1.18</f>
        <v>425164.50264899997</v>
      </c>
      <c r="Q36" s="29">
        <f>E36-O36-O37-O38-O39-O40-O41-O42-O43-O44-O45</f>
        <v>1.000000000159762E-4</v>
      </c>
      <c r="R36" s="20">
        <f>G36-P36-P37-P38-P39-P40-P41-P42-P43-P44-P45</f>
        <v>15.913533097744221</v>
      </c>
      <c r="S36" s="20">
        <v>0</v>
      </c>
      <c r="T36" s="12" t="s">
        <v>49</v>
      </c>
      <c r="U36" s="28">
        <v>9</v>
      </c>
      <c r="V36" s="10">
        <f>U36*127118.64*1.18</f>
        <v>1349999.9568</v>
      </c>
      <c r="W36" s="28">
        <f>E36-I36-I37-I38-I39-I40-I41-I42-I43-I44-U36</f>
        <v>-7.7529999999999841</v>
      </c>
      <c r="X36" s="10">
        <f>G36-J36-J37-J38-J39-J40-J41-J42-J43-J44-V36</f>
        <v>-1149856.5920200022</v>
      </c>
      <c r="Y36" s="9"/>
      <c r="Z36" s="41"/>
    </row>
    <row r="37" spans="1:26" s="5" customFormat="1" ht="15.75" customHeight="1" x14ac:dyDescent="0.25">
      <c r="A37" s="40"/>
      <c r="B37" s="13"/>
      <c r="C37" s="13"/>
      <c r="D37" s="24"/>
      <c r="E37" s="15"/>
      <c r="F37" s="16"/>
      <c r="G37" s="16"/>
      <c r="H37" s="17" t="s">
        <v>29</v>
      </c>
      <c r="I37" s="18">
        <v>7.556</v>
      </c>
      <c r="J37" s="19">
        <f t="shared" si="14"/>
        <v>1212738.007556</v>
      </c>
      <c r="K37" s="18"/>
      <c r="L37" s="19"/>
      <c r="M37" s="20">
        <v>0</v>
      </c>
      <c r="N37" s="17" t="s">
        <v>29</v>
      </c>
      <c r="O37" s="18">
        <v>7.556</v>
      </c>
      <c r="P37" s="19">
        <f t="shared" si="15"/>
        <v>1212738.007556</v>
      </c>
      <c r="Q37" s="18"/>
      <c r="R37" s="19"/>
      <c r="S37" s="20">
        <v>0</v>
      </c>
      <c r="T37" s="9"/>
      <c r="U37" s="28"/>
      <c r="V37" s="9"/>
      <c r="W37" s="28"/>
      <c r="X37" s="9"/>
      <c r="Y37" s="9"/>
      <c r="Z37" s="41"/>
    </row>
    <row r="38" spans="1:26" s="5" customFormat="1" ht="15.75" customHeight="1" x14ac:dyDescent="0.25">
      <c r="A38" s="43"/>
      <c r="B38" s="13"/>
      <c r="C38" s="13"/>
      <c r="D38" s="24"/>
      <c r="E38" s="15"/>
      <c r="F38" s="16"/>
      <c r="G38" s="16"/>
      <c r="H38" s="17" t="s">
        <v>30</v>
      </c>
      <c r="I38" s="18">
        <v>3.794</v>
      </c>
      <c r="J38" s="19">
        <f t="shared" si="14"/>
        <v>608937.00379400002</v>
      </c>
      <c r="K38" s="18"/>
      <c r="L38" s="19"/>
      <c r="M38" s="20">
        <v>0</v>
      </c>
      <c r="N38" s="17" t="s">
        <v>30</v>
      </c>
      <c r="O38" s="18">
        <v>3.794</v>
      </c>
      <c r="P38" s="19">
        <f t="shared" si="15"/>
        <v>608937.00379400002</v>
      </c>
      <c r="Q38" s="18"/>
      <c r="R38" s="19"/>
      <c r="S38" s="20">
        <v>0</v>
      </c>
      <c r="T38" s="8"/>
      <c r="U38" s="28"/>
      <c r="V38" s="9"/>
      <c r="W38" s="28"/>
      <c r="X38" s="9"/>
      <c r="Y38" s="9"/>
      <c r="Z38" s="41"/>
    </row>
    <row r="39" spans="1:26" s="5" customFormat="1" ht="15.75" customHeight="1" x14ac:dyDescent="0.25">
      <c r="A39" s="27"/>
      <c r="B39" s="13"/>
      <c r="C39" s="13"/>
      <c r="D39" s="24"/>
      <c r="E39" s="15"/>
      <c r="F39" s="16"/>
      <c r="G39" s="16"/>
      <c r="H39" s="17" t="s">
        <v>40</v>
      </c>
      <c r="I39" s="18">
        <v>1.851</v>
      </c>
      <c r="J39" s="19">
        <f t="shared" si="14"/>
        <v>297085.50185100001</v>
      </c>
      <c r="K39" s="18"/>
      <c r="L39" s="19"/>
      <c r="M39" s="20">
        <v>0</v>
      </c>
      <c r="N39" s="17" t="s">
        <v>40</v>
      </c>
      <c r="O39" s="18">
        <v>1.851</v>
      </c>
      <c r="P39" s="19">
        <f t="shared" si="15"/>
        <v>297085.50185100001</v>
      </c>
      <c r="Q39" s="18"/>
      <c r="R39" s="19"/>
      <c r="S39" s="20">
        <v>0</v>
      </c>
      <c r="T39" s="8"/>
      <c r="U39" s="28"/>
      <c r="V39" s="9"/>
      <c r="W39" s="28"/>
      <c r="X39" s="9"/>
      <c r="Y39" s="9"/>
      <c r="Z39" s="41"/>
    </row>
    <row r="40" spans="1:26" s="5" customFormat="1" ht="15.75" customHeight="1" x14ac:dyDescent="0.25">
      <c r="A40" s="43"/>
      <c r="B40" s="13"/>
      <c r="C40" s="13"/>
      <c r="D40" s="24"/>
      <c r="E40" s="15"/>
      <c r="F40" s="16"/>
      <c r="G40" s="16"/>
      <c r="H40" s="17" t="s">
        <v>41</v>
      </c>
      <c r="I40" s="18">
        <v>6.4720000000000004</v>
      </c>
      <c r="J40" s="19">
        <f t="shared" si="14"/>
        <v>1038756.006472</v>
      </c>
      <c r="K40" s="18"/>
      <c r="L40" s="19"/>
      <c r="M40" s="20">
        <v>0</v>
      </c>
      <c r="N40" s="17" t="s">
        <v>41</v>
      </c>
      <c r="O40" s="18">
        <v>6.4720000000000004</v>
      </c>
      <c r="P40" s="19">
        <f t="shared" si="15"/>
        <v>1038756.006472</v>
      </c>
      <c r="Q40" s="18"/>
      <c r="R40" s="19"/>
      <c r="S40" s="20">
        <v>0</v>
      </c>
      <c r="T40" s="8"/>
      <c r="U40" s="28"/>
      <c r="V40" s="9"/>
      <c r="W40" s="28"/>
      <c r="X40" s="9"/>
      <c r="Y40" s="9"/>
      <c r="Z40" s="41"/>
    </row>
    <row r="41" spans="1:26" s="5" customFormat="1" ht="15.75" customHeight="1" x14ac:dyDescent="0.25">
      <c r="A41" s="40"/>
      <c r="B41" s="13"/>
      <c r="C41" s="13"/>
      <c r="D41" s="24"/>
      <c r="E41" s="15"/>
      <c r="F41" s="16"/>
      <c r="G41" s="16"/>
      <c r="H41" s="17" t="s">
        <v>42</v>
      </c>
      <c r="I41" s="18">
        <v>26.350999999999999</v>
      </c>
      <c r="J41" s="19">
        <f t="shared" si="14"/>
        <v>4229335.5263510002</v>
      </c>
      <c r="K41" s="18"/>
      <c r="L41" s="19"/>
      <c r="M41" s="20">
        <v>0</v>
      </c>
      <c r="N41" s="17" t="s">
        <v>42</v>
      </c>
      <c r="O41" s="18">
        <v>26.350999999999999</v>
      </c>
      <c r="P41" s="19">
        <f t="shared" si="15"/>
        <v>4229335.5263510002</v>
      </c>
      <c r="Q41" s="18"/>
      <c r="R41" s="19"/>
      <c r="S41" s="20">
        <v>0</v>
      </c>
      <c r="T41" s="9"/>
      <c r="U41" s="28"/>
      <c r="V41" s="9"/>
      <c r="W41" s="28"/>
      <c r="X41" s="9"/>
      <c r="Y41" s="9"/>
      <c r="Z41" s="41"/>
    </row>
    <row r="42" spans="1:26" s="5" customFormat="1" ht="15.75" customHeight="1" x14ac:dyDescent="0.25">
      <c r="A42" s="43"/>
      <c r="B42" s="13"/>
      <c r="C42" s="13"/>
      <c r="D42" s="24"/>
      <c r="E42" s="15"/>
      <c r="F42" s="16"/>
      <c r="G42" s="16"/>
      <c r="H42" s="17" t="s">
        <v>43</v>
      </c>
      <c r="I42" s="18">
        <v>32.25</v>
      </c>
      <c r="J42" s="19">
        <f t="shared" ref="J42:J45" si="16">I42*136016.95*1.18</f>
        <v>5176125.0322500002</v>
      </c>
      <c r="K42" s="18"/>
      <c r="L42" s="19"/>
      <c r="M42" s="20">
        <v>0</v>
      </c>
      <c r="N42" s="17" t="s">
        <v>43</v>
      </c>
      <c r="O42" s="18">
        <v>32.25</v>
      </c>
      <c r="P42" s="19">
        <f t="shared" si="15"/>
        <v>5176125.0322500002</v>
      </c>
      <c r="Q42" s="18"/>
      <c r="R42" s="19"/>
      <c r="S42" s="20">
        <v>0</v>
      </c>
      <c r="T42" s="9"/>
      <c r="U42" s="28"/>
      <c r="V42" s="9"/>
      <c r="W42" s="28"/>
      <c r="X42" s="9"/>
      <c r="Y42" s="9"/>
      <c r="Z42" s="41"/>
    </row>
    <row r="43" spans="1:26" s="5" customFormat="1" ht="15.75" customHeight="1" x14ac:dyDescent="0.25">
      <c r="A43" s="27"/>
      <c r="B43" s="13"/>
      <c r="C43" s="13"/>
      <c r="D43" s="24"/>
      <c r="E43" s="15"/>
      <c r="F43" s="16"/>
      <c r="G43" s="16"/>
      <c r="H43" s="17" t="s">
        <v>45</v>
      </c>
      <c r="I43" s="18">
        <v>45.646999999999998</v>
      </c>
      <c r="J43" s="19">
        <f t="shared" si="16"/>
        <v>7326343.5456470009</v>
      </c>
      <c r="K43" s="18"/>
      <c r="L43" s="19"/>
      <c r="M43" s="20">
        <v>0</v>
      </c>
      <c r="N43" s="17" t="s">
        <v>45</v>
      </c>
      <c r="O43" s="18">
        <v>45.646999999999998</v>
      </c>
      <c r="P43" s="19">
        <f t="shared" si="15"/>
        <v>7326343.5456470009</v>
      </c>
      <c r="Q43" s="18"/>
      <c r="R43" s="19"/>
      <c r="S43" s="20">
        <v>0</v>
      </c>
      <c r="T43" s="9"/>
      <c r="U43" s="28"/>
      <c r="V43" s="9"/>
      <c r="W43" s="28"/>
      <c r="X43" s="9"/>
      <c r="Y43" s="9"/>
      <c r="Z43" s="41"/>
    </row>
    <row r="44" spans="1:26" s="5" customFormat="1" ht="15.75" customHeight="1" x14ac:dyDescent="0.25">
      <c r="A44" s="43"/>
      <c r="B44" s="13"/>
      <c r="C44" s="13"/>
      <c r="D44" s="24"/>
      <c r="E44" s="15"/>
      <c r="F44" s="16"/>
      <c r="G44" s="16"/>
      <c r="H44" s="17" t="s">
        <v>52</v>
      </c>
      <c r="I44" s="18">
        <v>4.8499999999999996</v>
      </c>
      <c r="J44" s="19">
        <f t="shared" si="16"/>
        <v>778425.00485000003</v>
      </c>
      <c r="K44" s="18"/>
      <c r="L44" s="19"/>
      <c r="M44" s="20">
        <f>J44*0.0052</f>
        <v>4047.8100252200002</v>
      </c>
      <c r="N44" s="17" t="s">
        <v>52</v>
      </c>
      <c r="O44" s="18">
        <v>4.8499999999999996</v>
      </c>
      <c r="P44" s="19">
        <f t="shared" si="15"/>
        <v>778425.00485000003</v>
      </c>
      <c r="Q44" s="18"/>
      <c r="R44" s="19"/>
      <c r="S44" s="20">
        <f>P44*0.0052</f>
        <v>4047.8100252200002</v>
      </c>
      <c r="T44" s="8"/>
      <c r="U44" s="28"/>
      <c r="V44" s="9"/>
      <c r="W44" s="28"/>
      <c r="X44" s="9"/>
      <c r="Y44" s="9"/>
      <c r="Z44" s="41"/>
    </row>
    <row r="45" spans="1:26" s="5" customFormat="1" ht="15.75" x14ac:dyDescent="0.25">
      <c r="A45" s="43"/>
      <c r="B45" s="13"/>
      <c r="C45" s="13"/>
      <c r="D45" s="24"/>
      <c r="E45" s="15"/>
      <c r="F45" s="16"/>
      <c r="G45" s="16"/>
      <c r="H45" s="17" t="s">
        <v>58</v>
      </c>
      <c r="I45" s="44">
        <v>1.2468999999999999</v>
      </c>
      <c r="J45" s="19">
        <f t="shared" si="16"/>
        <v>200127.45124689999</v>
      </c>
      <c r="K45" s="18"/>
      <c r="L45" s="19"/>
      <c r="M45" s="20">
        <f>J45*0.0076</f>
        <v>1520.9686294764399</v>
      </c>
      <c r="N45" s="17" t="s">
        <v>58</v>
      </c>
      <c r="O45" s="44">
        <v>1.2468999999999999</v>
      </c>
      <c r="P45" s="19">
        <f t="shared" si="15"/>
        <v>200127.45124689999</v>
      </c>
      <c r="Q45" s="29"/>
      <c r="R45" s="20"/>
      <c r="S45" s="20">
        <f>P45*0.0076</f>
        <v>1520.9686294764399</v>
      </c>
      <c r="T45" s="9"/>
      <c r="U45" s="28"/>
      <c r="V45" s="9"/>
      <c r="W45" s="28"/>
      <c r="X45" s="9"/>
      <c r="Y45" s="9"/>
      <c r="Z45" s="41"/>
    </row>
    <row r="46" spans="1:26" s="5" customFormat="1" ht="15.75" customHeight="1" x14ac:dyDescent="0.25">
      <c r="A46" s="40">
        <v>63</v>
      </c>
      <c r="B46" s="13" t="s">
        <v>22</v>
      </c>
      <c r="C46" s="13">
        <v>2014</v>
      </c>
      <c r="D46" s="24">
        <v>59</v>
      </c>
      <c r="E46" s="15">
        <v>11.917</v>
      </c>
      <c r="F46" s="16">
        <v>1783005.38</v>
      </c>
      <c r="G46" s="16">
        <f t="shared" ref="G46:G72" si="17">F46*1.18</f>
        <v>2103946.3483999996</v>
      </c>
      <c r="H46" s="17" t="s">
        <v>45</v>
      </c>
      <c r="I46" s="18">
        <v>11.917</v>
      </c>
      <c r="J46" s="19">
        <f>I46*149618.64*1.18</f>
        <v>2103946.2927983999</v>
      </c>
      <c r="K46" s="18">
        <f>E46-I46</f>
        <v>0</v>
      </c>
      <c r="L46" s="19">
        <f>G46-J46</f>
        <v>5.5601599626243114E-2</v>
      </c>
      <c r="M46" s="20">
        <v>0</v>
      </c>
      <c r="N46" s="17" t="s">
        <v>45</v>
      </c>
      <c r="O46" s="18">
        <v>11.917</v>
      </c>
      <c r="P46" s="19">
        <f>O46*149618.64*1.18</f>
        <v>2103946.2927983999</v>
      </c>
      <c r="Q46" s="29">
        <f>E46-O46</f>
        <v>0</v>
      </c>
      <c r="R46" s="20">
        <f>G46-P46</f>
        <v>5.5601599626243114E-2</v>
      </c>
      <c r="S46" s="20">
        <v>0</v>
      </c>
      <c r="T46" s="9"/>
      <c r="U46" s="28"/>
      <c r="V46" s="9"/>
      <c r="W46" s="28"/>
      <c r="X46" s="9"/>
      <c r="Y46" s="9"/>
      <c r="Z46" s="41"/>
    </row>
    <row r="47" spans="1:26" s="5" customFormat="1" ht="15.75" customHeight="1" x14ac:dyDescent="0.25">
      <c r="A47" s="40">
        <v>64</v>
      </c>
      <c r="B47" s="13" t="s">
        <v>22</v>
      </c>
      <c r="C47" s="13">
        <v>2014</v>
      </c>
      <c r="D47" s="26" t="s">
        <v>24</v>
      </c>
      <c r="E47" s="15">
        <v>10.75</v>
      </c>
      <c r="F47" s="16">
        <v>5375000</v>
      </c>
      <c r="G47" s="16">
        <f t="shared" si="17"/>
        <v>6342500</v>
      </c>
      <c r="H47" s="17" t="s">
        <v>45</v>
      </c>
      <c r="I47" s="18">
        <v>10.75</v>
      </c>
      <c r="J47" s="19">
        <f>I47*500000*1.18</f>
        <v>6342500</v>
      </c>
      <c r="K47" s="22">
        <f>E47-I47-I48</f>
        <v>-7.1999999999999995E-2</v>
      </c>
      <c r="L47" s="23">
        <f>G47-J47-J48</f>
        <v>-42480</v>
      </c>
      <c r="M47" s="20">
        <v>0</v>
      </c>
      <c r="N47" s="17" t="s">
        <v>45</v>
      </c>
      <c r="O47" s="18">
        <v>10.75</v>
      </c>
      <c r="P47" s="19">
        <f>O47*500000*1.18</f>
        <v>6342500</v>
      </c>
      <c r="Q47" s="29">
        <f>E47-O47-O48</f>
        <v>0</v>
      </c>
      <c r="R47" s="20">
        <f>G47-P47-P48</f>
        <v>0</v>
      </c>
      <c r="S47" s="20">
        <v>0</v>
      </c>
      <c r="T47" s="9"/>
      <c r="U47" s="28"/>
      <c r="V47" s="9"/>
      <c r="W47" s="28"/>
      <c r="X47" s="9"/>
      <c r="Y47" s="9"/>
      <c r="Z47" s="41"/>
    </row>
    <row r="48" spans="1:26" s="5" customFormat="1" ht="15.75" customHeight="1" x14ac:dyDescent="0.25">
      <c r="A48" s="27"/>
      <c r="B48" s="13"/>
      <c r="C48" s="13"/>
      <c r="D48" s="14"/>
      <c r="E48" s="15"/>
      <c r="F48" s="16"/>
      <c r="G48" s="16"/>
      <c r="H48" s="17" t="s">
        <v>52</v>
      </c>
      <c r="I48" s="18">
        <v>7.1999999999999995E-2</v>
      </c>
      <c r="J48" s="19">
        <f>I48*500000*1.18</f>
        <v>42480</v>
      </c>
      <c r="K48" s="18"/>
      <c r="L48" s="19"/>
      <c r="M48" s="20">
        <f>J48*0.0052</f>
        <v>220.89599999999999</v>
      </c>
      <c r="N48" s="17" t="s">
        <v>52</v>
      </c>
      <c r="O48" s="18">
        <v>0</v>
      </c>
      <c r="P48" s="19">
        <f>O48*500000*1.18</f>
        <v>0</v>
      </c>
      <c r="Q48" s="18"/>
      <c r="R48" s="19"/>
      <c r="S48" s="20">
        <f>P48*0.0052</f>
        <v>0</v>
      </c>
      <c r="T48" s="8"/>
      <c r="U48" s="28"/>
      <c r="V48" s="9"/>
      <c r="W48" s="28"/>
      <c r="X48" s="9"/>
      <c r="Y48" s="9"/>
      <c r="Z48" s="41"/>
    </row>
    <row r="49" spans="1:26" s="5" customFormat="1" ht="15.75" customHeight="1" x14ac:dyDescent="0.25">
      <c r="A49" s="40">
        <v>65</v>
      </c>
      <c r="B49" s="13" t="s">
        <v>14</v>
      </c>
      <c r="C49" s="13">
        <v>2014</v>
      </c>
      <c r="D49" s="25">
        <v>71</v>
      </c>
      <c r="E49" s="15">
        <v>238.25</v>
      </c>
      <c r="F49" s="16">
        <v>32406038.140000001</v>
      </c>
      <c r="G49" s="16">
        <f t="shared" si="17"/>
        <v>38239125.005199999</v>
      </c>
      <c r="H49" s="17" t="s">
        <v>28</v>
      </c>
      <c r="I49" s="18">
        <v>1.5509999999999999</v>
      </c>
      <c r="J49" s="19">
        <f t="shared" ref="J49:J57" si="18">I49*136016.95*1.18</f>
        <v>248935.50155099999</v>
      </c>
      <c r="K49" s="22">
        <f>E49-I49-I50-I51-I52-I53-I54-I55-I56-I57-I58-I59-I60-I61-I62-I63-I64-I65-I66-I67</f>
        <v>-53.475000000000009</v>
      </c>
      <c r="L49" s="23">
        <f>G49-J49-J50-J51-J52-J53-J54-J55-J56-J57-J58-J59-J60-J61-J62-J63-J64-J65-J66-J67</f>
        <v>-8582737.7865250036</v>
      </c>
      <c r="M49" s="20">
        <v>0</v>
      </c>
      <c r="N49" s="17" t="s">
        <v>28</v>
      </c>
      <c r="O49" s="18">
        <v>1.5509999999999999</v>
      </c>
      <c r="P49" s="19">
        <f t="shared" ref="P49:P57" si="19">O49*136016.95*1.18</f>
        <v>248935.50155099999</v>
      </c>
      <c r="Q49" s="18">
        <f>E49-O49-O50-O51-O52-O53-O54-O55-O56-O57-O58-O59-O60-O61-O62-O63-O64-O65-O66-O67</f>
        <v>9.9999999999367262E-4</v>
      </c>
      <c r="R49" s="19">
        <f>G49-P49-P50-P51-P52-P53-P54-P55-P56-P57-P58-P59-P60-P61-P62-P63-P64-P65-P66-P67</f>
        <v>160.26695099985227</v>
      </c>
      <c r="S49" s="20">
        <v>0</v>
      </c>
      <c r="T49" s="12" t="s">
        <v>49</v>
      </c>
      <c r="U49" s="28">
        <v>24.5</v>
      </c>
      <c r="V49" s="10">
        <f>U49*127118.64*1.18</f>
        <v>3674999.8824</v>
      </c>
      <c r="W49" s="28">
        <f>E49-I49-I50-I51-I52-I53-I54-I55-I56-I57-I58-I59-I60-I61-I62-I63-I64-I65-I66-I67-U49</f>
        <v>-77.975000000000009</v>
      </c>
      <c r="X49" s="10">
        <f>G49-J49-J50-J51-J52-J53-J54-J55-J56-J57-J58-J59-J60-J61-J62-J63-J64-J65-J66-J67-V49</f>
        <v>-12257737.668925004</v>
      </c>
      <c r="Y49" s="9"/>
      <c r="Z49" s="41"/>
    </row>
    <row r="50" spans="1:26" s="5" customFormat="1" ht="15.75" customHeight="1" x14ac:dyDescent="0.25">
      <c r="A50" s="40"/>
      <c r="B50" s="13"/>
      <c r="C50" s="13"/>
      <c r="D50" s="24"/>
      <c r="E50" s="15"/>
      <c r="F50" s="16"/>
      <c r="G50" s="16"/>
      <c r="H50" s="17" t="s">
        <v>29</v>
      </c>
      <c r="I50" s="18">
        <v>10.443</v>
      </c>
      <c r="J50" s="19">
        <f t="shared" si="18"/>
        <v>1676101.5104430001</v>
      </c>
      <c r="K50" s="18"/>
      <c r="L50" s="19"/>
      <c r="M50" s="20">
        <v>0</v>
      </c>
      <c r="N50" s="17" t="s">
        <v>29</v>
      </c>
      <c r="O50" s="18">
        <v>10.443</v>
      </c>
      <c r="P50" s="19">
        <f t="shared" si="19"/>
        <v>1676101.5104430001</v>
      </c>
      <c r="Q50" s="18"/>
      <c r="R50" s="19"/>
      <c r="S50" s="20">
        <v>0</v>
      </c>
      <c r="T50" s="9"/>
      <c r="U50" s="28"/>
      <c r="V50" s="9"/>
      <c r="W50" s="28"/>
      <c r="X50" s="9"/>
      <c r="Y50" s="9"/>
      <c r="Z50" s="41"/>
    </row>
    <row r="51" spans="1:26" s="5" customFormat="1" ht="15.75" customHeight="1" thickBot="1" x14ac:dyDescent="0.3">
      <c r="A51" s="43"/>
      <c r="B51" s="13"/>
      <c r="C51" s="13"/>
      <c r="D51" s="24"/>
      <c r="E51" s="15"/>
      <c r="F51" s="16"/>
      <c r="G51" s="16"/>
      <c r="H51" s="17" t="s">
        <v>30</v>
      </c>
      <c r="I51" s="18">
        <v>2.7250000000000001</v>
      </c>
      <c r="J51" s="19">
        <f t="shared" si="18"/>
        <v>437362.50272500003</v>
      </c>
      <c r="K51" s="18"/>
      <c r="L51" s="19"/>
      <c r="M51" s="20">
        <v>0</v>
      </c>
      <c r="N51" s="17" t="s">
        <v>30</v>
      </c>
      <c r="O51" s="54">
        <v>2.7250000000000001</v>
      </c>
      <c r="P51" s="55">
        <f t="shared" si="19"/>
        <v>437362.50272500003</v>
      </c>
      <c r="Q51" s="18"/>
      <c r="R51" s="19"/>
      <c r="S51" s="20">
        <v>0</v>
      </c>
      <c r="T51" s="8"/>
      <c r="U51" s="28"/>
      <c r="V51" s="9"/>
      <c r="W51" s="28"/>
      <c r="X51" s="9"/>
      <c r="Y51" s="9"/>
      <c r="Z51" s="41"/>
    </row>
    <row r="52" spans="1:26" s="5" customFormat="1" ht="15.75" customHeight="1" thickBot="1" x14ac:dyDescent="0.3">
      <c r="A52" s="27"/>
      <c r="B52" s="13"/>
      <c r="C52" s="13"/>
      <c r="D52" s="24"/>
      <c r="E52" s="15"/>
      <c r="F52" s="16"/>
      <c r="G52" s="16"/>
      <c r="H52" s="17" t="s">
        <v>32</v>
      </c>
      <c r="I52" s="18">
        <v>48.253</v>
      </c>
      <c r="J52" s="19">
        <f t="shared" si="18"/>
        <v>7744606.5482530007</v>
      </c>
      <c r="K52" s="18"/>
      <c r="L52" s="19"/>
      <c r="M52" s="20">
        <v>0</v>
      </c>
      <c r="N52" s="47" t="s">
        <v>32</v>
      </c>
      <c r="O52" s="60">
        <v>10.722</v>
      </c>
      <c r="P52" s="61">
        <f t="shared" si="19"/>
        <v>1720881.0107219999</v>
      </c>
      <c r="Q52" s="53"/>
      <c r="R52" s="19"/>
      <c r="S52" s="20">
        <v>0</v>
      </c>
      <c r="T52" s="9"/>
      <c r="U52" s="28"/>
      <c r="V52" s="9"/>
      <c r="W52" s="28"/>
      <c r="X52" s="9"/>
      <c r="Y52" s="9"/>
      <c r="Z52" s="41"/>
    </row>
    <row r="53" spans="1:26" s="5" customFormat="1" ht="15.75" customHeight="1" x14ac:dyDescent="0.25">
      <c r="A53" s="43"/>
      <c r="B53" s="13"/>
      <c r="C53" s="13"/>
      <c r="D53" s="24"/>
      <c r="E53" s="15"/>
      <c r="F53" s="16"/>
      <c r="G53" s="16"/>
      <c r="H53" s="17" t="s">
        <v>33</v>
      </c>
      <c r="I53" s="18">
        <v>37.079000000000001</v>
      </c>
      <c r="J53" s="19">
        <f t="shared" si="18"/>
        <v>5951179.5370790008</v>
      </c>
      <c r="K53" s="18"/>
      <c r="L53" s="19"/>
      <c r="M53" s="20">
        <v>0</v>
      </c>
      <c r="N53" s="17" t="s">
        <v>33</v>
      </c>
      <c r="O53" s="29">
        <v>37.079000000000001</v>
      </c>
      <c r="P53" s="20">
        <f t="shared" si="19"/>
        <v>5951179.5370790008</v>
      </c>
      <c r="Q53" s="18"/>
      <c r="R53" s="19"/>
      <c r="S53" s="20">
        <v>0</v>
      </c>
      <c r="T53" s="9"/>
      <c r="U53" s="28"/>
      <c r="V53" s="9"/>
      <c r="W53" s="28"/>
      <c r="X53" s="9"/>
      <c r="Y53" s="9"/>
      <c r="Z53" s="41"/>
    </row>
    <row r="54" spans="1:26" s="5" customFormat="1" ht="15.75" customHeight="1" x14ac:dyDescent="0.25">
      <c r="A54" s="40"/>
      <c r="B54" s="13"/>
      <c r="C54" s="13"/>
      <c r="D54" s="24"/>
      <c r="E54" s="15"/>
      <c r="F54" s="16"/>
      <c r="G54" s="16"/>
      <c r="H54" s="17" t="s">
        <v>36</v>
      </c>
      <c r="I54" s="18">
        <v>14.244999999999999</v>
      </c>
      <c r="J54" s="19">
        <f t="shared" si="18"/>
        <v>2286322.5142450002</v>
      </c>
      <c r="K54" s="18"/>
      <c r="L54" s="19"/>
      <c r="M54" s="20">
        <v>0</v>
      </c>
      <c r="N54" s="17" t="s">
        <v>36</v>
      </c>
      <c r="O54" s="18">
        <v>14.244999999999999</v>
      </c>
      <c r="P54" s="19">
        <f t="shared" si="19"/>
        <v>2286322.5142450002</v>
      </c>
      <c r="Q54" s="18"/>
      <c r="R54" s="19"/>
      <c r="S54" s="20">
        <v>0</v>
      </c>
      <c r="T54" s="9"/>
      <c r="U54" s="28"/>
      <c r="V54" s="9"/>
      <c r="W54" s="28"/>
      <c r="X54" s="9"/>
      <c r="Y54" s="9"/>
      <c r="Z54" s="41"/>
    </row>
    <row r="55" spans="1:26" s="5" customFormat="1" ht="15.75" customHeight="1" x14ac:dyDescent="0.25">
      <c r="A55" s="43"/>
      <c r="B55" s="13"/>
      <c r="C55" s="13"/>
      <c r="D55" s="24"/>
      <c r="E55" s="15"/>
      <c r="F55" s="16"/>
      <c r="G55" s="16"/>
      <c r="H55" s="17" t="s">
        <v>37</v>
      </c>
      <c r="I55" s="18">
        <v>29.98</v>
      </c>
      <c r="J55" s="19">
        <f t="shared" si="18"/>
        <v>4811790.0299800001</v>
      </c>
      <c r="K55" s="18"/>
      <c r="L55" s="19"/>
      <c r="M55" s="20">
        <v>0</v>
      </c>
      <c r="N55" s="17" t="s">
        <v>37</v>
      </c>
      <c r="O55" s="18">
        <v>29.98</v>
      </c>
      <c r="P55" s="19">
        <f t="shared" si="19"/>
        <v>4811790.0299800001</v>
      </c>
      <c r="Q55" s="18"/>
      <c r="R55" s="19"/>
      <c r="S55" s="20">
        <v>0</v>
      </c>
      <c r="T55" s="6"/>
      <c r="U55" s="28"/>
      <c r="V55" s="9"/>
      <c r="W55" s="28"/>
      <c r="X55" s="9"/>
      <c r="Y55" s="9"/>
      <c r="Z55" s="41"/>
    </row>
    <row r="56" spans="1:26" s="5" customFormat="1" ht="15.75" customHeight="1" x14ac:dyDescent="0.25">
      <c r="A56" s="27"/>
      <c r="B56" s="13"/>
      <c r="C56" s="13"/>
      <c r="D56" s="24"/>
      <c r="E56" s="15"/>
      <c r="F56" s="16"/>
      <c r="G56" s="16"/>
      <c r="H56" s="17" t="s">
        <v>38</v>
      </c>
      <c r="I56" s="18">
        <v>9.9890000000000008</v>
      </c>
      <c r="J56" s="19">
        <f t="shared" si="18"/>
        <v>1603234.5099890004</v>
      </c>
      <c r="K56" s="18"/>
      <c r="L56" s="19"/>
      <c r="M56" s="20">
        <v>0</v>
      </c>
      <c r="N56" s="17" t="s">
        <v>38</v>
      </c>
      <c r="O56" s="18">
        <v>9.9890000000000008</v>
      </c>
      <c r="P56" s="19">
        <f t="shared" si="19"/>
        <v>1603234.5099890004</v>
      </c>
      <c r="Q56" s="18"/>
      <c r="R56" s="19"/>
      <c r="S56" s="20">
        <v>0</v>
      </c>
      <c r="T56" s="6"/>
      <c r="U56" s="28"/>
      <c r="V56" s="9"/>
      <c r="W56" s="28"/>
      <c r="X56" s="9"/>
      <c r="Y56" s="9"/>
      <c r="Z56" s="41"/>
    </row>
    <row r="57" spans="1:26" s="5" customFormat="1" ht="15.75" customHeight="1" x14ac:dyDescent="0.25">
      <c r="A57" s="43"/>
      <c r="B57" s="13"/>
      <c r="C57" s="13"/>
      <c r="D57" s="24"/>
      <c r="E57" s="15"/>
      <c r="F57" s="16"/>
      <c r="G57" s="16"/>
      <c r="H57" s="17" t="s">
        <v>39</v>
      </c>
      <c r="I57" s="18">
        <v>12.625</v>
      </c>
      <c r="J57" s="19">
        <f t="shared" si="18"/>
        <v>2026312.512625</v>
      </c>
      <c r="K57" s="18"/>
      <c r="L57" s="19"/>
      <c r="M57" s="20">
        <v>0</v>
      </c>
      <c r="N57" s="17" t="s">
        <v>39</v>
      </c>
      <c r="O57" s="18">
        <v>12.625</v>
      </c>
      <c r="P57" s="19">
        <f t="shared" si="19"/>
        <v>2026312.512625</v>
      </c>
      <c r="Q57" s="18"/>
      <c r="R57" s="19"/>
      <c r="S57" s="20">
        <v>0</v>
      </c>
      <c r="T57" s="8"/>
      <c r="U57" s="28"/>
      <c r="V57" s="9"/>
      <c r="W57" s="28"/>
      <c r="X57" s="9"/>
      <c r="Y57" s="9"/>
      <c r="Z57" s="41"/>
    </row>
    <row r="58" spans="1:26" s="5" customFormat="1" ht="15.75" customHeight="1" x14ac:dyDescent="0.25">
      <c r="A58" s="40"/>
      <c r="B58" s="13"/>
      <c r="C58" s="13"/>
      <c r="D58" s="24"/>
      <c r="E58" s="15"/>
      <c r="F58" s="16"/>
      <c r="G58" s="16"/>
      <c r="H58" s="17" t="s">
        <v>41</v>
      </c>
      <c r="I58" s="18">
        <v>10.24</v>
      </c>
      <c r="J58" s="19">
        <f>I58*136016.95*1.18</f>
        <v>1643520.0102400002</v>
      </c>
      <c r="K58" s="18"/>
      <c r="L58" s="19"/>
      <c r="M58" s="20">
        <v>0</v>
      </c>
      <c r="N58" s="17" t="s">
        <v>41</v>
      </c>
      <c r="O58" s="18">
        <v>10.24</v>
      </c>
      <c r="P58" s="19">
        <f>O58*136016.95*1.18</f>
        <v>1643520.0102400002</v>
      </c>
      <c r="Q58" s="18"/>
      <c r="R58" s="19"/>
      <c r="S58" s="20">
        <v>0</v>
      </c>
      <c r="T58" s="8"/>
      <c r="U58" s="28"/>
      <c r="V58" s="9"/>
      <c r="W58" s="28"/>
      <c r="X58" s="9"/>
      <c r="Y58" s="9"/>
      <c r="Z58" s="41"/>
    </row>
    <row r="59" spans="1:26" s="5" customFormat="1" ht="15.75" customHeight="1" thickBot="1" x14ac:dyDescent="0.3">
      <c r="A59" s="43"/>
      <c r="B59" s="13"/>
      <c r="C59" s="13"/>
      <c r="D59" s="24"/>
      <c r="E59" s="15"/>
      <c r="F59" s="16"/>
      <c r="G59" s="16"/>
      <c r="H59" s="17" t="s">
        <v>42</v>
      </c>
      <c r="I59" s="18">
        <v>20.648</v>
      </c>
      <c r="J59" s="19">
        <f>I59*136016.95*1.18</f>
        <v>3314004.0206480003</v>
      </c>
      <c r="K59" s="18"/>
      <c r="L59" s="19"/>
      <c r="M59" s="20">
        <v>0</v>
      </c>
      <c r="N59" s="17" t="s">
        <v>42</v>
      </c>
      <c r="O59" s="54">
        <v>20.648</v>
      </c>
      <c r="P59" s="55">
        <f>O59*136016.95*1.18</f>
        <v>3314004.0206480003</v>
      </c>
      <c r="Q59" s="18"/>
      <c r="R59" s="19"/>
      <c r="S59" s="20">
        <v>0</v>
      </c>
      <c r="T59" s="9"/>
      <c r="U59" s="28"/>
      <c r="V59" s="9"/>
      <c r="W59" s="28"/>
      <c r="X59" s="9"/>
      <c r="Y59" s="9"/>
      <c r="Z59" s="41"/>
    </row>
    <row r="60" spans="1:26" s="5" customFormat="1" ht="15.75" customHeight="1" thickBot="1" x14ac:dyDescent="0.3">
      <c r="A60" s="27"/>
      <c r="B60" s="13"/>
      <c r="C60" s="13"/>
      <c r="D60" s="24"/>
      <c r="E60" s="15"/>
      <c r="F60" s="16"/>
      <c r="G60" s="16"/>
      <c r="H60" s="17" t="s">
        <v>43</v>
      </c>
      <c r="I60" s="18">
        <v>16.5</v>
      </c>
      <c r="J60" s="19">
        <f t="shared" ref="J60:J63" si="20">I60*136016.95*1.18</f>
        <v>2648250.0165000004</v>
      </c>
      <c r="K60" s="18"/>
      <c r="L60" s="19"/>
      <c r="M60" s="20">
        <v>0</v>
      </c>
      <c r="N60" s="47" t="s">
        <v>43</v>
      </c>
      <c r="O60" s="60">
        <v>0.55500000000000005</v>
      </c>
      <c r="P60" s="61">
        <f t="shared" ref="P60:P63" si="21">O60*136016.95*1.18</f>
        <v>89077.500555000021</v>
      </c>
      <c r="Q60" s="53"/>
      <c r="R60" s="19"/>
      <c r="S60" s="20">
        <v>0</v>
      </c>
      <c r="T60" s="9"/>
      <c r="U60" s="28"/>
      <c r="V60" s="9"/>
      <c r="W60" s="28"/>
      <c r="X60" s="9"/>
      <c r="Y60" s="9"/>
      <c r="Z60" s="41"/>
    </row>
    <row r="61" spans="1:26" s="5" customFormat="1" ht="15.75" customHeight="1" x14ac:dyDescent="0.25">
      <c r="A61" s="43"/>
      <c r="B61" s="13"/>
      <c r="C61" s="13"/>
      <c r="D61" s="24"/>
      <c r="E61" s="15"/>
      <c r="F61" s="16"/>
      <c r="G61" s="16"/>
      <c r="H61" s="17" t="s">
        <v>44</v>
      </c>
      <c r="I61" s="18">
        <v>8.7769999999999992</v>
      </c>
      <c r="J61" s="19">
        <f t="shared" si="20"/>
        <v>1408708.508777</v>
      </c>
      <c r="K61" s="18"/>
      <c r="L61" s="19"/>
      <c r="M61" s="20">
        <v>0</v>
      </c>
      <c r="N61" s="17" t="s">
        <v>44</v>
      </c>
      <c r="O61" s="29">
        <v>8.7769999999999992</v>
      </c>
      <c r="P61" s="20">
        <f t="shared" si="21"/>
        <v>1408708.508777</v>
      </c>
      <c r="Q61" s="18"/>
      <c r="R61" s="19"/>
      <c r="S61" s="20">
        <v>0</v>
      </c>
      <c r="T61" s="9"/>
      <c r="U61" s="28"/>
      <c r="V61" s="9"/>
      <c r="W61" s="28"/>
      <c r="X61" s="9"/>
      <c r="Y61" s="9"/>
      <c r="Z61" s="41"/>
    </row>
    <row r="62" spans="1:26" s="5" customFormat="1" ht="15.75" customHeight="1" x14ac:dyDescent="0.25">
      <c r="A62" s="40"/>
      <c r="B62" s="13"/>
      <c r="C62" s="13"/>
      <c r="D62" s="24"/>
      <c r="E62" s="15"/>
      <c r="F62" s="16"/>
      <c r="G62" s="16"/>
      <c r="H62" s="17" t="s">
        <v>47</v>
      </c>
      <c r="I62" s="18">
        <v>20.268999999999998</v>
      </c>
      <c r="J62" s="19">
        <f t="shared" si="20"/>
        <v>3253174.5202689995</v>
      </c>
      <c r="K62" s="18"/>
      <c r="L62" s="19"/>
      <c r="M62" s="20">
        <v>0</v>
      </c>
      <c r="N62" s="17" t="s">
        <v>47</v>
      </c>
      <c r="O62" s="18">
        <v>20.268999999999998</v>
      </c>
      <c r="P62" s="19">
        <f t="shared" si="21"/>
        <v>3253174.5202689995</v>
      </c>
      <c r="Q62" s="18"/>
      <c r="R62" s="19"/>
      <c r="S62" s="20">
        <v>0</v>
      </c>
      <c r="T62" s="8"/>
      <c r="U62" s="28"/>
      <c r="V62" s="9"/>
      <c r="W62" s="28"/>
      <c r="X62" s="9"/>
      <c r="Y62" s="9"/>
      <c r="Z62" s="41"/>
    </row>
    <row r="63" spans="1:26" s="5" customFormat="1" ht="15.75" customHeight="1" x14ac:dyDescent="0.25">
      <c r="A63" s="43"/>
      <c r="B63" s="13"/>
      <c r="C63" s="13"/>
      <c r="D63" s="24"/>
      <c r="E63" s="15"/>
      <c r="F63" s="16"/>
      <c r="G63" s="16"/>
      <c r="H63" s="17" t="s">
        <v>48</v>
      </c>
      <c r="I63" s="18">
        <v>13.359</v>
      </c>
      <c r="J63" s="19">
        <f t="shared" si="20"/>
        <v>2144119.513359</v>
      </c>
      <c r="K63" s="18"/>
      <c r="L63" s="19"/>
      <c r="M63" s="20">
        <v>0</v>
      </c>
      <c r="N63" s="17" t="s">
        <v>48</v>
      </c>
      <c r="O63" s="18">
        <v>13.359</v>
      </c>
      <c r="P63" s="19">
        <f t="shared" si="21"/>
        <v>2144119.513359</v>
      </c>
      <c r="Q63" s="18"/>
      <c r="R63" s="19"/>
      <c r="S63" s="20">
        <v>0</v>
      </c>
      <c r="T63" s="8"/>
      <c r="U63" s="28"/>
      <c r="V63" s="9"/>
      <c r="W63" s="28"/>
      <c r="X63" s="9"/>
      <c r="Y63" s="9"/>
      <c r="Z63" s="41"/>
    </row>
    <row r="64" spans="1:26" s="5" customFormat="1" ht="15.75" customHeight="1" x14ac:dyDescent="0.25">
      <c r="A64" s="27"/>
      <c r="B64" s="13"/>
      <c r="C64" s="13"/>
      <c r="D64" s="24"/>
      <c r="E64" s="15"/>
      <c r="F64" s="16"/>
      <c r="G64" s="16"/>
      <c r="H64" s="17" t="s">
        <v>49</v>
      </c>
      <c r="I64" s="18">
        <v>11.244999999999999</v>
      </c>
      <c r="J64" s="19">
        <f>I64*136016.95*1.18</f>
        <v>1804822.5112449999</v>
      </c>
      <c r="K64" s="18"/>
      <c r="L64" s="19"/>
      <c r="M64" s="20">
        <f>J64*0.0052</f>
        <v>9385.0770584739985</v>
      </c>
      <c r="N64" s="17" t="s">
        <v>49</v>
      </c>
      <c r="O64" s="18">
        <v>11.244999999999999</v>
      </c>
      <c r="P64" s="19">
        <f>O64*136016.95*1.18</f>
        <v>1804822.5112449999</v>
      </c>
      <c r="Q64" s="18"/>
      <c r="R64" s="19"/>
      <c r="S64" s="20">
        <f t="shared" ref="S64:S67" si="22">P64*0.0052</f>
        <v>9385.0770584739985</v>
      </c>
      <c r="T64" s="9"/>
      <c r="U64" s="28"/>
      <c r="V64" s="9"/>
      <c r="W64" s="28"/>
      <c r="X64" s="9"/>
      <c r="Y64" s="9"/>
      <c r="Z64" s="41"/>
    </row>
    <row r="65" spans="1:26" s="5" customFormat="1" ht="15.75" customHeight="1" x14ac:dyDescent="0.25">
      <c r="A65" s="43"/>
      <c r="B65" s="13"/>
      <c r="C65" s="13"/>
      <c r="D65" s="24"/>
      <c r="E65" s="15"/>
      <c r="F65" s="16"/>
      <c r="G65" s="16"/>
      <c r="H65" s="17" t="s">
        <v>50</v>
      </c>
      <c r="I65" s="18">
        <v>13.675000000000001</v>
      </c>
      <c r="J65" s="19">
        <f>I65*136016.95*1.18</f>
        <v>2194837.5136750001</v>
      </c>
      <c r="K65" s="18"/>
      <c r="L65" s="19"/>
      <c r="M65" s="20">
        <f>J65*0.0052</f>
        <v>11413.155071109999</v>
      </c>
      <c r="N65" s="17" t="s">
        <v>50</v>
      </c>
      <c r="O65" s="18">
        <v>13.675000000000001</v>
      </c>
      <c r="P65" s="19">
        <f>O65*136016.95*1.18</f>
        <v>2194837.5136750001</v>
      </c>
      <c r="Q65" s="18"/>
      <c r="R65" s="19"/>
      <c r="S65" s="20">
        <f t="shared" si="22"/>
        <v>11413.155071109999</v>
      </c>
      <c r="T65" s="9"/>
      <c r="U65" s="28"/>
      <c r="V65" s="9"/>
      <c r="W65" s="28"/>
      <c r="X65" s="9"/>
      <c r="Y65" s="9"/>
      <c r="Z65" s="41"/>
    </row>
    <row r="66" spans="1:26" s="5" customFormat="1" ht="15.75" customHeight="1" x14ac:dyDescent="0.25">
      <c r="A66" s="40"/>
      <c r="B66" s="13"/>
      <c r="C66" s="13"/>
      <c r="D66" s="24"/>
      <c r="E66" s="15"/>
      <c r="F66" s="16"/>
      <c r="G66" s="16"/>
      <c r="H66" s="17" t="s">
        <v>51</v>
      </c>
      <c r="I66" s="18">
        <v>7.1820000000000004</v>
      </c>
      <c r="J66" s="19">
        <f>I66*136016.95*1.18</f>
        <v>1152711.0071820002</v>
      </c>
      <c r="K66" s="18"/>
      <c r="L66" s="19"/>
      <c r="M66" s="20">
        <f>J66*0.0052</f>
        <v>5994.097237346401</v>
      </c>
      <c r="N66" s="17" t="s">
        <v>51</v>
      </c>
      <c r="O66" s="18">
        <v>7.1820000000000004</v>
      </c>
      <c r="P66" s="19">
        <f>O66*136016.95*1.18</f>
        <v>1152711.0071820002</v>
      </c>
      <c r="Q66" s="18"/>
      <c r="R66" s="19"/>
      <c r="S66" s="20">
        <f t="shared" si="22"/>
        <v>5994.097237346401</v>
      </c>
      <c r="T66" s="8"/>
      <c r="U66" s="28"/>
      <c r="V66" s="9"/>
      <c r="W66" s="28"/>
      <c r="X66" s="9"/>
      <c r="Y66" s="9"/>
      <c r="Z66" s="41"/>
    </row>
    <row r="67" spans="1:26" s="5" customFormat="1" ht="15.75" customHeight="1" thickBot="1" x14ac:dyDescent="0.3">
      <c r="A67" s="43"/>
      <c r="B67" s="13"/>
      <c r="C67" s="13"/>
      <c r="D67" s="24"/>
      <c r="E67" s="15"/>
      <c r="F67" s="16"/>
      <c r="G67" s="16"/>
      <c r="H67" s="17" t="s">
        <v>52</v>
      </c>
      <c r="I67" s="18">
        <v>2.94</v>
      </c>
      <c r="J67" s="19">
        <f t="shared" ref="J67" si="23">I67*136016.95*1.18</f>
        <v>471870.00294000003</v>
      </c>
      <c r="K67" s="18"/>
      <c r="L67" s="19"/>
      <c r="M67" s="20">
        <f>J67*0.0052</f>
        <v>2453.7240152879999</v>
      </c>
      <c r="N67" s="17" t="s">
        <v>52</v>
      </c>
      <c r="O67" s="54">
        <v>2.94</v>
      </c>
      <c r="P67" s="55">
        <f t="shared" ref="P67" si="24">O67*136016.95*1.18</f>
        <v>471870.00294000003</v>
      </c>
      <c r="Q67" s="18"/>
      <c r="R67" s="19"/>
      <c r="S67" s="20">
        <f t="shared" si="22"/>
        <v>2453.7240152879999</v>
      </c>
      <c r="T67" s="8"/>
      <c r="U67" s="28"/>
      <c r="V67" s="9"/>
      <c r="W67" s="28"/>
      <c r="X67" s="9"/>
      <c r="Y67" s="9"/>
      <c r="Z67" s="41"/>
    </row>
    <row r="68" spans="1:26" s="5" customFormat="1" ht="15.75" customHeight="1" thickBot="1" x14ac:dyDescent="0.3">
      <c r="A68" s="40">
        <v>66</v>
      </c>
      <c r="B68" s="13" t="s">
        <v>14</v>
      </c>
      <c r="C68" s="13">
        <v>2014</v>
      </c>
      <c r="D68" s="14" t="s">
        <v>57</v>
      </c>
      <c r="E68" s="15">
        <v>13.17</v>
      </c>
      <c r="F68" s="16">
        <f>G68/1.18</f>
        <v>2064788.1355932204</v>
      </c>
      <c r="G68" s="16">
        <v>2436450</v>
      </c>
      <c r="H68" s="35"/>
      <c r="I68" s="36"/>
      <c r="J68" s="36"/>
      <c r="K68" s="18">
        <f>E68-I68-I69</f>
        <v>5.8838099999999995</v>
      </c>
      <c r="L68" s="19">
        <f>G68-J68-J69</f>
        <v>1088504.8587434278</v>
      </c>
      <c r="M68" s="37"/>
      <c r="N68" s="47" t="s">
        <v>32</v>
      </c>
      <c r="O68" s="63">
        <v>5.8838092</v>
      </c>
      <c r="P68" s="61">
        <f>O68*156779.66*1.18</f>
        <v>1088504.6949394289</v>
      </c>
      <c r="Q68" s="62">
        <f>E68-O68-O69</f>
        <v>7.9999999957891532E-7</v>
      </c>
      <c r="R68" s="20">
        <f>G68-P68-P69</f>
        <v>0.16380399884656072</v>
      </c>
      <c r="S68" s="20">
        <v>0</v>
      </c>
      <c r="T68" s="9"/>
      <c r="U68" s="28"/>
      <c r="V68" s="9"/>
      <c r="W68" s="28"/>
      <c r="X68" s="9"/>
      <c r="Y68" s="9"/>
      <c r="Z68" s="41"/>
    </row>
    <row r="69" spans="1:26" s="5" customFormat="1" ht="16.5" thickBot="1" x14ac:dyDescent="0.3">
      <c r="A69" s="43"/>
      <c r="B69" s="13"/>
      <c r="C69" s="13"/>
      <c r="D69" s="15"/>
      <c r="E69" s="15"/>
      <c r="F69" s="16"/>
      <c r="G69" s="16"/>
      <c r="H69" s="17" t="s">
        <v>58</v>
      </c>
      <c r="I69" s="45">
        <v>7.2861900000000004</v>
      </c>
      <c r="J69" s="19">
        <f>I69*156779.66*1.18</f>
        <v>1347945.1412565722</v>
      </c>
      <c r="K69" s="18"/>
      <c r="L69" s="19"/>
      <c r="M69" s="20">
        <f>J69*0.0076</f>
        <v>10244.383073549949</v>
      </c>
      <c r="N69" s="17" t="s">
        <v>58</v>
      </c>
      <c r="O69" s="65">
        <v>7.2861900000000004</v>
      </c>
      <c r="P69" s="66">
        <f>O69*156779.66*1.18</f>
        <v>1347945.1412565722</v>
      </c>
      <c r="Q69" s="29"/>
      <c r="R69" s="20"/>
      <c r="S69" s="20">
        <f>P69*0.0076</f>
        <v>10244.383073549949</v>
      </c>
      <c r="T69" s="9"/>
      <c r="U69" s="28"/>
      <c r="V69" s="9"/>
      <c r="W69" s="28"/>
      <c r="X69" s="9"/>
      <c r="Y69" s="9"/>
      <c r="Z69" s="41"/>
    </row>
    <row r="70" spans="1:26" s="5" customFormat="1" ht="15.75" customHeight="1" x14ac:dyDescent="0.25">
      <c r="A70" s="40">
        <v>67</v>
      </c>
      <c r="B70" s="13" t="s">
        <v>14</v>
      </c>
      <c r="C70" s="13">
        <v>2014</v>
      </c>
      <c r="D70" s="14" t="s">
        <v>56</v>
      </c>
      <c r="E70" s="15">
        <v>15</v>
      </c>
      <c r="F70" s="16">
        <f>G70/1.18</f>
        <v>7500000</v>
      </c>
      <c r="G70" s="16">
        <v>8850000</v>
      </c>
      <c r="H70" s="35"/>
      <c r="I70" s="36"/>
      <c r="J70" s="36"/>
      <c r="K70" s="36"/>
      <c r="L70" s="19"/>
      <c r="M70" s="37"/>
      <c r="N70" s="47" t="s">
        <v>32</v>
      </c>
      <c r="O70" s="67">
        <v>2.60649</v>
      </c>
      <c r="P70" s="49">
        <f>O70*500000*1.18</f>
        <v>1537829.0999999999</v>
      </c>
      <c r="Q70" s="64">
        <f>E70-O70-O71</f>
        <v>0</v>
      </c>
      <c r="R70" s="20">
        <f>G70-P70-P71</f>
        <v>0</v>
      </c>
      <c r="S70" s="20">
        <v>0</v>
      </c>
      <c r="T70" s="9"/>
      <c r="U70" s="28"/>
      <c r="V70" s="9"/>
      <c r="W70" s="28"/>
      <c r="X70" s="9"/>
      <c r="Y70" s="9"/>
      <c r="Z70" s="41"/>
    </row>
    <row r="71" spans="1:26" s="5" customFormat="1" ht="15.75" customHeight="1" thickBot="1" x14ac:dyDescent="0.3">
      <c r="A71" s="40"/>
      <c r="B71" s="13"/>
      <c r="C71" s="13"/>
      <c r="D71" s="15"/>
      <c r="E71" s="15"/>
      <c r="F71" s="16"/>
      <c r="G71" s="16"/>
      <c r="H71" s="35"/>
      <c r="I71" s="36"/>
      <c r="J71" s="36"/>
      <c r="K71" s="36"/>
      <c r="L71" s="36"/>
      <c r="M71" s="38"/>
      <c r="N71" s="47" t="s">
        <v>45</v>
      </c>
      <c r="O71" s="59">
        <v>12.393509999999999</v>
      </c>
      <c r="P71" s="51">
        <f>O71*500000*1.18</f>
        <v>7312170.8999999994</v>
      </c>
      <c r="Q71" s="64"/>
      <c r="R71" s="20"/>
      <c r="S71" s="20"/>
      <c r="T71" s="9"/>
      <c r="U71" s="28"/>
      <c r="V71" s="9"/>
      <c r="W71" s="28"/>
      <c r="X71" s="9"/>
      <c r="Y71" s="9"/>
      <c r="Z71" s="41"/>
    </row>
    <row r="72" spans="1:26" s="5" customFormat="1" ht="15.75" customHeight="1" x14ac:dyDescent="0.25">
      <c r="A72" s="40">
        <v>68</v>
      </c>
      <c r="B72" s="13" t="s">
        <v>15</v>
      </c>
      <c r="C72" s="13">
        <v>2014</v>
      </c>
      <c r="D72" s="24">
        <v>92</v>
      </c>
      <c r="E72" s="15">
        <v>180.833</v>
      </c>
      <c r="F72" s="16">
        <v>24596352.969999999</v>
      </c>
      <c r="G72" s="16">
        <f t="shared" si="17"/>
        <v>29023696.504599996</v>
      </c>
      <c r="H72" s="17" t="s">
        <v>34</v>
      </c>
      <c r="I72" s="18">
        <v>9.7360000000000007</v>
      </c>
      <c r="J72" s="19">
        <f>I72*136016.95*1.18</f>
        <v>1562628.0097360003</v>
      </c>
      <c r="K72" s="18">
        <f>E72-I72-I73-I74-I75-I76-I77-I78-I79-I80-I81-I82-I83</f>
        <v>1.0000000000234266E-3</v>
      </c>
      <c r="L72" s="19">
        <f>G72-J72-J73-J74-J75-J76-J77-J78-J79-J80-J81-J82-J83</f>
        <v>160.32376799383201</v>
      </c>
      <c r="M72" s="20">
        <v>0</v>
      </c>
      <c r="N72" s="17" t="s">
        <v>34</v>
      </c>
      <c r="O72" s="29">
        <v>9.7360000000000007</v>
      </c>
      <c r="P72" s="20">
        <f>O72*136016.95*1.18</f>
        <v>1562628.0097360003</v>
      </c>
      <c r="Q72" s="29">
        <f>E72-O72-O73-O74-O75-O76-O77-O78-O79-O80-O81-O82-O83</f>
        <v>1.0000000000234266E-3</v>
      </c>
      <c r="R72" s="20">
        <f>G72-P72-P73-P74-P75-P76-P77-P78-P79-P80-P81-P82-P83</f>
        <v>160.32376799383201</v>
      </c>
      <c r="S72" s="20">
        <v>0</v>
      </c>
      <c r="T72" s="21" t="s">
        <v>49</v>
      </c>
      <c r="U72" s="28">
        <v>5.0999999999999996</v>
      </c>
      <c r="V72" s="10">
        <f>U72*127118.64*1.18</f>
        <v>764999.97551999986</v>
      </c>
      <c r="W72" s="28">
        <f>E72-I72-I73-I74-I75-I76-I78-I77-I79-I81-I80-I82-I83-U72</f>
        <v>-5.0989999999999762</v>
      </c>
      <c r="X72" s="10">
        <f>G72-J72-J73-J74-J75-J76-J77-J78-J79-J80-J81-J82-J83-V72</f>
        <v>-764839.65175200603</v>
      </c>
      <c r="Y72" s="9"/>
      <c r="Z72" s="41"/>
    </row>
    <row r="73" spans="1:26" s="5" customFormat="1" ht="15.75" customHeight="1" x14ac:dyDescent="0.25">
      <c r="A73" s="27"/>
      <c r="B73" s="13"/>
      <c r="C73" s="13"/>
      <c r="D73" s="24"/>
      <c r="E73" s="15"/>
      <c r="F73" s="16"/>
      <c r="G73" s="16"/>
      <c r="H73" s="17" t="s">
        <v>35</v>
      </c>
      <c r="I73" s="18">
        <v>8.5299999999999994</v>
      </c>
      <c r="J73" s="19">
        <f>I73*136016.95*1.18</f>
        <v>1369065.0085299998</v>
      </c>
      <c r="K73" s="18"/>
      <c r="L73" s="19"/>
      <c r="M73" s="20">
        <v>0</v>
      </c>
      <c r="N73" s="17" t="s">
        <v>35</v>
      </c>
      <c r="O73" s="18">
        <v>8.5299999999999994</v>
      </c>
      <c r="P73" s="19">
        <f>O73*136016.95*1.18</f>
        <v>1369065.0085299998</v>
      </c>
      <c r="Q73" s="18"/>
      <c r="R73" s="19"/>
      <c r="S73" s="20">
        <v>0</v>
      </c>
      <c r="T73" s="9"/>
      <c r="U73" s="28"/>
      <c r="V73" s="9"/>
      <c r="W73" s="28"/>
      <c r="X73" s="9"/>
      <c r="Y73" s="9"/>
      <c r="Z73" s="41"/>
    </row>
    <row r="74" spans="1:26" s="5" customFormat="1" ht="15.75" customHeight="1" x14ac:dyDescent="0.25">
      <c r="A74" s="43"/>
      <c r="B74" s="13"/>
      <c r="C74" s="13"/>
      <c r="D74" s="24"/>
      <c r="E74" s="15"/>
      <c r="F74" s="16"/>
      <c r="G74" s="16"/>
      <c r="H74" s="17" t="s">
        <v>36</v>
      </c>
      <c r="I74" s="18">
        <v>9.2539999999999996</v>
      </c>
      <c r="J74" s="19">
        <f>I74*136016.95*1.18</f>
        <v>1485267.0092539999</v>
      </c>
      <c r="K74" s="18"/>
      <c r="L74" s="19"/>
      <c r="M74" s="20">
        <v>0</v>
      </c>
      <c r="N74" s="17" t="s">
        <v>36</v>
      </c>
      <c r="O74" s="18">
        <v>9.2539999999999996</v>
      </c>
      <c r="P74" s="19">
        <f>O74*136016.95*1.18</f>
        <v>1485267.0092539999</v>
      </c>
      <c r="Q74" s="18"/>
      <c r="R74" s="19"/>
      <c r="S74" s="20">
        <v>0</v>
      </c>
      <c r="T74" s="9"/>
      <c r="U74" s="28"/>
      <c r="V74" s="9"/>
      <c r="W74" s="28"/>
      <c r="X74" s="9"/>
      <c r="Y74" s="9"/>
      <c r="Z74" s="41"/>
    </row>
    <row r="75" spans="1:26" s="5" customFormat="1" ht="15.75" customHeight="1" x14ac:dyDescent="0.25">
      <c r="A75" s="40"/>
      <c r="B75" s="13"/>
      <c r="C75" s="13"/>
      <c r="D75" s="24"/>
      <c r="E75" s="15"/>
      <c r="F75" s="16"/>
      <c r="G75" s="16"/>
      <c r="H75" s="17" t="s">
        <v>37</v>
      </c>
      <c r="I75" s="18">
        <v>15.856</v>
      </c>
      <c r="J75" s="19">
        <f t="shared" ref="J75:J80" si="25">I75*136016.95*1.18</f>
        <v>2544888.0158560001</v>
      </c>
      <c r="K75" s="18"/>
      <c r="L75" s="19"/>
      <c r="M75" s="20">
        <v>0</v>
      </c>
      <c r="N75" s="17" t="s">
        <v>37</v>
      </c>
      <c r="O75" s="18">
        <v>15.856</v>
      </c>
      <c r="P75" s="19">
        <f t="shared" ref="P75:P81" si="26">O75*136016.95*1.18</f>
        <v>2544888.0158560001</v>
      </c>
      <c r="Q75" s="18"/>
      <c r="R75" s="19"/>
      <c r="S75" s="20">
        <v>0</v>
      </c>
      <c r="T75" s="8"/>
      <c r="U75" s="28"/>
      <c r="V75" s="9"/>
      <c r="W75" s="28"/>
      <c r="X75" s="9"/>
      <c r="Y75" s="9"/>
      <c r="Z75" s="41"/>
    </row>
    <row r="76" spans="1:26" s="5" customFormat="1" ht="15.75" customHeight="1" x14ac:dyDescent="0.25">
      <c r="A76" s="43"/>
      <c r="B76" s="13"/>
      <c r="C76" s="13"/>
      <c r="D76" s="24"/>
      <c r="E76" s="15"/>
      <c r="F76" s="16"/>
      <c r="G76" s="16"/>
      <c r="H76" s="17" t="s">
        <v>38</v>
      </c>
      <c r="I76" s="18">
        <v>18.321999999999999</v>
      </c>
      <c r="J76" s="19">
        <f t="shared" si="25"/>
        <v>2940681.0183219998</v>
      </c>
      <c r="K76" s="18"/>
      <c r="L76" s="19"/>
      <c r="M76" s="20">
        <v>0</v>
      </c>
      <c r="N76" s="17" t="s">
        <v>38</v>
      </c>
      <c r="O76" s="18">
        <v>18.321999999999999</v>
      </c>
      <c r="P76" s="19">
        <f t="shared" si="26"/>
        <v>2940681.0183219998</v>
      </c>
      <c r="Q76" s="18"/>
      <c r="R76" s="19"/>
      <c r="S76" s="20">
        <v>0</v>
      </c>
      <c r="T76" s="9"/>
      <c r="U76" s="28"/>
      <c r="V76" s="9"/>
      <c r="W76" s="28"/>
      <c r="X76" s="9"/>
      <c r="Y76" s="9"/>
      <c r="Z76" s="41"/>
    </row>
    <row r="77" spans="1:26" s="5" customFormat="1" ht="15.75" customHeight="1" x14ac:dyDescent="0.25">
      <c r="A77" s="27"/>
      <c r="B77" s="13"/>
      <c r="C77" s="13"/>
      <c r="D77" s="24"/>
      <c r="E77" s="15"/>
      <c r="F77" s="16"/>
      <c r="G77" s="16"/>
      <c r="H77" s="17" t="s">
        <v>39</v>
      </c>
      <c r="I77" s="18">
        <v>9.8949999999999996</v>
      </c>
      <c r="J77" s="19">
        <f t="shared" si="25"/>
        <v>1588147.5098949999</v>
      </c>
      <c r="K77" s="18"/>
      <c r="L77" s="19"/>
      <c r="M77" s="20">
        <v>0</v>
      </c>
      <c r="N77" s="17" t="s">
        <v>39</v>
      </c>
      <c r="O77" s="18">
        <v>9.8949999999999996</v>
      </c>
      <c r="P77" s="19">
        <f t="shared" si="26"/>
        <v>1588147.5098949999</v>
      </c>
      <c r="Q77" s="18"/>
      <c r="R77" s="19"/>
      <c r="S77" s="20">
        <v>0</v>
      </c>
      <c r="T77" s="8"/>
      <c r="U77" s="28"/>
      <c r="V77" s="9"/>
      <c r="W77" s="28"/>
      <c r="X77" s="9"/>
      <c r="Y77" s="9"/>
      <c r="Z77" s="41"/>
    </row>
    <row r="78" spans="1:26" s="5" customFormat="1" ht="15.75" customHeight="1" x14ac:dyDescent="0.25">
      <c r="A78" s="43"/>
      <c r="B78" s="13"/>
      <c r="C78" s="13"/>
      <c r="D78" s="24"/>
      <c r="E78" s="15"/>
      <c r="F78" s="16"/>
      <c r="G78" s="16"/>
      <c r="H78" s="17" t="s">
        <v>43</v>
      </c>
      <c r="I78" s="18">
        <v>9.8949999999999996</v>
      </c>
      <c r="J78" s="19">
        <f t="shared" si="25"/>
        <v>1588147.5098949999</v>
      </c>
      <c r="K78" s="18"/>
      <c r="L78" s="19"/>
      <c r="M78" s="20">
        <v>0</v>
      </c>
      <c r="N78" s="17" t="s">
        <v>43</v>
      </c>
      <c r="O78" s="18">
        <v>9.8949999999999996</v>
      </c>
      <c r="P78" s="19">
        <f t="shared" si="26"/>
        <v>1588147.5098949999</v>
      </c>
      <c r="Q78" s="18"/>
      <c r="R78" s="19"/>
      <c r="S78" s="20">
        <v>0</v>
      </c>
      <c r="T78" s="9"/>
      <c r="U78" s="28"/>
      <c r="V78" s="9"/>
      <c r="W78" s="28"/>
      <c r="X78" s="9"/>
      <c r="Y78" s="9"/>
      <c r="Z78" s="41"/>
    </row>
    <row r="79" spans="1:26" s="5" customFormat="1" ht="15.75" customHeight="1" x14ac:dyDescent="0.25">
      <c r="A79" s="40"/>
      <c r="B79" s="13"/>
      <c r="C79" s="13"/>
      <c r="D79" s="24"/>
      <c r="E79" s="15"/>
      <c r="F79" s="16"/>
      <c r="G79" s="16"/>
      <c r="H79" s="17" t="s">
        <v>44</v>
      </c>
      <c r="I79" s="18">
        <v>11.401999999999999</v>
      </c>
      <c r="J79" s="19">
        <f t="shared" si="25"/>
        <v>1830021.011402</v>
      </c>
      <c r="K79" s="18"/>
      <c r="L79" s="19"/>
      <c r="M79" s="20">
        <v>0</v>
      </c>
      <c r="N79" s="17" t="s">
        <v>44</v>
      </c>
      <c r="O79" s="18">
        <v>11.401999999999999</v>
      </c>
      <c r="P79" s="19">
        <f t="shared" si="26"/>
        <v>1830021.011402</v>
      </c>
      <c r="Q79" s="18"/>
      <c r="R79" s="19"/>
      <c r="S79" s="20">
        <v>0</v>
      </c>
      <c r="T79" s="9"/>
      <c r="U79" s="28"/>
      <c r="V79" s="9"/>
      <c r="W79" s="28"/>
      <c r="X79" s="9"/>
      <c r="Y79" s="9"/>
      <c r="Z79" s="41"/>
    </row>
    <row r="80" spans="1:26" s="5" customFormat="1" ht="15.75" customHeight="1" x14ac:dyDescent="0.25">
      <c r="A80" s="43"/>
      <c r="B80" s="13"/>
      <c r="C80" s="13"/>
      <c r="D80" s="24"/>
      <c r="E80" s="15"/>
      <c r="F80" s="16"/>
      <c r="G80" s="16"/>
      <c r="H80" s="17" t="s">
        <v>47</v>
      </c>
      <c r="I80" s="18">
        <v>20</v>
      </c>
      <c r="J80" s="19">
        <f t="shared" si="25"/>
        <v>3210000.02</v>
      </c>
      <c r="K80" s="18"/>
      <c r="L80" s="19"/>
      <c r="M80" s="20">
        <v>0</v>
      </c>
      <c r="N80" s="17" t="s">
        <v>47</v>
      </c>
      <c r="O80" s="18">
        <v>20</v>
      </c>
      <c r="P80" s="19">
        <f t="shared" si="26"/>
        <v>3210000.02</v>
      </c>
      <c r="Q80" s="18"/>
      <c r="R80" s="19"/>
      <c r="S80" s="20">
        <v>0</v>
      </c>
      <c r="T80" s="8"/>
      <c r="U80" s="28"/>
      <c r="V80" s="9"/>
      <c r="W80" s="28"/>
      <c r="X80" s="9"/>
      <c r="Y80" s="9"/>
      <c r="Z80" s="41"/>
    </row>
    <row r="81" spans="1:26" s="5" customFormat="1" ht="15.75" customHeight="1" x14ac:dyDescent="0.25">
      <c r="A81" s="27"/>
      <c r="B81" s="13"/>
      <c r="C81" s="13"/>
      <c r="D81" s="24"/>
      <c r="E81" s="15"/>
      <c r="F81" s="16"/>
      <c r="G81" s="16"/>
      <c r="H81" s="17" t="s">
        <v>48</v>
      </c>
      <c r="I81" s="18">
        <v>8.56</v>
      </c>
      <c r="J81" s="19">
        <f t="shared" ref="J81" si="27">I81*136016.95*1.18</f>
        <v>1373880.0085600002</v>
      </c>
      <c r="K81" s="18"/>
      <c r="L81" s="19"/>
      <c r="M81" s="20">
        <v>0</v>
      </c>
      <c r="N81" s="17" t="s">
        <v>48</v>
      </c>
      <c r="O81" s="18">
        <v>8.56</v>
      </c>
      <c r="P81" s="19">
        <f t="shared" si="26"/>
        <v>1373880.0085600002</v>
      </c>
      <c r="Q81" s="18"/>
      <c r="R81" s="19"/>
      <c r="S81" s="20">
        <v>0</v>
      </c>
      <c r="T81" s="8"/>
      <c r="U81" s="28"/>
      <c r="V81" s="9"/>
      <c r="W81" s="28"/>
      <c r="X81" s="9"/>
      <c r="Y81" s="9"/>
      <c r="Z81" s="41"/>
    </row>
    <row r="82" spans="1:26" s="5" customFormat="1" ht="15.75" customHeight="1" x14ac:dyDescent="0.25">
      <c r="A82" s="43"/>
      <c r="B82" s="13"/>
      <c r="C82" s="13"/>
      <c r="D82" s="24"/>
      <c r="E82" s="15"/>
      <c r="F82" s="16"/>
      <c r="G82" s="16"/>
      <c r="H82" s="17" t="s">
        <v>50</v>
      </c>
      <c r="I82" s="18">
        <v>54.082000000000001</v>
      </c>
      <c r="J82" s="19">
        <f>I82*136016.95*1.18</f>
        <v>8680161.0540820006</v>
      </c>
      <c r="K82" s="18"/>
      <c r="L82" s="19"/>
      <c r="M82" s="20">
        <f>J82*0.0052</f>
        <v>45136.837481226401</v>
      </c>
      <c r="N82" s="17" t="s">
        <v>50</v>
      </c>
      <c r="O82" s="18">
        <v>54.082000000000001</v>
      </c>
      <c r="P82" s="19">
        <f>O82*136016.95*1.18</f>
        <v>8680161.0540820006</v>
      </c>
      <c r="Q82" s="18"/>
      <c r="R82" s="19"/>
      <c r="S82" s="20">
        <f>P82*0.0052</f>
        <v>45136.837481226401</v>
      </c>
      <c r="T82" s="9"/>
      <c r="U82" s="28"/>
      <c r="V82" s="9"/>
      <c r="W82" s="28"/>
      <c r="X82" s="9"/>
      <c r="Y82" s="9"/>
      <c r="Z82" s="41"/>
    </row>
    <row r="83" spans="1:26" s="5" customFormat="1" ht="15.75" customHeight="1" x14ac:dyDescent="0.25">
      <c r="A83" s="40"/>
      <c r="B83" s="13"/>
      <c r="C83" s="13"/>
      <c r="D83" s="24"/>
      <c r="E83" s="15"/>
      <c r="F83" s="16"/>
      <c r="G83" s="16"/>
      <c r="H83" s="17" t="s">
        <v>51</v>
      </c>
      <c r="I83" s="18">
        <v>5.3</v>
      </c>
      <c r="J83" s="19">
        <f>I83*136016.95*1.18</f>
        <v>850650.00530000008</v>
      </c>
      <c r="K83" s="18"/>
      <c r="L83" s="19"/>
      <c r="M83" s="20">
        <f>J83*0.0052</f>
        <v>4423.3800275600006</v>
      </c>
      <c r="N83" s="17" t="s">
        <v>51</v>
      </c>
      <c r="O83" s="18">
        <v>5.3</v>
      </c>
      <c r="P83" s="19">
        <f>O83*136016.95*1.18</f>
        <v>850650.00530000008</v>
      </c>
      <c r="Q83" s="18"/>
      <c r="R83" s="19"/>
      <c r="S83" s="20">
        <f>P83*0.0052</f>
        <v>4423.3800275600006</v>
      </c>
      <c r="T83" s="8"/>
      <c r="U83" s="28"/>
      <c r="V83" s="9"/>
      <c r="W83" s="28"/>
      <c r="X83" s="9"/>
      <c r="Y83" s="9"/>
      <c r="Z83" s="41"/>
    </row>
    <row r="84" spans="1:26" s="5" customFormat="1" ht="15.75" customHeight="1" x14ac:dyDescent="0.25">
      <c r="A84" s="40">
        <v>69</v>
      </c>
      <c r="B84" s="13" t="s">
        <v>15</v>
      </c>
      <c r="C84" s="13">
        <v>2014</v>
      </c>
      <c r="D84" s="25">
        <v>94</v>
      </c>
      <c r="E84" s="15">
        <v>41.417000000000002</v>
      </c>
      <c r="F84" s="16">
        <v>6196755.3799999999</v>
      </c>
      <c r="G84" s="16">
        <f t="shared" ref="G84:G87" si="28">F84*1.18</f>
        <v>7312171.3483999996</v>
      </c>
      <c r="H84" s="17" t="s">
        <v>31</v>
      </c>
      <c r="I84" s="18">
        <v>7.7080000000000002</v>
      </c>
      <c r="J84" s="19">
        <f>I84*149618.64*1.18</f>
        <v>1360847.3630016001</v>
      </c>
      <c r="K84" s="22">
        <f>E84-I84-I85-I86</f>
        <v>-41.417000000000002</v>
      </c>
      <c r="L84" s="23">
        <f>G84-J84-J85-J86</f>
        <v>-7312170.9539968008</v>
      </c>
      <c r="M84" s="20">
        <v>0</v>
      </c>
      <c r="N84" s="17" t="s">
        <v>31</v>
      </c>
      <c r="O84" s="18">
        <v>7.7080000000000002</v>
      </c>
      <c r="P84" s="19">
        <f>O84*149618.64*1.18</f>
        <v>1360847.3630016001</v>
      </c>
      <c r="Q84" s="29">
        <f>E84-O84-O85-O86</f>
        <v>0</v>
      </c>
      <c r="R84" s="20">
        <f>G84-P84-P85-P86</f>
        <v>0.19720159936696291</v>
      </c>
      <c r="S84" s="20">
        <v>0</v>
      </c>
      <c r="T84" s="8"/>
      <c r="U84" s="28"/>
      <c r="V84" s="9"/>
      <c r="W84" s="28"/>
      <c r="X84" s="9"/>
      <c r="Y84" s="9"/>
      <c r="Z84" s="41"/>
    </row>
    <row r="85" spans="1:26" s="5" customFormat="1" ht="15.75" customHeight="1" x14ac:dyDescent="0.25">
      <c r="A85" s="27"/>
      <c r="B85" s="13"/>
      <c r="C85" s="13"/>
      <c r="D85" s="24"/>
      <c r="E85" s="15"/>
      <c r="F85" s="16"/>
      <c r="G85" s="16"/>
      <c r="H85" s="17" t="s">
        <v>32</v>
      </c>
      <c r="I85" s="18">
        <v>33.709000000000003</v>
      </c>
      <c r="J85" s="19">
        <f>I85*149618.64*1.18</f>
        <v>5951323.7881968003</v>
      </c>
      <c r="K85" s="18"/>
      <c r="L85" s="19"/>
      <c r="M85" s="20">
        <v>0</v>
      </c>
      <c r="N85" s="17" t="s">
        <v>32</v>
      </c>
      <c r="O85" s="18">
        <v>33.709000000000003</v>
      </c>
      <c r="P85" s="19">
        <f>O85*149618.64*1.18</f>
        <v>5951323.7881968003</v>
      </c>
      <c r="Q85" s="18"/>
      <c r="R85" s="19"/>
      <c r="S85" s="20">
        <v>0</v>
      </c>
      <c r="T85" s="9"/>
      <c r="U85" s="28"/>
      <c r="V85" s="9"/>
      <c r="W85" s="28"/>
      <c r="X85" s="9"/>
      <c r="Y85" s="9"/>
      <c r="Z85" s="41"/>
    </row>
    <row r="86" spans="1:26" s="5" customFormat="1" ht="15.75" customHeight="1" x14ac:dyDescent="0.25">
      <c r="A86" s="43"/>
      <c r="B86" s="13"/>
      <c r="C86" s="13"/>
      <c r="D86" s="24"/>
      <c r="E86" s="15"/>
      <c r="F86" s="16"/>
      <c r="G86" s="16"/>
      <c r="H86" s="17" t="s">
        <v>45</v>
      </c>
      <c r="I86" s="18">
        <v>41.417000000000002</v>
      </c>
      <c r="J86" s="19">
        <f>I86*149618.64*1.18</f>
        <v>7312171.1511984002</v>
      </c>
      <c r="K86" s="18"/>
      <c r="L86" s="19"/>
      <c r="M86" s="20">
        <v>0</v>
      </c>
      <c r="N86" s="17" t="s">
        <v>45</v>
      </c>
      <c r="O86" s="18">
        <v>0</v>
      </c>
      <c r="P86" s="19">
        <f>O86*149618.64*1.18</f>
        <v>0</v>
      </c>
      <c r="Q86" s="18"/>
      <c r="R86" s="19"/>
      <c r="S86" s="20">
        <v>0</v>
      </c>
      <c r="T86" s="9"/>
      <c r="U86" s="28"/>
      <c r="V86" s="9"/>
      <c r="W86" s="28"/>
      <c r="X86" s="9"/>
      <c r="Y86" s="9"/>
      <c r="Z86" s="41"/>
    </row>
    <row r="87" spans="1:26" s="5" customFormat="1" ht="15.75" customHeight="1" x14ac:dyDescent="0.25">
      <c r="A87" s="40">
        <v>70</v>
      </c>
      <c r="B87" s="13" t="s">
        <v>15</v>
      </c>
      <c r="C87" s="13">
        <v>2014</v>
      </c>
      <c r="D87" s="14" t="s">
        <v>25</v>
      </c>
      <c r="E87" s="15">
        <v>19.329999999999998</v>
      </c>
      <c r="F87" s="16">
        <v>3030550</v>
      </c>
      <c r="G87" s="16">
        <f t="shared" si="28"/>
        <v>3576049</v>
      </c>
      <c r="H87" s="17" t="s">
        <v>45</v>
      </c>
      <c r="I87" s="18">
        <v>12.744</v>
      </c>
      <c r="J87" s="19">
        <f>I87*156779.66*1.18</f>
        <v>2357639.9847072</v>
      </c>
      <c r="K87" s="18">
        <f>E87-I87-I88</f>
        <v>0</v>
      </c>
      <c r="L87" s="19">
        <f>G87-J87-J88</f>
        <v>-0.97680399985983968</v>
      </c>
      <c r="M87" s="20">
        <v>0</v>
      </c>
      <c r="N87" s="17" t="s">
        <v>45</v>
      </c>
      <c r="O87" s="18">
        <v>12.744</v>
      </c>
      <c r="P87" s="19">
        <f>O87*156779.66*1.18</f>
        <v>2357639.9847072</v>
      </c>
      <c r="Q87" s="29">
        <f>E87-O87-O88</f>
        <v>0</v>
      </c>
      <c r="R87" s="20">
        <f>G87-P87-P88</f>
        <v>-0.97680399985983968</v>
      </c>
      <c r="S87" s="20">
        <v>0</v>
      </c>
      <c r="T87" s="9"/>
      <c r="U87" s="28"/>
      <c r="V87" s="9"/>
      <c r="W87" s="28"/>
      <c r="X87" s="9"/>
      <c r="Y87" s="9"/>
      <c r="Z87" s="41"/>
    </row>
    <row r="88" spans="1:26" s="5" customFormat="1" ht="15.75" customHeight="1" x14ac:dyDescent="0.25">
      <c r="A88" s="43"/>
      <c r="B88" s="13"/>
      <c r="C88" s="13"/>
      <c r="D88" s="14"/>
      <c r="E88" s="15"/>
      <c r="F88" s="16"/>
      <c r="G88" s="16"/>
      <c r="H88" s="17" t="s">
        <v>46</v>
      </c>
      <c r="I88" s="18">
        <v>6.5860000000000003</v>
      </c>
      <c r="J88" s="19">
        <f>I88*156779.66*1.18</f>
        <v>1218409.9920967999</v>
      </c>
      <c r="K88" s="18"/>
      <c r="L88" s="19"/>
      <c r="M88" s="20">
        <v>0</v>
      </c>
      <c r="N88" s="17" t="str">
        <f>REPT(1,1)</f>
        <v>1</v>
      </c>
      <c r="O88" s="18">
        <v>6.5860000000000003</v>
      </c>
      <c r="P88" s="19">
        <f>O88*156779.66*1.18</f>
        <v>1218409.9920967999</v>
      </c>
      <c r="Q88" s="18"/>
      <c r="R88" s="19"/>
      <c r="S88" s="20">
        <v>0</v>
      </c>
      <c r="T88" s="9"/>
      <c r="U88" s="28"/>
      <c r="V88" s="9"/>
      <c r="W88" s="28"/>
      <c r="X88" s="9"/>
      <c r="Y88" s="9"/>
      <c r="Z88" s="41"/>
    </row>
    <row r="89" spans="1:26" s="5" customFormat="1" ht="15.75" customHeight="1" x14ac:dyDescent="0.25">
      <c r="A89" s="40">
        <v>71</v>
      </c>
      <c r="B89" s="13" t="s">
        <v>15</v>
      </c>
      <c r="C89" s="13">
        <v>2014</v>
      </c>
      <c r="D89" s="14" t="s">
        <v>26</v>
      </c>
      <c r="E89" s="15">
        <v>24.42</v>
      </c>
      <c r="F89" s="16">
        <v>12210000</v>
      </c>
      <c r="G89" s="16">
        <f t="shared" ref="G89" si="29">F89*1.18</f>
        <v>14407800</v>
      </c>
      <c r="H89" s="17" t="s">
        <v>45</v>
      </c>
      <c r="I89" s="18">
        <v>24.42</v>
      </c>
      <c r="J89" s="19">
        <f>I89*500000*1.18</f>
        <v>14407800</v>
      </c>
      <c r="K89" s="18">
        <f>E89-I89</f>
        <v>0</v>
      </c>
      <c r="L89" s="19">
        <f>G89-J89</f>
        <v>0</v>
      </c>
      <c r="M89" s="20">
        <v>0</v>
      </c>
      <c r="N89" s="17" t="s">
        <v>45</v>
      </c>
      <c r="O89" s="18">
        <v>24.42</v>
      </c>
      <c r="P89" s="19">
        <f>O89*500000*1.18</f>
        <v>14407800</v>
      </c>
      <c r="Q89" s="29">
        <f>E89-O89</f>
        <v>0</v>
      </c>
      <c r="R89" s="20">
        <f>G89-P89</f>
        <v>0</v>
      </c>
      <c r="S89" s="20">
        <v>0</v>
      </c>
      <c r="T89" s="9"/>
      <c r="U89" s="28"/>
      <c r="V89" s="9"/>
      <c r="W89" s="28"/>
      <c r="X89" s="9"/>
      <c r="Y89" s="9"/>
      <c r="Z89" s="41"/>
    </row>
  </sheetData>
  <autoFilter ref="B1:X89"/>
  <mergeCells count="4">
    <mergeCell ref="T2:X2"/>
    <mergeCell ref="N2:R2"/>
    <mergeCell ref="B2:G2"/>
    <mergeCell ref="H2:L2"/>
  </mergeCells>
  <pageMargins left="0.7" right="0.7" top="0.75" bottom="0.75" header="0.3" footer="0.3"/>
  <pageSetup paperSize="9" orientation="portrait" r:id="rId1"/>
  <ignoredErrors>
    <ignoredError sqref="D14 D47 D89 D87 D34 D68:D70" numberStoredAsText="1"/>
    <ignoredError sqref="J10:J11 M5:S13 M89:S89 M88 O88:S88 M17:S87 M14:O14 Q14:S14 M15:O15 Q15:S15 M16:N16 Q16:S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Образец</vt:lpstr>
    </vt:vector>
  </TitlesOfParts>
  <Company>ОАО "НК "Роснефть"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dgpiskunov</dc:creator>
  <cp:lastModifiedBy>stilllife</cp:lastModifiedBy>
  <cp:lastPrinted>2018-01-25T09:33:39Z</cp:lastPrinted>
  <dcterms:created xsi:type="dcterms:W3CDTF">2016-09-19T13:57:58Z</dcterms:created>
  <dcterms:modified xsi:type="dcterms:W3CDTF">2018-01-25T09:36:49Z</dcterms:modified>
</cp:coreProperties>
</file>