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общ." sheetId="1" r:id="rId1"/>
    <sheet name="табель" sheetId="2" r:id="rId2"/>
    <sheet name="база" sheetId="3" r:id="rId3"/>
  </sheets>
  <definedNames>
    <definedName name="_xlnm.Print_Area" localSheetId="2">база!$A$1:$F$32</definedName>
    <definedName name="_xlnm.Print_Area" localSheetId="0">общ.!$B$1:$T$40</definedName>
    <definedName name="_xlnm.Print_Area" localSheetId="1">табель!$B$2:$AX$40</definedName>
    <definedName name="Транспортное_средство">база!$B$4:$B$27</definedName>
  </definedNames>
  <calcPr calcId="162913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AI6" i="2" l="1"/>
  <c r="AL16" i="2"/>
  <c r="AN16" i="2"/>
  <c r="AK16" i="2" s="1"/>
  <c r="AL17" i="2"/>
  <c r="AN17" i="2"/>
  <c r="AM17" i="2" s="1"/>
  <c r="AL18" i="2"/>
  <c r="AN18" i="2"/>
  <c r="AM18" i="2" s="1"/>
  <c r="AL19" i="2"/>
  <c r="AN19" i="2"/>
  <c r="AK19" i="2" s="1"/>
  <c r="AL20" i="2"/>
  <c r="AN20" i="2"/>
  <c r="AK20" i="2" s="1"/>
  <c r="AL21" i="2"/>
  <c r="AN21" i="2"/>
  <c r="AK21" i="2" s="1"/>
  <c r="AL22" i="2"/>
  <c r="AN22" i="2"/>
  <c r="AM22" i="2" s="1"/>
  <c r="AL23" i="2"/>
  <c r="AN23" i="2"/>
  <c r="AK23" i="2" s="1"/>
  <c r="AL24" i="2"/>
  <c r="AN24" i="2"/>
  <c r="AK24" i="2" s="1"/>
  <c r="AL25" i="2"/>
  <c r="AN25" i="2"/>
  <c r="AK25" i="2" s="1"/>
  <c r="AL26" i="2"/>
  <c r="AN26" i="2"/>
  <c r="AM26" i="2" s="1"/>
  <c r="AL27" i="2"/>
  <c r="AN27" i="2"/>
  <c r="AK27" i="2" s="1"/>
  <c r="AL28" i="2"/>
  <c r="AN28" i="2"/>
  <c r="AK28" i="2" s="1"/>
  <c r="AM21" i="2" l="1"/>
  <c r="AM25" i="2"/>
  <c r="AK18" i="2"/>
  <c r="AK17" i="2"/>
  <c r="AK22" i="2"/>
  <c r="AK26" i="2"/>
  <c r="AM16" i="2"/>
  <c r="AM28" i="2"/>
  <c r="AM24" i="2"/>
  <c r="AM20" i="2"/>
  <c r="AM27" i="2"/>
  <c r="AM23" i="2"/>
  <c r="AM19" i="2"/>
  <c r="D10" i="1"/>
  <c r="D11" i="1"/>
  <c r="M30" i="1"/>
  <c r="M31" i="1"/>
  <c r="E32" i="1"/>
  <c r="F32" i="1"/>
  <c r="G32" i="1"/>
  <c r="I32" i="1" s="1"/>
  <c r="M32" i="1"/>
  <c r="D33" i="2"/>
  <c r="D31" i="1" s="1"/>
  <c r="D34" i="2"/>
  <c r="D32" i="1" s="1"/>
  <c r="C23" i="2"/>
  <c r="C24" i="2"/>
  <c r="C25" i="2"/>
  <c r="C26" i="2"/>
  <c r="C27" i="2"/>
  <c r="C28" i="2"/>
  <c r="C29" i="2"/>
  <c r="C30" i="2"/>
  <c r="C31" i="2"/>
  <c r="C29" i="1" s="1"/>
  <c r="C32" i="2"/>
  <c r="C30" i="1" s="1"/>
  <c r="C33" i="2"/>
  <c r="C31" i="1" s="1"/>
  <c r="C34" i="2"/>
  <c r="C32" i="1" s="1"/>
  <c r="C18" i="2"/>
  <c r="C19" i="2"/>
  <c r="C16" i="2"/>
  <c r="C17" i="2"/>
  <c r="C13" i="2"/>
  <c r="C14" i="2"/>
  <c r="C15" i="2"/>
  <c r="AL15" i="2"/>
  <c r="AN15" i="2"/>
  <c r="AK15" i="2" s="1"/>
  <c r="AP15" i="2"/>
  <c r="AJ15" i="2" s="1"/>
  <c r="AP16" i="2"/>
  <c r="AJ16" i="2" s="1"/>
  <c r="AP12" i="2"/>
  <c r="AW12" i="2" s="1"/>
  <c r="AN12" i="2"/>
  <c r="AM12" i="2" s="1"/>
  <c r="AL12" i="2"/>
  <c r="AW16" i="2" l="1"/>
  <c r="AW15" i="2"/>
  <c r="AM15" i="2"/>
  <c r="AJ12" i="2"/>
  <c r="AK12" i="2"/>
  <c r="AQ12" i="2" s="1"/>
  <c r="AX12" i="2" s="1"/>
  <c r="AP17" i="2" l="1"/>
  <c r="AJ17" i="2" s="1"/>
  <c r="AP18" i="2"/>
  <c r="AJ18" i="2" s="1"/>
  <c r="AP19" i="2"/>
  <c r="AJ19" i="2" s="1"/>
  <c r="AP20" i="2"/>
  <c r="AJ20" i="2" s="1"/>
  <c r="AP21" i="2"/>
  <c r="AJ21" i="2" s="1"/>
  <c r="AP22" i="2"/>
  <c r="AJ22" i="2" s="1"/>
  <c r="AP23" i="2"/>
  <c r="AJ23" i="2" s="1"/>
  <c r="AP24" i="2"/>
  <c r="AJ24" i="2" s="1"/>
  <c r="AP25" i="2"/>
  <c r="AJ25" i="2" s="1"/>
  <c r="AP26" i="2"/>
  <c r="AJ26" i="2" s="1"/>
  <c r="AP27" i="2"/>
  <c r="AJ27" i="2" s="1"/>
  <c r="AP28" i="2"/>
  <c r="AJ28" i="2" s="1"/>
  <c r="AP29" i="2"/>
  <c r="AP30" i="2"/>
  <c r="AP31" i="2"/>
  <c r="AP32" i="2"/>
  <c r="AP33" i="2"/>
  <c r="AP7" i="2"/>
  <c r="AP8" i="2"/>
  <c r="AP9" i="2"/>
  <c r="AP10" i="2"/>
  <c r="AP11" i="2"/>
  <c r="AJ11" i="2" s="1"/>
  <c r="AP13" i="2"/>
  <c r="AP14" i="2"/>
  <c r="AU18" i="2" l="1"/>
  <c r="R21" i="1" l="1"/>
  <c r="AL9" i="2" l="1"/>
  <c r="AL10" i="2"/>
  <c r="AL11" i="2"/>
  <c r="AL13" i="2"/>
  <c r="AL14" i="2"/>
  <c r="E13" i="1"/>
  <c r="AL29" i="2"/>
  <c r="AL30" i="2"/>
  <c r="AL31" i="2"/>
  <c r="AL32" i="2"/>
  <c r="AL33" i="2"/>
  <c r="AL7" i="2"/>
  <c r="AN11" i="2"/>
  <c r="AN13" i="2"/>
  <c r="AJ13" i="2"/>
  <c r="AN14" i="2"/>
  <c r="AJ14" i="2"/>
  <c r="AU19" i="2"/>
  <c r="AW21" i="2"/>
  <c r="AN29" i="2"/>
  <c r="AM29" i="2" s="1"/>
  <c r="AJ29" i="2"/>
  <c r="AN30" i="2"/>
  <c r="AK30" i="2" s="1"/>
  <c r="AJ30" i="2"/>
  <c r="AN31" i="2"/>
  <c r="AK31" i="2" s="1"/>
  <c r="AJ31" i="2"/>
  <c r="AN32" i="2"/>
  <c r="AM32" i="2" s="1"/>
  <c r="AJ32" i="2"/>
  <c r="F30" i="1" s="1"/>
  <c r="AN33" i="2"/>
  <c r="AM33" i="2" s="1"/>
  <c r="AJ33" i="2"/>
  <c r="F31" i="1" s="1"/>
  <c r="E31" i="1" l="1"/>
  <c r="E30" i="1"/>
  <c r="E29" i="1"/>
  <c r="AM11" i="2"/>
  <c r="AK11" i="2"/>
  <c r="E25" i="1"/>
  <c r="E21" i="1"/>
  <c r="E9" i="1"/>
  <c r="E28" i="1"/>
  <c r="E27" i="1"/>
  <c r="E23" i="1"/>
  <c r="E19" i="1"/>
  <c r="E11" i="1"/>
  <c r="E26" i="1"/>
  <c r="E22" i="1"/>
  <c r="E18" i="1"/>
  <c r="E14" i="1"/>
  <c r="E10" i="1"/>
  <c r="E24" i="1"/>
  <c r="E20" i="1"/>
  <c r="E16" i="1"/>
  <c r="E12" i="1"/>
  <c r="E15" i="1"/>
  <c r="E17" i="1"/>
  <c r="AW19" i="2"/>
  <c r="AW13" i="2"/>
  <c r="AW26" i="2"/>
  <c r="AW22" i="2"/>
  <c r="AW11" i="2"/>
  <c r="AW30" i="2"/>
  <c r="AW18" i="2"/>
  <c r="AW33" i="2"/>
  <c r="AW29" i="2"/>
  <c r="AW25" i="2"/>
  <c r="AW20" i="2"/>
  <c r="AW17" i="2"/>
  <c r="AW14" i="2"/>
  <c r="AK32" i="2"/>
  <c r="AM30" i="2"/>
  <c r="AM14" i="2"/>
  <c r="AW32" i="2"/>
  <c r="AK33" i="2"/>
  <c r="AM31" i="2"/>
  <c r="AK29" i="2"/>
  <c r="AK13" i="2"/>
  <c r="AW28" i="2"/>
  <c r="AW24" i="2"/>
  <c r="AK14" i="2"/>
  <c r="AW31" i="2"/>
  <c r="AW27" i="2"/>
  <c r="AW23" i="2"/>
  <c r="AM13" i="2"/>
  <c r="AQ13" i="2" l="1"/>
  <c r="B31" i="1"/>
  <c r="B13" i="1" l="1"/>
  <c r="F13" i="1"/>
  <c r="C13" i="1"/>
  <c r="D15" i="2"/>
  <c r="D13" i="1" s="1"/>
  <c r="AR15" i="2" l="1"/>
  <c r="AS15" i="2" s="1"/>
  <c r="AQ15" i="2"/>
  <c r="Q34" i="1"/>
  <c r="AX15" i="2" l="1"/>
  <c r="G13" i="1" s="1"/>
  <c r="I13" i="1" s="1"/>
  <c r="D4" i="1"/>
  <c r="D33" i="1"/>
  <c r="M11" i="1" l="1"/>
  <c r="B11" i="1" l="1"/>
  <c r="AL39" i="2" l="1"/>
  <c r="E34" i="1" s="1"/>
  <c r="D39" i="2"/>
  <c r="AJ39" i="2"/>
  <c r="F34" i="1" s="1"/>
  <c r="O13" i="1" l="1"/>
  <c r="P13" i="1" s="1"/>
  <c r="R13" i="1" s="1"/>
  <c r="O32" i="1"/>
  <c r="P32" i="1" s="1"/>
  <c r="R32" i="1" s="1"/>
  <c r="O28" i="1"/>
  <c r="O24" i="1"/>
  <c r="O27" i="1"/>
  <c r="O23" i="1"/>
  <c r="O30" i="1"/>
  <c r="O26" i="1"/>
  <c r="O29" i="1"/>
  <c r="O25" i="1"/>
  <c r="O31" i="1"/>
  <c r="AQ39" i="2"/>
  <c r="AR33" i="2" l="1"/>
  <c r="AS33" i="2" s="1"/>
  <c r="AQ33" i="2"/>
  <c r="D17" i="2"/>
  <c r="D15" i="1" s="1"/>
  <c r="AX33" i="2" l="1"/>
  <c r="G31" i="1" s="1"/>
  <c r="I31" i="1" s="1"/>
  <c r="P31" i="1" s="1"/>
  <c r="R31" i="1" s="1"/>
  <c r="AR17" i="2"/>
  <c r="AS17" i="2" s="1"/>
  <c r="AQ17" i="2"/>
  <c r="D14" i="2"/>
  <c r="D12" i="1" s="1"/>
  <c r="C11" i="1"/>
  <c r="AR13" i="2" l="1"/>
  <c r="AR14" i="2"/>
  <c r="AS14" i="2" s="1"/>
  <c r="AQ14" i="2"/>
  <c r="AX17" i="2"/>
  <c r="D23" i="2"/>
  <c r="D21" i="1" s="1"/>
  <c r="D24" i="2"/>
  <c r="D22" i="1" s="1"/>
  <c r="D25" i="2"/>
  <c r="D23" i="1" s="1"/>
  <c r="D26" i="2"/>
  <c r="D24" i="1" s="1"/>
  <c r="D19" i="2"/>
  <c r="D17" i="1" s="1"/>
  <c r="C20" i="2"/>
  <c r="D20" i="2"/>
  <c r="D18" i="1" s="1"/>
  <c r="C21" i="2"/>
  <c r="D21" i="2"/>
  <c r="D19" i="1" s="1"/>
  <c r="C22" i="2"/>
  <c r="D22" i="2"/>
  <c r="D20" i="1" s="1"/>
  <c r="D16" i="2"/>
  <c r="D14" i="1" s="1"/>
  <c r="C16" i="1"/>
  <c r="D18" i="2"/>
  <c r="D16" i="1" s="1"/>
  <c r="D27" i="2"/>
  <c r="D25" i="1" s="1"/>
  <c r="D28" i="2"/>
  <c r="D26" i="1" s="1"/>
  <c r="D29" i="2"/>
  <c r="D27" i="1" s="1"/>
  <c r="D30" i="2"/>
  <c r="D28" i="1" s="1"/>
  <c r="D31" i="2"/>
  <c r="D29" i="1" s="1"/>
  <c r="D32" i="2"/>
  <c r="D30" i="1" s="1"/>
  <c r="AL8" i="2"/>
  <c r="AN8" i="2"/>
  <c r="AN9" i="2"/>
  <c r="E7" i="1" s="1"/>
  <c r="AN10" i="2"/>
  <c r="E8" i="1" s="1"/>
  <c r="B33" i="1"/>
  <c r="B3" i="1"/>
  <c r="C3" i="1"/>
  <c r="B4" i="1"/>
  <c r="M10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3" i="1"/>
  <c r="E6" i="1" l="1"/>
  <c r="AQ16" i="2"/>
  <c r="AR16" i="2"/>
  <c r="AS16" i="2" s="1"/>
  <c r="AX13" i="2"/>
  <c r="G11" i="1" s="1"/>
  <c r="I11" i="1" s="1"/>
  <c r="AX14" i="2"/>
  <c r="AR31" i="2"/>
  <c r="AS31" i="2" s="1"/>
  <c r="AQ31" i="2"/>
  <c r="AR29" i="2"/>
  <c r="AS29" i="2" s="1"/>
  <c r="AQ29" i="2"/>
  <c r="AR27" i="2"/>
  <c r="AS27" i="2" s="1"/>
  <c r="AQ27" i="2"/>
  <c r="AR21" i="2"/>
  <c r="AS21" i="2" s="1"/>
  <c r="AQ21" i="2"/>
  <c r="AR19" i="2"/>
  <c r="AS19" i="2" s="1"/>
  <c r="AQ19" i="2"/>
  <c r="AR25" i="2"/>
  <c r="AS25" i="2" s="1"/>
  <c r="AQ25" i="2"/>
  <c r="AR23" i="2"/>
  <c r="AS23" i="2" s="1"/>
  <c r="AQ23" i="2"/>
  <c r="AR32" i="2"/>
  <c r="AS32" i="2" s="1"/>
  <c r="AQ32" i="2"/>
  <c r="AR30" i="2"/>
  <c r="AS30" i="2" s="1"/>
  <c r="AQ30" i="2"/>
  <c r="AR28" i="2"/>
  <c r="AS28" i="2" s="1"/>
  <c r="AQ28" i="2"/>
  <c r="AR18" i="2"/>
  <c r="AS18" i="2" s="1"/>
  <c r="AQ18" i="2"/>
  <c r="AR22" i="2"/>
  <c r="AS22" i="2" s="1"/>
  <c r="AQ22" i="2"/>
  <c r="AR20" i="2"/>
  <c r="AS20" i="2" s="1"/>
  <c r="AQ20" i="2"/>
  <c r="AR26" i="2"/>
  <c r="AS26" i="2" s="1"/>
  <c r="AQ26" i="2"/>
  <c r="AR24" i="2"/>
  <c r="AS24" i="2" s="1"/>
  <c r="AQ24" i="2"/>
  <c r="AK8" i="2"/>
  <c r="AM8" i="2"/>
  <c r="AK10" i="2"/>
  <c r="AM10" i="2"/>
  <c r="AM9" i="2"/>
  <c r="AK9" i="2"/>
  <c r="F11" i="1"/>
  <c r="O11" i="1" s="1"/>
  <c r="F4" i="1"/>
  <c r="B5" i="1"/>
  <c r="B6" i="1"/>
  <c r="B7" i="1"/>
  <c r="B8" i="1"/>
  <c r="B9" i="1"/>
  <c r="B10" i="1"/>
  <c r="B12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F20" i="1"/>
  <c r="O20" i="1" s="1"/>
  <c r="F25" i="1"/>
  <c r="AJ7" i="2"/>
  <c r="F5" i="1" s="1"/>
  <c r="AJ8" i="2"/>
  <c r="F6" i="1" s="1"/>
  <c r="AJ10" i="2"/>
  <c r="C15" i="1"/>
  <c r="AX16" i="2" l="1"/>
  <c r="AX23" i="2"/>
  <c r="AX27" i="2"/>
  <c r="AX31" i="2"/>
  <c r="AX26" i="2"/>
  <c r="AX20" i="2"/>
  <c r="AX19" i="2"/>
  <c r="AX24" i="2"/>
  <c r="AX22" i="2"/>
  <c r="AX28" i="2"/>
  <c r="AX32" i="2"/>
  <c r="G30" i="1" s="1"/>
  <c r="I30" i="1" s="1"/>
  <c r="P30" i="1" s="1"/>
  <c r="R30" i="1" s="1"/>
  <c r="AX25" i="2"/>
  <c r="AX21" i="2"/>
  <c r="AX29" i="2"/>
  <c r="AX18" i="2"/>
  <c r="AX30" i="2"/>
  <c r="P11" i="1"/>
  <c r="R11" i="1" s="1"/>
  <c r="AJ9" i="2"/>
  <c r="F7" i="1" s="1"/>
  <c r="O6" i="1"/>
  <c r="AW8" i="2"/>
  <c r="AW9" i="2"/>
  <c r="AW10" i="2"/>
  <c r="AW7" i="2"/>
  <c r="A5" i="3"/>
  <c r="A6" i="3" s="1"/>
  <c r="A7" i="3" s="1"/>
  <c r="A8" i="3" s="1"/>
  <c r="A9" i="3" s="1"/>
  <c r="O5" i="1" l="1"/>
  <c r="AJ36" i="2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C6" i="2"/>
  <c r="C4" i="1" s="1"/>
  <c r="D6" i="2"/>
  <c r="C7" i="2"/>
  <c r="C5" i="1" s="1"/>
  <c r="D7" i="2"/>
  <c r="D5" i="1" s="1"/>
  <c r="C8" i="2"/>
  <c r="C6" i="1" s="1"/>
  <c r="D8" i="2"/>
  <c r="C9" i="2"/>
  <c r="C7" i="1" s="1"/>
  <c r="D9" i="2"/>
  <c r="C10" i="2"/>
  <c r="C8" i="1" s="1"/>
  <c r="D10" i="2"/>
  <c r="C11" i="2"/>
  <c r="C9" i="1" s="1"/>
  <c r="D11" i="2"/>
  <c r="D9" i="1" s="1"/>
  <c r="C12" i="2"/>
  <c r="C10" i="1" s="1"/>
  <c r="C12" i="1"/>
  <c r="C14" i="1"/>
  <c r="C17" i="1"/>
  <c r="C18" i="1"/>
  <c r="C19" i="1"/>
  <c r="C20" i="1"/>
  <c r="C21" i="1"/>
  <c r="C22" i="1"/>
  <c r="C23" i="1"/>
  <c r="C24" i="1"/>
  <c r="C25" i="1"/>
  <c r="C26" i="1"/>
  <c r="C27" i="1"/>
  <c r="C28" i="1"/>
  <c r="C33" i="1"/>
  <c r="F6" i="2"/>
  <c r="G6" i="2" s="1"/>
  <c r="H6" i="2" s="1"/>
  <c r="I6" i="2" s="1"/>
  <c r="J6" i="2" s="1"/>
  <c r="K6" i="2" s="1"/>
  <c r="L6" i="2" l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Q10" i="2"/>
  <c r="D8" i="1"/>
  <c r="AQ8" i="2"/>
  <c r="D6" i="1"/>
  <c r="AQ9" i="2"/>
  <c r="D7" i="1"/>
  <c r="AR11" i="2"/>
  <c r="AS11" i="2" s="1"/>
  <c r="AQ11" i="2"/>
  <c r="AR10" i="2"/>
  <c r="AS10" i="2" s="1"/>
  <c r="AR8" i="2"/>
  <c r="AS8" i="2" s="1"/>
  <c r="AR9" i="2"/>
  <c r="AS9" i="2" s="1"/>
  <c r="AR7" i="2"/>
  <c r="AN7" i="2"/>
  <c r="E5" i="1" s="1"/>
  <c r="AX8" i="2" l="1"/>
  <c r="AX11" i="2"/>
  <c r="AK7" i="2"/>
  <c r="AQ7" i="2" s="1"/>
  <c r="AQ36" i="2" s="1"/>
  <c r="AM7" i="2"/>
  <c r="AS7" i="2" s="1"/>
  <c r="AD6" i="2"/>
  <c r="AE6" i="2" s="1"/>
  <c r="AF6" i="2" s="1"/>
  <c r="AG6" i="2" s="1"/>
  <c r="AH6" i="2" s="1"/>
  <c r="G6" i="1" l="1"/>
  <c r="I6" i="1" s="1"/>
  <c r="P6" i="1" s="1"/>
  <c r="R6" i="1" s="1"/>
  <c r="AX7" i="2"/>
  <c r="G5" i="1" s="1"/>
  <c r="I5" i="1" s="1"/>
  <c r="P5" i="1" l="1"/>
  <c r="R5" i="1" s="1"/>
  <c r="O7" i="1" l="1"/>
  <c r="F8" i="1"/>
  <c r="O8" i="1" s="1"/>
  <c r="F10" i="1"/>
  <c r="O10" i="1" s="1"/>
  <c r="F14" i="1"/>
  <c r="O14" i="1" s="1"/>
  <c r="F16" i="1"/>
  <c r="O16" i="1" s="1"/>
  <c r="F15" i="1"/>
  <c r="O15" i="1" s="1"/>
  <c r="F18" i="1"/>
  <c r="O18" i="1" s="1"/>
  <c r="F17" i="1"/>
  <c r="O17" i="1" s="1"/>
  <c r="F9" i="1"/>
  <c r="O9" i="1" s="1"/>
  <c r="AX9" i="2"/>
  <c r="G7" i="1" s="1"/>
  <c r="I7" i="1" s="1"/>
  <c r="F12" i="1"/>
  <c r="O12" i="1" s="1"/>
  <c r="G15" i="1"/>
  <c r="I15" i="1" s="1"/>
  <c r="G18" i="1"/>
  <c r="I18" i="1" s="1"/>
  <c r="AX10" i="2"/>
  <c r="G17" i="1"/>
  <c r="I17" i="1" s="1"/>
  <c r="G9" i="1"/>
  <c r="I9" i="1" s="1"/>
  <c r="G16" i="1"/>
  <c r="I16" i="1" s="1"/>
  <c r="G12" i="1"/>
  <c r="I12" i="1" s="1"/>
  <c r="G10" i="1"/>
  <c r="I10" i="1" s="1"/>
  <c r="P10" i="1" s="1"/>
  <c r="P9" i="1" l="1"/>
  <c r="P16" i="1"/>
  <c r="R16" i="1" s="1"/>
  <c r="G8" i="1"/>
  <c r="I8" i="1" s="1"/>
  <c r="P17" i="1"/>
  <c r="R17" i="1" s="1"/>
  <c r="P12" i="1"/>
  <c r="R12" i="1" s="1"/>
  <c r="P18" i="1"/>
  <c r="R18" i="1" s="1"/>
  <c r="G14" i="1"/>
  <c r="I14" i="1" s="1"/>
  <c r="R10" i="1"/>
  <c r="M15" i="1" l="1"/>
  <c r="M34" i="1" s="1"/>
  <c r="P14" i="1"/>
  <c r="R14" i="1" s="1"/>
  <c r="P7" i="1"/>
  <c r="P15" i="1" l="1"/>
  <c r="R15" i="1" s="1"/>
  <c r="R7" i="1"/>
  <c r="F28" i="1"/>
  <c r="F19" i="1"/>
  <c r="O19" i="1" s="1"/>
  <c r="F26" i="1"/>
  <c r="F23" i="1"/>
  <c r="F21" i="1"/>
  <c r="O21" i="1" s="1"/>
  <c r="F27" i="1"/>
  <c r="F24" i="1"/>
  <c r="F22" i="1"/>
  <c r="O22" i="1" s="1"/>
  <c r="G21" i="1"/>
  <c r="I21" i="1" s="1"/>
  <c r="F29" i="1"/>
  <c r="F33" i="1"/>
  <c r="G29" i="1"/>
  <c r="I29" i="1" s="1"/>
  <c r="G25" i="1"/>
  <c r="I25" i="1" s="1"/>
  <c r="G20" i="1"/>
  <c r="I20" i="1" s="1"/>
  <c r="G33" i="1"/>
  <c r="I33" i="1" s="1"/>
  <c r="G26" i="1"/>
  <c r="I26" i="1" s="1"/>
  <c r="P26" i="1" s="1"/>
  <c r="R26" i="1" s="1"/>
  <c r="G23" i="1"/>
  <c r="I23" i="1" s="1"/>
  <c r="G27" i="1"/>
  <c r="I27" i="1" s="1"/>
  <c r="G24" i="1"/>
  <c r="I24" i="1" s="1"/>
  <c r="G28" i="1"/>
  <c r="I28" i="1" s="1"/>
  <c r="P24" i="1" l="1"/>
  <c r="R24" i="1" s="1"/>
  <c r="P8" i="1"/>
  <c r="R8" i="1" s="1"/>
  <c r="P28" i="1"/>
  <c r="R28" i="1" s="1"/>
  <c r="P29" i="1"/>
  <c r="R29" i="1" s="1"/>
  <c r="P27" i="1"/>
  <c r="R27" i="1" s="1"/>
  <c r="P23" i="1"/>
  <c r="R23" i="1" s="1"/>
  <c r="P25" i="1"/>
  <c r="R25" i="1" s="1"/>
  <c r="P20" i="1"/>
  <c r="R20" i="1" s="1"/>
  <c r="O33" i="1"/>
  <c r="P33" i="1" s="1"/>
  <c r="R33" i="1" s="1"/>
  <c r="G22" i="1"/>
  <c r="I22" i="1" s="1"/>
  <c r="P22" i="1" s="1"/>
  <c r="R22" i="1" s="1"/>
  <c r="AX36" i="2"/>
  <c r="G19" i="1"/>
  <c r="G34" i="1" l="1"/>
  <c r="I19" i="1"/>
  <c r="P19" i="1" l="1"/>
  <c r="I34" i="1"/>
  <c r="P34" i="1" l="1"/>
  <c r="R19" i="1"/>
  <c r="R34" i="1" s="1"/>
  <c r="O34" i="1"/>
</calcChain>
</file>

<file path=xl/comments1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заполнить столбцы вручную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изменять на листе "табель"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заполнить столбцы вручную</t>
        </r>
      </text>
    </comment>
    <comment ref="D4" authorId="0" shapeId="0">
      <text>
        <r>
          <rPr>
            <b/>
            <sz val="8"/>
            <color indexed="81"/>
            <rFont val="Tahoma"/>
            <family val="2"/>
            <charset val="204"/>
          </rPr>
          <t>Данные из листа "табель"</t>
        </r>
      </text>
    </comment>
    <comment ref="H4" authorId="0" shapeId="0">
      <text>
        <r>
          <rPr>
            <b/>
            <sz val="8"/>
            <color indexed="81"/>
            <rFont val="Tahoma"/>
            <family val="2"/>
            <charset val="204"/>
          </rPr>
          <t>столбец заполнить вручную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6" authorId="0" shapeId="0">
      <text>
        <r>
          <rPr>
            <b/>
            <sz val="8"/>
            <color indexed="81"/>
            <rFont val="Tahoma"/>
            <family val="2"/>
            <charset val="204"/>
          </rPr>
          <t>выбрать из всплывающего списка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>изменять в листе "база"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6" authorId="0" shapeId="0">
      <text>
        <r>
          <rPr>
            <b/>
            <sz val="8"/>
            <color indexed="81"/>
            <rFont val="Tahoma"/>
            <family val="2"/>
            <charset val="204"/>
          </rPr>
          <t>изменяется в листе "база"</t>
        </r>
      </text>
    </comment>
  </commentList>
</comments>
</file>

<file path=xl/sharedStrings.xml><?xml version="1.0" encoding="utf-8"?>
<sst xmlns="http://schemas.openxmlformats.org/spreadsheetml/2006/main" count="176" uniqueCount="124">
  <si>
    <t>Транспортное средство</t>
  </si>
  <si>
    <t>ФИО</t>
  </si>
  <si>
    <t>% к стажу</t>
  </si>
  <si>
    <t>норма</t>
  </si>
  <si>
    <t>Чолах А.И.</t>
  </si>
  <si>
    <t>Дрозд Ю.В.</t>
  </si>
  <si>
    <t>Лапченков Р.Л.</t>
  </si>
  <si>
    <t>Канданов М.С.</t>
  </si>
  <si>
    <t>Демин Ю.А.</t>
  </si>
  <si>
    <t>JCB</t>
  </si>
  <si>
    <t>КАМАЗ 5511</t>
  </si>
  <si>
    <t>Всего часов</t>
  </si>
  <si>
    <t>перераб</t>
  </si>
  <si>
    <t>час</t>
  </si>
  <si>
    <t>дн.</t>
  </si>
  <si>
    <t>Тариф</t>
  </si>
  <si>
    <t>ВАЗ 2105</t>
  </si>
  <si>
    <t>Opel Omega</t>
  </si>
  <si>
    <t>УАЗ (Таблетка)</t>
  </si>
  <si>
    <t>КАМАЗ 5511 (самосвал)</t>
  </si>
  <si>
    <t>Камаз 5410 (тягач)</t>
  </si>
  <si>
    <t>КАМАЗ 5511 ПЕ (самосвал)</t>
  </si>
  <si>
    <t>ЗИЛ (Поливомойка)</t>
  </si>
  <si>
    <t xml:space="preserve">Lada Largus </t>
  </si>
  <si>
    <t xml:space="preserve">Renault Duster </t>
  </si>
  <si>
    <t>Hyundai Tucson</t>
  </si>
  <si>
    <t>LANOS хэч-синий</t>
  </si>
  <si>
    <t>Газ 331040 ВАЛДАЙ</t>
  </si>
  <si>
    <t>ФИО водителя</t>
  </si>
  <si>
    <t>удержания</t>
  </si>
  <si>
    <t>штрафы</t>
  </si>
  <si>
    <t>по норме (тарифу)</t>
  </si>
  <si>
    <t>за подъемы</t>
  </si>
  <si>
    <t>за ремонт</t>
  </si>
  <si>
    <t>ставка</t>
  </si>
  <si>
    <t>сумма</t>
  </si>
  <si>
    <t>Всего</t>
  </si>
  <si>
    <t>перераб. +50% к норме</t>
  </si>
  <si>
    <t>шт</t>
  </si>
  <si>
    <t xml:space="preserve">час </t>
  </si>
  <si>
    <t>на ремон те 8ч/дн</t>
  </si>
  <si>
    <t>надбавки</t>
  </si>
  <si>
    <t>Итого надбавки</t>
  </si>
  <si>
    <t>Всего к оплате</t>
  </si>
  <si>
    <t>всего за месяц</t>
  </si>
  <si>
    <t>Всего отработано</t>
  </si>
  <si>
    <t>Кол-во подъе мов</t>
  </si>
  <si>
    <t>Сумма з/п водителя на нескольких ТС</t>
  </si>
  <si>
    <t>КАМАЗ 55102 (колхозник)</t>
  </si>
  <si>
    <t>Р</t>
  </si>
  <si>
    <t>-</t>
  </si>
  <si>
    <t>отработанные часы</t>
  </si>
  <si>
    <t>вс</t>
  </si>
  <si>
    <t>пн</t>
  </si>
  <si>
    <t>вт</t>
  </si>
  <si>
    <t>ср</t>
  </si>
  <si>
    <t>чт</t>
  </si>
  <si>
    <t>пт</t>
  </si>
  <si>
    <t>сб</t>
  </si>
  <si>
    <t>коррект за прошлый мес.</t>
  </si>
  <si>
    <t>Газель-NEXT (тент)</t>
  </si>
  <si>
    <t>Заз ТАВРИЯ</t>
  </si>
  <si>
    <t xml:space="preserve">средняя по выходам  </t>
  </si>
  <si>
    <t>на ремонте (8 час/в день)</t>
  </si>
  <si>
    <t>за класс. вод.</t>
  </si>
  <si>
    <t>оклад (ставка)</t>
  </si>
  <si>
    <t>Всего начислено</t>
  </si>
  <si>
    <t>Согласовано:</t>
  </si>
  <si>
    <t>Директор</t>
  </si>
  <si>
    <t>Главный инженер</t>
  </si>
  <si>
    <t>________________________________</t>
  </si>
  <si>
    <t>Главный механик</t>
  </si>
  <si>
    <t>Никаноров Г.Ю.</t>
  </si>
  <si>
    <t>Газель-BISNES (мет.кузов.)</t>
  </si>
  <si>
    <t>Всего дней</t>
  </si>
  <si>
    <t>Белозеров А.П.</t>
  </si>
  <si>
    <t>КАМАЗ 5511 ПЕ</t>
  </si>
  <si>
    <t xml:space="preserve"> 037</t>
  </si>
  <si>
    <r>
      <t xml:space="preserve">5512 </t>
    </r>
    <r>
      <rPr>
        <sz val="8"/>
        <color theme="1"/>
        <rFont val="Calibri"/>
        <family val="2"/>
        <charset val="204"/>
        <scheme val="minor"/>
      </rPr>
      <t>82</t>
    </r>
  </si>
  <si>
    <t>КАМАЗ 5420</t>
  </si>
  <si>
    <t>Газ 331049 ВАЛДАЙ</t>
  </si>
  <si>
    <r>
      <t xml:space="preserve">А 359 ОН </t>
    </r>
    <r>
      <rPr>
        <sz val="8"/>
        <color theme="1"/>
        <rFont val="Calibri"/>
        <family val="2"/>
        <charset val="204"/>
        <scheme val="minor"/>
      </rPr>
      <t>82</t>
    </r>
  </si>
  <si>
    <r>
      <t>А 633 МС</t>
    </r>
    <r>
      <rPr>
        <sz val="8"/>
        <color theme="1"/>
        <rFont val="Calibri"/>
        <family val="2"/>
        <charset val="204"/>
        <scheme val="minor"/>
      </rPr>
      <t xml:space="preserve"> 82</t>
    </r>
  </si>
  <si>
    <r>
      <t xml:space="preserve">А 414 УВ  </t>
    </r>
    <r>
      <rPr>
        <sz val="8"/>
        <color theme="1"/>
        <rFont val="Calibri"/>
        <family val="2"/>
        <charset val="204"/>
        <scheme val="minor"/>
      </rPr>
      <t>82</t>
    </r>
  </si>
  <si>
    <r>
      <t>А 396 УВ</t>
    </r>
    <r>
      <rPr>
        <sz val="8"/>
        <color theme="1"/>
        <rFont val="Calibri"/>
        <family val="2"/>
        <charset val="204"/>
        <scheme val="minor"/>
      </rPr>
      <t xml:space="preserve"> 82</t>
    </r>
  </si>
  <si>
    <r>
      <t>К 372 ММ</t>
    </r>
    <r>
      <rPr>
        <sz val="8"/>
        <color theme="1"/>
        <rFont val="Calibri"/>
        <family val="2"/>
        <charset val="204"/>
        <scheme val="minor"/>
      </rPr>
      <t xml:space="preserve"> 82</t>
    </r>
  </si>
  <si>
    <t xml:space="preserve">А/Кран КС 35-77 </t>
  </si>
  <si>
    <r>
      <t>А 406 УВ</t>
    </r>
    <r>
      <rPr>
        <sz val="8"/>
        <color theme="1"/>
        <rFont val="Calibri"/>
        <family val="2"/>
        <charset val="204"/>
        <scheme val="minor"/>
      </rPr>
      <t xml:space="preserve"> 82</t>
    </r>
  </si>
  <si>
    <t>Косяченко В.П.</t>
  </si>
  <si>
    <t>JAC HFC 1020 KR</t>
  </si>
  <si>
    <t>RENAULT premium 440 тягач</t>
  </si>
  <si>
    <t>John Deere 318D</t>
  </si>
  <si>
    <t>SAMSUNG MX3W-2 </t>
  </si>
  <si>
    <t>JCB 3CX 2007</t>
  </si>
  <si>
    <t>Горемульта А.С.</t>
  </si>
  <si>
    <t>А/Кран МАЗ</t>
  </si>
  <si>
    <t>Opel combo</t>
  </si>
  <si>
    <t>Микроавтобус МВ 207D </t>
  </si>
  <si>
    <t>А/Кран ЗИЛ - ГЯ 133</t>
  </si>
  <si>
    <t>Загеев М.</t>
  </si>
  <si>
    <t>Коваль</t>
  </si>
  <si>
    <r>
      <t>АК 72</t>
    </r>
    <r>
      <rPr>
        <b/>
        <sz val="11"/>
        <color theme="1"/>
        <rFont val="Calibri"/>
        <family val="2"/>
        <charset val="204"/>
        <scheme val="minor"/>
      </rPr>
      <t>96</t>
    </r>
    <r>
      <rPr>
        <sz val="11"/>
        <color theme="1"/>
        <rFont val="Calibri"/>
        <family val="2"/>
        <scheme val="minor"/>
      </rPr>
      <t xml:space="preserve"> СЕ</t>
    </r>
  </si>
  <si>
    <r>
      <t>АК 72</t>
    </r>
    <r>
      <rPr>
        <b/>
        <sz val="11"/>
        <color theme="1"/>
        <rFont val="Calibri"/>
        <family val="2"/>
        <charset val="204"/>
        <scheme val="minor"/>
      </rPr>
      <t>86</t>
    </r>
    <r>
      <rPr>
        <sz val="11"/>
        <color theme="1"/>
        <rFont val="Calibri"/>
        <family val="2"/>
        <scheme val="minor"/>
      </rPr>
      <t xml:space="preserve"> СЕ</t>
    </r>
  </si>
  <si>
    <r>
      <t xml:space="preserve">А 785 РС </t>
    </r>
    <r>
      <rPr>
        <sz val="8"/>
        <color theme="1"/>
        <rFont val="Calibri"/>
        <family val="2"/>
        <charset val="204"/>
        <scheme val="minor"/>
      </rPr>
      <t>80</t>
    </r>
  </si>
  <si>
    <t>Автовышка АП-18 (7296)</t>
  </si>
  <si>
    <t>Автовышка АП-18 (7286)</t>
  </si>
  <si>
    <t>JCB 3CX 2005</t>
  </si>
  <si>
    <t>Фофанов В.Б.</t>
  </si>
  <si>
    <t>по-недельно</t>
  </si>
  <si>
    <t>К 587 КК</t>
  </si>
  <si>
    <t>Колтуненко В.В.</t>
  </si>
  <si>
    <t>списание</t>
  </si>
  <si>
    <t>перера ботка</t>
  </si>
  <si>
    <t>оштрафовать на 10тыс.</t>
  </si>
  <si>
    <t>отдельный расчет</t>
  </si>
  <si>
    <t>за январь</t>
  </si>
  <si>
    <t>2017г.</t>
  </si>
  <si>
    <t>Османов Л.</t>
  </si>
  <si>
    <t>Кушнаренко А.Г.</t>
  </si>
  <si>
    <t>Иванов И.И.</t>
  </si>
  <si>
    <t>А.Э.Смирнов</t>
  </si>
  <si>
    <t>Соколов А.В.</t>
  </si>
  <si>
    <t>Итоговая по заработной плате водителей ООО "_________".</t>
  </si>
  <si>
    <t>Табель учета рабочего времени водителей ООО "__________"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</si>
</sst>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2"/>
      <color theme="1"/>
      <name val="Bookman Old Style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Book Antiqua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name val="Bookman Old Style"/>
      <family val="1"/>
      <charset val="204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i/>
      <u/>
      <sz val="13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indent="1"/>
    </xf>
    <xf numFmtId="0" fontId="0" fillId="0" borderId="2" xfId="0" applyBorder="1"/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justify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6" fillId="0" borderId="3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 indent="1"/>
    </xf>
    <xf numFmtId="0" fontId="11" fillId="0" borderId="21" xfId="0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/>
    <xf numFmtId="0" fontId="5" fillId="0" borderId="37" xfId="0" applyFont="1" applyBorder="1" applyAlignment="1">
      <alignment horizontal="right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/>
    </xf>
    <xf numFmtId="0" fontId="21" fillId="0" borderId="40" xfId="0" applyFont="1" applyBorder="1"/>
    <xf numFmtId="0" fontId="0" fillId="0" borderId="40" xfId="0" applyBorder="1" applyAlignment="1">
      <alignment horizontal="center" vertical="center"/>
    </xf>
    <xf numFmtId="0" fontId="0" fillId="0" borderId="40" xfId="0" applyBorder="1"/>
    <xf numFmtId="0" fontId="16" fillId="0" borderId="19" xfId="0" applyFont="1" applyBorder="1"/>
    <xf numFmtId="0" fontId="0" fillId="0" borderId="41" xfId="0" applyBorder="1" applyAlignment="1">
      <alignment horizontal="center" vertical="center"/>
    </xf>
    <xf numFmtId="3" fontId="4" fillId="0" borderId="45" xfId="0" applyNumberFormat="1" applyFont="1" applyBorder="1"/>
    <xf numFmtId="4" fontId="0" fillId="0" borderId="2" xfId="0" applyNumberFormat="1" applyBorder="1"/>
    <xf numFmtId="4" fontId="3" fillId="0" borderId="0" xfId="0" applyNumberFormat="1" applyFont="1"/>
    <xf numFmtId="0" fontId="0" fillId="0" borderId="41" xfId="0" applyBorder="1" applyAlignment="1">
      <alignment horizontal="left" indent="1"/>
    </xf>
    <xf numFmtId="0" fontId="5" fillId="0" borderId="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9" fontId="0" fillId="0" borderId="47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9" fillId="0" borderId="5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4" fontId="23" fillId="0" borderId="5" xfId="0" applyNumberFormat="1" applyFont="1" applyBorder="1" applyAlignment="1">
      <alignment horizontal="center" vertical="center"/>
    </xf>
    <xf numFmtId="3" fontId="21" fillId="0" borderId="39" xfId="0" applyNumberFormat="1" applyFont="1" applyBorder="1" applyAlignment="1">
      <alignment horizontal="right" vertical="center" indent="1"/>
    </xf>
    <xf numFmtId="4" fontId="23" fillId="0" borderId="0" xfId="0" applyNumberFormat="1" applyFont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right" vertical="center" indent="1"/>
    </xf>
    <xf numFmtId="0" fontId="27" fillId="0" borderId="0" xfId="0" applyFont="1" applyAlignment="1">
      <alignment horizontal="right" indent="1"/>
    </xf>
    <xf numFmtId="0" fontId="27" fillId="0" borderId="0" xfId="0" applyFont="1"/>
    <xf numFmtId="0" fontId="28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3" fontId="27" fillId="0" borderId="1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20" fillId="0" borderId="2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0" fillId="0" borderId="7" xfId="0" applyBorder="1"/>
    <xf numFmtId="0" fontId="0" fillId="0" borderId="14" xfId="0" applyFill="1" applyBorder="1"/>
    <xf numFmtId="0" fontId="0" fillId="0" borderId="48" xfId="0" applyFill="1" applyBorder="1" applyAlignment="1">
      <alignment horizontal="center" vertical="center"/>
    </xf>
    <xf numFmtId="0" fontId="16" fillId="0" borderId="18" xfId="0" applyFont="1" applyFill="1" applyBorder="1"/>
    <xf numFmtId="0" fontId="0" fillId="0" borderId="3" xfId="0" applyFill="1" applyBorder="1" applyAlignment="1">
      <alignment horizontal="left" indent="1"/>
    </xf>
    <xf numFmtId="3" fontId="4" fillId="0" borderId="12" xfId="0" applyNumberFormat="1" applyFont="1" applyFill="1" applyBorder="1" applyAlignment="1">
      <alignment horizontal="center" vertical="center"/>
    </xf>
    <xf numFmtId="3" fontId="22" fillId="0" borderId="44" xfId="0" applyNumberFormat="1" applyFont="1" applyFill="1" applyBorder="1"/>
    <xf numFmtId="3" fontId="5" fillId="0" borderId="12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right" vertical="center"/>
    </xf>
    <xf numFmtId="0" fontId="0" fillId="0" borderId="18" xfId="0" applyFill="1" applyBorder="1"/>
    <xf numFmtId="3" fontId="0" fillId="0" borderId="28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right" vertical="center" indent="1"/>
    </xf>
    <xf numFmtId="3" fontId="22" fillId="0" borderId="11" xfId="0" applyNumberFormat="1" applyFont="1" applyFill="1" applyBorder="1"/>
    <xf numFmtId="3" fontId="4" fillId="0" borderId="11" xfId="0" applyNumberFormat="1" applyFont="1" applyFill="1" applyBorder="1"/>
    <xf numFmtId="3" fontId="4" fillId="0" borderId="12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4" xfId="0" applyFill="1" applyBorder="1"/>
    <xf numFmtId="0" fontId="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29" xfId="0" applyBorder="1"/>
    <xf numFmtId="0" fontId="9" fillId="0" borderId="5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left" vertical="center" indent="1"/>
    </xf>
    <xf numFmtId="0" fontId="0" fillId="4" borderId="4" xfId="0" applyFill="1" applyBorder="1"/>
    <xf numFmtId="0" fontId="17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3" fillId="7" borderId="27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/>
    </xf>
    <xf numFmtId="0" fontId="5" fillId="7" borderId="2" xfId="0" applyFont="1" applyFill="1" applyBorder="1"/>
    <xf numFmtId="0" fontId="16" fillId="7" borderId="18" xfId="0" applyFont="1" applyFill="1" applyBorder="1"/>
    <xf numFmtId="3" fontId="5" fillId="7" borderId="12" xfId="0" applyNumberFormat="1" applyFont="1" applyFill="1" applyBorder="1" applyAlignment="1">
      <alignment horizontal="right" vertical="center" indent="1"/>
    </xf>
    <xf numFmtId="3" fontId="27" fillId="7" borderId="1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32" fillId="0" borderId="18" xfId="0" applyFont="1" applyFill="1" applyBorder="1"/>
    <xf numFmtId="0" fontId="33" fillId="0" borderId="3" xfId="0" applyFont="1" applyFill="1" applyBorder="1" applyAlignment="1">
      <alignment horizontal="left" indent="1"/>
    </xf>
    <xf numFmtId="0" fontId="13" fillId="0" borderId="42" xfId="0" applyFont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0" fillId="8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justify"/>
    </xf>
    <xf numFmtId="0" fontId="16" fillId="0" borderId="52" xfId="0" applyFont="1" applyFill="1" applyBorder="1"/>
    <xf numFmtId="0" fontId="26" fillId="7" borderId="12" xfId="0" applyNumberFormat="1" applyFont="1" applyFill="1" applyBorder="1" applyAlignment="1">
      <alignment horizontal="center" vertical="center"/>
    </xf>
    <xf numFmtId="0" fontId="6" fillId="7" borderId="3" xfId="0" applyNumberFormat="1" applyFont="1" applyFill="1" applyBorder="1" applyAlignment="1">
      <alignment horizontal="left"/>
    </xf>
    <xf numFmtId="0" fontId="6" fillId="4" borderId="53" xfId="0" applyNumberFormat="1" applyFont="1" applyFill="1" applyBorder="1" applyAlignment="1">
      <alignment horizontal="left" vertical="center"/>
    </xf>
    <xf numFmtId="0" fontId="35" fillId="0" borderId="0" xfId="0" applyFont="1" applyAlignment="1">
      <alignment vertical="top"/>
    </xf>
    <xf numFmtId="3" fontId="0" fillId="7" borderId="28" xfId="0" applyNumberFormat="1" applyFill="1" applyBorder="1" applyAlignment="1">
      <alignment horizontal="center" vertical="center"/>
    </xf>
    <xf numFmtId="0" fontId="16" fillId="0" borderId="14" xfId="0" applyFont="1" applyFill="1" applyBorder="1"/>
    <xf numFmtId="0" fontId="0" fillId="0" borderId="48" xfId="0" applyFill="1" applyBorder="1" applyAlignment="1">
      <alignment horizontal="left" indent="1"/>
    </xf>
    <xf numFmtId="0" fontId="32" fillId="6" borderId="18" xfId="0" applyFont="1" applyFill="1" applyBorder="1"/>
    <xf numFmtId="0" fontId="16" fillId="6" borderId="18" xfId="0" applyFont="1" applyFill="1" applyBorder="1"/>
    <xf numFmtId="0" fontId="0" fillId="6" borderId="3" xfId="0" applyFill="1" applyBorder="1" applyAlignment="1">
      <alignment horizontal="left" indent="1"/>
    </xf>
    <xf numFmtId="3" fontId="27" fillId="6" borderId="12" xfId="0" applyNumberFormat="1" applyFont="1" applyFill="1" applyBorder="1" applyAlignment="1">
      <alignment horizontal="center" vertical="center"/>
    </xf>
    <xf numFmtId="3" fontId="7" fillId="6" borderId="18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" fontId="28" fillId="0" borderId="0" xfId="0" applyNumberFormat="1" applyFont="1" applyAlignment="1">
      <alignment horizontal="left" vertical="center"/>
    </xf>
    <xf numFmtId="0" fontId="0" fillId="0" borderId="0" xfId="0" applyAlignment="1">
      <alignment horizontal="left" indent="1"/>
    </xf>
    <xf numFmtId="0" fontId="6" fillId="7" borderId="2" xfId="0" applyNumberFormat="1" applyFont="1" applyFill="1" applyBorder="1" applyAlignment="1">
      <alignment horizontal="left"/>
    </xf>
    <xf numFmtId="0" fontId="0" fillId="7" borderId="2" xfId="0" applyFill="1" applyBorder="1"/>
    <xf numFmtId="0" fontId="6" fillId="7" borderId="2" xfId="0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showZeros="0" zoomScaleNormal="100" zoomScaleSheetLayoutView="85" workbookViewId="0">
      <selection activeCell="C20" sqref="C20"/>
    </sheetView>
  </sheetViews>
  <sheetFormatPr defaultRowHeight="15" outlineLevelCol="1" x14ac:dyDescent="0.25"/>
  <cols>
    <col min="1" max="1" width="3.25" style="6" customWidth="1"/>
    <col min="2" max="2" width="23.125" customWidth="1"/>
    <col min="3" max="3" width="26.875" customWidth="1"/>
    <col min="4" max="4" width="8.125" customWidth="1"/>
    <col min="5" max="5" width="5.375" customWidth="1"/>
    <col min="6" max="6" width="10.125" style="3" customWidth="1"/>
    <col min="7" max="7" width="11.375" hidden="1" customWidth="1"/>
    <col min="8" max="8" width="9.875" hidden="1" customWidth="1"/>
    <col min="9" max="9" width="17.375" customWidth="1"/>
    <col min="10" max="10" width="9.125" customWidth="1" outlineLevel="1"/>
    <col min="11" max="11" width="8.125" customWidth="1" outlineLevel="1"/>
    <col min="12" max="12" width="7.375" customWidth="1" outlineLevel="1"/>
    <col min="13" max="13" width="10.625" style="3" customWidth="1"/>
    <col min="14" max="14" width="9.375" customWidth="1"/>
    <col min="15" max="15" width="11.375" customWidth="1"/>
    <col min="16" max="17" width="11.625" customWidth="1" outlineLevel="1"/>
    <col min="18" max="18" width="14.375" customWidth="1"/>
    <col min="19" max="19" width="15.75" hidden="1" customWidth="1"/>
    <col min="20" max="20" width="11.625" customWidth="1"/>
    <col min="21" max="21" width="13.875" customWidth="1"/>
    <col min="22" max="22" width="12.625" customWidth="1"/>
  </cols>
  <sheetData>
    <row r="1" spans="2:29" ht="24" customHeight="1" thickBot="1" x14ac:dyDescent="0.3">
      <c r="B1" s="20" t="s">
        <v>122</v>
      </c>
    </row>
    <row r="2" spans="2:29" ht="15.75" thickBot="1" x14ac:dyDescent="0.3">
      <c r="K2" s="132">
        <v>0.08</v>
      </c>
      <c r="L2" s="132">
        <v>0.05</v>
      </c>
      <c r="N2" s="172" t="s">
        <v>29</v>
      </c>
      <c r="O2" s="173"/>
      <c r="P2" s="3"/>
      <c r="Q2" s="3"/>
      <c r="R2" s="3"/>
      <c r="S2" s="3"/>
      <c r="V2" s="3"/>
    </row>
    <row r="3" spans="2:29" ht="20.25" customHeight="1" thickBot="1" x14ac:dyDescent="0.35">
      <c r="B3" s="42" t="str">
        <f>табель!B5</f>
        <v>за январь</v>
      </c>
      <c r="C3" s="43" t="str">
        <f>табель!C5</f>
        <v>2017г.</v>
      </c>
      <c r="D3" s="43"/>
      <c r="E3" s="43"/>
      <c r="F3" s="44"/>
      <c r="G3" s="45"/>
      <c r="H3" s="45"/>
      <c r="I3" s="45"/>
      <c r="J3" s="174" t="s">
        <v>41</v>
      </c>
      <c r="K3" s="175"/>
      <c r="L3" s="176"/>
      <c r="M3" s="177" t="s">
        <v>42</v>
      </c>
      <c r="N3" s="183" t="s">
        <v>30</v>
      </c>
      <c r="O3" s="75">
        <v>10500</v>
      </c>
      <c r="P3" s="181" t="s">
        <v>44</v>
      </c>
      <c r="Q3" s="179" t="s">
        <v>59</v>
      </c>
      <c r="R3" s="170" t="s">
        <v>43</v>
      </c>
      <c r="S3" s="168" t="s">
        <v>47</v>
      </c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2:29" ht="33.75" customHeight="1" thickBot="1" x14ac:dyDescent="0.3">
      <c r="B4" s="52" t="str">
        <f>табель!B6</f>
        <v>ФИО</v>
      </c>
      <c r="C4" s="52" t="str">
        <f>табель!C6</f>
        <v>Транспортное средство</v>
      </c>
      <c r="D4" s="69" t="str">
        <f>база!C3</f>
        <v>Тариф</v>
      </c>
      <c r="E4" s="142" t="s">
        <v>74</v>
      </c>
      <c r="F4" s="54" t="str">
        <f>табель!AJ5</f>
        <v>Всего часов</v>
      </c>
      <c r="G4" s="70" t="s">
        <v>45</v>
      </c>
      <c r="H4" s="68" t="s">
        <v>65</v>
      </c>
      <c r="I4" s="41" t="s">
        <v>66</v>
      </c>
      <c r="J4" s="38" t="s">
        <v>112</v>
      </c>
      <c r="K4" s="39" t="s">
        <v>64</v>
      </c>
      <c r="L4" s="40" t="s">
        <v>2</v>
      </c>
      <c r="M4" s="178"/>
      <c r="N4" s="184"/>
      <c r="O4" s="74">
        <v>-0.13</v>
      </c>
      <c r="P4" s="182"/>
      <c r="Q4" s="180"/>
      <c r="R4" s="171"/>
      <c r="S4" s="169"/>
      <c r="T4" s="30"/>
      <c r="U4" s="30"/>
      <c r="V4" s="31"/>
      <c r="W4" s="30"/>
      <c r="X4" s="30"/>
      <c r="Y4" s="30"/>
      <c r="Z4" s="30"/>
      <c r="AA4" s="30"/>
      <c r="AB4" s="30"/>
      <c r="AC4" s="30"/>
    </row>
    <row r="5" spans="2:29" ht="15.75" x14ac:dyDescent="0.25">
      <c r="B5" s="154" t="str">
        <f>табель!B7</f>
        <v>Загеев М.</v>
      </c>
      <c r="C5" s="155" t="str">
        <f>табель!C7</f>
        <v>Автовышка АП-18 (7296)</v>
      </c>
      <c r="D5" s="90">
        <f>табель!D7</f>
        <v>125</v>
      </c>
      <c r="E5" s="143">
        <f>табель!AL7+табель!AN7+табель!AP7/8</f>
        <v>0</v>
      </c>
      <c r="F5" s="107">
        <f>табель!AJ7</f>
        <v>0</v>
      </c>
      <c r="G5" s="99">
        <f>табель!AX7</f>
        <v>0</v>
      </c>
      <c r="H5" s="111"/>
      <c r="I5" s="101">
        <f t="shared" ref="I5:I7" si="0">G5+H5</f>
        <v>0</v>
      </c>
      <c r="J5" s="108"/>
      <c r="K5" s="161"/>
      <c r="L5" s="104"/>
      <c r="M5" s="105">
        <f t="shared" ref="M5:M9" si="1">ROUND(SUM(J5:L5),2)</f>
        <v>0</v>
      </c>
      <c r="N5" s="95"/>
      <c r="O5" s="107">
        <f>$O$3*$O$4*F5/$F$34</f>
        <v>0</v>
      </c>
      <c r="P5" s="108">
        <f>ROUND(I5+M5+N5+O5,0)</f>
        <v>0</v>
      </c>
      <c r="Q5" s="96">
        <v>0</v>
      </c>
      <c r="R5" s="110">
        <f>ROUND(P5-Q5,2)</f>
        <v>0</v>
      </c>
      <c r="T5" s="163" t="s">
        <v>114</v>
      </c>
      <c r="U5" s="30"/>
      <c r="V5" s="31"/>
      <c r="W5" s="30"/>
      <c r="X5" s="30"/>
      <c r="Y5" s="30"/>
      <c r="Z5" s="30"/>
      <c r="AA5" s="30"/>
      <c r="AB5" s="30"/>
      <c r="AC5" s="30"/>
    </row>
    <row r="6" spans="2:29" ht="15.75" x14ac:dyDescent="0.25">
      <c r="B6" s="97" t="str">
        <f>табель!B8</f>
        <v>Фофанов В.Б.</v>
      </c>
      <c r="C6" s="98" t="str">
        <f>табель!C8</f>
        <v>Автовышка АП-18 (7286)</v>
      </c>
      <c r="D6" s="90">
        <f>табель!D8</f>
        <v>125</v>
      </c>
      <c r="E6" s="143">
        <f>табель!AL8+табель!AN8+табель!AP8/8</f>
        <v>0</v>
      </c>
      <c r="F6" s="107">
        <f>табель!AJ8</f>
        <v>0</v>
      </c>
      <c r="G6" s="99">
        <f>табель!AX8</f>
        <v>0</v>
      </c>
      <c r="H6" s="111"/>
      <c r="I6" s="101">
        <f t="shared" si="0"/>
        <v>0</v>
      </c>
      <c r="J6" s="108"/>
      <c r="K6" s="161"/>
      <c r="L6" s="104">
        <v>0</v>
      </c>
      <c r="M6" s="105">
        <f t="shared" si="1"/>
        <v>0</v>
      </c>
      <c r="N6" s="106"/>
      <c r="O6" s="107">
        <f>$O$3*$O$4*F6/$F$34</f>
        <v>0</v>
      </c>
      <c r="P6" s="108">
        <f t="shared" ref="P6:P29" si="2">ROUND(I6+M6+N6+O6,0)</f>
        <v>0</v>
      </c>
      <c r="Q6" s="109">
        <v>0</v>
      </c>
      <c r="R6" s="110">
        <f t="shared" ref="R6:R33" si="3">ROUND(P6-Q6,2)</f>
        <v>0</v>
      </c>
      <c r="T6" s="163" t="s">
        <v>114</v>
      </c>
      <c r="U6" s="30"/>
      <c r="V6" s="30"/>
      <c r="W6" s="30"/>
      <c r="X6" s="30"/>
      <c r="Y6" s="30"/>
      <c r="Z6" s="30"/>
      <c r="AA6" s="30"/>
      <c r="AB6" s="30"/>
      <c r="AC6" s="30"/>
    </row>
    <row r="7" spans="2:29" ht="15.75" x14ac:dyDescent="0.25">
      <c r="B7" s="140" t="str">
        <f>табель!B9</f>
        <v>Канданов М.С.</v>
      </c>
      <c r="C7" s="98" t="str">
        <f>табель!C9</f>
        <v>А/Кран ЗИЛ - ГЯ 133</v>
      </c>
      <c r="D7" s="90">
        <f>табель!D9</f>
        <v>125</v>
      </c>
      <c r="E7" s="143">
        <f>табель!AL9+табель!AN9+табель!AP9/8</f>
        <v>0</v>
      </c>
      <c r="F7" s="107">
        <f>табель!AJ9</f>
        <v>0</v>
      </c>
      <c r="G7" s="99">
        <f>табель!AX9</f>
        <v>0</v>
      </c>
      <c r="H7" s="111"/>
      <c r="I7" s="101">
        <f t="shared" si="0"/>
        <v>0</v>
      </c>
      <c r="J7" s="108"/>
      <c r="K7" s="103"/>
      <c r="L7" s="104">
        <v>0</v>
      </c>
      <c r="M7" s="105">
        <f t="shared" si="1"/>
        <v>0</v>
      </c>
      <c r="N7" s="102"/>
      <c r="O7" s="107">
        <f t="shared" ref="O7:O22" si="4">$O$3*$O$4*F7/$F$34</f>
        <v>0</v>
      </c>
      <c r="P7" s="108">
        <f t="shared" si="2"/>
        <v>0</v>
      </c>
      <c r="Q7" s="109">
        <v>0</v>
      </c>
      <c r="R7" s="110">
        <f t="shared" si="3"/>
        <v>0</v>
      </c>
      <c r="T7" s="130"/>
      <c r="U7" s="30"/>
      <c r="V7" s="30"/>
      <c r="W7" s="30"/>
      <c r="X7" s="30"/>
      <c r="Y7" s="30"/>
      <c r="Z7" s="30"/>
      <c r="AA7" s="30"/>
      <c r="AB7" s="30"/>
      <c r="AC7" s="30"/>
    </row>
    <row r="8" spans="2:29" ht="15.75" x14ac:dyDescent="0.25">
      <c r="B8" s="140" t="str">
        <f>табель!B10</f>
        <v>Косяченко В.П.</v>
      </c>
      <c r="C8" s="98" t="str">
        <f>табель!C10</f>
        <v>А/Кран МАЗ</v>
      </c>
      <c r="D8" s="90">
        <f>табель!D10</f>
        <v>125</v>
      </c>
      <c r="E8" s="143">
        <f>табель!AL10+табель!AN10+табель!AP10/8</f>
        <v>0</v>
      </c>
      <c r="F8" s="107">
        <f>табель!AJ10</f>
        <v>0</v>
      </c>
      <c r="G8" s="99">
        <f>табель!AX10</f>
        <v>0</v>
      </c>
      <c r="H8" s="111"/>
      <c r="I8" s="101">
        <f t="shared" ref="I8:I33" si="5">G8+H8</f>
        <v>0</v>
      </c>
      <c r="J8" s="108"/>
      <c r="K8" s="103"/>
      <c r="L8" s="104">
        <v>0</v>
      </c>
      <c r="M8" s="105">
        <f t="shared" si="1"/>
        <v>0</v>
      </c>
      <c r="N8" s="102"/>
      <c r="O8" s="107">
        <f t="shared" si="4"/>
        <v>0</v>
      </c>
      <c r="P8" s="108">
        <f t="shared" si="2"/>
        <v>0</v>
      </c>
      <c r="Q8" s="109">
        <v>0</v>
      </c>
      <c r="R8" s="110">
        <f t="shared" si="3"/>
        <v>0</v>
      </c>
      <c r="T8" s="162" t="s">
        <v>113</v>
      </c>
      <c r="U8" s="30"/>
      <c r="V8" s="30"/>
      <c r="W8" s="30"/>
      <c r="X8" s="30"/>
      <c r="Y8" s="30"/>
      <c r="Z8" s="30"/>
      <c r="AA8" s="30"/>
      <c r="AB8" s="30"/>
      <c r="AC8" s="30"/>
    </row>
    <row r="9" spans="2:29" ht="15.75" x14ac:dyDescent="0.25">
      <c r="B9" s="156" t="str">
        <f>табель!B11</f>
        <v>Колтуненко В.В.</v>
      </c>
      <c r="C9" s="158" t="str">
        <f>табель!C11</f>
        <v>ЗИЛ (Поливомойка)</v>
      </c>
      <c r="D9" s="159">
        <f>табель!D11</f>
        <v>110</v>
      </c>
      <c r="E9" s="160">
        <f>табель!AL11+табель!AN11+табель!AP11/8</f>
        <v>0</v>
      </c>
      <c r="F9" s="107">
        <f>табель!AJ11</f>
        <v>0</v>
      </c>
      <c r="G9" s="99">
        <f>табель!AX11</f>
        <v>0</v>
      </c>
      <c r="H9" s="100"/>
      <c r="I9" s="101">
        <f t="shared" si="5"/>
        <v>0</v>
      </c>
      <c r="J9" s="108"/>
      <c r="K9" s="103"/>
      <c r="L9" s="104"/>
      <c r="M9" s="105">
        <f t="shared" si="1"/>
        <v>0</v>
      </c>
      <c r="N9" s="102"/>
      <c r="O9" s="107">
        <f t="shared" si="4"/>
        <v>0</v>
      </c>
      <c r="P9" s="108">
        <f t="shared" si="2"/>
        <v>0</v>
      </c>
      <c r="Q9" s="109">
        <v>0</v>
      </c>
      <c r="R9" s="110"/>
      <c r="T9" s="130"/>
      <c r="U9" s="30"/>
      <c r="V9" s="30"/>
      <c r="W9" s="30"/>
      <c r="X9" s="30"/>
      <c r="Y9" s="30"/>
      <c r="Z9" s="30"/>
      <c r="AA9" s="30"/>
      <c r="AB9" s="30"/>
      <c r="AC9" s="30"/>
    </row>
    <row r="10" spans="2:29" ht="15.75" x14ac:dyDescent="0.25">
      <c r="B10" s="136" t="str">
        <f>табель!B12</f>
        <v>Никаноров Г.Ю.</v>
      </c>
      <c r="C10" s="98" t="str">
        <f>табель!C12</f>
        <v>JCB 3CX 2007</v>
      </c>
      <c r="D10" s="138">
        <f>табель!D12</f>
        <v>200</v>
      </c>
      <c r="E10" s="143">
        <f>табель!AL12+табель!AN12+табель!AP12/8</f>
        <v>0</v>
      </c>
      <c r="F10" s="107">
        <f>табель!AJ12</f>
        <v>0</v>
      </c>
      <c r="G10" s="99">
        <f>табель!AX12</f>
        <v>0</v>
      </c>
      <c r="H10" s="111"/>
      <c r="I10" s="101">
        <f t="shared" si="5"/>
        <v>0</v>
      </c>
      <c r="J10" s="108"/>
      <c r="K10" s="103"/>
      <c r="L10" s="104">
        <v>0</v>
      </c>
      <c r="M10" s="105">
        <f t="shared" ref="M10:M33" si="6">ROUND(SUM(J10:L10),2)</f>
        <v>0</v>
      </c>
      <c r="N10" s="102"/>
      <c r="O10" s="107">
        <f>$O$3*$O$4*F10/$F$34</f>
        <v>0</v>
      </c>
      <c r="P10" s="108">
        <f t="shared" si="2"/>
        <v>0</v>
      </c>
      <c r="Q10" s="109">
        <v>0</v>
      </c>
      <c r="R10" s="137">
        <f t="shared" si="3"/>
        <v>0</v>
      </c>
      <c r="T10" s="139" t="s">
        <v>108</v>
      </c>
      <c r="U10" s="30"/>
      <c r="V10" s="30"/>
      <c r="W10" s="30"/>
      <c r="Y10" s="30"/>
      <c r="Z10" s="30"/>
      <c r="AA10" s="30"/>
      <c r="AB10" s="30"/>
      <c r="AC10" s="30"/>
    </row>
    <row r="11" spans="2:29" ht="15.75" x14ac:dyDescent="0.25">
      <c r="B11" s="136" t="str">
        <f>табель!B13</f>
        <v>Лапченков Р.Л.</v>
      </c>
      <c r="C11" s="98" t="str">
        <f>табель!C13</f>
        <v>JCB 3CX 2005</v>
      </c>
      <c r="D11" s="138">
        <f>табель!D13</f>
        <v>200</v>
      </c>
      <c r="E11" s="143">
        <f>табель!AL13+табель!AN13+табель!AP13/8</f>
        <v>0</v>
      </c>
      <c r="F11" s="107">
        <f>табель!AJ13</f>
        <v>0</v>
      </c>
      <c r="G11" s="99">
        <f>табель!AX13</f>
        <v>0</v>
      </c>
      <c r="H11" s="100"/>
      <c r="I11" s="101">
        <f t="shared" ref="I11" si="7">G11+H11</f>
        <v>0</v>
      </c>
      <c r="J11" s="108"/>
      <c r="K11" s="103"/>
      <c r="L11" s="104">
        <v>0</v>
      </c>
      <c r="M11" s="105">
        <f t="shared" si="6"/>
        <v>0</v>
      </c>
      <c r="N11" s="102"/>
      <c r="O11" s="153">
        <f t="shared" si="4"/>
        <v>0</v>
      </c>
      <c r="P11" s="108">
        <f t="shared" si="2"/>
        <v>0</v>
      </c>
      <c r="Q11" s="109">
        <v>0</v>
      </c>
      <c r="R11" s="137">
        <f t="shared" si="3"/>
        <v>0</v>
      </c>
      <c r="T11" s="130"/>
      <c r="U11" s="30"/>
      <c r="V11" s="30"/>
      <c r="W11" s="30"/>
      <c r="X11" s="30"/>
      <c r="Y11" s="30"/>
      <c r="Z11" s="30"/>
      <c r="AA11" s="30"/>
      <c r="AB11" s="30"/>
      <c r="AC11" s="30"/>
    </row>
    <row r="12" spans="2:29" ht="15.75" x14ac:dyDescent="0.25">
      <c r="B12" s="97">
        <f>табель!B14</f>
        <v>0</v>
      </c>
      <c r="C12" s="98" t="str">
        <f>табель!C14</f>
        <v>SAMSUNG MX3W-2 </v>
      </c>
      <c r="D12" s="90">
        <f>табель!D14</f>
        <v>150</v>
      </c>
      <c r="E12" s="143">
        <f>табель!AL14+табель!AN14+табель!AP14/8</f>
        <v>0</v>
      </c>
      <c r="F12" s="107">
        <f>табель!AJ14</f>
        <v>0</v>
      </c>
      <c r="G12" s="99">
        <f>табель!AX14</f>
        <v>0</v>
      </c>
      <c r="H12" s="111"/>
      <c r="I12" s="101">
        <f t="shared" si="5"/>
        <v>0</v>
      </c>
      <c r="J12" s="108"/>
      <c r="K12" s="103"/>
      <c r="L12" s="104">
        <v>0</v>
      </c>
      <c r="M12" s="105"/>
      <c r="N12" s="102"/>
      <c r="O12" s="107">
        <f t="shared" si="4"/>
        <v>0</v>
      </c>
      <c r="P12" s="108">
        <f t="shared" si="2"/>
        <v>0</v>
      </c>
      <c r="Q12" s="109">
        <v>0</v>
      </c>
      <c r="R12" s="110">
        <f t="shared" si="3"/>
        <v>0</v>
      </c>
      <c r="T12" s="130"/>
      <c r="U12" s="30"/>
      <c r="V12" s="30"/>
      <c r="W12" s="30"/>
      <c r="Y12" s="30"/>
      <c r="Z12" s="30"/>
      <c r="AA12" s="30"/>
      <c r="AB12" s="30"/>
      <c r="AC12" s="30"/>
    </row>
    <row r="13" spans="2:29" ht="15.75" x14ac:dyDescent="0.25">
      <c r="B13" s="97" t="str">
        <f>табель!B15</f>
        <v>Горемульта А.С.</v>
      </c>
      <c r="C13" s="98" t="str">
        <f>табель!C15</f>
        <v>John Deere 318D</v>
      </c>
      <c r="D13" s="90">
        <f>табель!D15</f>
        <v>110</v>
      </c>
      <c r="E13" s="143">
        <f>табель!AL15+табель!AN15+табель!AP15/8</f>
        <v>0</v>
      </c>
      <c r="F13" s="107">
        <f>табель!AJ15</f>
        <v>0</v>
      </c>
      <c r="G13" s="99">
        <f>табель!AX15</f>
        <v>0</v>
      </c>
      <c r="H13" s="111"/>
      <c r="I13" s="101">
        <f t="shared" si="5"/>
        <v>0</v>
      </c>
      <c r="J13" s="108"/>
      <c r="K13" s="103"/>
      <c r="L13" s="104">
        <v>0</v>
      </c>
      <c r="M13" s="105"/>
      <c r="N13" s="102"/>
      <c r="O13" s="107">
        <f t="shared" si="4"/>
        <v>0</v>
      </c>
      <c r="P13" s="108">
        <f t="shared" ref="P13" si="8">ROUND(I13+M13+N13+O13,0)</f>
        <v>0</v>
      </c>
      <c r="Q13" s="109">
        <v>0</v>
      </c>
      <c r="R13" s="110">
        <f t="shared" si="3"/>
        <v>0</v>
      </c>
      <c r="U13" s="30"/>
      <c r="W13" s="30"/>
      <c r="X13" s="30"/>
      <c r="Y13" s="30"/>
      <c r="Z13" s="30"/>
      <c r="AA13" s="30"/>
      <c r="AB13" s="30"/>
      <c r="AC13" s="30"/>
    </row>
    <row r="14" spans="2:29" ht="15.75" x14ac:dyDescent="0.25">
      <c r="B14" s="97" t="str">
        <f>табель!B16</f>
        <v>Демин Ю.А.</v>
      </c>
      <c r="C14" s="98" t="str">
        <f>табель!C16</f>
        <v>RENAULT premium 440 тягач</v>
      </c>
      <c r="D14" s="90">
        <f>табель!D16</f>
        <v>125</v>
      </c>
      <c r="E14" s="143">
        <f>табель!AL16+табель!AN16+табель!AP16/8</f>
        <v>0</v>
      </c>
      <c r="F14" s="107">
        <f>табель!AJ16</f>
        <v>0</v>
      </c>
      <c r="G14" s="99">
        <f>табель!AX16</f>
        <v>0</v>
      </c>
      <c r="H14" s="111"/>
      <c r="I14" s="101">
        <f t="shared" si="5"/>
        <v>0</v>
      </c>
      <c r="J14" s="108"/>
      <c r="K14" s="103"/>
      <c r="L14" s="104">
        <v>0</v>
      </c>
      <c r="M14" s="105"/>
      <c r="N14" s="102"/>
      <c r="O14" s="107">
        <f t="shared" si="4"/>
        <v>0</v>
      </c>
      <c r="P14" s="108">
        <f t="shared" si="2"/>
        <v>0</v>
      </c>
      <c r="Q14" s="109">
        <v>0</v>
      </c>
      <c r="R14" s="110">
        <f t="shared" si="3"/>
        <v>0</v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2:29" ht="15.75" x14ac:dyDescent="0.25">
      <c r="B15" s="157" t="str">
        <f>табель!B17</f>
        <v>Колтуненко В.В.</v>
      </c>
      <c r="C15" s="158" t="str">
        <f>табель!C17</f>
        <v>Камаз 5410 (тягач)</v>
      </c>
      <c r="D15" s="159">
        <f>табель!D17</f>
        <v>125</v>
      </c>
      <c r="E15" s="143">
        <f>табель!AL17+табель!AN17+табель!AP17/8</f>
        <v>0</v>
      </c>
      <c r="F15" s="107">
        <f>табель!AJ17</f>
        <v>0</v>
      </c>
      <c r="G15" s="99">
        <f>табель!AX17</f>
        <v>0</v>
      </c>
      <c r="H15" s="111"/>
      <c r="I15" s="101">
        <f t="shared" si="5"/>
        <v>0</v>
      </c>
      <c r="J15" s="108"/>
      <c r="K15" s="103"/>
      <c r="L15" s="104"/>
      <c r="M15" s="105">
        <f t="shared" si="6"/>
        <v>0</v>
      </c>
      <c r="N15" s="102"/>
      <c r="O15" s="107">
        <f t="shared" si="4"/>
        <v>0</v>
      </c>
      <c r="P15" s="108">
        <f t="shared" si="2"/>
        <v>0</v>
      </c>
      <c r="Q15" s="109">
        <v>0</v>
      </c>
      <c r="R15" s="110">
        <f t="shared" si="3"/>
        <v>0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2:29" ht="15.75" x14ac:dyDescent="0.25">
      <c r="B16" s="140" t="str">
        <f>табель!B18</f>
        <v>Белозеров А.П.</v>
      </c>
      <c r="C16" s="141" t="str">
        <f>табель!C18</f>
        <v>КАМАЗ 5511 ПЕ (самосвал)</v>
      </c>
      <c r="D16" s="90">
        <f>табель!D18</f>
        <v>110</v>
      </c>
      <c r="E16" s="143">
        <f>табель!AL18+табель!AN18+табель!AP18/8</f>
        <v>0</v>
      </c>
      <c r="F16" s="107">
        <f>табель!AJ18</f>
        <v>0</v>
      </c>
      <c r="G16" s="99">
        <f>табель!AX18</f>
        <v>0</v>
      </c>
      <c r="H16" s="100"/>
      <c r="I16" s="101">
        <f t="shared" si="5"/>
        <v>0</v>
      </c>
      <c r="J16" s="108"/>
      <c r="K16" s="103"/>
      <c r="L16" s="104">
        <v>0</v>
      </c>
      <c r="M16" s="105">
        <f t="shared" si="6"/>
        <v>0</v>
      </c>
      <c r="N16" s="102"/>
      <c r="O16" s="107">
        <f t="shared" si="4"/>
        <v>0</v>
      </c>
      <c r="P16" s="108">
        <f t="shared" si="2"/>
        <v>0</v>
      </c>
      <c r="Q16" s="109">
        <v>0</v>
      </c>
      <c r="R16" s="110">
        <f t="shared" si="3"/>
        <v>0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2:29" ht="15.75" x14ac:dyDescent="0.25">
      <c r="B17" s="97" t="str">
        <f>табель!B19</f>
        <v>Дрозд Ю.В.</v>
      </c>
      <c r="C17" s="98" t="str">
        <f>табель!C19</f>
        <v>КАМАЗ 5511 (самосвал)</v>
      </c>
      <c r="D17" s="90">
        <f>табель!D19</f>
        <v>110</v>
      </c>
      <c r="E17" s="143">
        <f>табель!AL19+табель!AN19+табель!AP19/8</f>
        <v>0</v>
      </c>
      <c r="F17" s="107">
        <f>табель!AJ19</f>
        <v>0</v>
      </c>
      <c r="G17" s="99">
        <f>табель!AX19</f>
        <v>0</v>
      </c>
      <c r="H17" s="111"/>
      <c r="I17" s="101">
        <f t="shared" si="5"/>
        <v>0</v>
      </c>
      <c r="J17" s="108"/>
      <c r="K17" s="103"/>
      <c r="L17" s="104"/>
      <c r="M17" s="105">
        <f t="shared" si="6"/>
        <v>0</v>
      </c>
      <c r="N17" s="102"/>
      <c r="O17" s="107">
        <f t="shared" si="4"/>
        <v>0</v>
      </c>
      <c r="P17" s="108">
        <f t="shared" si="2"/>
        <v>0</v>
      </c>
      <c r="Q17" s="109">
        <v>0</v>
      </c>
      <c r="R17" s="110">
        <f t="shared" si="3"/>
        <v>0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pans="2:29" ht="15.75" x14ac:dyDescent="0.25">
      <c r="B18" s="97">
        <f>табель!B20</f>
        <v>0</v>
      </c>
      <c r="C18" s="98" t="str">
        <f>табель!C20</f>
        <v>КАМАЗ 55102 (колхозник)</v>
      </c>
      <c r="D18" s="90">
        <f>табель!D20</f>
        <v>100</v>
      </c>
      <c r="E18" s="143">
        <f>табель!AL20+табель!AN20+табель!AP20/8</f>
        <v>0</v>
      </c>
      <c r="F18" s="107">
        <f>табель!AJ20</f>
        <v>0</v>
      </c>
      <c r="G18" s="99">
        <f>табель!AX20</f>
        <v>0</v>
      </c>
      <c r="H18" s="111"/>
      <c r="I18" s="101">
        <f t="shared" si="5"/>
        <v>0</v>
      </c>
      <c r="J18" s="108"/>
      <c r="K18" s="103"/>
      <c r="L18" s="104">
        <v>0</v>
      </c>
      <c r="M18" s="105">
        <f t="shared" si="6"/>
        <v>0</v>
      </c>
      <c r="N18" s="102"/>
      <c r="O18" s="107">
        <f t="shared" si="4"/>
        <v>0</v>
      </c>
      <c r="P18" s="108">
        <f t="shared" si="2"/>
        <v>0</v>
      </c>
      <c r="Q18" s="109">
        <v>0</v>
      </c>
      <c r="R18" s="110">
        <f t="shared" si="3"/>
        <v>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2:29" ht="15.75" x14ac:dyDescent="0.25">
      <c r="B19" s="97">
        <f>табель!B21</f>
        <v>0</v>
      </c>
      <c r="C19" s="98" t="str">
        <f>табель!C21</f>
        <v>Микроавтобус МВ 207D </v>
      </c>
      <c r="D19" s="90">
        <f>табель!D21</f>
        <v>50</v>
      </c>
      <c r="E19" s="143">
        <f>табель!AL21+табель!AN21+табель!AP21/8</f>
        <v>0</v>
      </c>
      <c r="F19" s="107">
        <f>табель!AJ21</f>
        <v>0</v>
      </c>
      <c r="G19" s="99">
        <f>табель!AX21</f>
        <v>0</v>
      </c>
      <c r="H19" s="111"/>
      <c r="I19" s="101">
        <f t="shared" si="5"/>
        <v>0</v>
      </c>
      <c r="J19" s="108"/>
      <c r="K19" s="103"/>
      <c r="L19" s="104">
        <v>0</v>
      </c>
      <c r="M19" s="105">
        <f t="shared" si="6"/>
        <v>0</v>
      </c>
      <c r="N19" s="102"/>
      <c r="O19" s="107">
        <f t="shared" si="4"/>
        <v>0</v>
      </c>
      <c r="P19" s="108">
        <f t="shared" si="2"/>
        <v>0</v>
      </c>
      <c r="Q19" s="109">
        <v>0</v>
      </c>
      <c r="R19" s="110">
        <f t="shared" si="3"/>
        <v>0</v>
      </c>
      <c r="T19" s="30"/>
      <c r="U19" s="30"/>
      <c r="V19" s="30"/>
      <c r="W19" s="30"/>
      <c r="Y19" s="30"/>
      <c r="Z19" s="30"/>
      <c r="AA19" s="30"/>
      <c r="AB19" s="30"/>
      <c r="AC19" s="30"/>
    </row>
    <row r="20" spans="2:29" ht="15.75" x14ac:dyDescent="0.25">
      <c r="B20" s="97">
        <f>табель!B22</f>
        <v>0</v>
      </c>
      <c r="C20" s="98" t="str">
        <f>табель!C22</f>
        <v>УАЗ (Таблетка)</v>
      </c>
      <c r="D20" s="90">
        <f>табель!D22</f>
        <v>50</v>
      </c>
      <c r="E20" s="143">
        <f>табель!AL22+табель!AN22+табель!AP22/8</f>
        <v>0</v>
      </c>
      <c r="F20" s="107">
        <f>табель!AJ22</f>
        <v>0</v>
      </c>
      <c r="G20" s="99">
        <f>табель!AX22</f>
        <v>0</v>
      </c>
      <c r="H20" s="111"/>
      <c r="I20" s="101">
        <f t="shared" si="5"/>
        <v>0</v>
      </c>
      <c r="J20" s="108"/>
      <c r="K20" s="103"/>
      <c r="L20" s="104">
        <v>0</v>
      </c>
      <c r="M20" s="105">
        <f t="shared" si="6"/>
        <v>0</v>
      </c>
      <c r="N20" s="102"/>
      <c r="O20" s="107">
        <f t="shared" si="4"/>
        <v>0</v>
      </c>
      <c r="P20" s="108">
        <f t="shared" si="2"/>
        <v>0</v>
      </c>
      <c r="Q20" s="109">
        <v>0</v>
      </c>
      <c r="R20" s="110">
        <f t="shared" si="3"/>
        <v>0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2:29" ht="15.75" x14ac:dyDescent="0.25">
      <c r="B21" s="97">
        <f>табель!B23</f>
        <v>0</v>
      </c>
      <c r="C21" s="98" t="str">
        <f>табель!C23</f>
        <v>JAC HFC 1020 KR</v>
      </c>
      <c r="D21" s="90">
        <f>табель!D23</f>
        <v>50</v>
      </c>
      <c r="E21" s="143">
        <f>табель!AL23+табель!AN23+табель!AP23/8</f>
        <v>0</v>
      </c>
      <c r="F21" s="107">
        <f>табель!AJ23</f>
        <v>0</v>
      </c>
      <c r="G21" s="99">
        <f>табель!AX23</f>
        <v>0</v>
      </c>
      <c r="H21" s="111"/>
      <c r="I21" s="101">
        <f t="shared" si="5"/>
        <v>0</v>
      </c>
      <c r="J21" s="108">
        <v>0</v>
      </c>
      <c r="K21" s="103"/>
      <c r="L21" s="104">
        <v>0</v>
      </c>
      <c r="M21" s="105">
        <f t="shared" si="6"/>
        <v>0</v>
      </c>
      <c r="N21" s="102"/>
      <c r="O21" s="107">
        <f t="shared" si="4"/>
        <v>0</v>
      </c>
      <c r="P21" s="108"/>
      <c r="Q21" s="109">
        <v>0</v>
      </c>
      <c r="R21" s="110">
        <f t="shared" si="3"/>
        <v>0</v>
      </c>
      <c r="T21" s="30"/>
      <c r="U21" s="30"/>
      <c r="W21" s="30"/>
      <c r="X21" s="30"/>
      <c r="Y21" s="30"/>
      <c r="Z21" s="30"/>
      <c r="AA21" s="30"/>
      <c r="AB21" s="30"/>
      <c r="AC21" s="30"/>
    </row>
    <row r="22" spans="2:29" ht="15.75" x14ac:dyDescent="0.25">
      <c r="B22" s="140" t="str">
        <f>табель!B24</f>
        <v>Чолах А.И.</v>
      </c>
      <c r="C22" s="141" t="str">
        <f>табель!C24</f>
        <v>Газ 331040 ВАЛДАЙ</v>
      </c>
      <c r="D22" s="90">
        <f>табель!D24</f>
        <v>100</v>
      </c>
      <c r="E22" s="143">
        <f>табель!AL24+табель!AN24+табель!AP24/8</f>
        <v>0</v>
      </c>
      <c r="F22" s="107">
        <f>табель!AJ24</f>
        <v>0</v>
      </c>
      <c r="G22" s="99">
        <f>табель!AX24</f>
        <v>0</v>
      </c>
      <c r="H22" s="100"/>
      <c r="I22" s="101">
        <f t="shared" si="5"/>
        <v>0</v>
      </c>
      <c r="J22" s="108">
        <v>0</v>
      </c>
      <c r="K22" s="161"/>
      <c r="L22" s="104">
        <v>0</v>
      </c>
      <c r="M22" s="105">
        <f t="shared" si="6"/>
        <v>0</v>
      </c>
      <c r="N22" s="102"/>
      <c r="O22" s="107">
        <f t="shared" si="4"/>
        <v>0</v>
      </c>
      <c r="P22" s="108">
        <f>ROUND(I22+M22+N22+O22,0)</f>
        <v>0</v>
      </c>
      <c r="Q22" s="109">
        <v>0</v>
      </c>
      <c r="R22" s="110">
        <f t="shared" si="3"/>
        <v>0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2:29" ht="15.75" x14ac:dyDescent="0.25">
      <c r="B23" s="97">
        <f>табель!B25</f>
        <v>0</v>
      </c>
      <c r="C23" s="98" t="str">
        <f>табель!C25</f>
        <v>Газель-NEXT (тент)</v>
      </c>
      <c r="D23" s="90">
        <f>табель!D25</f>
        <v>50</v>
      </c>
      <c r="E23" s="143">
        <f>табель!AL25+табель!AN25+табель!AP25/8</f>
        <v>0</v>
      </c>
      <c r="F23" s="107">
        <f>табель!AJ25</f>
        <v>0</v>
      </c>
      <c r="G23" s="99">
        <f>табель!AX25</f>
        <v>0</v>
      </c>
      <c r="H23" s="111"/>
      <c r="I23" s="101">
        <f t="shared" si="5"/>
        <v>0</v>
      </c>
      <c r="J23" s="108">
        <v>0</v>
      </c>
      <c r="K23" s="103"/>
      <c r="L23" s="104">
        <v>0</v>
      </c>
      <c r="M23" s="105">
        <f t="shared" si="6"/>
        <v>0</v>
      </c>
      <c r="N23" s="102"/>
      <c r="O23" s="107">
        <f t="shared" ref="O23:O32" si="9">$O$3*$O$4*E23/$E$34</f>
        <v>0</v>
      </c>
      <c r="P23" s="108">
        <f t="shared" si="2"/>
        <v>0</v>
      </c>
      <c r="Q23" s="109">
        <v>0</v>
      </c>
      <c r="R23" s="110">
        <f t="shared" si="3"/>
        <v>0</v>
      </c>
      <c r="T23" s="30"/>
      <c r="U23" s="30"/>
      <c r="W23" s="30"/>
      <c r="X23" s="30"/>
      <c r="Y23" s="30"/>
      <c r="Z23" s="30"/>
      <c r="AA23" s="30"/>
      <c r="AB23" s="30"/>
      <c r="AC23" s="30"/>
    </row>
    <row r="24" spans="2:29" ht="15.75" x14ac:dyDescent="0.25">
      <c r="B24" s="97">
        <f>табель!B26</f>
        <v>0</v>
      </c>
      <c r="C24" s="98" t="str">
        <f>табель!C26</f>
        <v>LANOS хэч-синий</v>
      </c>
      <c r="D24" s="90">
        <f>табель!D26</f>
        <v>50</v>
      </c>
      <c r="E24" s="143">
        <f>табель!AL26+табель!AN26+табель!AP26/8</f>
        <v>0</v>
      </c>
      <c r="F24" s="107">
        <f>табель!AJ26</f>
        <v>0</v>
      </c>
      <c r="G24" s="99">
        <f>табель!AX26</f>
        <v>0</v>
      </c>
      <c r="H24" s="111"/>
      <c r="I24" s="101">
        <f t="shared" si="5"/>
        <v>0</v>
      </c>
      <c r="J24" s="108">
        <v>0</v>
      </c>
      <c r="K24" s="103"/>
      <c r="L24" s="104">
        <v>0</v>
      </c>
      <c r="M24" s="105">
        <f t="shared" si="6"/>
        <v>0</v>
      </c>
      <c r="N24" s="102"/>
      <c r="O24" s="107">
        <f t="shared" si="9"/>
        <v>0</v>
      </c>
      <c r="P24" s="108">
        <f t="shared" si="2"/>
        <v>0</v>
      </c>
      <c r="Q24" s="109">
        <v>0</v>
      </c>
      <c r="R24" s="110">
        <f t="shared" si="3"/>
        <v>0</v>
      </c>
      <c r="T24" s="30"/>
      <c r="V24" s="30"/>
      <c r="W24" s="30"/>
      <c r="X24" s="30"/>
      <c r="Y24" s="30"/>
      <c r="Z24" s="30"/>
      <c r="AA24" s="30"/>
      <c r="AB24" s="30"/>
      <c r="AC24" s="30"/>
    </row>
    <row r="25" spans="2:29" ht="15.75" x14ac:dyDescent="0.25">
      <c r="B25" s="97">
        <f>табель!B27</f>
        <v>0</v>
      </c>
      <c r="C25" s="98" t="str">
        <f>табель!C27</f>
        <v>Заз ТАВРИЯ</v>
      </c>
      <c r="D25" s="90">
        <f>табель!D27</f>
        <v>70</v>
      </c>
      <c r="E25" s="143">
        <f>табель!AL27+табель!AN27+табель!AP27/8</f>
        <v>0</v>
      </c>
      <c r="F25" s="107">
        <f>табель!AJ27</f>
        <v>0</v>
      </c>
      <c r="G25" s="99">
        <f>табель!AX27</f>
        <v>0</v>
      </c>
      <c r="H25" s="111"/>
      <c r="I25" s="101">
        <f t="shared" si="5"/>
        <v>0</v>
      </c>
      <c r="J25" s="108">
        <v>0</v>
      </c>
      <c r="K25" s="103"/>
      <c r="L25" s="104">
        <v>0</v>
      </c>
      <c r="M25" s="105">
        <f t="shared" si="6"/>
        <v>0</v>
      </c>
      <c r="N25" s="102"/>
      <c r="O25" s="107">
        <f t="shared" si="9"/>
        <v>0</v>
      </c>
      <c r="P25" s="108">
        <f t="shared" si="2"/>
        <v>0</v>
      </c>
      <c r="Q25" s="109">
        <v>0</v>
      </c>
      <c r="R25" s="110">
        <f t="shared" si="3"/>
        <v>0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2:29" ht="15.75" x14ac:dyDescent="0.25">
      <c r="B26" s="97">
        <f>табель!B28</f>
        <v>0</v>
      </c>
      <c r="C26" s="98" t="str">
        <f>табель!C28</f>
        <v>Opel combo</v>
      </c>
      <c r="D26" s="90">
        <f>табель!D28</f>
        <v>70</v>
      </c>
      <c r="E26" s="143">
        <f>табель!AL28+табель!AN28+табель!AP28/8</f>
        <v>0</v>
      </c>
      <c r="F26" s="107">
        <f>табель!AJ28</f>
        <v>0</v>
      </c>
      <c r="G26" s="99">
        <f>табель!AX28</f>
        <v>0</v>
      </c>
      <c r="H26" s="112"/>
      <c r="I26" s="101">
        <f t="shared" si="5"/>
        <v>0</v>
      </c>
      <c r="J26" s="108">
        <v>0</v>
      </c>
      <c r="K26" s="103">
        <v>0</v>
      </c>
      <c r="L26" s="104">
        <v>0</v>
      </c>
      <c r="M26" s="105">
        <f t="shared" si="6"/>
        <v>0</v>
      </c>
      <c r="N26" s="102"/>
      <c r="O26" s="107">
        <f t="shared" si="9"/>
        <v>0</v>
      </c>
      <c r="P26" s="108">
        <f t="shared" si="2"/>
        <v>0</v>
      </c>
      <c r="Q26" s="109">
        <v>0</v>
      </c>
      <c r="R26" s="110">
        <f t="shared" si="3"/>
        <v>0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2:29" ht="15.75" x14ac:dyDescent="0.25">
      <c r="B27" s="97">
        <f>табель!B29</f>
        <v>0</v>
      </c>
      <c r="C27" s="98" t="str">
        <f>табель!C29</f>
        <v xml:space="preserve">Lada Largus </v>
      </c>
      <c r="D27" s="90">
        <f>табель!D29</f>
        <v>50</v>
      </c>
      <c r="E27" s="143">
        <f>табель!AL29+табель!AN29+табель!AP29/8</f>
        <v>0</v>
      </c>
      <c r="F27" s="107">
        <f>табель!AJ29</f>
        <v>0</v>
      </c>
      <c r="G27" s="99">
        <f>табель!AX29</f>
        <v>0</v>
      </c>
      <c r="H27" s="112"/>
      <c r="I27" s="101">
        <f t="shared" si="5"/>
        <v>0</v>
      </c>
      <c r="J27" s="108">
        <v>0</v>
      </c>
      <c r="K27" s="103">
        <v>0</v>
      </c>
      <c r="L27" s="104">
        <v>0</v>
      </c>
      <c r="M27" s="105">
        <f t="shared" si="6"/>
        <v>0</v>
      </c>
      <c r="N27" s="102"/>
      <c r="O27" s="107">
        <f t="shared" si="9"/>
        <v>0</v>
      </c>
      <c r="P27" s="108">
        <f t="shared" si="2"/>
        <v>0</v>
      </c>
      <c r="Q27" s="109">
        <v>0</v>
      </c>
      <c r="R27" s="110">
        <f t="shared" si="3"/>
        <v>0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2:29" ht="15.75" x14ac:dyDescent="0.25">
      <c r="B28" s="97">
        <f>табель!B30</f>
        <v>0</v>
      </c>
      <c r="C28" s="98" t="str">
        <f>табель!C30</f>
        <v>Opel Omega</v>
      </c>
      <c r="D28" s="90">
        <f>табель!D30</f>
        <v>50</v>
      </c>
      <c r="E28" s="143">
        <f>табель!AL30+табель!AN30+табель!AP30/8</f>
        <v>0</v>
      </c>
      <c r="F28" s="107">
        <f>табель!AJ30</f>
        <v>0</v>
      </c>
      <c r="G28" s="99">
        <f>табель!AX30</f>
        <v>0</v>
      </c>
      <c r="H28" s="112"/>
      <c r="I28" s="101">
        <f t="shared" si="5"/>
        <v>0</v>
      </c>
      <c r="J28" s="108">
        <v>0</v>
      </c>
      <c r="K28" s="103">
        <v>0</v>
      </c>
      <c r="L28" s="104">
        <v>0</v>
      </c>
      <c r="M28" s="105">
        <f t="shared" si="6"/>
        <v>0</v>
      </c>
      <c r="N28" s="102"/>
      <c r="O28" s="107">
        <f t="shared" si="9"/>
        <v>0</v>
      </c>
      <c r="P28" s="108">
        <f t="shared" si="2"/>
        <v>0</v>
      </c>
      <c r="Q28" s="109">
        <v>0</v>
      </c>
      <c r="R28" s="110">
        <f t="shared" si="3"/>
        <v>0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2:29" ht="15.75" x14ac:dyDescent="0.25">
      <c r="B29" s="97">
        <f>табель!B31</f>
        <v>0</v>
      </c>
      <c r="C29" s="98" t="str">
        <f>табель!C31</f>
        <v xml:space="preserve">Renault Duster </v>
      </c>
      <c r="D29" s="90">
        <f>табель!D31</f>
        <v>50</v>
      </c>
      <c r="E29" s="143">
        <f>табель!AL31+табель!AN31+табель!AP31/8</f>
        <v>0</v>
      </c>
      <c r="F29" s="107">
        <f>табель!AJ31</f>
        <v>0</v>
      </c>
      <c r="G29" s="113">
        <f>табель!AX31</f>
        <v>0</v>
      </c>
      <c r="H29" s="112"/>
      <c r="I29" s="101">
        <f t="shared" si="5"/>
        <v>0</v>
      </c>
      <c r="J29" s="108">
        <v>0</v>
      </c>
      <c r="K29" s="103">
        <v>0</v>
      </c>
      <c r="L29" s="104">
        <v>0</v>
      </c>
      <c r="M29" s="105">
        <f t="shared" si="6"/>
        <v>0</v>
      </c>
      <c r="N29" s="106"/>
      <c r="O29" s="107">
        <f t="shared" si="9"/>
        <v>0</v>
      </c>
      <c r="P29" s="108">
        <f t="shared" si="2"/>
        <v>0</v>
      </c>
      <c r="Q29" s="109">
        <v>0</v>
      </c>
      <c r="R29" s="110">
        <f t="shared" si="3"/>
        <v>0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2:29" ht="15.75" x14ac:dyDescent="0.25">
      <c r="B30" s="97">
        <f>табель!B32</f>
        <v>0</v>
      </c>
      <c r="C30" s="98" t="str">
        <f>табель!C32</f>
        <v>Hyundai Tucson</v>
      </c>
      <c r="D30" s="90">
        <f>табель!D32</f>
        <v>50</v>
      </c>
      <c r="E30" s="143">
        <f>табель!AL32+табель!AN32+табель!AP32/8</f>
        <v>0</v>
      </c>
      <c r="F30" s="107">
        <f>табель!AJ32</f>
        <v>0</v>
      </c>
      <c r="G30" s="113">
        <f>табель!AX32</f>
        <v>0</v>
      </c>
      <c r="H30" s="112"/>
      <c r="I30" s="101">
        <f t="shared" si="5"/>
        <v>0</v>
      </c>
      <c r="J30" s="108">
        <v>0</v>
      </c>
      <c r="K30" s="103">
        <v>0</v>
      </c>
      <c r="L30" s="104">
        <v>0</v>
      </c>
      <c r="M30" s="105">
        <f t="shared" ref="M30:M32" si="10">ROUND(SUM(J30:L30),2)</f>
        <v>0</v>
      </c>
      <c r="N30" s="106"/>
      <c r="O30" s="107">
        <f t="shared" si="9"/>
        <v>0</v>
      </c>
      <c r="P30" s="108">
        <f t="shared" ref="P30:P32" si="11">ROUND(I30+M30+N30+O30,0)</f>
        <v>0</v>
      </c>
      <c r="Q30" s="109">
        <v>0</v>
      </c>
      <c r="R30" s="110">
        <f t="shared" si="3"/>
        <v>0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2:29" ht="15.75" x14ac:dyDescent="0.25">
      <c r="B31" s="97">
        <f>табель!B33</f>
        <v>0</v>
      </c>
      <c r="C31" s="98" t="str">
        <f>табель!C33</f>
        <v>ВАЗ 2105</v>
      </c>
      <c r="D31" s="90">
        <f>табель!D33</f>
        <v>50</v>
      </c>
      <c r="E31" s="143">
        <f>табель!AL33+табель!AN33+табель!AP33/8</f>
        <v>0</v>
      </c>
      <c r="F31" s="107">
        <f>табель!AJ33</f>
        <v>0</v>
      </c>
      <c r="G31" s="113">
        <f>табель!AX33</f>
        <v>0</v>
      </c>
      <c r="H31" s="112"/>
      <c r="I31" s="101">
        <f t="shared" si="5"/>
        <v>0</v>
      </c>
      <c r="J31" s="108">
        <v>0</v>
      </c>
      <c r="K31" s="103">
        <v>0</v>
      </c>
      <c r="L31" s="104">
        <v>0</v>
      </c>
      <c r="M31" s="105">
        <f t="shared" si="10"/>
        <v>0</v>
      </c>
      <c r="N31" s="106"/>
      <c r="O31" s="107">
        <f t="shared" si="9"/>
        <v>0</v>
      </c>
      <c r="P31" s="108">
        <f t="shared" si="11"/>
        <v>0</v>
      </c>
      <c r="Q31" s="109">
        <v>0</v>
      </c>
      <c r="R31" s="110">
        <f t="shared" si="3"/>
        <v>0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2:29" ht="15.75" x14ac:dyDescent="0.25">
      <c r="B32" s="148"/>
      <c r="C32" s="98">
        <f>табель!C34</f>
        <v>0</v>
      </c>
      <c r="D32" s="90">
        <f>табель!D34</f>
        <v>0</v>
      </c>
      <c r="E32" s="143">
        <f>табель!AL34+табель!AN34+табель!AP34/8</f>
        <v>0</v>
      </c>
      <c r="F32" s="107">
        <f>табель!AJ34</f>
        <v>0</v>
      </c>
      <c r="G32" s="113">
        <f>табель!AX34</f>
        <v>0</v>
      </c>
      <c r="H32" s="112"/>
      <c r="I32" s="101">
        <f t="shared" si="5"/>
        <v>0</v>
      </c>
      <c r="J32" s="108">
        <v>0</v>
      </c>
      <c r="K32" s="103">
        <v>0</v>
      </c>
      <c r="L32" s="104">
        <v>0</v>
      </c>
      <c r="M32" s="105">
        <f t="shared" si="10"/>
        <v>0</v>
      </c>
      <c r="N32" s="106"/>
      <c r="O32" s="107">
        <f t="shared" si="9"/>
        <v>0</v>
      </c>
      <c r="P32" s="108">
        <f t="shared" si="11"/>
        <v>0</v>
      </c>
      <c r="Q32" s="109">
        <v>0</v>
      </c>
      <c r="R32" s="110">
        <f t="shared" si="3"/>
        <v>0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2:29" ht="16.5" thickBot="1" x14ac:dyDescent="0.3">
      <c r="B33" s="46">
        <f>табель!B35</f>
        <v>0</v>
      </c>
      <c r="C33" s="51">
        <f>табель!C36</f>
        <v>0</v>
      </c>
      <c r="D33" s="61">
        <f>база!C32</f>
        <v>0</v>
      </c>
      <c r="E33" s="144"/>
      <c r="F33" s="79">
        <f>табель!AJ35</f>
        <v>0</v>
      </c>
      <c r="G33" s="72">
        <f>табель!AX35</f>
        <v>0</v>
      </c>
      <c r="H33" s="48">
        <v>0</v>
      </c>
      <c r="I33" s="78">
        <f t="shared" si="5"/>
        <v>0</v>
      </c>
      <c r="J33" s="73">
        <v>0</v>
      </c>
      <c r="K33" s="34">
        <v>0</v>
      </c>
      <c r="L33" s="35">
        <v>0</v>
      </c>
      <c r="M33" s="37">
        <f t="shared" si="6"/>
        <v>0</v>
      </c>
      <c r="N33" s="36"/>
      <c r="O33" s="79">
        <f t="shared" ref="O33" si="12">ROUND((I33+M33)*$O$4,2)</f>
        <v>0</v>
      </c>
      <c r="P33" s="80">
        <f t="shared" ref="P33" si="13">ROUND(I33+M33+N33+O33,2)</f>
        <v>0</v>
      </c>
      <c r="Q33" s="47">
        <v>0</v>
      </c>
      <c r="R33" s="110">
        <f t="shared" si="3"/>
        <v>0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 ht="19.5" customHeight="1" thickBot="1" x14ac:dyDescent="0.3">
      <c r="E34" s="26">
        <f>табель!AL39</f>
        <v>19</v>
      </c>
      <c r="F34" s="77">
        <f>табель!AJ39</f>
        <v>152</v>
      </c>
      <c r="G34" s="50">
        <f>ROUND(SUM(G5:G33),2)</f>
        <v>0</v>
      </c>
      <c r="H34" s="30"/>
      <c r="I34" s="81">
        <f>ROUND(SUM(I5:I33),2)</f>
        <v>0</v>
      </c>
      <c r="J34" s="31"/>
      <c r="K34" s="31"/>
      <c r="L34" s="31"/>
      <c r="M34" s="31">
        <f>ROUND(SUM(M5:M33),2)</f>
        <v>0</v>
      </c>
      <c r="N34" s="31"/>
      <c r="O34" s="77">
        <f t="shared" ref="O34:Q34" si="14">ROUND(SUM(O5:O33),0)</f>
        <v>0</v>
      </c>
      <c r="P34" s="76">
        <f t="shared" si="14"/>
        <v>0</v>
      </c>
      <c r="Q34" s="76">
        <f t="shared" si="14"/>
        <v>0</v>
      </c>
      <c r="R34" s="82">
        <f>ROUND(SUM(R5:R33),0)</f>
        <v>0</v>
      </c>
    </row>
    <row r="35" spans="2:29" ht="12" customHeight="1" x14ac:dyDescent="0.25">
      <c r="G35" s="50"/>
      <c r="H35" s="30"/>
      <c r="I35" s="83"/>
      <c r="J35" s="31"/>
      <c r="K35" s="31"/>
      <c r="L35" s="31"/>
      <c r="M35" s="31"/>
      <c r="N35" s="31"/>
      <c r="O35" s="84"/>
      <c r="P35" s="76"/>
      <c r="Q35" s="76"/>
      <c r="R35" s="85"/>
    </row>
    <row r="36" spans="2:29" ht="17.25" x14ac:dyDescent="0.25">
      <c r="B36" s="152" t="s">
        <v>67</v>
      </c>
    </row>
    <row r="37" spans="2:29" ht="16.5" customHeight="1" x14ac:dyDescent="0.25">
      <c r="B37" s="86" t="s">
        <v>68</v>
      </c>
      <c r="C37" s="87" t="s">
        <v>121</v>
      </c>
      <c r="D37" t="s">
        <v>70</v>
      </c>
    </row>
    <row r="38" spans="2:29" ht="21.75" customHeight="1" x14ac:dyDescent="0.25">
      <c r="B38" s="86" t="s">
        <v>69</v>
      </c>
      <c r="C38" s="87" t="s">
        <v>119</v>
      </c>
      <c r="D38" t="s">
        <v>70</v>
      </c>
    </row>
    <row r="39" spans="2:29" ht="9" customHeight="1" x14ac:dyDescent="0.25"/>
    <row r="40" spans="2:29" ht="15.75" x14ac:dyDescent="0.25">
      <c r="B40" s="86" t="s">
        <v>71</v>
      </c>
      <c r="C40" s="87" t="s">
        <v>120</v>
      </c>
      <c r="D40" t="s">
        <v>70</v>
      </c>
    </row>
  </sheetData>
  <dataConsolidate/>
  <mergeCells count="8">
    <mergeCell ref="S3:S4"/>
    <mergeCell ref="R3:R4"/>
    <mergeCell ref="N2:O2"/>
    <mergeCell ref="J3:L3"/>
    <mergeCell ref="M3:M4"/>
    <mergeCell ref="Q3:Q4"/>
    <mergeCell ref="P3:P4"/>
    <mergeCell ref="N3:N4"/>
  </mergeCells>
  <pageMargins left="0.31496062992125984" right="0.11811023622047245" top="0.39370078740157483" bottom="0.15748031496062992" header="0.11811023622047245" footer="0.31496062992125984"/>
  <pageSetup paperSize="9" scale="72" orientation="landscape" r:id="rId1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X43"/>
  <sheetViews>
    <sheetView tabSelected="1" zoomScaleNormal="100" workbookViewId="0">
      <selection activeCell="G10" sqref="G10"/>
    </sheetView>
  </sheetViews>
  <sheetFormatPr defaultRowHeight="15" outlineLevelCol="1" x14ac:dyDescent="0.25"/>
  <cols>
    <col min="1" max="1" width="1.375" customWidth="1"/>
    <col min="2" max="2" width="18" customWidth="1"/>
    <col min="3" max="3" width="27.75" customWidth="1"/>
    <col min="4" max="4" width="9.25" style="3" customWidth="1"/>
    <col min="5" max="31" width="2.875" customWidth="1" outlineLevel="1"/>
    <col min="32" max="32" width="3" customWidth="1" outlineLevel="1"/>
    <col min="33" max="34" width="2.875" customWidth="1" outlineLevel="1"/>
    <col min="35" max="35" width="3" customWidth="1" outlineLevel="1"/>
    <col min="36" max="36" width="8.75" customWidth="1"/>
    <col min="37" max="37" width="6.75" customWidth="1" outlineLevel="1"/>
    <col min="38" max="38" width="4.625" customWidth="1" outlineLevel="1"/>
    <col min="39" max="39" width="6.75" customWidth="1" outlineLevel="1"/>
    <col min="40" max="40" width="5" customWidth="1" outlineLevel="1"/>
    <col min="41" max="41" width="6.75" customWidth="1" outlineLevel="1"/>
    <col min="42" max="42" width="7.375" customWidth="1" outlineLevel="1"/>
    <col min="43" max="43" width="11.625" customWidth="1"/>
    <col min="44" max="44" width="8" customWidth="1"/>
    <col min="45" max="45" width="7.75" customWidth="1"/>
    <col min="46" max="46" width="6.75" customWidth="1" outlineLevel="1"/>
    <col min="47" max="47" width="7.75" customWidth="1" outlineLevel="1"/>
    <col min="48" max="48" width="6.75" customWidth="1" outlineLevel="1"/>
    <col min="49" max="49" width="8" customWidth="1" outlineLevel="1"/>
    <col min="50" max="50" width="11.25" customWidth="1"/>
  </cols>
  <sheetData>
    <row r="1" spans="2:50" ht="9" customHeight="1" x14ac:dyDescent="0.25"/>
    <row r="2" spans="2:50" ht="18" x14ac:dyDescent="0.25">
      <c r="B2" s="20" t="s">
        <v>123</v>
      </c>
      <c r="AU2" s="55"/>
      <c r="AV2" s="55"/>
      <c r="AW2" s="55"/>
      <c r="AX2" s="55"/>
    </row>
    <row r="3" spans="2:50" ht="6.75" customHeight="1" thickBot="1" x14ac:dyDescent="0.3">
      <c r="AU3" s="55"/>
      <c r="AV3" s="55"/>
      <c r="AW3" s="55"/>
      <c r="AX3" s="55"/>
    </row>
    <row r="4" spans="2:50" ht="15.75" customHeight="1" thickBot="1" x14ac:dyDescent="0.3">
      <c r="AK4" s="187" t="s">
        <v>3</v>
      </c>
      <c r="AL4" s="188"/>
      <c r="AM4" s="172" t="s">
        <v>12</v>
      </c>
      <c r="AN4" s="173"/>
      <c r="AO4" s="193" t="s">
        <v>46</v>
      </c>
      <c r="AP4" s="195" t="s">
        <v>40</v>
      </c>
      <c r="AQ4" s="199" t="s">
        <v>31</v>
      </c>
      <c r="AR4" s="202" t="s">
        <v>37</v>
      </c>
      <c r="AS4" s="202"/>
      <c r="AU4" s="56"/>
      <c r="AV4" s="55"/>
      <c r="AW4" s="55"/>
      <c r="AX4" s="55"/>
    </row>
    <row r="5" spans="2:50" ht="15.75" customHeight="1" thickBot="1" x14ac:dyDescent="0.3">
      <c r="B5" s="21" t="s">
        <v>115</v>
      </c>
      <c r="C5" s="22" t="s">
        <v>116</v>
      </c>
      <c r="E5" s="92" t="s">
        <v>52</v>
      </c>
      <c r="F5" s="92" t="s">
        <v>53</v>
      </c>
      <c r="G5" s="92" t="s">
        <v>54</v>
      </c>
      <c r="H5" s="92" t="s">
        <v>55</v>
      </c>
      <c r="I5" s="92" t="s">
        <v>56</v>
      </c>
      <c r="J5" s="92" t="s">
        <v>57</v>
      </c>
      <c r="K5" s="92" t="s">
        <v>58</v>
      </c>
      <c r="L5" s="92" t="s">
        <v>52</v>
      </c>
      <c r="M5" s="92" t="s">
        <v>53</v>
      </c>
      <c r="N5" s="92" t="s">
        <v>54</v>
      </c>
      <c r="O5" s="92" t="s">
        <v>55</v>
      </c>
      <c r="P5" s="92" t="s">
        <v>56</v>
      </c>
      <c r="Q5" s="92" t="s">
        <v>57</v>
      </c>
      <c r="R5" s="92" t="s">
        <v>58</v>
      </c>
      <c r="S5" s="92" t="s">
        <v>52</v>
      </c>
      <c r="T5" s="92" t="s">
        <v>53</v>
      </c>
      <c r="U5" s="92" t="s">
        <v>54</v>
      </c>
      <c r="V5" s="92" t="s">
        <v>55</v>
      </c>
      <c r="W5" s="92" t="s">
        <v>56</v>
      </c>
      <c r="X5" s="92" t="s">
        <v>57</v>
      </c>
      <c r="Y5" s="92" t="s">
        <v>58</v>
      </c>
      <c r="Z5" s="92" t="s">
        <v>52</v>
      </c>
      <c r="AA5" s="92" t="s">
        <v>53</v>
      </c>
      <c r="AB5" s="92" t="s">
        <v>54</v>
      </c>
      <c r="AC5" s="92" t="s">
        <v>55</v>
      </c>
      <c r="AD5" s="92" t="s">
        <v>56</v>
      </c>
      <c r="AE5" s="92" t="s">
        <v>57</v>
      </c>
      <c r="AF5" s="92" t="s">
        <v>58</v>
      </c>
      <c r="AG5" s="92" t="s">
        <v>52</v>
      </c>
      <c r="AH5" s="92" t="s">
        <v>53</v>
      </c>
      <c r="AI5" s="92" t="s">
        <v>54</v>
      </c>
      <c r="AJ5" s="185" t="s">
        <v>11</v>
      </c>
      <c r="AK5" s="189"/>
      <c r="AL5" s="190"/>
      <c r="AM5" s="191"/>
      <c r="AN5" s="192"/>
      <c r="AO5" s="194"/>
      <c r="AP5" s="196"/>
      <c r="AQ5" s="200"/>
      <c r="AR5" s="203"/>
      <c r="AS5" s="204"/>
      <c r="AT5" s="205" t="s">
        <v>32</v>
      </c>
      <c r="AU5" s="205"/>
      <c r="AV5" s="197" t="s">
        <v>33</v>
      </c>
      <c r="AW5" s="197"/>
      <c r="AX5" s="198" t="s">
        <v>36</v>
      </c>
    </row>
    <row r="6" spans="2:50" ht="18.75" customHeight="1" thickBot="1" x14ac:dyDescent="0.3">
      <c r="B6" s="16" t="s">
        <v>1</v>
      </c>
      <c r="C6" s="17" t="str">
        <f>база!B3</f>
        <v>Транспортное средство</v>
      </c>
      <c r="D6" s="25" t="str">
        <f>база!C3</f>
        <v>Тариф</v>
      </c>
      <c r="E6" s="93">
        <v>1</v>
      </c>
      <c r="F6" s="23">
        <f>E6+1</f>
        <v>2</v>
      </c>
      <c r="G6" s="24">
        <f t="shared" ref="G6:AI6" si="0">F6+1</f>
        <v>3</v>
      </c>
      <c r="H6" s="23">
        <f t="shared" si="0"/>
        <v>4</v>
      </c>
      <c r="I6" s="23">
        <f t="shared" si="0"/>
        <v>5</v>
      </c>
      <c r="J6" s="23">
        <f t="shared" si="0"/>
        <v>6</v>
      </c>
      <c r="K6" s="23">
        <f t="shared" si="0"/>
        <v>7</v>
      </c>
      <c r="L6" s="23">
        <f>K6+1</f>
        <v>8</v>
      </c>
      <c r="M6" s="23">
        <f t="shared" si="0"/>
        <v>9</v>
      </c>
      <c r="N6" s="24">
        <f t="shared" si="0"/>
        <v>10</v>
      </c>
      <c r="O6" s="23">
        <f t="shared" si="0"/>
        <v>11</v>
      </c>
      <c r="P6" s="23">
        <f t="shared" si="0"/>
        <v>12</v>
      </c>
      <c r="Q6" s="23">
        <f t="shared" si="0"/>
        <v>13</v>
      </c>
      <c r="R6" s="23">
        <f t="shared" si="0"/>
        <v>14</v>
      </c>
      <c r="S6" s="23">
        <f t="shared" si="0"/>
        <v>15</v>
      </c>
      <c r="T6" s="23">
        <f t="shared" si="0"/>
        <v>16</v>
      </c>
      <c r="U6" s="24">
        <f t="shared" si="0"/>
        <v>17</v>
      </c>
      <c r="V6" s="23">
        <f t="shared" si="0"/>
        <v>18</v>
      </c>
      <c r="W6" s="23">
        <f t="shared" si="0"/>
        <v>19</v>
      </c>
      <c r="X6" s="23">
        <f t="shared" si="0"/>
        <v>20</v>
      </c>
      <c r="Y6" s="23">
        <f t="shared" si="0"/>
        <v>21</v>
      </c>
      <c r="Z6" s="23">
        <f t="shared" si="0"/>
        <v>22</v>
      </c>
      <c r="AA6" s="23">
        <f t="shared" si="0"/>
        <v>23</v>
      </c>
      <c r="AB6" s="24">
        <f t="shared" si="0"/>
        <v>24</v>
      </c>
      <c r="AC6" s="23">
        <f t="shared" si="0"/>
        <v>25</v>
      </c>
      <c r="AD6" s="23">
        <f t="shared" si="0"/>
        <v>26</v>
      </c>
      <c r="AE6" s="23">
        <f t="shared" si="0"/>
        <v>27</v>
      </c>
      <c r="AF6" s="23">
        <f t="shared" si="0"/>
        <v>28</v>
      </c>
      <c r="AG6" s="23">
        <f t="shared" si="0"/>
        <v>29</v>
      </c>
      <c r="AH6" s="23">
        <f t="shared" si="0"/>
        <v>30</v>
      </c>
      <c r="AI6" s="23">
        <f t="shared" si="0"/>
        <v>31</v>
      </c>
      <c r="AJ6" s="186"/>
      <c r="AK6" s="66" t="s">
        <v>13</v>
      </c>
      <c r="AL6" s="67" t="s">
        <v>14</v>
      </c>
      <c r="AM6" s="27" t="s">
        <v>13</v>
      </c>
      <c r="AN6" s="28" t="s">
        <v>14</v>
      </c>
      <c r="AO6" s="62" t="s">
        <v>38</v>
      </c>
      <c r="AP6" s="64" t="s">
        <v>39</v>
      </c>
      <c r="AQ6" s="201"/>
      <c r="AR6" s="29" t="s">
        <v>34</v>
      </c>
      <c r="AS6" s="57" t="s">
        <v>35</v>
      </c>
      <c r="AT6" s="63" t="s">
        <v>34</v>
      </c>
      <c r="AU6" s="63" t="s">
        <v>35</v>
      </c>
      <c r="AV6" s="65" t="s">
        <v>34</v>
      </c>
      <c r="AW6" s="65" t="s">
        <v>35</v>
      </c>
      <c r="AX6" s="198"/>
    </row>
    <row r="7" spans="2:50" ht="15.75" x14ac:dyDescent="0.25">
      <c r="B7" s="10" t="s">
        <v>99</v>
      </c>
      <c r="C7" s="4" t="str">
        <f>база!B4</f>
        <v>Автовышка АП-18 (7296)</v>
      </c>
      <c r="D7" s="60">
        <f>база!C4</f>
        <v>125</v>
      </c>
      <c r="E7" s="146"/>
      <c r="F7" s="146"/>
      <c r="G7" s="146"/>
      <c r="H7" s="146"/>
      <c r="I7" s="146"/>
      <c r="J7" s="146"/>
      <c r="K7" s="146"/>
      <c r="L7" s="146"/>
      <c r="M7" s="124"/>
      <c r="N7" s="124"/>
      <c r="O7" s="131"/>
      <c r="P7" s="124"/>
      <c r="Q7" s="131"/>
      <c r="R7" s="131"/>
      <c r="S7" s="146"/>
      <c r="T7" s="124"/>
      <c r="U7" s="124"/>
      <c r="V7" s="131"/>
      <c r="W7" s="124"/>
      <c r="X7" s="131"/>
      <c r="Y7" s="146"/>
      <c r="Z7" s="146"/>
      <c r="AA7" s="124"/>
      <c r="AB7" s="124"/>
      <c r="AC7" s="131"/>
      <c r="AD7" s="124"/>
      <c r="AE7" s="131"/>
      <c r="AF7" s="131"/>
      <c r="AG7" s="146"/>
      <c r="AH7" s="131"/>
      <c r="AI7" s="131"/>
      <c r="AJ7" s="58">
        <f t="shared" ref="AJ7:AJ11" si="1">SUM(E7:AI7)+AP7</f>
        <v>0</v>
      </c>
      <c r="AK7" s="119">
        <f>SUMIF(E7:AI7,"&lt;=8")+AN7*8</f>
        <v>0</v>
      </c>
      <c r="AL7" s="120">
        <f t="shared" ref="AL7" si="2">COUNTIF(E7:AI7,"&lt;=8")</f>
        <v>0</v>
      </c>
      <c r="AM7" s="119">
        <f>SUMIF(E7:AI7,"&gt;=9")-AN7*8</f>
        <v>0</v>
      </c>
      <c r="AN7" s="121">
        <f>COUNTIF(E7:AI7,"&gt;=9")</f>
        <v>0</v>
      </c>
      <c r="AO7" s="122"/>
      <c r="AP7" s="117">
        <f t="shared" ref="AP7:AP14" si="3">COUNTIF(E7:AI7,"р")*8</f>
        <v>0</v>
      </c>
      <c r="AQ7" s="71">
        <f t="shared" ref="AQ7:AQ10" si="4">ROUND(D7*AK7,2)</f>
        <v>0</v>
      </c>
      <c r="AR7" s="26">
        <f>D7*1.5</f>
        <v>187.5</v>
      </c>
      <c r="AS7" s="88">
        <f t="shared" ref="AS7:AS11" si="5">ROUND(AM7*AR7,)</f>
        <v>0</v>
      </c>
      <c r="AT7" s="15"/>
      <c r="AU7" s="118"/>
      <c r="AV7" s="15">
        <v>70</v>
      </c>
      <c r="AW7" s="118">
        <f>AP7*AV7</f>
        <v>0</v>
      </c>
      <c r="AX7" s="89">
        <f>ROUND(AQ7+AS7+AU7+AW7,2)</f>
        <v>0</v>
      </c>
    </row>
    <row r="8" spans="2:50" ht="15.75" x14ac:dyDescent="0.25">
      <c r="B8" s="10" t="s">
        <v>107</v>
      </c>
      <c r="C8" s="4" t="str">
        <f>база!B5</f>
        <v>Автовышка АП-18 (7286)</v>
      </c>
      <c r="D8" s="60">
        <f>база!C5</f>
        <v>125</v>
      </c>
      <c r="E8" s="146"/>
      <c r="F8" s="146"/>
      <c r="G8" s="146"/>
      <c r="H8" s="146"/>
      <c r="I8" s="146"/>
      <c r="J8" s="146"/>
      <c r="K8" s="146"/>
      <c r="L8" s="146"/>
      <c r="M8" s="124"/>
      <c r="N8" s="124"/>
      <c r="O8" s="131"/>
      <c r="P8" s="124"/>
      <c r="Q8" s="131"/>
      <c r="R8" s="131"/>
      <c r="S8" s="146"/>
      <c r="T8" s="124"/>
      <c r="U8" s="124"/>
      <c r="V8" s="131"/>
      <c r="W8" s="124"/>
      <c r="X8" s="131"/>
      <c r="Y8" s="146"/>
      <c r="Z8" s="146"/>
      <c r="AA8" s="124"/>
      <c r="AB8" s="124"/>
      <c r="AC8" s="131"/>
      <c r="AD8" s="124"/>
      <c r="AE8" s="131"/>
      <c r="AF8" s="131"/>
      <c r="AG8" s="146"/>
      <c r="AH8" s="131"/>
      <c r="AI8" s="131"/>
      <c r="AJ8" s="58">
        <f t="shared" si="1"/>
        <v>0</v>
      </c>
      <c r="AK8" s="53">
        <f>SUMIF(E8:AI8,"&lt;=8")+AN8*8</f>
        <v>0</v>
      </c>
      <c r="AL8" s="115">
        <f t="shared" ref="AL8" si="6">COUNTIF(E8:AI8,"&lt;=8")</f>
        <v>0</v>
      </c>
      <c r="AM8" s="53">
        <f>SUMIF(E8:AI8,"&gt;=9")-AN8*8</f>
        <v>0</v>
      </c>
      <c r="AN8" s="115">
        <f t="shared" ref="AN8:AN10" si="7">COUNTIF(E8:AI8,"&gt;=9")</f>
        <v>0</v>
      </c>
      <c r="AO8" s="116"/>
      <c r="AP8" s="117">
        <f t="shared" si="3"/>
        <v>0</v>
      </c>
      <c r="AQ8" s="88">
        <f t="shared" si="4"/>
        <v>0</v>
      </c>
      <c r="AR8" s="15">
        <f t="shared" ref="AR8:AR10" si="8">D8*1.5</f>
        <v>187.5</v>
      </c>
      <c r="AS8" s="88">
        <f t="shared" si="5"/>
        <v>0</v>
      </c>
      <c r="AT8" s="15"/>
      <c r="AU8" s="118"/>
      <c r="AV8" s="15">
        <v>50</v>
      </c>
      <c r="AW8" s="118">
        <f t="shared" ref="AW8:AW10" si="9">AP8*AV8</f>
        <v>0</v>
      </c>
      <c r="AX8" s="89">
        <f t="shared" ref="AX8:AX10" si="10">ROUND(AQ8+AS8+AU8+AW8,2)</f>
        <v>0</v>
      </c>
    </row>
    <row r="9" spans="2:50" ht="15.75" x14ac:dyDescent="0.25">
      <c r="B9" s="10" t="s">
        <v>7</v>
      </c>
      <c r="C9" s="4" t="str">
        <f>база!B6</f>
        <v>А/Кран ЗИЛ - ГЯ 133</v>
      </c>
      <c r="D9" s="60">
        <f>база!C6</f>
        <v>125</v>
      </c>
      <c r="E9" s="146"/>
      <c r="F9" s="146"/>
      <c r="G9" s="146"/>
      <c r="H9" s="146"/>
      <c r="I9" s="146"/>
      <c r="J9" s="146"/>
      <c r="K9" s="146"/>
      <c r="L9" s="146"/>
      <c r="M9" s="124"/>
      <c r="N9" s="124"/>
      <c r="O9" s="131"/>
      <c r="P9" s="124"/>
      <c r="Q9" s="131"/>
      <c r="R9" s="131"/>
      <c r="S9" s="146"/>
      <c r="T9" s="124"/>
      <c r="U9" s="124"/>
      <c r="V9" s="131"/>
      <c r="W9" s="124"/>
      <c r="X9" s="131"/>
      <c r="Y9" s="146"/>
      <c r="Z9" s="146"/>
      <c r="AA9" s="124"/>
      <c r="AB9" s="124"/>
      <c r="AC9" s="131"/>
      <c r="AD9" s="124"/>
      <c r="AE9" s="131"/>
      <c r="AF9" s="131"/>
      <c r="AG9" s="146"/>
      <c r="AH9" s="131"/>
      <c r="AI9" s="131"/>
      <c r="AJ9" s="58">
        <f t="shared" si="1"/>
        <v>0</v>
      </c>
      <c r="AK9" s="53">
        <f t="shared" ref="AK9:AK33" si="11">SUMIF(E9:AI9,"&lt;=8")+AN9*8</f>
        <v>0</v>
      </c>
      <c r="AL9" s="115">
        <f t="shared" ref="AL9:AL33" si="12">COUNTIF(E9:AI9,"&lt;=8")</f>
        <v>0</v>
      </c>
      <c r="AM9" s="53">
        <f t="shared" ref="AM9:AM33" si="13">SUMIF(E9:AI9,"&gt;=9")-AN9*8</f>
        <v>0</v>
      </c>
      <c r="AN9" s="115">
        <f t="shared" si="7"/>
        <v>0</v>
      </c>
      <c r="AO9" s="116"/>
      <c r="AP9" s="117">
        <f t="shared" si="3"/>
        <v>0</v>
      </c>
      <c r="AQ9" s="88">
        <f t="shared" si="4"/>
        <v>0</v>
      </c>
      <c r="AR9" s="15">
        <f t="shared" si="8"/>
        <v>187.5</v>
      </c>
      <c r="AS9" s="88">
        <f t="shared" si="5"/>
        <v>0</v>
      </c>
      <c r="AT9" s="15"/>
      <c r="AU9" s="118"/>
      <c r="AV9" s="15">
        <v>70</v>
      </c>
      <c r="AW9" s="118">
        <f t="shared" si="9"/>
        <v>0</v>
      </c>
      <c r="AX9" s="89">
        <f t="shared" si="10"/>
        <v>0</v>
      </c>
    </row>
    <row r="10" spans="2:50" ht="15.75" x14ac:dyDescent="0.25">
      <c r="B10" s="10" t="s">
        <v>88</v>
      </c>
      <c r="C10" s="4" t="str">
        <f>база!B7</f>
        <v>А/Кран МАЗ</v>
      </c>
      <c r="D10" s="60">
        <f>база!C7</f>
        <v>125</v>
      </c>
      <c r="E10" s="146"/>
      <c r="F10" s="146"/>
      <c r="G10" s="146"/>
      <c r="H10" s="146"/>
      <c r="I10" s="146"/>
      <c r="J10" s="146"/>
      <c r="K10" s="146"/>
      <c r="L10" s="146"/>
      <c r="M10" s="124"/>
      <c r="N10" s="124"/>
      <c r="O10" s="131"/>
      <c r="P10" s="124"/>
      <c r="Q10" s="131"/>
      <c r="R10" s="131"/>
      <c r="S10" s="146"/>
      <c r="T10" s="124"/>
      <c r="U10" s="124"/>
      <c r="V10" s="131"/>
      <c r="W10" s="124"/>
      <c r="X10" s="131"/>
      <c r="Y10" s="146"/>
      <c r="Z10" s="146"/>
      <c r="AA10" s="124"/>
      <c r="AB10" s="124"/>
      <c r="AC10" s="131"/>
      <c r="AD10" s="124"/>
      <c r="AE10" s="131"/>
      <c r="AF10" s="131"/>
      <c r="AG10" s="146"/>
      <c r="AH10" s="131"/>
      <c r="AI10" s="131"/>
      <c r="AJ10" s="58">
        <f t="shared" si="1"/>
        <v>0</v>
      </c>
      <c r="AK10" s="53">
        <f t="shared" si="11"/>
        <v>0</v>
      </c>
      <c r="AL10" s="115">
        <f t="shared" si="12"/>
        <v>0</v>
      </c>
      <c r="AM10" s="53">
        <f t="shared" si="13"/>
        <v>0</v>
      </c>
      <c r="AN10" s="115">
        <f t="shared" si="7"/>
        <v>0</v>
      </c>
      <c r="AO10" s="116"/>
      <c r="AP10" s="117">
        <f t="shared" si="3"/>
        <v>0</v>
      </c>
      <c r="AQ10" s="88">
        <f t="shared" si="4"/>
        <v>0</v>
      </c>
      <c r="AR10" s="15">
        <f t="shared" si="8"/>
        <v>187.5</v>
      </c>
      <c r="AS10" s="88">
        <f t="shared" si="5"/>
        <v>0</v>
      </c>
      <c r="AT10" s="15"/>
      <c r="AU10" s="118"/>
      <c r="AV10" s="15">
        <v>70</v>
      </c>
      <c r="AW10" s="118">
        <f t="shared" si="9"/>
        <v>0</v>
      </c>
      <c r="AX10" s="89">
        <f t="shared" si="10"/>
        <v>0</v>
      </c>
    </row>
    <row r="11" spans="2:50" ht="15.75" x14ac:dyDescent="0.25">
      <c r="B11" s="10" t="s">
        <v>110</v>
      </c>
      <c r="C11" s="4" t="str">
        <f>база!B8</f>
        <v>ЗИЛ (Поливомойка)</v>
      </c>
      <c r="D11" s="60">
        <f>база!C8</f>
        <v>110</v>
      </c>
      <c r="E11" s="146"/>
      <c r="F11" s="146"/>
      <c r="G11" s="146"/>
      <c r="H11" s="146"/>
      <c r="I11" s="146"/>
      <c r="J11" s="146"/>
      <c r="K11" s="146"/>
      <c r="L11" s="146"/>
      <c r="M11" s="124"/>
      <c r="N11" s="124"/>
      <c r="O11" s="131"/>
      <c r="P11" s="124"/>
      <c r="Q11" s="131"/>
      <c r="R11" s="131"/>
      <c r="S11" s="146"/>
      <c r="T11" s="124"/>
      <c r="U11" s="124"/>
      <c r="V11" s="131"/>
      <c r="W11" s="124"/>
      <c r="X11" s="131"/>
      <c r="Y11" s="146"/>
      <c r="Z11" s="146"/>
      <c r="AA11" s="124"/>
      <c r="AB11" s="124"/>
      <c r="AC11" s="131"/>
      <c r="AD11" s="124"/>
      <c r="AE11" s="131"/>
      <c r="AF11" s="131"/>
      <c r="AG11" s="146"/>
      <c r="AH11" s="131"/>
      <c r="AI11" s="131"/>
      <c r="AJ11" s="58">
        <f t="shared" si="1"/>
        <v>0</v>
      </c>
      <c r="AK11" s="53">
        <f t="shared" si="11"/>
        <v>0</v>
      </c>
      <c r="AL11" s="115">
        <f t="shared" si="12"/>
        <v>0</v>
      </c>
      <c r="AM11" s="53">
        <f t="shared" si="13"/>
        <v>0</v>
      </c>
      <c r="AN11" s="115">
        <f t="shared" ref="AN11:AN33" si="14">COUNTIF(E11:AI11,"&gt;=9")</f>
        <v>0</v>
      </c>
      <c r="AO11" s="116"/>
      <c r="AP11" s="117">
        <f t="shared" si="3"/>
        <v>0</v>
      </c>
      <c r="AQ11" s="88">
        <f t="shared" ref="AQ11:AQ33" si="15">ROUND(D11*AK11,2)</f>
        <v>0</v>
      </c>
      <c r="AR11" s="15">
        <f t="shared" ref="AR11:AR33" si="16">D11*1.5</f>
        <v>165</v>
      </c>
      <c r="AS11" s="88">
        <f t="shared" si="5"/>
        <v>0</v>
      </c>
      <c r="AT11" s="15"/>
      <c r="AU11" s="118"/>
      <c r="AV11" s="15">
        <v>50</v>
      </c>
      <c r="AW11" s="118">
        <f t="shared" ref="AW11:AW33" si="17">AP11*AV11</f>
        <v>0</v>
      </c>
      <c r="AX11" s="89">
        <f t="shared" ref="AX11:AX33" si="18">ROUND(AQ11+AS11+AU11+AW11,2)</f>
        <v>0</v>
      </c>
    </row>
    <row r="12" spans="2:50" ht="15.75" x14ac:dyDescent="0.25">
      <c r="B12" s="150" t="s">
        <v>72</v>
      </c>
      <c r="C12" s="4" t="str">
        <f>база!B9</f>
        <v>JCB 3CX 2007</v>
      </c>
      <c r="D12" s="149">
        <v>200</v>
      </c>
      <c r="E12" s="146"/>
      <c r="F12" s="146"/>
      <c r="G12" s="146"/>
      <c r="H12" s="146"/>
      <c r="I12" s="146"/>
      <c r="J12" s="146"/>
      <c r="K12" s="146"/>
      <c r="L12" s="146"/>
      <c r="M12" s="124"/>
      <c r="N12" s="124"/>
      <c r="O12" s="131"/>
      <c r="P12" s="124"/>
      <c r="Q12" s="131"/>
      <c r="R12" s="131"/>
      <c r="S12" s="146"/>
      <c r="T12" s="124"/>
      <c r="U12" s="124"/>
      <c r="V12" s="131"/>
      <c r="W12" s="124"/>
      <c r="X12" s="131"/>
      <c r="Y12" s="146"/>
      <c r="Z12" s="146"/>
      <c r="AA12" s="124"/>
      <c r="AB12" s="124"/>
      <c r="AC12" s="131"/>
      <c r="AD12" s="124"/>
      <c r="AE12" s="131"/>
      <c r="AF12" s="131"/>
      <c r="AG12" s="146"/>
      <c r="AH12" s="131"/>
      <c r="AI12" s="131"/>
      <c r="AJ12" s="133">
        <f t="shared" ref="AJ12" si="19">SUM(E12:AI12)+AP12</f>
        <v>0</v>
      </c>
      <c r="AK12" s="53">
        <f t="shared" ref="AK12" si="20">SUMIF(E12:AI12,"&lt;=8")+AN12*8</f>
        <v>0</v>
      </c>
      <c r="AL12" s="115">
        <f t="shared" ref="AL12" si="21">COUNTIF(E12:AI12,"&lt;=8")</f>
        <v>0</v>
      </c>
      <c r="AM12" s="53">
        <f t="shared" ref="AM12" si="22">SUMIF(E12:AI12,"&gt;=9")-AN12*8</f>
        <v>0</v>
      </c>
      <c r="AN12" s="115">
        <f t="shared" ref="AN12" si="23">COUNTIF(E12:AI12,"&gt;=9")</f>
        <v>0</v>
      </c>
      <c r="AO12" s="116"/>
      <c r="AP12" s="117">
        <f t="shared" ref="AP12" si="24">COUNTIF(E12:AI12,"р")*8</f>
        <v>0</v>
      </c>
      <c r="AQ12" s="134">
        <f>ROUND(D12*(AK12+AM12),2)</f>
        <v>0</v>
      </c>
      <c r="AR12" s="15"/>
      <c r="AS12" s="88"/>
      <c r="AT12" s="15"/>
      <c r="AU12" s="118"/>
      <c r="AV12" s="15">
        <v>50</v>
      </c>
      <c r="AW12" s="118">
        <f t="shared" ref="AW12" si="25">AP12*AV12</f>
        <v>0</v>
      </c>
      <c r="AX12" s="135">
        <f t="shared" ref="AX12" si="26">ROUND(AQ12+AS12+AU12+AW12,2)</f>
        <v>0</v>
      </c>
    </row>
    <row r="13" spans="2:50" ht="15.75" x14ac:dyDescent="0.25">
      <c r="B13" s="150" t="s">
        <v>6</v>
      </c>
      <c r="C13" s="4" t="str">
        <f>база!B10</f>
        <v>JCB 3CX 2005</v>
      </c>
      <c r="D13" s="149">
        <v>200</v>
      </c>
      <c r="E13" s="146"/>
      <c r="F13" s="146"/>
      <c r="G13" s="146"/>
      <c r="H13" s="146"/>
      <c r="I13" s="146"/>
      <c r="J13" s="146"/>
      <c r="K13" s="146"/>
      <c r="L13" s="146"/>
      <c r="M13" s="124"/>
      <c r="N13" s="124"/>
      <c r="O13" s="131"/>
      <c r="P13" s="124"/>
      <c r="Q13" s="131"/>
      <c r="R13" s="131"/>
      <c r="S13" s="146"/>
      <c r="T13" s="124"/>
      <c r="U13" s="124"/>
      <c r="V13" s="131"/>
      <c r="W13" s="124"/>
      <c r="X13" s="131"/>
      <c r="Y13" s="146"/>
      <c r="Z13" s="146"/>
      <c r="AA13" s="124"/>
      <c r="AB13" s="124"/>
      <c r="AC13" s="131"/>
      <c r="AD13" s="124"/>
      <c r="AE13" s="131"/>
      <c r="AF13" s="131"/>
      <c r="AG13" s="146"/>
      <c r="AH13" s="131"/>
      <c r="AI13" s="131"/>
      <c r="AJ13" s="133">
        <f t="shared" ref="AJ13:AJ33" si="27">SUM(E13:AI13)+AP13</f>
        <v>0</v>
      </c>
      <c r="AK13" s="53">
        <f t="shared" si="11"/>
        <v>0</v>
      </c>
      <c r="AL13" s="115">
        <f t="shared" si="12"/>
        <v>0</v>
      </c>
      <c r="AM13" s="53">
        <f t="shared" si="13"/>
        <v>0</v>
      </c>
      <c r="AN13" s="115">
        <f t="shared" si="14"/>
        <v>0</v>
      </c>
      <c r="AO13" s="116"/>
      <c r="AP13" s="117">
        <f t="shared" si="3"/>
        <v>0</v>
      </c>
      <c r="AQ13" s="134">
        <f>ROUND(D13*(AK13+AM13),2)</f>
        <v>0</v>
      </c>
      <c r="AR13" s="15">
        <f t="shared" si="16"/>
        <v>300</v>
      </c>
      <c r="AS13" s="88"/>
      <c r="AT13" s="15"/>
      <c r="AU13" s="118"/>
      <c r="AV13" s="15">
        <v>50</v>
      </c>
      <c r="AW13" s="118">
        <f t="shared" si="17"/>
        <v>0</v>
      </c>
      <c r="AX13" s="135">
        <f t="shared" si="18"/>
        <v>0</v>
      </c>
    </row>
    <row r="14" spans="2:50" ht="15.75" x14ac:dyDescent="0.25">
      <c r="B14" s="114"/>
      <c r="C14" s="4" t="str">
        <f>база!B11</f>
        <v>SAMSUNG MX3W-2 </v>
      </c>
      <c r="D14" s="60">
        <f>база!C11</f>
        <v>150</v>
      </c>
      <c r="E14" s="146"/>
      <c r="F14" s="146"/>
      <c r="G14" s="146"/>
      <c r="H14" s="146"/>
      <c r="I14" s="146"/>
      <c r="J14" s="146"/>
      <c r="K14" s="146"/>
      <c r="L14" s="146"/>
      <c r="M14" s="124"/>
      <c r="N14" s="124"/>
      <c r="O14" s="131"/>
      <c r="P14" s="124"/>
      <c r="Q14" s="131"/>
      <c r="R14" s="131"/>
      <c r="S14" s="146"/>
      <c r="T14" s="124"/>
      <c r="U14" s="124"/>
      <c r="V14" s="131"/>
      <c r="W14" s="124"/>
      <c r="X14" s="131"/>
      <c r="Y14" s="146"/>
      <c r="Z14" s="146"/>
      <c r="AA14" s="124"/>
      <c r="AB14" s="124"/>
      <c r="AC14" s="131"/>
      <c r="AD14" s="124"/>
      <c r="AE14" s="131"/>
      <c r="AF14" s="131"/>
      <c r="AG14" s="146"/>
      <c r="AH14" s="131"/>
      <c r="AI14" s="131"/>
      <c r="AJ14" s="58">
        <f t="shared" si="27"/>
        <v>0</v>
      </c>
      <c r="AK14" s="53">
        <f t="shared" si="11"/>
        <v>0</v>
      </c>
      <c r="AL14" s="115">
        <f t="shared" si="12"/>
        <v>0</v>
      </c>
      <c r="AM14" s="53">
        <f t="shared" si="13"/>
        <v>0</v>
      </c>
      <c r="AN14" s="115">
        <f t="shared" si="14"/>
        <v>0</v>
      </c>
      <c r="AO14" s="116"/>
      <c r="AP14" s="117">
        <f t="shared" si="3"/>
        <v>0</v>
      </c>
      <c r="AQ14" s="88">
        <f t="shared" si="15"/>
        <v>0</v>
      </c>
      <c r="AR14" s="15">
        <f t="shared" si="16"/>
        <v>225</v>
      </c>
      <c r="AS14" s="88">
        <f t="shared" ref="AS14:AS16" si="28">ROUND(AM14*AR14,)</f>
        <v>0</v>
      </c>
      <c r="AT14" s="15"/>
      <c r="AU14" s="118"/>
      <c r="AV14" s="15">
        <v>50</v>
      </c>
      <c r="AW14" s="118">
        <f t="shared" si="17"/>
        <v>0</v>
      </c>
      <c r="AX14" s="89">
        <f t="shared" si="18"/>
        <v>0</v>
      </c>
    </row>
    <row r="15" spans="2:50" ht="15.75" x14ac:dyDescent="0.25">
      <c r="B15" s="9" t="s">
        <v>94</v>
      </c>
      <c r="C15" s="4" t="str">
        <f>база!B12</f>
        <v>John Deere 318D</v>
      </c>
      <c r="D15" s="60">
        <f>база!C12</f>
        <v>110</v>
      </c>
      <c r="E15" s="146"/>
      <c r="F15" s="146"/>
      <c r="G15" s="146"/>
      <c r="H15" s="146"/>
      <c r="I15" s="146"/>
      <c r="J15" s="146"/>
      <c r="K15" s="146"/>
      <c r="L15" s="146"/>
      <c r="M15" s="124"/>
      <c r="N15" s="124"/>
      <c r="O15" s="131"/>
      <c r="P15" s="124"/>
      <c r="Q15" s="131"/>
      <c r="R15" s="131"/>
      <c r="S15" s="146"/>
      <c r="T15" s="124"/>
      <c r="U15" s="124"/>
      <c r="V15" s="131"/>
      <c r="W15" s="124"/>
      <c r="X15" s="131"/>
      <c r="Y15" s="146"/>
      <c r="Z15" s="146"/>
      <c r="AA15" s="124"/>
      <c r="AB15" s="124"/>
      <c r="AC15" s="131"/>
      <c r="AD15" s="124"/>
      <c r="AE15" s="131"/>
      <c r="AF15" s="131"/>
      <c r="AG15" s="146"/>
      <c r="AH15" s="131"/>
      <c r="AI15" s="131"/>
      <c r="AJ15" s="58">
        <f t="shared" si="27"/>
        <v>0</v>
      </c>
      <c r="AK15" s="53">
        <f t="shared" ref="AK15:AK28" si="29">SUMIF(E15:AI15,"&lt;=8")+AN15*8</f>
        <v>0</v>
      </c>
      <c r="AL15" s="115">
        <f t="shared" ref="AL15:AL28" si="30">COUNTIF(E15:AI15,"&lt;=8")</f>
        <v>0</v>
      </c>
      <c r="AM15" s="53">
        <f t="shared" ref="AM15:AM28" si="31">SUMIF(E15:AI15,"&gt;=9")-AN15*8</f>
        <v>0</v>
      </c>
      <c r="AN15" s="115">
        <f t="shared" ref="AN15:AN28" si="32">COUNTIF(E15:AI15,"&gt;=9")</f>
        <v>0</v>
      </c>
      <c r="AO15" s="116"/>
      <c r="AP15" s="117">
        <f t="shared" ref="AP15:AP16" si="33">COUNTIF(E15:AI15,"р")*8</f>
        <v>0</v>
      </c>
      <c r="AQ15" s="88">
        <f t="shared" ref="AQ15:AQ16" si="34">ROUND(D15*AK15,2)</f>
        <v>0</v>
      </c>
      <c r="AR15" s="15">
        <f t="shared" ref="AR15:AR16" si="35">D15*1.5</f>
        <v>165</v>
      </c>
      <c r="AS15" s="88">
        <f t="shared" si="28"/>
        <v>0</v>
      </c>
      <c r="AT15" s="15"/>
      <c r="AU15" s="118"/>
      <c r="AV15" s="15">
        <v>50</v>
      </c>
      <c r="AW15" s="118">
        <f t="shared" ref="AW15:AW16" si="36">AP15*AV15</f>
        <v>0</v>
      </c>
      <c r="AX15" s="89">
        <f t="shared" ref="AX15:AX16" si="37">ROUND(AQ15+AS15+AU15+AW15,2)</f>
        <v>0</v>
      </c>
    </row>
    <row r="16" spans="2:50" ht="15.75" x14ac:dyDescent="0.25">
      <c r="B16" s="9" t="s">
        <v>8</v>
      </c>
      <c r="C16" s="4" t="str">
        <f>база!B13</f>
        <v>RENAULT premium 440 тягач</v>
      </c>
      <c r="D16" s="60">
        <f>база!C13</f>
        <v>125</v>
      </c>
      <c r="E16" s="146"/>
      <c r="F16" s="146"/>
      <c r="G16" s="146"/>
      <c r="H16" s="146"/>
      <c r="I16" s="146"/>
      <c r="J16" s="146"/>
      <c r="K16" s="146"/>
      <c r="L16" s="146"/>
      <c r="M16" s="124"/>
      <c r="N16" s="124"/>
      <c r="O16" s="131"/>
      <c r="P16" s="124"/>
      <c r="Q16" s="131"/>
      <c r="R16" s="131"/>
      <c r="S16" s="146"/>
      <c r="T16" s="124"/>
      <c r="U16" s="124"/>
      <c r="V16" s="131"/>
      <c r="W16" s="124"/>
      <c r="X16" s="131"/>
      <c r="Y16" s="146"/>
      <c r="Z16" s="146"/>
      <c r="AA16" s="124"/>
      <c r="AB16" s="124"/>
      <c r="AC16" s="131"/>
      <c r="AD16" s="124"/>
      <c r="AE16" s="131"/>
      <c r="AF16" s="131"/>
      <c r="AG16" s="146"/>
      <c r="AH16" s="131"/>
      <c r="AI16" s="131"/>
      <c r="AJ16" s="58">
        <f t="shared" ref="AJ16:AJ28" si="38">SUM(E16:AI16)+AP16</f>
        <v>0</v>
      </c>
      <c r="AK16" s="53">
        <f t="shared" si="29"/>
        <v>0</v>
      </c>
      <c r="AL16" s="115">
        <f t="shared" si="30"/>
        <v>0</v>
      </c>
      <c r="AM16" s="53">
        <f t="shared" si="31"/>
        <v>0</v>
      </c>
      <c r="AN16" s="115">
        <f t="shared" si="32"/>
        <v>0</v>
      </c>
      <c r="AO16" s="116"/>
      <c r="AP16" s="117">
        <f t="shared" si="33"/>
        <v>0</v>
      </c>
      <c r="AQ16" s="88">
        <f t="shared" si="34"/>
        <v>0</v>
      </c>
      <c r="AR16" s="15">
        <f t="shared" si="35"/>
        <v>187.5</v>
      </c>
      <c r="AS16" s="88">
        <f t="shared" si="28"/>
        <v>0</v>
      </c>
      <c r="AT16" s="15"/>
      <c r="AU16" s="118"/>
      <c r="AV16" s="15">
        <v>70</v>
      </c>
      <c r="AW16" s="118">
        <f t="shared" si="36"/>
        <v>0</v>
      </c>
      <c r="AX16" s="89">
        <f t="shared" si="37"/>
        <v>0</v>
      </c>
    </row>
    <row r="17" spans="2:50" ht="15.75" x14ac:dyDescent="0.25">
      <c r="B17" s="9" t="s">
        <v>110</v>
      </c>
      <c r="C17" s="4" t="str">
        <f>база!B14</f>
        <v>Камаз 5410 (тягач)</v>
      </c>
      <c r="D17" s="60">
        <f>база!C14</f>
        <v>125</v>
      </c>
      <c r="E17" s="146"/>
      <c r="F17" s="146"/>
      <c r="G17" s="146"/>
      <c r="H17" s="146"/>
      <c r="I17" s="146"/>
      <c r="J17" s="146"/>
      <c r="K17" s="146"/>
      <c r="L17" s="146"/>
      <c r="M17" s="124"/>
      <c r="N17" s="124"/>
      <c r="O17" s="124"/>
      <c r="P17" s="124"/>
      <c r="Q17" s="124"/>
      <c r="R17" s="124"/>
      <c r="S17" s="146"/>
      <c r="T17" s="124"/>
      <c r="U17" s="124"/>
      <c r="V17" s="124"/>
      <c r="W17" s="124"/>
      <c r="X17" s="124"/>
      <c r="Y17" s="146"/>
      <c r="Z17" s="146"/>
      <c r="AA17" s="124"/>
      <c r="AB17" s="124"/>
      <c r="AC17" s="124"/>
      <c r="AD17" s="124"/>
      <c r="AE17" s="124"/>
      <c r="AF17" s="124"/>
      <c r="AG17" s="146"/>
      <c r="AH17" s="124"/>
      <c r="AI17" s="124"/>
      <c r="AJ17" s="58">
        <f t="shared" si="38"/>
        <v>0</v>
      </c>
      <c r="AK17" s="53">
        <f t="shared" si="29"/>
        <v>0</v>
      </c>
      <c r="AL17" s="115">
        <f t="shared" si="30"/>
        <v>0</v>
      </c>
      <c r="AM17" s="53">
        <f t="shared" si="31"/>
        <v>0</v>
      </c>
      <c r="AN17" s="115">
        <f t="shared" si="32"/>
        <v>0</v>
      </c>
      <c r="AO17" s="116"/>
      <c r="AP17" s="117">
        <f t="shared" ref="AP17:AP33" si="39">COUNTIF(E17:AI17,"р")*8</f>
        <v>0</v>
      </c>
      <c r="AQ17" s="88">
        <f t="shared" si="15"/>
        <v>0</v>
      </c>
      <c r="AR17" s="15">
        <f t="shared" si="16"/>
        <v>187.5</v>
      </c>
      <c r="AS17" s="88">
        <f>ROUND(AM17*AR17,)</f>
        <v>0</v>
      </c>
      <c r="AT17" s="15"/>
      <c r="AU17" s="118"/>
      <c r="AV17" s="15">
        <v>70</v>
      </c>
      <c r="AW17" s="118">
        <f t="shared" si="17"/>
        <v>0</v>
      </c>
      <c r="AX17" s="89">
        <f t="shared" si="18"/>
        <v>0</v>
      </c>
    </row>
    <row r="18" spans="2:50" ht="15.75" x14ac:dyDescent="0.25">
      <c r="B18" s="151" t="s">
        <v>75</v>
      </c>
      <c r="C18" s="126" t="str">
        <f>база!B15</f>
        <v>КАМАЗ 5511 ПЕ (самосвал)</v>
      </c>
      <c r="D18" s="60">
        <f>база!C15</f>
        <v>110</v>
      </c>
      <c r="E18" s="146"/>
      <c r="F18" s="146"/>
      <c r="G18" s="146"/>
      <c r="H18" s="146"/>
      <c r="I18" s="146"/>
      <c r="J18" s="146"/>
      <c r="K18" s="146"/>
      <c r="L18" s="146"/>
      <c r="M18" s="124"/>
      <c r="N18" s="124"/>
      <c r="O18" s="124"/>
      <c r="P18" s="124"/>
      <c r="Q18" s="124"/>
      <c r="R18" s="124"/>
      <c r="S18" s="146"/>
      <c r="T18" s="124"/>
      <c r="U18" s="124"/>
      <c r="V18" s="124"/>
      <c r="W18" s="124"/>
      <c r="X18" s="124"/>
      <c r="Y18" s="146"/>
      <c r="Z18" s="146"/>
      <c r="AA18" s="124"/>
      <c r="AB18" s="124"/>
      <c r="AC18" s="124"/>
      <c r="AD18" s="124"/>
      <c r="AE18" s="124"/>
      <c r="AF18" s="124"/>
      <c r="AG18" s="146"/>
      <c r="AH18" s="124"/>
      <c r="AI18" s="124"/>
      <c r="AJ18" s="58">
        <f t="shared" si="38"/>
        <v>0</v>
      </c>
      <c r="AK18" s="53">
        <f t="shared" si="29"/>
        <v>0</v>
      </c>
      <c r="AL18" s="115">
        <f t="shared" si="30"/>
        <v>0</v>
      </c>
      <c r="AM18" s="53">
        <f t="shared" si="31"/>
        <v>0</v>
      </c>
      <c r="AN18" s="115">
        <f t="shared" si="32"/>
        <v>0</v>
      </c>
      <c r="AO18" s="127"/>
      <c r="AP18" s="117">
        <f t="shared" si="39"/>
        <v>0</v>
      </c>
      <c r="AQ18" s="88">
        <f t="shared" si="15"/>
        <v>0</v>
      </c>
      <c r="AR18" s="15">
        <f t="shared" si="16"/>
        <v>165</v>
      </c>
      <c r="AS18" s="88">
        <f>ROUND(AM18*AR18,)</f>
        <v>0</v>
      </c>
      <c r="AT18" s="129">
        <v>50</v>
      </c>
      <c r="AU18" s="128">
        <f t="shared" ref="AU18:AU19" si="40">AT18*AO18</f>
        <v>0</v>
      </c>
      <c r="AV18" s="15">
        <v>50</v>
      </c>
      <c r="AW18" s="128">
        <f t="shared" si="17"/>
        <v>0</v>
      </c>
      <c r="AX18" s="89">
        <f t="shared" si="18"/>
        <v>0</v>
      </c>
    </row>
    <row r="19" spans="2:50" ht="15.75" x14ac:dyDescent="0.25">
      <c r="B19" s="125" t="s">
        <v>5</v>
      </c>
      <c r="C19" s="126" t="str">
        <f>база!B16</f>
        <v>КАМАЗ 5511 (самосвал)</v>
      </c>
      <c r="D19" s="60">
        <f>база!C16</f>
        <v>110</v>
      </c>
      <c r="E19" s="146"/>
      <c r="F19" s="146"/>
      <c r="G19" s="146"/>
      <c r="H19" s="146"/>
      <c r="I19" s="146"/>
      <c r="J19" s="146"/>
      <c r="K19" s="146"/>
      <c r="L19" s="146"/>
      <c r="M19" s="124"/>
      <c r="N19" s="124"/>
      <c r="O19" s="124"/>
      <c r="P19" s="124"/>
      <c r="Q19" s="124"/>
      <c r="R19" s="124"/>
      <c r="S19" s="146"/>
      <c r="T19" s="124"/>
      <c r="U19" s="124"/>
      <c r="V19" s="124"/>
      <c r="W19" s="124"/>
      <c r="X19" s="124"/>
      <c r="Y19" s="146"/>
      <c r="Z19" s="146"/>
      <c r="AA19" s="124"/>
      <c r="AB19" s="124"/>
      <c r="AC19" s="124"/>
      <c r="AD19" s="124"/>
      <c r="AE19" s="124"/>
      <c r="AF19" s="124"/>
      <c r="AG19" s="146"/>
      <c r="AH19" s="124"/>
      <c r="AI19" s="124"/>
      <c r="AJ19" s="58">
        <f t="shared" si="38"/>
        <v>0</v>
      </c>
      <c r="AK19" s="53">
        <f t="shared" si="29"/>
        <v>0</v>
      </c>
      <c r="AL19" s="115">
        <f t="shared" si="30"/>
        <v>0</v>
      </c>
      <c r="AM19" s="53">
        <f t="shared" si="31"/>
        <v>0</v>
      </c>
      <c r="AN19" s="115">
        <f t="shared" si="32"/>
        <v>0</v>
      </c>
      <c r="AO19" s="127"/>
      <c r="AP19" s="117">
        <f t="shared" si="39"/>
        <v>0</v>
      </c>
      <c r="AQ19" s="88">
        <f t="shared" si="15"/>
        <v>0</v>
      </c>
      <c r="AR19" s="15">
        <f t="shared" si="16"/>
        <v>165</v>
      </c>
      <c r="AS19" s="88">
        <f t="shared" ref="AS19:AS33" si="41">ROUND(AM19*AR19,)</f>
        <v>0</v>
      </c>
      <c r="AT19" s="129">
        <v>50</v>
      </c>
      <c r="AU19" s="128">
        <f t="shared" si="40"/>
        <v>0</v>
      </c>
      <c r="AV19" s="15">
        <v>50</v>
      </c>
      <c r="AW19" s="128">
        <f t="shared" si="17"/>
        <v>0</v>
      </c>
      <c r="AX19" s="89">
        <f t="shared" si="18"/>
        <v>0</v>
      </c>
    </row>
    <row r="20" spans="2:50" ht="15.75" x14ac:dyDescent="0.25">
      <c r="B20" s="91"/>
      <c r="C20" s="4" t="str">
        <f>база!B17</f>
        <v>КАМАЗ 55102 (колхозник)</v>
      </c>
      <c r="D20" s="60">
        <f>база!C17</f>
        <v>100</v>
      </c>
      <c r="E20" s="146"/>
      <c r="F20" s="146"/>
      <c r="G20" s="146"/>
      <c r="H20" s="146"/>
      <c r="I20" s="146"/>
      <c r="J20" s="146"/>
      <c r="K20" s="146"/>
      <c r="L20" s="146"/>
      <c r="M20" s="124"/>
      <c r="N20" s="124"/>
      <c r="O20" s="124"/>
      <c r="P20" s="124"/>
      <c r="Q20" s="124"/>
      <c r="R20" s="124"/>
      <c r="S20" s="146"/>
      <c r="T20" s="124"/>
      <c r="U20" s="124"/>
      <c r="V20" s="124"/>
      <c r="W20" s="124"/>
      <c r="X20" s="124"/>
      <c r="Y20" s="146"/>
      <c r="Z20" s="146"/>
      <c r="AA20" s="124"/>
      <c r="AB20" s="124"/>
      <c r="AC20" s="124"/>
      <c r="AD20" s="124"/>
      <c r="AE20" s="124"/>
      <c r="AF20" s="124"/>
      <c r="AG20" s="146"/>
      <c r="AH20" s="124"/>
      <c r="AI20" s="124"/>
      <c r="AJ20" s="58">
        <f t="shared" si="38"/>
        <v>0</v>
      </c>
      <c r="AK20" s="53">
        <f t="shared" si="29"/>
        <v>0</v>
      </c>
      <c r="AL20" s="115">
        <f t="shared" si="30"/>
        <v>0</v>
      </c>
      <c r="AM20" s="53">
        <f t="shared" si="31"/>
        <v>0</v>
      </c>
      <c r="AN20" s="115">
        <f t="shared" si="32"/>
        <v>0</v>
      </c>
      <c r="AO20" s="116"/>
      <c r="AP20" s="117">
        <f t="shared" si="39"/>
        <v>0</v>
      </c>
      <c r="AQ20" s="88">
        <f t="shared" si="15"/>
        <v>0</v>
      </c>
      <c r="AR20" s="15">
        <f t="shared" si="16"/>
        <v>150</v>
      </c>
      <c r="AS20" s="88">
        <f t="shared" si="41"/>
        <v>0</v>
      </c>
      <c r="AT20" s="15"/>
      <c r="AU20" s="118"/>
      <c r="AV20" s="15">
        <v>50</v>
      </c>
      <c r="AW20" s="118">
        <f t="shared" si="17"/>
        <v>0</v>
      </c>
      <c r="AX20" s="89">
        <f t="shared" si="18"/>
        <v>0</v>
      </c>
    </row>
    <row r="21" spans="2:50" ht="15.75" x14ac:dyDescent="0.25">
      <c r="B21" s="91"/>
      <c r="C21" s="4" t="str">
        <f>база!B18</f>
        <v>Микроавтобус МВ 207D </v>
      </c>
      <c r="D21" s="60">
        <f>база!C18</f>
        <v>50</v>
      </c>
      <c r="E21" s="146"/>
      <c r="F21" s="146"/>
      <c r="G21" s="146"/>
      <c r="H21" s="146"/>
      <c r="I21" s="146"/>
      <c r="J21" s="146"/>
      <c r="K21" s="146"/>
      <c r="L21" s="146"/>
      <c r="M21" s="124"/>
      <c r="N21" s="124"/>
      <c r="O21" s="124"/>
      <c r="P21" s="124"/>
      <c r="Q21" s="124"/>
      <c r="R21" s="124"/>
      <c r="S21" s="146"/>
      <c r="T21" s="124"/>
      <c r="U21" s="124"/>
      <c r="V21" s="124"/>
      <c r="W21" s="124"/>
      <c r="X21" s="124"/>
      <c r="Y21" s="146"/>
      <c r="Z21" s="146"/>
      <c r="AA21" s="124"/>
      <c r="AB21" s="124"/>
      <c r="AC21" s="124"/>
      <c r="AD21" s="124"/>
      <c r="AE21" s="124"/>
      <c r="AF21" s="124"/>
      <c r="AG21" s="146"/>
      <c r="AH21" s="124"/>
      <c r="AI21" s="124"/>
      <c r="AJ21" s="58">
        <f t="shared" si="38"/>
        <v>0</v>
      </c>
      <c r="AK21" s="53">
        <f t="shared" si="29"/>
        <v>0</v>
      </c>
      <c r="AL21" s="115">
        <f t="shared" si="30"/>
        <v>0</v>
      </c>
      <c r="AM21" s="53">
        <f t="shared" si="31"/>
        <v>0</v>
      </c>
      <c r="AN21" s="115">
        <f t="shared" si="32"/>
        <v>0</v>
      </c>
      <c r="AO21" s="116"/>
      <c r="AP21" s="117">
        <f t="shared" si="39"/>
        <v>0</v>
      </c>
      <c r="AQ21" s="88">
        <f t="shared" si="15"/>
        <v>0</v>
      </c>
      <c r="AR21" s="15">
        <f t="shared" si="16"/>
        <v>75</v>
      </c>
      <c r="AS21" s="88">
        <f t="shared" si="41"/>
        <v>0</v>
      </c>
      <c r="AT21" s="15"/>
      <c r="AU21" s="118"/>
      <c r="AV21" s="15">
        <v>50</v>
      </c>
      <c r="AW21" s="118">
        <f t="shared" si="17"/>
        <v>0</v>
      </c>
      <c r="AX21" s="89">
        <f t="shared" si="18"/>
        <v>0</v>
      </c>
    </row>
    <row r="22" spans="2:50" ht="15.75" x14ac:dyDescent="0.25">
      <c r="B22" s="9"/>
      <c r="C22" s="4" t="str">
        <f>база!B19</f>
        <v>УАЗ (Таблетка)</v>
      </c>
      <c r="D22" s="60">
        <f>база!C19</f>
        <v>50</v>
      </c>
      <c r="E22" s="146"/>
      <c r="F22" s="146"/>
      <c r="G22" s="146"/>
      <c r="H22" s="146"/>
      <c r="I22" s="146"/>
      <c r="J22" s="146"/>
      <c r="K22" s="146"/>
      <c r="L22" s="146"/>
      <c r="M22" s="124"/>
      <c r="N22" s="124"/>
      <c r="O22" s="124"/>
      <c r="P22" s="124"/>
      <c r="Q22" s="124"/>
      <c r="R22" s="124"/>
      <c r="S22" s="146"/>
      <c r="T22" s="124"/>
      <c r="U22" s="124"/>
      <c r="V22" s="124"/>
      <c r="W22" s="124"/>
      <c r="X22" s="124"/>
      <c r="Y22" s="146"/>
      <c r="Z22" s="146"/>
      <c r="AA22" s="124"/>
      <c r="AB22" s="124"/>
      <c r="AC22" s="124"/>
      <c r="AD22" s="124"/>
      <c r="AE22" s="124"/>
      <c r="AF22" s="124"/>
      <c r="AG22" s="146"/>
      <c r="AH22" s="124"/>
      <c r="AI22" s="124"/>
      <c r="AJ22" s="58">
        <f t="shared" si="38"/>
        <v>0</v>
      </c>
      <c r="AK22" s="53">
        <f t="shared" si="29"/>
        <v>0</v>
      </c>
      <c r="AL22" s="115">
        <f t="shared" si="30"/>
        <v>0</v>
      </c>
      <c r="AM22" s="53">
        <f t="shared" si="31"/>
        <v>0</v>
      </c>
      <c r="AN22" s="115">
        <f t="shared" si="32"/>
        <v>0</v>
      </c>
      <c r="AO22" s="116"/>
      <c r="AP22" s="117">
        <f t="shared" si="39"/>
        <v>0</v>
      </c>
      <c r="AQ22" s="88">
        <f t="shared" si="15"/>
        <v>0</v>
      </c>
      <c r="AR22" s="15">
        <f t="shared" si="16"/>
        <v>75</v>
      </c>
      <c r="AS22" s="88">
        <f t="shared" si="41"/>
        <v>0</v>
      </c>
      <c r="AT22" s="15"/>
      <c r="AU22" s="118"/>
      <c r="AV22" s="15">
        <v>50</v>
      </c>
      <c r="AW22" s="118">
        <f t="shared" si="17"/>
        <v>0</v>
      </c>
      <c r="AX22" s="89">
        <f t="shared" si="18"/>
        <v>0</v>
      </c>
    </row>
    <row r="23" spans="2:50" ht="15.75" x14ac:dyDescent="0.25">
      <c r="B23" s="9"/>
      <c r="C23" s="4" t="str">
        <f>база!B20</f>
        <v>JAC HFC 1020 KR</v>
      </c>
      <c r="D23" s="60">
        <f>база!C20</f>
        <v>50</v>
      </c>
      <c r="E23" s="146"/>
      <c r="F23" s="146"/>
      <c r="G23" s="146"/>
      <c r="H23" s="146"/>
      <c r="I23" s="146"/>
      <c r="J23" s="146"/>
      <c r="K23" s="146"/>
      <c r="L23" s="146"/>
      <c r="M23" s="124"/>
      <c r="N23" s="124"/>
      <c r="O23" s="124"/>
      <c r="P23" s="124"/>
      <c r="Q23" s="124"/>
      <c r="R23" s="124"/>
      <c r="S23" s="146"/>
      <c r="T23" s="124"/>
      <c r="U23" s="124"/>
      <c r="V23" s="124"/>
      <c r="W23" s="124"/>
      <c r="X23" s="124"/>
      <c r="Y23" s="146"/>
      <c r="Z23" s="146"/>
      <c r="AA23" s="124"/>
      <c r="AB23" s="124"/>
      <c r="AC23" s="124"/>
      <c r="AD23" s="124"/>
      <c r="AE23" s="124"/>
      <c r="AF23" s="124"/>
      <c r="AG23" s="146"/>
      <c r="AH23" s="124"/>
      <c r="AI23" s="124"/>
      <c r="AJ23" s="58">
        <f t="shared" si="38"/>
        <v>0</v>
      </c>
      <c r="AK23" s="53">
        <f t="shared" si="29"/>
        <v>0</v>
      </c>
      <c r="AL23" s="115">
        <f t="shared" si="30"/>
        <v>0</v>
      </c>
      <c r="AM23" s="53">
        <f t="shared" si="31"/>
        <v>0</v>
      </c>
      <c r="AN23" s="115">
        <f t="shared" si="32"/>
        <v>0</v>
      </c>
      <c r="AO23" s="116"/>
      <c r="AP23" s="117">
        <f t="shared" si="39"/>
        <v>0</v>
      </c>
      <c r="AQ23" s="88">
        <f t="shared" si="15"/>
        <v>0</v>
      </c>
      <c r="AR23" s="15">
        <f t="shared" si="16"/>
        <v>75</v>
      </c>
      <c r="AS23" s="88">
        <f t="shared" si="41"/>
        <v>0</v>
      </c>
      <c r="AT23" s="15"/>
      <c r="AU23" s="118"/>
      <c r="AV23" s="15">
        <v>50</v>
      </c>
      <c r="AW23" s="118">
        <f t="shared" si="17"/>
        <v>0</v>
      </c>
      <c r="AX23" s="89">
        <f t="shared" si="18"/>
        <v>0</v>
      </c>
    </row>
    <row r="24" spans="2:50" ht="15.75" x14ac:dyDescent="0.25">
      <c r="B24" s="9" t="s">
        <v>4</v>
      </c>
      <c r="C24" s="4" t="str">
        <f>база!B21</f>
        <v>Газ 331040 ВАЛДАЙ</v>
      </c>
      <c r="D24" s="60">
        <f>база!C21</f>
        <v>100</v>
      </c>
      <c r="E24" s="146"/>
      <c r="F24" s="146"/>
      <c r="G24" s="146"/>
      <c r="H24" s="146"/>
      <c r="I24" s="146"/>
      <c r="J24" s="146"/>
      <c r="K24" s="146"/>
      <c r="L24" s="146"/>
      <c r="M24" s="124"/>
      <c r="N24" s="124"/>
      <c r="O24" s="124"/>
      <c r="P24" s="124"/>
      <c r="Q24" s="124"/>
      <c r="R24" s="124"/>
      <c r="S24" s="146"/>
      <c r="T24" s="124"/>
      <c r="U24" s="124"/>
      <c r="V24" s="124"/>
      <c r="W24" s="124"/>
      <c r="X24" s="124"/>
      <c r="Y24" s="146"/>
      <c r="Z24" s="146"/>
      <c r="AA24" s="124"/>
      <c r="AB24" s="124"/>
      <c r="AC24" s="124"/>
      <c r="AD24" s="124"/>
      <c r="AE24" s="124"/>
      <c r="AF24" s="124"/>
      <c r="AG24" s="146"/>
      <c r="AH24" s="124"/>
      <c r="AI24" s="124"/>
      <c r="AJ24" s="58">
        <f t="shared" si="38"/>
        <v>0</v>
      </c>
      <c r="AK24" s="53">
        <f t="shared" si="29"/>
        <v>0</v>
      </c>
      <c r="AL24" s="115">
        <f t="shared" si="30"/>
        <v>0</v>
      </c>
      <c r="AM24" s="53">
        <f t="shared" si="31"/>
        <v>0</v>
      </c>
      <c r="AN24" s="115">
        <f t="shared" si="32"/>
        <v>0</v>
      </c>
      <c r="AO24" s="116"/>
      <c r="AP24" s="117">
        <f t="shared" si="39"/>
        <v>0</v>
      </c>
      <c r="AQ24" s="88">
        <f t="shared" si="15"/>
        <v>0</v>
      </c>
      <c r="AR24" s="15">
        <f t="shared" si="16"/>
        <v>150</v>
      </c>
      <c r="AS24" s="88">
        <f t="shared" si="41"/>
        <v>0</v>
      </c>
      <c r="AT24" s="15"/>
      <c r="AU24" s="118"/>
      <c r="AV24" s="15">
        <v>50</v>
      </c>
      <c r="AW24" s="118">
        <f t="shared" si="17"/>
        <v>0</v>
      </c>
      <c r="AX24" s="89">
        <f t="shared" si="18"/>
        <v>0</v>
      </c>
    </row>
    <row r="25" spans="2:50" ht="15.75" x14ac:dyDescent="0.25">
      <c r="B25" s="9"/>
      <c r="C25" s="4" t="str">
        <f>база!B22</f>
        <v>Газель-NEXT (тент)</v>
      </c>
      <c r="D25" s="60">
        <f>база!C22</f>
        <v>50</v>
      </c>
      <c r="E25" s="146"/>
      <c r="F25" s="146"/>
      <c r="G25" s="146"/>
      <c r="H25" s="146"/>
      <c r="I25" s="146"/>
      <c r="J25" s="146"/>
      <c r="K25" s="146"/>
      <c r="L25" s="146"/>
      <c r="M25" s="124"/>
      <c r="N25" s="124"/>
      <c r="O25" s="124"/>
      <c r="P25" s="124"/>
      <c r="Q25" s="124"/>
      <c r="R25" s="124"/>
      <c r="S25" s="146"/>
      <c r="T25" s="124"/>
      <c r="U25" s="124"/>
      <c r="V25" s="124"/>
      <c r="W25" s="124"/>
      <c r="X25" s="124"/>
      <c r="Y25" s="146"/>
      <c r="Z25" s="146"/>
      <c r="AA25" s="124"/>
      <c r="AB25" s="124"/>
      <c r="AC25" s="124"/>
      <c r="AD25" s="124"/>
      <c r="AE25" s="124"/>
      <c r="AF25" s="124"/>
      <c r="AG25" s="146"/>
      <c r="AH25" s="124"/>
      <c r="AI25" s="124"/>
      <c r="AJ25" s="58">
        <f t="shared" si="38"/>
        <v>0</v>
      </c>
      <c r="AK25" s="53">
        <f t="shared" si="29"/>
        <v>0</v>
      </c>
      <c r="AL25" s="115">
        <f t="shared" si="30"/>
        <v>0</v>
      </c>
      <c r="AM25" s="53">
        <f t="shared" si="31"/>
        <v>0</v>
      </c>
      <c r="AN25" s="115">
        <f t="shared" si="32"/>
        <v>0</v>
      </c>
      <c r="AO25" s="116"/>
      <c r="AP25" s="117">
        <f t="shared" si="39"/>
        <v>0</v>
      </c>
      <c r="AQ25" s="88">
        <f t="shared" si="15"/>
        <v>0</v>
      </c>
      <c r="AR25" s="15">
        <f t="shared" si="16"/>
        <v>75</v>
      </c>
      <c r="AS25" s="88">
        <f t="shared" si="41"/>
        <v>0</v>
      </c>
      <c r="AT25" s="15"/>
      <c r="AU25" s="118"/>
      <c r="AV25" s="15">
        <v>50</v>
      </c>
      <c r="AW25" s="118">
        <f t="shared" si="17"/>
        <v>0</v>
      </c>
      <c r="AX25" s="89">
        <f t="shared" si="18"/>
        <v>0</v>
      </c>
    </row>
    <row r="26" spans="2:50" ht="15.75" x14ac:dyDescent="0.25">
      <c r="B26" s="9"/>
      <c r="C26" s="4" t="str">
        <f>база!B23</f>
        <v>LANOS хэч-синий</v>
      </c>
      <c r="D26" s="60">
        <f>база!C23</f>
        <v>50</v>
      </c>
      <c r="E26" s="146"/>
      <c r="F26" s="146"/>
      <c r="G26" s="146"/>
      <c r="H26" s="146"/>
      <c r="I26" s="146"/>
      <c r="J26" s="146"/>
      <c r="K26" s="146"/>
      <c r="L26" s="146"/>
      <c r="M26" s="124"/>
      <c r="N26" s="124"/>
      <c r="O26" s="124"/>
      <c r="P26" s="124"/>
      <c r="Q26" s="124"/>
      <c r="R26" s="124"/>
      <c r="S26" s="146"/>
      <c r="T26" s="124"/>
      <c r="U26" s="124"/>
      <c r="V26" s="124"/>
      <c r="W26" s="124"/>
      <c r="X26" s="124"/>
      <c r="Y26" s="146"/>
      <c r="Z26" s="146"/>
      <c r="AA26" s="124"/>
      <c r="AB26" s="124"/>
      <c r="AC26" s="124"/>
      <c r="AD26" s="124"/>
      <c r="AE26" s="124"/>
      <c r="AF26" s="124"/>
      <c r="AG26" s="146"/>
      <c r="AH26" s="124"/>
      <c r="AI26" s="124"/>
      <c r="AJ26" s="58">
        <f t="shared" si="38"/>
        <v>0</v>
      </c>
      <c r="AK26" s="53">
        <f t="shared" si="29"/>
        <v>0</v>
      </c>
      <c r="AL26" s="115">
        <f t="shared" si="30"/>
        <v>0</v>
      </c>
      <c r="AM26" s="53">
        <f t="shared" si="31"/>
        <v>0</v>
      </c>
      <c r="AN26" s="115">
        <f t="shared" si="32"/>
        <v>0</v>
      </c>
      <c r="AO26" s="116"/>
      <c r="AP26" s="117">
        <f t="shared" si="39"/>
        <v>0</v>
      </c>
      <c r="AQ26" s="88">
        <f t="shared" si="15"/>
        <v>0</v>
      </c>
      <c r="AR26" s="15">
        <f t="shared" si="16"/>
        <v>75</v>
      </c>
      <c r="AS26" s="88">
        <f t="shared" si="41"/>
        <v>0</v>
      </c>
      <c r="AT26" s="15"/>
      <c r="AU26" s="118"/>
      <c r="AV26" s="15">
        <v>50</v>
      </c>
      <c r="AW26" s="118">
        <f t="shared" si="17"/>
        <v>0</v>
      </c>
      <c r="AX26" s="89">
        <f t="shared" si="18"/>
        <v>0</v>
      </c>
    </row>
    <row r="27" spans="2:50" ht="15.75" x14ac:dyDescent="0.25">
      <c r="B27" s="9"/>
      <c r="C27" s="4" t="str">
        <f>база!B24</f>
        <v>Заз ТАВРИЯ</v>
      </c>
      <c r="D27" s="60">
        <f>база!C24</f>
        <v>70</v>
      </c>
      <c r="E27" s="146"/>
      <c r="F27" s="146"/>
      <c r="G27" s="146"/>
      <c r="H27" s="146"/>
      <c r="I27" s="146"/>
      <c r="J27" s="146"/>
      <c r="K27" s="146"/>
      <c r="L27" s="146"/>
      <c r="M27" s="124"/>
      <c r="N27" s="124"/>
      <c r="O27" s="124"/>
      <c r="P27" s="124"/>
      <c r="Q27" s="124"/>
      <c r="R27" s="124"/>
      <c r="S27" s="146"/>
      <c r="T27" s="124"/>
      <c r="U27" s="124"/>
      <c r="V27" s="124"/>
      <c r="W27" s="124"/>
      <c r="X27" s="124"/>
      <c r="Y27" s="146"/>
      <c r="Z27" s="146"/>
      <c r="AA27" s="124"/>
      <c r="AB27" s="124"/>
      <c r="AC27" s="124"/>
      <c r="AD27" s="124"/>
      <c r="AE27" s="124"/>
      <c r="AF27" s="124"/>
      <c r="AG27" s="146"/>
      <c r="AH27" s="124"/>
      <c r="AI27" s="124"/>
      <c r="AJ27" s="58">
        <f t="shared" si="38"/>
        <v>0</v>
      </c>
      <c r="AK27" s="53">
        <f t="shared" si="29"/>
        <v>0</v>
      </c>
      <c r="AL27" s="115">
        <f t="shared" si="30"/>
        <v>0</v>
      </c>
      <c r="AM27" s="53">
        <f t="shared" si="31"/>
        <v>0</v>
      </c>
      <c r="AN27" s="115">
        <f t="shared" si="32"/>
        <v>0</v>
      </c>
      <c r="AO27" s="116"/>
      <c r="AP27" s="117">
        <f t="shared" si="39"/>
        <v>0</v>
      </c>
      <c r="AQ27" s="88">
        <f t="shared" si="15"/>
        <v>0</v>
      </c>
      <c r="AR27" s="15">
        <f t="shared" si="16"/>
        <v>105</v>
      </c>
      <c r="AS27" s="88">
        <f t="shared" si="41"/>
        <v>0</v>
      </c>
      <c r="AT27" s="15"/>
      <c r="AU27" s="118"/>
      <c r="AV27" s="15">
        <v>50</v>
      </c>
      <c r="AW27" s="118">
        <f t="shared" si="17"/>
        <v>0</v>
      </c>
      <c r="AX27" s="89">
        <f t="shared" si="18"/>
        <v>0</v>
      </c>
    </row>
    <row r="28" spans="2:50" ht="15.75" x14ac:dyDescent="0.25">
      <c r="B28" s="9"/>
      <c r="C28" s="4" t="str">
        <f>база!B25</f>
        <v>Opel combo</v>
      </c>
      <c r="D28" s="60">
        <f>база!C25</f>
        <v>70</v>
      </c>
      <c r="E28" s="146"/>
      <c r="F28" s="146"/>
      <c r="G28" s="146"/>
      <c r="H28" s="146"/>
      <c r="I28" s="146"/>
      <c r="J28" s="146"/>
      <c r="K28" s="146"/>
      <c r="L28" s="146"/>
      <c r="M28" s="124"/>
      <c r="N28" s="124"/>
      <c r="O28" s="124"/>
      <c r="P28" s="124"/>
      <c r="Q28" s="124"/>
      <c r="R28" s="124"/>
      <c r="S28" s="146"/>
      <c r="T28" s="124"/>
      <c r="U28" s="124"/>
      <c r="V28" s="124"/>
      <c r="W28" s="124"/>
      <c r="X28" s="124"/>
      <c r="Y28" s="146"/>
      <c r="Z28" s="146"/>
      <c r="AA28" s="124"/>
      <c r="AB28" s="124"/>
      <c r="AC28" s="124"/>
      <c r="AD28" s="124"/>
      <c r="AE28" s="124"/>
      <c r="AF28" s="124"/>
      <c r="AG28" s="146"/>
      <c r="AH28" s="124"/>
      <c r="AI28" s="124"/>
      <c r="AJ28" s="58">
        <f t="shared" si="38"/>
        <v>0</v>
      </c>
      <c r="AK28" s="53">
        <f t="shared" si="29"/>
        <v>0</v>
      </c>
      <c r="AL28" s="115">
        <f t="shared" si="30"/>
        <v>0</v>
      </c>
      <c r="AM28" s="53">
        <f t="shared" si="31"/>
        <v>0</v>
      </c>
      <c r="AN28" s="115">
        <f t="shared" si="32"/>
        <v>0</v>
      </c>
      <c r="AO28" s="116"/>
      <c r="AP28" s="117">
        <f t="shared" si="39"/>
        <v>0</v>
      </c>
      <c r="AQ28" s="88">
        <f t="shared" si="15"/>
        <v>0</v>
      </c>
      <c r="AR28" s="15">
        <f t="shared" si="16"/>
        <v>105</v>
      </c>
      <c r="AS28" s="88">
        <f t="shared" si="41"/>
        <v>0</v>
      </c>
      <c r="AT28" s="15"/>
      <c r="AU28" s="118"/>
      <c r="AV28" s="15">
        <v>50</v>
      </c>
      <c r="AW28" s="118">
        <f t="shared" si="17"/>
        <v>0</v>
      </c>
      <c r="AX28" s="89">
        <f t="shared" si="18"/>
        <v>0</v>
      </c>
    </row>
    <row r="29" spans="2:50" ht="15.75" x14ac:dyDescent="0.25">
      <c r="B29" s="9"/>
      <c r="C29" s="4" t="str">
        <f>база!B26</f>
        <v xml:space="preserve">Lada Largus </v>
      </c>
      <c r="D29" s="60">
        <f>база!C26</f>
        <v>50</v>
      </c>
      <c r="E29" s="146"/>
      <c r="F29" s="146"/>
      <c r="G29" s="146"/>
      <c r="H29" s="146"/>
      <c r="I29" s="146"/>
      <c r="J29" s="146"/>
      <c r="K29" s="146"/>
      <c r="L29" s="146"/>
      <c r="M29" s="124"/>
      <c r="N29" s="124"/>
      <c r="O29" s="124"/>
      <c r="P29" s="124"/>
      <c r="Q29" s="124"/>
      <c r="R29" s="124"/>
      <c r="S29" s="146"/>
      <c r="T29" s="124"/>
      <c r="U29" s="124"/>
      <c r="V29" s="124"/>
      <c r="W29" s="124"/>
      <c r="X29" s="124"/>
      <c r="Y29" s="146"/>
      <c r="Z29" s="146"/>
      <c r="AA29" s="124"/>
      <c r="AB29" s="124"/>
      <c r="AC29" s="124"/>
      <c r="AD29" s="124"/>
      <c r="AE29" s="124"/>
      <c r="AF29" s="124"/>
      <c r="AG29" s="146"/>
      <c r="AH29" s="124"/>
      <c r="AI29" s="124"/>
      <c r="AJ29" s="58">
        <f t="shared" si="27"/>
        <v>0</v>
      </c>
      <c r="AK29" s="53">
        <f t="shared" si="11"/>
        <v>0</v>
      </c>
      <c r="AL29" s="115">
        <f t="shared" si="12"/>
        <v>0</v>
      </c>
      <c r="AM29" s="53">
        <f t="shared" si="13"/>
        <v>0</v>
      </c>
      <c r="AN29" s="115">
        <f t="shared" si="14"/>
        <v>0</v>
      </c>
      <c r="AO29" s="116"/>
      <c r="AP29" s="117">
        <f t="shared" si="39"/>
        <v>0</v>
      </c>
      <c r="AQ29" s="88">
        <f t="shared" si="15"/>
        <v>0</v>
      </c>
      <c r="AR29" s="15">
        <f t="shared" si="16"/>
        <v>75</v>
      </c>
      <c r="AS29" s="88">
        <f t="shared" si="41"/>
        <v>0</v>
      </c>
      <c r="AT29" s="15"/>
      <c r="AU29" s="118"/>
      <c r="AV29" s="15">
        <v>50</v>
      </c>
      <c r="AW29" s="118">
        <f t="shared" si="17"/>
        <v>0</v>
      </c>
      <c r="AX29" s="89">
        <f t="shared" si="18"/>
        <v>0</v>
      </c>
    </row>
    <row r="30" spans="2:50" ht="15.75" x14ac:dyDescent="0.25">
      <c r="B30" s="9"/>
      <c r="C30" s="4" t="str">
        <f>база!B27</f>
        <v>Opel Omega</v>
      </c>
      <c r="D30" s="60">
        <f>база!C27</f>
        <v>50</v>
      </c>
      <c r="E30" s="146"/>
      <c r="F30" s="146"/>
      <c r="G30" s="146"/>
      <c r="H30" s="146"/>
      <c r="I30" s="146"/>
      <c r="J30" s="146"/>
      <c r="K30" s="146"/>
      <c r="L30" s="146"/>
      <c r="M30" s="124"/>
      <c r="N30" s="124"/>
      <c r="O30" s="124"/>
      <c r="P30" s="124"/>
      <c r="Q30" s="124"/>
      <c r="R30" s="124"/>
      <c r="S30" s="146"/>
      <c r="T30" s="124"/>
      <c r="U30" s="124"/>
      <c r="V30" s="124"/>
      <c r="W30" s="124"/>
      <c r="X30" s="124"/>
      <c r="Y30" s="146"/>
      <c r="Z30" s="146"/>
      <c r="AA30" s="124"/>
      <c r="AB30" s="124"/>
      <c r="AC30" s="124"/>
      <c r="AD30" s="124"/>
      <c r="AE30" s="124"/>
      <c r="AF30" s="124"/>
      <c r="AG30" s="146"/>
      <c r="AH30" s="124"/>
      <c r="AI30" s="124"/>
      <c r="AJ30" s="58">
        <f t="shared" si="27"/>
        <v>0</v>
      </c>
      <c r="AK30" s="53">
        <f t="shared" si="11"/>
        <v>0</v>
      </c>
      <c r="AL30" s="115">
        <f t="shared" si="12"/>
        <v>0</v>
      </c>
      <c r="AM30" s="53">
        <f t="shared" si="13"/>
        <v>0</v>
      </c>
      <c r="AN30" s="115">
        <f t="shared" si="14"/>
        <v>0</v>
      </c>
      <c r="AO30" s="116"/>
      <c r="AP30" s="117">
        <f t="shared" si="39"/>
        <v>0</v>
      </c>
      <c r="AQ30" s="88">
        <f t="shared" si="15"/>
        <v>0</v>
      </c>
      <c r="AR30" s="15">
        <f t="shared" si="16"/>
        <v>75</v>
      </c>
      <c r="AS30" s="88">
        <f t="shared" si="41"/>
        <v>0</v>
      </c>
      <c r="AT30" s="15"/>
      <c r="AU30" s="118"/>
      <c r="AV30" s="15">
        <v>50</v>
      </c>
      <c r="AW30" s="118">
        <f t="shared" si="17"/>
        <v>0</v>
      </c>
      <c r="AX30" s="89">
        <f t="shared" si="18"/>
        <v>0</v>
      </c>
    </row>
    <row r="31" spans="2:50" ht="15.75" x14ac:dyDescent="0.25">
      <c r="B31" s="9"/>
      <c r="C31" s="4" t="str">
        <f>база!B28</f>
        <v xml:space="preserve">Renault Duster </v>
      </c>
      <c r="D31" s="60">
        <f>база!C28</f>
        <v>50</v>
      </c>
      <c r="E31" s="146"/>
      <c r="F31" s="146"/>
      <c r="G31" s="146"/>
      <c r="H31" s="146"/>
      <c r="I31" s="146"/>
      <c r="J31" s="146"/>
      <c r="K31" s="146"/>
      <c r="L31" s="146"/>
      <c r="M31" s="124"/>
      <c r="N31" s="124"/>
      <c r="O31" s="131"/>
      <c r="P31" s="124"/>
      <c r="Q31" s="131"/>
      <c r="R31" s="131"/>
      <c r="S31" s="146"/>
      <c r="T31" s="124"/>
      <c r="U31" s="124"/>
      <c r="V31" s="131"/>
      <c r="W31" s="124"/>
      <c r="X31" s="131"/>
      <c r="Y31" s="146"/>
      <c r="Z31" s="146"/>
      <c r="AA31" s="124"/>
      <c r="AB31" s="124"/>
      <c r="AC31" s="131"/>
      <c r="AD31" s="124"/>
      <c r="AE31" s="131"/>
      <c r="AF31" s="131"/>
      <c r="AG31" s="146"/>
      <c r="AH31" s="131"/>
      <c r="AI31" s="131"/>
      <c r="AJ31" s="58">
        <f t="shared" si="27"/>
        <v>0</v>
      </c>
      <c r="AK31" s="53">
        <f t="shared" si="11"/>
        <v>0</v>
      </c>
      <c r="AL31" s="115">
        <f t="shared" si="12"/>
        <v>0</v>
      </c>
      <c r="AM31" s="53">
        <f t="shared" si="13"/>
        <v>0</v>
      </c>
      <c r="AN31" s="115">
        <f t="shared" si="14"/>
        <v>0</v>
      </c>
      <c r="AO31" s="116"/>
      <c r="AP31" s="117">
        <f t="shared" si="39"/>
        <v>0</v>
      </c>
      <c r="AQ31" s="88">
        <f t="shared" si="15"/>
        <v>0</v>
      </c>
      <c r="AR31" s="15">
        <f t="shared" si="16"/>
        <v>75</v>
      </c>
      <c r="AS31" s="88">
        <f t="shared" si="41"/>
        <v>0</v>
      </c>
      <c r="AT31" s="15"/>
      <c r="AU31" s="118"/>
      <c r="AV31" s="15">
        <v>50</v>
      </c>
      <c r="AW31" s="118">
        <f t="shared" si="17"/>
        <v>0</v>
      </c>
      <c r="AX31" s="89">
        <f t="shared" si="18"/>
        <v>0</v>
      </c>
    </row>
    <row r="32" spans="2:50" ht="15.75" x14ac:dyDescent="0.25">
      <c r="B32" s="9"/>
      <c r="C32" s="4" t="str">
        <f>база!B29</f>
        <v>Hyundai Tucson</v>
      </c>
      <c r="D32" s="60">
        <f>база!C29</f>
        <v>50</v>
      </c>
      <c r="E32" s="146"/>
      <c r="F32" s="146"/>
      <c r="G32" s="146"/>
      <c r="H32" s="146"/>
      <c r="I32" s="146"/>
      <c r="J32" s="146"/>
      <c r="K32" s="146"/>
      <c r="L32" s="146"/>
      <c r="M32" s="124"/>
      <c r="N32" s="124"/>
      <c r="O32" s="131"/>
      <c r="P32" s="124"/>
      <c r="Q32" s="131"/>
      <c r="R32" s="131"/>
      <c r="S32" s="146"/>
      <c r="T32" s="124"/>
      <c r="U32" s="124"/>
      <c r="V32" s="131"/>
      <c r="W32" s="124"/>
      <c r="X32" s="131"/>
      <c r="Y32" s="146"/>
      <c r="Z32" s="146"/>
      <c r="AA32" s="124"/>
      <c r="AB32" s="124"/>
      <c r="AC32" s="131"/>
      <c r="AD32" s="124"/>
      <c r="AE32" s="131"/>
      <c r="AF32" s="131"/>
      <c r="AG32" s="146"/>
      <c r="AH32" s="131"/>
      <c r="AI32" s="131"/>
      <c r="AJ32" s="58">
        <f t="shared" si="27"/>
        <v>0</v>
      </c>
      <c r="AK32" s="53">
        <f t="shared" si="11"/>
        <v>0</v>
      </c>
      <c r="AL32" s="115">
        <f t="shared" si="12"/>
        <v>0</v>
      </c>
      <c r="AM32" s="53">
        <f t="shared" si="13"/>
        <v>0</v>
      </c>
      <c r="AN32" s="115">
        <f t="shared" si="14"/>
        <v>0</v>
      </c>
      <c r="AO32" s="116"/>
      <c r="AP32" s="117">
        <f t="shared" si="39"/>
        <v>0</v>
      </c>
      <c r="AQ32" s="88">
        <f t="shared" si="15"/>
        <v>0</v>
      </c>
      <c r="AR32" s="15">
        <f t="shared" si="16"/>
        <v>75</v>
      </c>
      <c r="AS32" s="88">
        <f t="shared" si="41"/>
        <v>0</v>
      </c>
      <c r="AT32" s="15"/>
      <c r="AU32" s="118"/>
      <c r="AV32" s="15">
        <v>50</v>
      </c>
      <c r="AW32" s="118">
        <f t="shared" si="17"/>
        <v>0</v>
      </c>
      <c r="AX32" s="89">
        <f t="shared" si="18"/>
        <v>0</v>
      </c>
    </row>
    <row r="33" spans="2:50" ht="15.75" x14ac:dyDescent="0.25">
      <c r="B33" s="9"/>
      <c r="C33" s="4" t="str">
        <f>база!B30</f>
        <v>ВАЗ 2105</v>
      </c>
      <c r="D33" s="60">
        <f>база!C30</f>
        <v>50</v>
      </c>
      <c r="E33" s="146"/>
      <c r="F33" s="146"/>
      <c r="G33" s="146"/>
      <c r="H33" s="146"/>
      <c r="I33" s="146"/>
      <c r="J33" s="146"/>
      <c r="K33" s="146"/>
      <c r="L33" s="146"/>
      <c r="M33" s="124"/>
      <c r="N33" s="124"/>
      <c r="O33" s="131"/>
      <c r="P33" s="124"/>
      <c r="Q33" s="131"/>
      <c r="R33" s="131"/>
      <c r="S33" s="146"/>
      <c r="T33" s="124"/>
      <c r="U33" s="124"/>
      <c r="V33" s="131"/>
      <c r="W33" s="124"/>
      <c r="X33" s="131"/>
      <c r="Y33" s="146"/>
      <c r="Z33" s="146"/>
      <c r="AA33" s="124"/>
      <c r="AB33" s="124"/>
      <c r="AC33" s="131"/>
      <c r="AD33" s="124"/>
      <c r="AE33" s="131"/>
      <c r="AF33" s="131"/>
      <c r="AG33" s="146"/>
      <c r="AH33" s="131"/>
      <c r="AI33" s="131"/>
      <c r="AJ33" s="58">
        <f t="shared" si="27"/>
        <v>0</v>
      </c>
      <c r="AK33" s="53">
        <f t="shared" si="11"/>
        <v>0</v>
      </c>
      <c r="AL33" s="115">
        <f t="shared" si="12"/>
        <v>0</v>
      </c>
      <c r="AM33" s="53">
        <f t="shared" si="13"/>
        <v>0</v>
      </c>
      <c r="AN33" s="115">
        <f t="shared" si="14"/>
        <v>0</v>
      </c>
      <c r="AO33" s="116"/>
      <c r="AP33" s="117">
        <f t="shared" si="39"/>
        <v>0</v>
      </c>
      <c r="AQ33" s="88">
        <f t="shared" si="15"/>
        <v>0</v>
      </c>
      <c r="AR33" s="15">
        <f t="shared" si="16"/>
        <v>75</v>
      </c>
      <c r="AS33" s="88">
        <f t="shared" si="41"/>
        <v>0</v>
      </c>
      <c r="AT33" s="15"/>
      <c r="AU33" s="118"/>
      <c r="AV33" s="15">
        <v>50</v>
      </c>
      <c r="AW33" s="118">
        <f t="shared" si="17"/>
        <v>0</v>
      </c>
      <c r="AX33" s="89">
        <f t="shared" si="18"/>
        <v>0</v>
      </c>
    </row>
    <row r="34" spans="2:50" ht="15.75" x14ac:dyDescent="0.25">
      <c r="B34" s="9"/>
      <c r="C34" s="4">
        <f>база!B31</f>
        <v>0</v>
      </c>
      <c r="D34" s="60">
        <f>база!C31</f>
        <v>0</v>
      </c>
      <c r="E34" s="146"/>
      <c r="F34" s="146"/>
      <c r="G34" s="146"/>
      <c r="H34" s="146"/>
      <c r="I34" s="146"/>
      <c r="J34" s="146"/>
      <c r="K34" s="146"/>
      <c r="L34" s="146"/>
      <c r="M34" s="124"/>
      <c r="N34" s="124"/>
      <c r="O34" s="131"/>
      <c r="P34" s="124"/>
      <c r="Q34" s="131"/>
      <c r="R34" s="131"/>
      <c r="S34" s="146"/>
      <c r="T34" s="124"/>
      <c r="U34" s="124"/>
      <c r="V34" s="131"/>
      <c r="W34" s="124"/>
      <c r="X34" s="131"/>
      <c r="Y34" s="146"/>
      <c r="Z34" s="146"/>
      <c r="AA34" s="124"/>
      <c r="AB34" s="124"/>
      <c r="AC34" s="131"/>
      <c r="AD34" s="124"/>
      <c r="AE34" s="131"/>
      <c r="AF34" s="131"/>
      <c r="AG34" s="146"/>
      <c r="AH34" s="131"/>
      <c r="AI34" s="131"/>
      <c r="AJ34" s="58"/>
      <c r="AK34" s="53"/>
      <c r="AL34" s="115"/>
      <c r="AM34" s="53"/>
      <c r="AN34" s="115"/>
      <c r="AO34" s="116"/>
      <c r="AP34" s="117"/>
      <c r="AQ34" s="88"/>
      <c r="AR34" s="15"/>
      <c r="AS34" s="88"/>
      <c r="AT34" s="15"/>
      <c r="AU34" s="118"/>
      <c r="AV34" s="15"/>
      <c r="AW34" s="118"/>
      <c r="AX34" s="89"/>
    </row>
    <row r="35" spans="2:50" ht="15.75" x14ac:dyDescent="0.25">
      <c r="B35" s="9"/>
      <c r="C35" s="4"/>
      <c r="D35" s="60"/>
      <c r="E35" s="146"/>
      <c r="F35" s="146"/>
      <c r="G35" s="146"/>
      <c r="H35" s="146"/>
      <c r="I35" s="146"/>
      <c r="J35" s="146"/>
      <c r="K35" s="146"/>
      <c r="L35" s="146"/>
      <c r="M35" s="124"/>
      <c r="N35" s="124"/>
      <c r="O35" s="131"/>
      <c r="P35" s="124"/>
      <c r="Q35" s="131"/>
      <c r="R35" s="131"/>
      <c r="S35" s="146"/>
      <c r="T35" s="124"/>
      <c r="U35" s="124"/>
      <c r="V35" s="131"/>
      <c r="W35" s="124"/>
      <c r="X35" s="131"/>
      <c r="Y35" s="146"/>
      <c r="Z35" s="146"/>
      <c r="AA35" s="124"/>
      <c r="AB35" s="124"/>
      <c r="AC35" s="131"/>
      <c r="AD35" s="124"/>
      <c r="AE35" s="131"/>
      <c r="AF35" s="131"/>
      <c r="AG35" s="146"/>
      <c r="AH35" s="131"/>
      <c r="AI35" s="131"/>
      <c r="AJ35" s="58"/>
      <c r="AK35" s="53"/>
      <c r="AL35" s="123"/>
      <c r="AM35" s="53"/>
      <c r="AN35" s="123"/>
      <c r="AO35" s="116"/>
      <c r="AP35" s="117"/>
      <c r="AQ35" s="88"/>
      <c r="AR35" s="15"/>
      <c r="AS35" s="88"/>
      <c r="AT35" s="15"/>
      <c r="AU35" s="118"/>
      <c r="AV35" s="15"/>
      <c r="AW35" s="118"/>
      <c r="AX35" s="89"/>
    </row>
    <row r="36" spans="2:50" ht="15.75" x14ac:dyDescent="0.25">
      <c r="AJ36" s="59">
        <f>SUM(AJ7:AJ35)</f>
        <v>0</v>
      </c>
      <c r="AQ36" s="49">
        <f>ROUND(SUM(AQ7:AQ35),2)</f>
        <v>0</v>
      </c>
      <c r="AR36" s="30"/>
      <c r="AS36" s="30"/>
      <c r="AT36" s="30"/>
      <c r="AU36" s="30"/>
      <c r="AV36" s="30"/>
      <c r="AW36" s="30"/>
      <c r="AX36" s="49">
        <f>ROUND(SUM(AX7:AX35),2)</f>
        <v>0</v>
      </c>
    </row>
    <row r="39" spans="2:50" ht="16.5" x14ac:dyDescent="0.25">
      <c r="B39" s="145" t="s">
        <v>62</v>
      </c>
      <c r="D39" s="33" t="str">
        <f>B5</f>
        <v>за январь</v>
      </c>
      <c r="E39" s="146"/>
      <c r="F39" s="146"/>
      <c r="G39" s="146"/>
      <c r="H39" s="146"/>
      <c r="I39" s="146"/>
      <c r="J39" s="146"/>
      <c r="K39" s="146"/>
      <c r="L39" s="146"/>
      <c r="M39" s="124">
        <v>8</v>
      </c>
      <c r="N39" s="124">
        <v>8</v>
      </c>
      <c r="O39" s="131">
        <v>8</v>
      </c>
      <c r="P39" s="124">
        <v>8</v>
      </c>
      <c r="Q39" s="131">
        <v>8</v>
      </c>
      <c r="R39" s="131">
        <v>8</v>
      </c>
      <c r="S39" s="146"/>
      <c r="T39" s="124">
        <v>8</v>
      </c>
      <c r="U39" s="124">
        <v>8</v>
      </c>
      <c r="V39" s="131">
        <v>8</v>
      </c>
      <c r="W39" s="124">
        <v>8</v>
      </c>
      <c r="X39" s="131">
        <v>8</v>
      </c>
      <c r="Y39" s="131"/>
      <c r="Z39" s="146"/>
      <c r="AA39" s="124">
        <v>8</v>
      </c>
      <c r="AB39" s="124">
        <v>8</v>
      </c>
      <c r="AC39" s="131">
        <v>8</v>
      </c>
      <c r="AD39" s="124">
        <v>8</v>
      </c>
      <c r="AE39" s="131">
        <v>8</v>
      </c>
      <c r="AF39" s="131">
        <v>8</v>
      </c>
      <c r="AG39" s="146"/>
      <c r="AH39" s="131">
        <v>8</v>
      </c>
      <c r="AI39" s="131">
        <v>8</v>
      </c>
      <c r="AJ39" s="32">
        <f>SUM(E39:AI39)</f>
        <v>152</v>
      </c>
      <c r="AK39" s="32"/>
      <c r="AL39" s="32">
        <f t="shared" ref="AL39" si="42">COUNTIF(E39:AI39,"&lt;=8")</f>
        <v>19</v>
      </c>
      <c r="AP39">
        <v>100</v>
      </c>
      <c r="AQ39">
        <f>AJ39*AP39</f>
        <v>15200</v>
      </c>
    </row>
    <row r="42" spans="2:50" x14ac:dyDescent="0.25">
      <c r="E42" s="6">
        <v>8</v>
      </c>
      <c r="F42" t="s">
        <v>50</v>
      </c>
      <c r="G42" s="19" t="s">
        <v>51</v>
      </c>
    </row>
    <row r="43" spans="2:50" x14ac:dyDescent="0.25">
      <c r="E43" s="6" t="s">
        <v>49</v>
      </c>
      <c r="F43" t="s">
        <v>50</v>
      </c>
      <c r="G43" s="19" t="s">
        <v>63</v>
      </c>
    </row>
  </sheetData>
  <dataConsolidate/>
  <mergeCells count="10">
    <mergeCell ref="AV5:AW5"/>
    <mergeCell ref="AX5:AX6"/>
    <mergeCell ref="AQ4:AQ6"/>
    <mergeCell ref="AR4:AS5"/>
    <mergeCell ref="AT5:AU5"/>
    <mergeCell ref="AJ5:AJ6"/>
    <mergeCell ref="AK4:AL5"/>
    <mergeCell ref="AM4:AN5"/>
    <mergeCell ref="AO4:AO5"/>
    <mergeCell ref="AP4:AP5"/>
  </mergeCells>
  <conditionalFormatting sqref="E5:AI5">
    <cfRule type="containsText" dxfId="0" priority="1" operator="containsText" text="вс">
      <formula>NOT(ISERROR(SEARCH("вс",E5)))</formula>
    </cfRule>
  </conditionalFormatting>
  <pageMargins left="0.31496062992125984" right="0.31496062992125984" top="0.55118110236220474" bottom="0.55118110236220474" header="0.31496062992125984" footer="0.31496062992125984"/>
  <pageSetup paperSize="9" scale="80" fitToWidth="2" orientation="landscape" r:id="rId1"/>
  <rowBreaks count="1" manualBreakCount="1">
    <brk id="40" min="1" max="49" man="1"/>
  </rowBreaks>
  <colBreaks count="1" manualBreakCount="1">
    <brk id="40" min="1" max="37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база!$F$5:$F$32</xm:f>
          </x14:formula1>
          <xm:sqref>B7</xm:sqref>
        </x14:dataValidation>
        <x14:dataValidation type="list" allowBlank="1" showInputMessage="1" showErrorMessage="1">
          <x14:formula1>
            <xm:f>база!$F$4:$F$32</xm:f>
          </x14:formula1>
          <xm:sqref>B8:B35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zoomScale="115" zoomScaleNormal="115" workbookViewId="0">
      <selection activeCell="K12" sqref="K12"/>
    </sheetView>
  </sheetViews>
  <sheetFormatPr defaultRowHeight="15" x14ac:dyDescent="0.25"/>
  <cols>
    <col min="1" max="1" width="4.375" customWidth="1"/>
    <col min="2" max="2" width="34" customWidth="1"/>
    <col min="3" max="3" width="16.75" customWidth="1"/>
    <col min="4" max="4" width="13.25" style="3" customWidth="1"/>
    <col min="5" max="5" width="16" customWidth="1"/>
    <col min="6" max="6" width="16.75" bestFit="1" customWidth="1"/>
    <col min="7" max="7" width="20.25" customWidth="1"/>
    <col min="8" max="8" width="11.125" style="3" customWidth="1"/>
  </cols>
  <sheetData>
    <row r="2" spans="1:8" ht="15.75" thickBot="1" x14ac:dyDescent="0.3"/>
    <row r="3" spans="1:8" ht="15.75" thickBot="1" x14ac:dyDescent="0.3">
      <c r="B3" s="13" t="s">
        <v>0</v>
      </c>
      <c r="C3" s="12" t="s">
        <v>15</v>
      </c>
      <c r="F3" s="94" t="s">
        <v>28</v>
      </c>
    </row>
    <row r="4" spans="1:8" x14ac:dyDescent="0.25">
      <c r="A4" s="3">
        <v>1</v>
      </c>
      <c r="B4" s="7" t="s">
        <v>104</v>
      </c>
      <c r="C4" s="11">
        <v>125</v>
      </c>
      <c r="D4" s="167" t="s">
        <v>101</v>
      </c>
      <c r="F4" s="165" t="s">
        <v>75</v>
      </c>
      <c r="G4" s="19" t="s">
        <v>76</v>
      </c>
      <c r="H4" s="167" t="s">
        <v>81</v>
      </c>
    </row>
    <row r="5" spans="1:8" x14ac:dyDescent="0.25">
      <c r="A5" s="14">
        <f>A4+1</f>
        <v>2</v>
      </c>
      <c r="B5" s="7" t="s">
        <v>105</v>
      </c>
      <c r="C5" s="8">
        <v>125</v>
      </c>
      <c r="D5" s="167" t="s">
        <v>102</v>
      </c>
      <c r="F5" s="2" t="s">
        <v>94</v>
      </c>
      <c r="G5" s="19"/>
    </row>
    <row r="6" spans="1:8" x14ac:dyDescent="0.25">
      <c r="A6" s="14">
        <f t="shared" ref="A6:A31" si="0">A5+1</f>
        <v>3</v>
      </c>
      <c r="B6" s="7" t="s">
        <v>98</v>
      </c>
      <c r="C6" s="8">
        <v>125</v>
      </c>
      <c r="D6" s="167" t="s">
        <v>103</v>
      </c>
      <c r="F6" s="164" t="s">
        <v>8</v>
      </c>
      <c r="G6" s="19" t="s">
        <v>79</v>
      </c>
      <c r="H6" s="167" t="s">
        <v>82</v>
      </c>
    </row>
    <row r="7" spans="1:8" x14ac:dyDescent="0.25">
      <c r="A7" s="14">
        <f t="shared" si="0"/>
        <v>4</v>
      </c>
      <c r="B7" s="7" t="s">
        <v>95</v>
      </c>
      <c r="C7" s="8">
        <v>125</v>
      </c>
      <c r="D7" s="167" t="s">
        <v>87</v>
      </c>
      <c r="F7" s="164" t="s">
        <v>5</v>
      </c>
      <c r="G7" s="19" t="s">
        <v>10</v>
      </c>
      <c r="H7" s="167" t="s">
        <v>83</v>
      </c>
    </row>
    <row r="8" spans="1:8" x14ac:dyDescent="0.25">
      <c r="A8" s="14">
        <f t="shared" si="0"/>
        <v>5</v>
      </c>
      <c r="B8" s="7" t="s">
        <v>22</v>
      </c>
      <c r="C8" s="8">
        <v>110</v>
      </c>
      <c r="D8" s="167" t="s">
        <v>109</v>
      </c>
      <c r="F8" s="2" t="s">
        <v>99</v>
      </c>
      <c r="G8" s="19"/>
    </row>
    <row r="9" spans="1:8" x14ac:dyDescent="0.25">
      <c r="A9" s="14">
        <f t="shared" si="0"/>
        <v>6</v>
      </c>
      <c r="B9" s="7" t="s">
        <v>93</v>
      </c>
      <c r="C9" s="8">
        <v>150</v>
      </c>
      <c r="F9" s="1" t="s">
        <v>7</v>
      </c>
      <c r="G9" s="19"/>
    </row>
    <row r="10" spans="1:8" x14ac:dyDescent="0.25">
      <c r="A10" s="14">
        <f t="shared" si="0"/>
        <v>7</v>
      </c>
      <c r="B10" s="7" t="s">
        <v>106</v>
      </c>
      <c r="C10" s="8">
        <v>150</v>
      </c>
      <c r="F10" s="2" t="s">
        <v>100</v>
      </c>
    </row>
    <row r="11" spans="1:8" x14ac:dyDescent="0.25">
      <c r="A11" s="14">
        <f t="shared" si="0"/>
        <v>8</v>
      </c>
      <c r="B11" s="7" t="s">
        <v>92</v>
      </c>
      <c r="C11" s="8">
        <v>150</v>
      </c>
      <c r="F11" s="2" t="s">
        <v>110</v>
      </c>
      <c r="G11" s="19"/>
    </row>
    <row r="12" spans="1:8" x14ac:dyDescent="0.25">
      <c r="A12" s="14">
        <f t="shared" si="0"/>
        <v>9</v>
      </c>
      <c r="B12" s="7" t="s">
        <v>91</v>
      </c>
      <c r="C12" s="8">
        <v>110</v>
      </c>
      <c r="F12" s="166" t="s">
        <v>88</v>
      </c>
      <c r="G12" s="19" t="s">
        <v>86</v>
      </c>
      <c r="H12" s="167" t="s">
        <v>87</v>
      </c>
    </row>
    <row r="13" spans="1:8" x14ac:dyDescent="0.25">
      <c r="A13" s="14">
        <f t="shared" si="0"/>
        <v>10</v>
      </c>
      <c r="B13" s="7" t="s">
        <v>90</v>
      </c>
      <c r="C13" s="8">
        <v>125</v>
      </c>
      <c r="F13" s="2" t="s">
        <v>118</v>
      </c>
      <c r="G13" s="19"/>
    </row>
    <row r="14" spans="1:8" x14ac:dyDescent="0.25">
      <c r="A14" s="14">
        <f t="shared" si="0"/>
        <v>11</v>
      </c>
      <c r="B14" s="7" t="s">
        <v>20</v>
      </c>
      <c r="C14" s="8">
        <v>125</v>
      </c>
      <c r="D14" s="167" t="s">
        <v>82</v>
      </c>
      <c r="F14" s="2" t="s">
        <v>6</v>
      </c>
      <c r="G14" s="19" t="s">
        <v>9</v>
      </c>
      <c r="H14" s="167" t="s">
        <v>78</v>
      </c>
    </row>
    <row r="15" spans="1:8" x14ac:dyDescent="0.25">
      <c r="A15" s="14">
        <f t="shared" si="0"/>
        <v>12</v>
      </c>
      <c r="B15" s="7" t="s">
        <v>21</v>
      </c>
      <c r="C15" s="8">
        <v>110</v>
      </c>
      <c r="D15" s="167" t="s">
        <v>81</v>
      </c>
      <c r="F15" s="2" t="s">
        <v>72</v>
      </c>
      <c r="G15" s="19"/>
    </row>
    <row r="16" spans="1:8" x14ac:dyDescent="0.25">
      <c r="A16" s="14">
        <f t="shared" si="0"/>
        <v>13</v>
      </c>
      <c r="B16" s="7" t="s">
        <v>19</v>
      </c>
      <c r="C16" s="8">
        <v>110</v>
      </c>
      <c r="D16" s="167" t="s">
        <v>83</v>
      </c>
      <c r="F16" s="2" t="s">
        <v>117</v>
      </c>
      <c r="G16" s="19"/>
    </row>
    <row r="17" spans="1:8" x14ac:dyDescent="0.25">
      <c r="A17" s="14">
        <f t="shared" si="0"/>
        <v>14</v>
      </c>
      <c r="B17" s="7" t="s">
        <v>48</v>
      </c>
      <c r="C17" s="18">
        <v>100</v>
      </c>
      <c r="D17" s="3" t="s">
        <v>77</v>
      </c>
      <c r="F17" s="2" t="s">
        <v>107</v>
      </c>
    </row>
    <row r="18" spans="1:8" x14ac:dyDescent="0.25">
      <c r="A18" s="14">
        <f t="shared" si="0"/>
        <v>15</v>
      </c>
      <c r="B18" s="7" t="s">
        <v>97</v>
      </c>
      <c r="C18" s="8">
        <v>50</v>
      </c>
      <c r="F18" s="2" t="s">
        <v>4</v>
      </c>
      <c r="G18" s="19" t="s">
        <v>80</v>
      </c>
      <c r="H18" s="167" t="s">
        <v>84</v>
      </c>
    </row>
    <row r="19" spans="1:8" x14ac:dyDescent="0.25">
      <c r="A19" s="14">
        <f t="shared" si="0"/>
        <v>16</v>
      </c>
      <c r="B19" s="7" t="s">
        <v>18</v>
      </c>
      <c r="C19" s="8">
        <v>50</v>
      </c>
      <c r="F19" s="2"/>
      <c r="G19" s="19"/>
    </row>
    <row r="20" spans="1:8" x14ac:dyDescent="0.25">
      <c r="A20" s="14">
        <f t="shared" si="0"/>
        <v>17</v>
      </c>
      <c r="B20" s="7" t="s">
        <v>89</v>
      </c>
      <c r="C20" s="8">
        <v>50</v>
      </c>
      <c r="F20" s="1"/>
      <c r="G20" s="19"/>
    </row>
    <row r="21" spans="1:8" x14ac:dyDescent="0.25">
      <c r="A21" s="14">
        <f t="shared" si="0"/>
        <v>18</v>
      </c>
      <c r="B21" s="7" t="s">
        <v>27</v>
      </c>
      <c r="C21" s="8">
        <v>100</v>
      </c>
      <c r="D21" s="167" t="s">
        <v>84</v>
      </c>
      <c r="F21" s="2"/>
      <c r="G21" s="19"/>
    </row>
    <row r="22" spans="1:8" x14ac:dyDescent="0.25">
      <c r="A22" s="14">
        <f t="shared" si="0"/>
        <v>19</v>
      </c>
      <c r="B22" s="7" t="s">
        <v>60</v>
      </c>
      <c r="C22" s="8">
        <v>50</v>
      </c>
      <c r="F22" s="5"/>
      <c r="G22" s="19"/>
    </row>
    <row r="23" spans="1:8" x14ac:dyDescent="0.25">
      <c r="A23" s="14">
        <f t="shared" si="0"/>
        <v>20</v>
      </c>
      <c r="B23" s="7" t="s">
        <v>26</v>
      </c>
      <c r="C23" s="8">
        <v>50</v>
      </c>
      <c r="F23" s="5"/>
      <c r="G23" s="19"/>
    </row>
    <row r="24" spans="1:8" x14ac:dyDescent="0.25">
      <c r="A24" s="14">
        <f t="shared" si="0"/>
        <v>21</v>
      </c>
      <c r="B24" s="5" t="s">
        <v>61</v>
      </c>
      <c r="C24" s="8">
        <v>70</v>
      </c>
      <c r="F24" s="5"/>
      <c r="G24" s="19"/>
    </row>
    <row r="25" spans="1:8" x14ac:dyDescent="0.25">
      <c r="A25" s="14">
        <f t="shared" si="0"/>
        <v>22</v>
      </c>
      <c r="B25" s="7" t="s">
        <v>96</v>
      </c>
      <c r="C25" s="8">
        <v>70</v>
      </c>
      <c r="F25" s="5"/>
      <c r="G25" s="19"/>
    </row>
    <row r="26" spans="1:8" x14ac:dyDescent="0.25">
      <c r="A26" s="14">
        <f t="shared" si="0"/>
        <v>23</v>
      </c>
      <c r="B26" s="7" t="s">
        <v>23</v>
      </c>
      <c r="C26" s="8">
        <v>50</v>
      </c>
      <c r="F26" s="5"/>
      <c r="G26" s="19"/>
    </row>
    <row r="27" spans="1:8" x14ac:dyDescent="0.25">
      <c r="A27" s="14">
        <f t="shared" si="0"/>
        <v>24</v>
      </c>
      <c r="B27" s="7" t="s">
        <v>17</v>
      </c>
      <c r="C27" s="8">
        <v>50</v>
      </c>
      <c r="F27" s="5"/>
    </row>
    <row r="28" spans="1:8" x14ac:dyDescent="0.25">
      <c r="A28" s="14">
        <f t="shared" si="0"/>
        <v>25</v>
      </c>
      <c r="B28" s="7" t="s">
        <v>24</v>
      </c>
      <c r="C28" s="8">
        <v>50</v>
      </c>
      <c r="F28" s="5"/>
    </row>
    <row r="29" spans="1:8" x14ac:dyDescent="0.25">
      <c r="A29" s="14">
        <f t="shared" si="0"/>
        <v>26</v>
      </c>
      <c r="B29" s="7" t="s">
        <v>25</v>
      </c>
      <c r="C29" s="8">
        <v>50</v>
      </c>
      <c r="F29" s="5"/>
    </row>
    <row r="30" spans="1:8" x14ac:dyDescent="0.25">
      <c r="A30" s="14">
        <f t="shared" si="0"/>
        <v>27</v>
      </c>
      <c r="B30" s="7" t="s">
        <v>16</v>
      </c>
      <c r="C30" s="8">
        <v>50</v>
      </c>
      <c r="F30" s="5"/>
    </row>
    <row r="31" spans="1:8" x14ac:dyDescent="0.25">
      <c r="A31" s="14">
        <f t="shared" si="0"/>
        <v>28</v>
      </c>
      <c r="B31" s="7"/>
      <c r="C31" s="8"/>
      <c r="F31" s="5"/>
    </row>
    <row r="32" spans="1:8" x14ac:dyDescent="0.25">
      <c r="A32" s="14"/>
      <c r="B32" s="5"/>
      <c r="C32" s="5"/>
      <c r="F32" s="5"/>
    </row>
    <row r="35" spans="2:5" x14ac:dyDescent="0.25">
      <c r="B35" s="147" t="s">
        <v>73</v>
      </c>
      <c r="C35" s="8">
        <v>100</v>
      </c>
      <c r="D35" s="3" t="s">
        <v>85</v>
      </c>
      <c r="E35" t="s">
        <v>111</v>
      </c>
    </row>
  </sheetData>
  <sortState ref="F5:H18">
    <sortCondition ref="F4"/>
  </sortState>
  <dataConsolidate function="count" link="1"/>
  <pageMargins left="0.51181102362204722" right="0.31496062992125984" top="0.74803149606299213" bottom="0.74803149606299213" header="0.31496062992125984" footer="0.31496062992125984"/>
  <pageSetup paperSize="9" scale="110" orientation="portrait" verticalDpi="0" r:id="rId1"/>
  <colBreaks count="1" manualBreakCount="1">
    <brk id="6" max="1048575" man="1"/>
  </colBreaks>
  <ignoredErrors>
    <ignoredError sqref="D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общ.</vt:lpstr>
      <vt:lpstr>табель</vt:lpstr>
      <vt:lpstr>база</vt:lpstr>
      <vt:lpstr>база!Область_печати</vt:lpstr>
      <vt:lpstr>общ.!Область_печати</vt:lpstr>
      <vt:lpstr>табель!Область_печати</vt:lpstr>
      <vt:lpstr>Транспортное_средство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2018-01-25T10:46:27Z</dcterms:modified>
</cp:coreProperties>
</file>