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xcel\Копилка\"/>
    </mc:Choice>
  </mc:AlternateContent>
  <bookViews>
    <workbookView xWindow="0" yWindow="0" windowWidth="28800" windowHeight="8535" activeTab="2"/>
  </bookViews>
  <sheets>
    <sheet name="Зарплата Крафтер" sheetId="9" r:id="rId1"/>
    <sheet name="Зарплата Ивеко (Иван)" sheetId="4" r:id="rId2"/>
    <sheet name="Исх.данные" sheetId="10" r:id="rId3"/>
    <sheet name="Сводная" sheetId="13" r:id="rId4"/>
  </sheets>
  <definedNames>
    <definedName name="ВстроеннаяВременнаяШкала_Дата">#N/A</definedName>
    <definedName name="Срез_Заказчик">#N/A</definedName>
    <definedName name="Срез_Маршрут">#N/A</definedName>
  </definedNames>
  <calcPr calcId="152511"/>
  <pivotCaches>
    <pivotCache cacheId="87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</extLst>
</workbook>
</file>

<file path=xl/calcChain.xml><?xml version="1.0" encoding="utf-8"?>
<calcChain xmlns="http://schemas.openxmlformats.org/spreadsheetml/2006/main">
  <c r="L146" i="10" l="1"/>
  <c r="F146" i="10"/>
  <c r="L145" i="10"/>
  <c r="F145" i="10"/>
  <c r="L144" i="10"/>
  <c r="F144" i="10"/>
  <c r="L143" i="10"/>
  <c r="F143" i="10"/>
  <c r="L142" i="10"/>
  <c r="F142" i="10"/>
  <c r="L141" i="10"/>
  <c r="F141" i="10"/>
  <c r="L140" i="10"/>
  <c r="F140" i="10"/>
  <c r="L139" i="10"/>
  <c r="F139" i="10"/>
  <c r="L138" i="10"/>
  <c r="F138" i="10"/>
  <c r="L137" i="10"/>
  <c r="F137" i="10"/>
  <c r="L136" i="10"/>
  <c r="F136" i="10"/>
  <c r="L135" i="10"/>
  <c r="F135" i="10"/>
  <c r="L134" i="10"/>
  <c r="F134" i="10"/>
  <c r="L133" i="10"/>
  <c r="F133" i="10"/>
  <c r="L132" i="10"/>
  <c r="F132" i="10"/>
  <c r="L131" i="10"/>
  <c r="F131" i="10"/>
  <c r="L130" i="10"/>
  <c r="F130" i="10"/>
  <c r="L129" i="10"/>
  <c r="F129" i="10"/>
  <c r="L128" i="10"/>
  <c r="F128" i="10"/>
  <c r="L127" i="10"/>
  <c r="F127" i="10"/>
  <c r="L126" i="10"/>
  <c r="F126" i="10"/>
  <c r="L125" i="10"/>
  <c r="F125" i="10"/>
  <c r="L124" i="10"/>
  <c r="F124" i="10"/>
  <c r="A3" i="10" l="1"/>
  <c r="A4" i="10" s="1"/>
  <c r="A5" i="10" s="1"/>
  <c r="A6" i="10" s="1"/>
  <c r="A7" i="10" s="1"/>
  <c r="A8" i="10" s="1"/>
  <c r="A9" i="10" s="1"/>
  <c r="A10" i="10" s="1"/>
  <c r="A11" i="10" s="1"/>
  <c r="L123" i="10"/>
  <c r="F123" i="10"/>
  <c r="L122" i="10"/>
  <c r="F122" i="10"/>
  <c r="L121" i="10"/>
  <c r="F121" i="10"/>
  <c r="L120" i="10"/>
  <c r="F120" i="10"/>
  <c r="L119" i="10"/>
  <c r="F119" i="10"/>
  <c r="L118" i="10"/>
  <c r="F118" i="10"/>
  <c r="L117" i="10"/>
  <c r="F117" i="10"/>
  <c r="L116" i="10"/>
  <c r="F116" i="10"/>
  <c r="L115" i="10"/>
  <c r="F115" i="10"/>
  <c r="L114" i="10"/>
  <c r="F114" i="10"/>
  <c r="L113" i="10"/>
  <c r="F113" i="10"/>
  <c r="L112" i="10"/>
  <c r="F112" i="10"/>
  <c r="L111" i="10"/>
  <c r="F111" i="10"/>
  <c r="L110" i="10"/>
  <c r="F110" i="10"/>
  <c r="L109" i="10"/>
  <c r="F109" i="10"/>
  <c r="L108" i="10"/>
  <c r="F108" i="10"/>
  <c r="L107" i="10"/>
  <c r="F107" i="10"/>
  <c r="L106" i="10"/>
  <c r="F106" i="10"/>
  <c r="L105" i="10"/>
  <c r="F105" i="10"/>
  <c r="L104" i="10"/>
  <c r="F104" i="10"/>
  <c r="L103" i="10"/>
  <c r="F103" i="10"/>
  <c r="L102" i="10"/>
  <c r="F102" i="10"/>
  <c r="L101" i="10"/>
  <c r="F101" i="10"/>
  <c r="L100" i="10"/>
  <c r="F100" i="10"/>
  <c r="L99" i="10"/>
  <c r="F99" i="10"/>
  <c r="L98" i="10"/>
  <c r="F98" i="10"/>
  <c r="L97" i="10"/>
  <c r="F97" i="10"/>
  <c r="L96" i="10"/>
  <c r="F96" i="10"/>
  <c r="L95" i="10"/>
  <c r="F95" i="10"/>
  <c r="L94" i="10"/>
  <c r="F94" i="10"/>
  <c r="L93" i="10"/>
  <c r="F93" i="10"/>
  <c r="L92" i="10"/>
  <c r="F92" i="10"/>
  <c r="L91" i="10"/>
  <c r="F91" i="10"/>
  <c r="L90" i="10"/>
  <c r="F90" i="10"/>
  <c r="L89" i="10"/>
  <c r="F89" i="10"/>
  <c r="L88" i="10"/>
  <c r="F88" i="10"/>
  <c r="L87" i="10"/>
  <c r="F87" i="10"/>
  <c r="L86" i="10"/>
  <c r="F86" i="10"/>
  <c r="L85" i="10"/>
  <c r="F85" i="10"/>
  <c r="L84" i="10"/>
  <c r="F84" i="10"/>
  <c r="L83" i="10"/>
  <c r="F83" i="10"/>
  <c r="L82" i="10"/>
  <c r="F82" i="10"/>
  <c r="L81" i="10"/>
  <c r="F81" i="10"/>
  <c r="L80" i="10"/>
  <c r="F80" i="10"/>
  <c r="L79" i="10"/>
  <c r="F79" i="10"/>
  <c r="L78" i="10"/>
  <c r="F78" i="10"/>
  <c r="L77" i="10"/>
  <c r="F77" i="10"/>
  <c r="L76" i="10"/>
  <c r="F76" i="10"/>
  <c r="L75" i="10"/>
  <c r="F75" i="10"/>
  <c r="L74" i="10"/>
  <c r="F74" i="10"/>
  <c r="L73" i="10"/>
  <c r="F73" i="10"/>
  <c r="L72" i="10"/>
  <c r="F72" i="10"/>
  <c r="L71" i="10"/>
  <c r="F71" i="10"/>
  <c r="L70" i="10"/>
  <c r="F70" i="10"/>
  <c r="L69" i="10"/>
  <c r="F69" i="10"/>
  <c r="L68" i="10"/>
  <c r="F68" i="10"/>
  <c r="L67" i="10"/>
  <c r="F67" i="10"/>
  <c r="L66" i="10"/>
  <c r="F66" i="10"/>
  <c r="L65" i="10"/>
  <c r="F65" i="10"/>
  <c r="L64" i="10"/>
  <c r="F64" i="10"/>
  <c r="L63" i="10"/>
  <c r="F63" i="10"/>
  <c r="L62" i="10"/>
  <c r="F62" i="10"/>
  <c r="L61" i="10"/>
  <c r="F61" i="10"/>
  <c r="L60" i="10"/>
  <c r="F60" i="10"/>
  <c r="L59" i="10"/>
  <c r="F59" i="10"/>
  <c r="L58" i="10"/>
  <c r="F58" i="10"/>
  <c r="L57" i="10"/>
  <c r="F57" i="10"/>
  <c r="L56" i="10"/>
  <c r="F56" i="10"/>
  <c r="L55" i="10"/>
  <c r="F55" i="10"/>
  <c r="L54" i="10"/>
  <c r="F54" i="10"/>
  <c r="L53" i="10"/>
  <c r="F53" i="10"/>
  <c r="L52" i="10"/>
  <c r="F52" i="10"/>
  <c r="L51" i="10"/>
  <c r="F51" i="10"/>
  <c r="L50" i="10"/>
  <c r="F50" i="10"/>
  <c r="L49" i="10"/>
  <c r="F49" i="10"/>
  <c r="L48" i="10"/>
  <c r="F48" i="10"/>
  <c r="L47" i="10"/>
  <c r="F47" i="10"/>
  <c r="L46" i="10"/>
  <c r="F46" i="10"/>
  <c r="L45" i="10"/>
  <c r="F45" i="10"/>
  <c r="L44" i="10"/>
  <c r="F44" i="10"/>
  <c r="L43" i="10"/>
  <c r="F43" i="10"/>
  <c r="L42" i="10"/>
  <c r="F42" i="10"/>
  <c r="L41" i="10"/>
  <c r="F41" i="10"/>
  <c r="L40" i="10"/>
  <c r="F40" i="10"/>
  <c r="L39" i="10"/>
  <c r="F39" i="10"/>
  <c r="L38" i="10"/>
  <c r="F38" i="10"/>
  <c r="L37" i="10"/>
  <c r="F37" i="10"/>
  <c r="L36" i="10"/>
  <c r="F36" i="10"/>
  <c r="L35" i="10"/>
  <c r="F35" i="10"/>
  <c r="L34" i="10"/>
  <c r="F34" i="10"/>
  <c r="L33" i="10"/>
  <c r="F33" i="10"/>
  <c r="L32" i="10"/>
  <c r="F32" i="10"/>
  <c r="J3" i="10"/>
  <c r="H6" i="10" s="1"/>
  <c r="J2" i="10"/>
  <c r="H4" i="10" s="1"/>
  <c r="F21" i="10"/>
  <c r="L21" i="10"/>
  <c r="F22" i="10"/>
  <c r="L22" i="10"/>
  <c r="F23" i="10"/>
  <c r="L23" i="10"/>
  <c r="F24" i="10"/>
  <c r="L24" i="10"/>
  <c r="F25" i="10"/>
  <c r="L25" i="10"/>
  <c r="F26" i="10"/>
  <c r="L26" i="10"/>
  <c r="F27" i="10"/>
  <c r="L27" i="10"/>
  <c r="F28" i="10"/>
  <c r="L28" i="10"/>
  <c r="F29" i="10"/>
  <c r="L29" i="10"/>
  <c r="F30" i="10"/>
  <c r="L30" i="10"/>
  <c r="F31" i="10"/>
  <c r="L31" i="10"/>
  <c r="L20" i="10"/>
  <c r="F20" i="10"/>
  <c r="L19" i="10"/>
  <c r="F19" i="10"/>
  <c r="L18" i="10"/>
  <c r="F18" i="10"/>
  <c r="L17" i="10"/>
  <c r="F17" i="10"/>
  <c r="L16" i="10"/>
  <c r="F16" i="10"/>
  <c r="L15" i="10"/>
  <c r="F15" i="10"/>
  <c r="L14" i="10"/>
  <c r="F14" i="10"/>
  <c r="L13" i="10"/>
  <c r="F13" i="10"/>
  <c r="L12" i="10"/>
  <c r="F12" i="10"/>
  <c r="L11" i="10"/>
  <c r="F11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L10" i="10"/>
  <c r="F10" i="10"/>
  <c r="L9" i="10"/>
  <c r="F9" i="10"/>
  <c r="F8" i="10"/>
  <c r="F7" i="10"/>
  <c r="F3" i="10"/>
  <c r="F4" i="10"/>
  <c r="F5" i="10"/>
  <c r="F6" i="10"/>
  <c r="F2" i="10"/>
  <c r="L2" i="10" l="1"/>
  <c r="L3" i="10"/>
  <c r="H21" i="9"/>
  <c r="J11" i="9"/>
  <c r="H7" i="9"/>
  <c r="H8" i="9"/>
  <c r="H9" i="9"/>
  <c r="H10" i="9"/>
  <c r="J10" i="9" s="1"/>
  <c r="H11" i="9"/>
  <c r="H12" i="9"/>
  <c r="H13" i="9"/>
  <c r="H14" i="9"/>
  <c r="H15" i="9"/>
  <c r="H6" i="9"/>
  <c r="H16" i="9"/>
  <c r="H17" i="9"/>
  <c r="H18" i="9"/>
  <c r="H19" i="9"/>
  <c r="H20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I83" i="4"/>
  <c r="I82" i="4"/>
  <c r="J6" i="9"/>
  <c r="J7" i="9"/>
  <c r="J8" i="9"/>
  <c r="J9" i="9"/>
  <c r="J5" i="9"/>
  <c r="N85" i="9"/>
  <c r="M85" i="9"/>
  <c r="L21" i="9"/>
  <c r="L20" i="9"/>
  <c r="L19" i="9"/>
  <c r="L18" i="9"/>
  <c r="L17" i="9"/>
  <c r="L16" i="9"/>
  <c r="L15" i="9"/>
  <c r="L14" i="9"/>
  <c r="L13" i="9"/>
  <c r="L12" i="9"/>
  <c r="L11" i="9"/>
  <c r="E84" i="9"/>
  <c r="I80" i="4"/>
  <c r="L6" i="10" l="1"/>
  <c r="J6" i="10"/>
  <c r="H8" i="10" s="1"/>
  <c r="L4" i="10"/>
  <c r="J4" i="10"/>
  <c r="L5" i="10"/>
  <c r="L85" i="9"/>
  <c r="L87" i="9" s="1"/>
  <c r="J85" i="9"/>
  <c r="I75" i="4"/>
  <c r="I76" i="4"/>
  <c r="I77" i="4"/>
  <c r="I78" i="4"/>
  <c r="H5" i="10" l="1"/>
  <c r="J5" i="10" s="1"/>
  <c r="H7" i="10" s="1"/>
  <c r="J7" i="10" s="1"/>
  <c r="H9" i="10" s="1"/>
  <c r="L8" i="10"/>
  <c r="J8" i="10"/>
  <c r="H10" i="10" s="1"/>
  <c r="L7" i="10"/>
  <c r="I74" i="4"/>
  <c r="I73" i="4"/>
  <c r="I70" i="4"/>
  <c r="I69" i="4"/>
  <c r="J10" i="10" l="1"/>
  <c r="H11" i="10" s="1"/>
  <c r="J9" i="10"/>
  <c r="H12" i="10" s="1"/>
  <c r="I68" i="4"/>
  <c r="J11" i="10" l="1"/>
  <c r="H13" i="10" s="1"/>
  <c r="J12" i="10"/>
  <c r="H14" i="10" s="1"/>
  <c r="I67" i="4"/>
  <c r="I66" i="4"/>
  <c r="J14" i="10" l="1"/>
  <c r="H15" i="10" s="1"/>
  <c r="J13" i="10"/>
  <c r="H16" i="10" s="1"/>
  <c r="I62" i="4"/>
  <c r="I63" i="4"/>
  <c r="I61" i="4"/>
  <c r="J16" i="10" l="1"/>
  <c r="J15" i="10"/>
  <c r="H17" i="10" s="1"/>
  <c r="G55" i="4"/>
  <c r="I55" i="4" s="1"/>
  <c r="G56" i="4"/>
  <c r="I56" i="4" s="1"/>
  <c r="H18" i="10" l="1"/>
  <c r="J18" i="10" s="1"/>
  <c r="H20" i="10" s="1"/>
  <c r="J20" i="10" s="1"/>
  <c r="H21" i="10" s="1"/>
  <c r="J17" i="10"/>
  <c r="H19" i="10" s="1"/>
  <c r="E27" i="4"/>
  <c r="E26" i="4"/>
  <c r="E43" i="4"/>
  <c r="E47" i="4"/>
  <c r="E45" i="4"/>
  <c r="E50" i="4"/>
  <c r="E49" i="4"/>
  <c r="E36" i="4"/>
  <c r="E35" i="4"/>
  <c r="E54" i="4"/>
  <c r="E53" i="4"/>
  <c r="E48" i="4"/>
  <c r="E46" i="4"/>
  <c r="E42" i="4"/>
  <c r="E41" i="4"/>
  <c r="E40" i="4"/>
  <c r="E39" i="4"/>
  <c r="E38" i="4"/>
  <c r="E34" i="4"/>
  <c r="E33" i="4"/>
  <c r="E32" i="4"/>
  <c r="E31" i="4"/>
  <c r="E28" i="4"/>
  <c r="J21" i="10" l="1"/>
  <c r="H23" i="10" s="1"/>
  <c r="J19" i="10"/>
  <c r="H22" i="10" s="1"/>
  <c r="G54" i="4"/>
  <c r="I54" i="4" s="1"/>
  <c r="J22" i="10" l="1"/>
  <c r="H25" i="10" s="1"/>
  <c r="J23" i="10"/>
  <c r="H24" i="10" s="1"/>
  <c r="G53" i="4"/>
  <c r="I53" i="4" s="1"/>
  <c r="J25" i="10" l="1"/>
  <c r="J24" i="10"/>
  <c r="H26" i="10" s="1"/>
  <c r="G45" i="4"/>
  <c r="H28" i="10" l="1"/>
  <c r="J28" i="10" s="1"/>
  <c r="H31" i="10" s="1"/>
  <c r="J31" i="10" s="1"/>
  <c r="H33" i="10" s="1"/>
  <c r="J26" i="10"/>
  <c r="H27" i="10" s="1"/>
  <c r="G43" i="4"/>
  <c r="I43" i="4" s="1"/>
  <c r="I44" i="4"/>
  <c r="I45" i="4"/>
  <c r="G46" i="4"/>
  <c r="I46" i="4" s="1"/>
  <c r="G47" i="4"/>
  <c r="I47" i="4" s="1"/>
  <c r="G48" i="4"/>
  <c r="I48" i="4" s="1"/>
  <c r="G49" i="4"/>
  <c r="I49" i="4" s="1"/>
  <c r="G50" i="4"/>
  <c r="I50" i="4" s="1"/>
  <c r="G42" i="4"/>
  <c r="I42" i="4" s="1"/>
  <c r="I40" i="4"/>
  <c r="G41" i="4"/>
  <c r="I41" i="4" s="1"/>
  <c r="J33" i="10" l="1"/>
  <c r="H36" i="10" s="1"/>
  <c r="J27" i="10"/>
  <c r="H29" i="10" s="1"/>
  <c r="G39" i="4"/>
  <c r="I39" i="4" s="1"/>
  <c r="I38" i="4"/>
  <c r="J36" i="10" l="1"/>
  <c r="H38" i="10" s="1"/>
  <c r="J29" i="10"/>
  <c r="H30" i="10" s="1"/>
  <c r="I33" i="4"/>
  <c r="J38" i="10" l="1"/>
  <c r="H39" i="10" s="1"/>
  <c r="J30" i="10"/>
  <c r="H32" i="10" s="1"/>
  <c r="I36" i="4"/>
  <c r="J39" i="10" l="1"/>
  <c r="H41" i="10" s="1"/>
  <c r="J32" i="10"/>
  <c r="H34" i="10" s="1"/>
  <c r="G34" i="4"/>
  <c r="J34" i="10" l="1"/>
  <c r="H35" i="10" s="1"/>
  <c r="J41" i="10"/>
  <c r="H43" i="10" s="1"/>
  <c r="I32" i="4"/>
  <c r="J35" i="10" l="1"/>
  <c r="H37" i="10" s="1"/>
  <c r="J43" i="10"/>
  <c r="H46" i="10" s="1"/>
  <c r="G31" i="4"/>
  <c r="I31" i="4" s="1"/>
  <c r="J46" i="10" l="1"/>
  <c r="H49" i="10" s="1"/>
  <c r="J37" i="10"/>
  <c r="H40" i="10" s="1"/>
  <c r="G28" i="4"/>
  <c r="I28" i="4" s="1"/>
  <c r="J49" i="10" l="1"/>
  <c r="H52" i="10" s="1"/>
  <c r="J40" i="10"/>
  <c r="H42" i="10" s="1"/>
  <c r="E15" i="4"/>
  <c r="J42" i="10" l="1"/>
  <c r="H44" i="10" s="1"/>
  <c r="J52" i="10"/>
  <c r="H55" i="10" s="1"/>
  <c r="E14" i="4"/>
  <c r="J55" i="10" l="1"/>
  <c r="H58" i="10" s="1"/>
  <c r="J44" i="10"/>
  <c r="H45" i="10" s="1"/>
  <c r="E13" i="4"/>
  <c r="J45" i="10" l="1"/>
  <c r="H47" i="10" s="1"/>
  <c r="J58" i="10"/>
  <c r="H61" i="10" s="1"/>
  <c r="E11" i="4"/>
  <c r="E24" i="4"/>
  <c r="E21" i="4"/>
  <c r="E20" i="4"/>
  <c r="E19" i="4"/>
  <c r="E18" i="4"/>
  <c r="E12" i="4"/>
  <c r="E10" i="4"/>
  <c r="E9" i="4"/>
  <c r="E8" i="4"/>
  <c r="E6" i="4"/>
  <c r="E5" i="4"/>
  <c r="E87" i="4" s="1"/>
  <c r="J61" i="10" l="1"/>
  <c r="H64" i="10" s="1"/>
  <c r="J47" i="10"/>
  <c r="H48" i="10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J64" i="10" l="1"/>
  <c r="H67" i="10" s="1"/>
  <c r="J48" i="10"/>
  <c r="H50" i="10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15" i="4"/>
  <c r="I15" i="4" s="1"/>
  <c r="I14" i="4"/>
  <c r="J67" i="10" l="1"/>
  <c r="H69" i="10" s="1"/>
  <c r="J50" i="10"/>
  <c r="H51" i="10" s="1"/>
  <c r="I13" i="4"/>
  <c r="J69" i="10" l="1"/>
  <c r="H71" i="10" s="1"/>
  <c r="J51" i="10"/>
  <c r="H53" i="10" s="1"/>
  <c r="M88" i="4"/>
  <c r="J71" i="10" l="1"/>
  <c r="H73" i="10" s="1"/>
  <c r="J53" i="10"/>
  <c r="H54" i="10" s="1"/>
  <c r="I11" i="4"/>
  <c r="I12" i="4"/>
  <c r="J73" i="10" l="1"/>
  <c r="H76" i="10" s="1"/>
  <c r="J54" i="10"/>
  <c r="H56" i="10" s="1"/>
  <c r="H8" i="4"/>
  <c r="G9" i="4" s="1"/>
  <c r="H9" i="4" s="1"/>
  <c r="J76" i="10" l="1"/>
  <c r="H79" i="10" s="1"/>
  <c r="J56" i="10"/>
  <c r="H57" i="10" s="1"/>
  <c r="G10" i="4"/>
  <c r="I10" i="4" s="1"/>
  <c r="I9" i="4"/>
  <c r="I8" i="4"/>
  <c r="I6" i="4"/>
  <c r="J79" i="10" l="1"/>
  <c r="H82" i="10" s="1"/>
  <c r="J57" i="10"/>
  <c r="H59" i="10" s="1"/>
  <c r="L88" i="4"/>
  <c r="I88" i="4"/>
  <c r="K21" i="4"/>
  <c r="K20" i="4"/>
  <c r="K19" i="4"/>
  <c r="K18" i="4"/>
  <c r="K17" i="4"/>
  <c r="K16" i="4"/>
  <c r="K15" i="4"/>
  <c r="K14" i="4"/>
  <c r="K13" i="4"/>
  <c r="K12" i="4"/>
  <c r="K11" i="4"/>
  <c r="J82" i="10" l="1"/>
  <c r="H85" i="10" s="1"/>
  <c r="J59" i="10"/>
  <c r="H60" i="10" s="1"/>
  <c r="K88" i="4"/>
  <c r="K90" i="4" s="1"/>
  <c r="J85" i="10" l="1"/>
  <c r="H88" i="10" s="1"/>
  <c r="J60" i="10"/>
  <c r="H62" i="10" s="1"/>
  <c r="J88" i="10" l="1"/>
  <c r="H91" i="10" s="1"/>
  <c r="J62" i="10"/>
  <c r="H63" i="10" s="1"/>
  <c r="J91" i="10" l="1"/>
  <c r="H94" i="10" s="1"/>
  <c r="J63" i="10"/>
  <c r="H65" i="10" s="1"/>
  <c r="J94" i="10" l="1"/>
  <c r="H95" i="10" s="1"/>
  <c r="J65" i="10"/>
  <c r="H66" i="10" s="1"/>
  <c r="J95" i="10" l="1"/>
  <c r="H97" i="10" s="1"/>
  <c r="J97" i="10" s="1"/>
  <c r="H99" i="10" s="1"/>
  <c r="J66" i="10"/>
  <c r="H68" i="10" s="1"/>
  <c r="J68" i="10" l="1"/>
  <c r="J99" i="10"/>
  <c r="H101" i="10" s="1"/>
  <c r="H70" i="10" l="1"/>
  <c r="J70" i="10" s="1"/>
  <c r="H72" i="10" s="1"/>
  <c r="J72" i="10" s="1"/>
  <c r="H74" i="10" s="1"/>
  <c r="J101" i="10"/>
  <c r="H103" i="10" s="1"/>
  <c r="J74" i="10" l="1"/>
  <c r="H75" i="10" s="1"/>
  <c r="J103" i="10"/>
  <c r="H106" i="10" s="1"/>
  <c r="J75" i="10" l="1"/>
  <c r="H77" i="10" s="1"/>
  <c r="J106" i="10"/>
  <c r="H109" i="10" s="1"/>
  <c r="J109" i="10" l="1"/>
  <c r="H112" i="10" s="1"/>
  <c r="J77" i="10"/>
  <c r="H78" i="10" s="1"/>
  <c r="J112" i="10" l="1"/>
  <c r="H115" i="10" s="1"/>
  <c r="J78" i="10"/>
  <c r="H80" i="10" s="1"/>
  <c r="J115" i="10" l="1"/>
  <c r="H118" i="10" s="1"/>
  <c r="J80" i="10"/>
  <c r="H81" i="10" s="1"/>
  <c r="J118" i="10" l="1"/>
  <c r="H121" i="10" s="1"/>
  <c r="J81" i="10"/>
  <c r="H83" i="10" s="1"/>
  <c r="J121" i="10" l="1"/>
  <c r="H124" i="10" s="1"/>
  <c r="J83" i="10"/>
  <c r="H84" i="10" s="1"/>
  <c r="J124" i="10" l="1"/>
  <c r="H126" i="10" s="1"/>
  <c r="J84" i="10"/>
  <c r="H86" i="10" s="1"/>
  <c r="J126" i="10" l="1"/>
  <c r="H128" i="10" s="1"/>
  <c r="J86" i="10"/>
  <c r="H87" i="10" s="1"/>
  <c r="J128" i="10" l="1"/>
  <c r="H131" i="10" s="1"/>
  <c r="J87" i="10"/>
  <c r="H89" i="10" s="1"/>
  <c r="J131" i="10" l="1"/>
  <c r="H133" i="10" s="1"/>
  <c r="J89" i="10"/>
  <c r="H90" i="10" s="1"/>
  <c r="J133" i="10" l="1"/>
  <c r="H134" i="10" s="1"/>
  <c r="J90" i="10"/>
  <c r="H92" i="10" s="1"/>
  <c r="J134" i="10" l="1"/>
  <c r="H136" i="10" s="1"/>
  <c r="J92" i="10"/>
  <c r="H93" i="10" s="1"/>
  <c r="J93" i="10" l="1"/>
  <c r="H96" i="10" s="1"/>
  <c r="J136" i="10"/>
  <c r="H138" i="10" s="1"/>
  <c r="J96" i="10" l="1"/>
  <c r="J138" i="10"/>
  <c r="H141" i="10" s="1"/>
  <c r="H98" i="10" l="1"/>
  <c r="J98" i="10" s="1"/>
  <c r="H100" i="10" s="1"/>
  <c r="J100" i="10" s="1"/>
  <c r="H102" i="10" s="1"/>
  <c r="J141" i="10"/>
  <c r="H143" i="10" s="1"/>
  <c r="J143" i="10" l="1"/>
  <c r="H146" i="10" s="1"/>
  <c r="J102" i="10"/>
  <c r="H104" i="10" s="1"/>
  <c r="J104" i="10" l="1"/>
  <c r="H105" i="10" s="1"/>
  <c r="J146" i="10"/>
  <c r="J105" i="10" l="1"/>
  <c r="H107" i="10" s="1"/>
  <c r="J107" i="10" l="1"/>
  <c r="H108" i="10" s="1"/>
  <c r="J108" i="10" l="1"/>
  <c r="H110" i="10" s="1"/>
  <c r="J110" i="10" l="1"/>
  <c r="H111" i="10" s="1"/>
  <c r="J111" i="10" l="1"/>
  <c r="H113" i="10" s="1"/>
  <c r="J113" i="10" l="1"/>
  <c r="H114" i="10" s="1"/>
  <c r="J114" i="10" l="1"/>
  <c r="H116" i="10" s="1"/>
  <c r="J116" i="10" l="1"/>
  <c r="H117" i="10" s="1"/>
  <c r="J117" i="10" l="1"/>
  <c r="H119" i="10" s="1"/>
  <c r="J119" i="10" l="1"/>
  <c r="H120" i="10" s="1"/>
  <c r="J120" i="10" l="1"/>
  <c r="H122" i="10" s="1"/>
  <c r="J122" i="10" l="1"/>
  <c r="H123" i="10" s="1"/>
  <c r="J123" i="10" l="1"/>
  <c r="H125" i="10" s="1"/>
  <c r="J125" i="10" l="1"/>
  <c r="H127" i="10" s="1"/>
  <c r="J127" i="10" l="1"/>
  <c r="H129" i="10" s="1"/>
  <c r="J129" i="10" l="1"/>
  <c r="H130" i="10" s="1"/>
  <c r="J130" i="10" l="1"/>
  <c r="H132" i="10" s="1"/>
  <c r="J132" i="10" l="1"/>
  <c r="H135" i="10" s="1"/>
  <c r="J135" i="10" l="1"/>
  <c r="H137" i="10" s="1"/>
  <c r="J137" i="10" l="1"/>
  <c r="H139" i="10" s="1"/>
  <c r="J139" i="10" l="1"/>
  <c r="H140" i="10" s="1"/>
  <c r="J140" i="10" l="1"/>
  <c r="H142" i="10" s="1"/>
  <c r="J142" i="10" l="1"/>
  <c r="H144" i="10" s="1"/>
  <c r="J144" i="10" l="1"/>
  <c r="H145" i="10" s="1"/>
  <c r="J145" i="10" l="1"/>
</calcChain>
</file>

<file path=xl/comments1.xml><?xml version="1.0" encoding="utf-8"?>
<comments xmlns="http://schemas.openxmlformats.org/spreadsheetml/2006/main">
  <authors>
    <author>Che79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Che79:
первые значения для каждого авто ввести вручную</t>
        </r>
      </text>
    </comment>
  </commentList>
</comments>
</file>

<file path=xl/sharedStrings.xml><?xml version="1.0" encoding="utf-8"?>
<sst xmlns="http://schemas.openxmlformats.org/spreadsheetml/2006/main" count="822" uniqueCount="125">
  <si>
    <t>маршрут</t>
  </si>
  <si>
    <t>Дата</t>
  </si>
  <si>
    <t>начальный пробег</t>
  </si>
  <si>
    <t>окончательный пробег</t>
  </si>
  <si>
    <t>кол-во км</t>
  </si>
  <si>
    <t>ЗП за 1 км</t>
  </si>
  <si>
    <t>Всего ЗП</t>
  </si>
  <si>
    <t>дневная зп</t>
  </si>
  <si>
    <t>ЗП всего</t>
  </si>
  <si>
    <t>Сумма, BelTol</t>
  </si>
  <si>
    <t>Топливо, л.</t>
  </si>
  <si>
    <t>заказчики</t>
  </si>
  <si>
    <t>ИТОГО:</t>
  </si>
  <si>
    <t>Гатово-Независимости 122 - Гатово</t>
  </si>
  <si>
    <t>рабочее время</t>
  </si>
  <si>
    <t>начало</t>
  </si>
  <si>
    <t>окончание</t>
  </si>
  <si>
    <t>09-00</t>
  </si>
  <si>
    <t>18-00</t>
  </si>
  <si>
    <t>заправка, литров</t>
  </si>
  <si>
    <t>Заправка, рублей</t>
  </si>
  <si>
    <t>Виюса</t>
  </si>
  <si>
    <t>ФастБилдинг</t>
  </si>
  <si>
    <t>12-00</t>
  </si>
  <si>
    <t>Гатово-база</t>
  </si>
  <si>
    <t>база-Независимости 122</t>
  </si>
  <si>
    <t>13-00</t>
  </si>
  <si>
    <t>08-00</t>
  </si>
  <si>
    <t>24-00</t>
  </si>
  <si>
    <t>база-Гомель</t>
  </si>
  <si>
    <t>база-Брест</t>
  </si>
  <si>
    <t>база ФастБилдинг</t>
  </si>
  <si>
    <t>16-00</t>
  </si>
  <si>
    <t>РАСЧЕТ ЗАРАБОТНОЙ ПЛАТЫ ПАШУКЕВИЧА</t>
  </si>
  <si>
    <t>литана</t>
  </si>
  <si>
    <t>20-00</t>
  </si>
  <si>
    <t>14-00</t>
  </si>
  <si>
    <t>молодечно</t>
  </si>
  <si>
    <t>барановичи</t>
  </si>
  <si>
    <t>07-15</t>
  </si>
  <si>
    <t>17-15</t>
  </si>
  <si>
    <t>до 14-00 Фаст, до 17-15 виюса</t>
  </si>
  <si>
    <t>фаст и виюса</t>
  </si>
  <si>
    <t>0,8-30</t>
  </si>
  <si>
    <t>18-30</t>
  </si>
  <si>
    <t>0,8-15</t>
  </si>
  <si>
    <t>17-50</t>
  </si>
  <si>
    <t>сварок и фаст</t>
  </si>
  <si>
    <t>15-30</t>
  </si>
  <si>
    <t>выходной</t>
  </si>
  <si>
    <t>19-30</t>
  </si>
  <si>
    <t>Кол-во отработанных часов</t>
  </si>
  <si>
    <t>19-00</t>
  </si>
  <si>
    <t>14-57</t>
  </si>
  <si>
    <t>08,-30</t>
  </si>
  <si>
    <t>14-30</t>
  </si>
  <si>
    <t>11-00</t>
  </si>
  <si>
    <t>17-30</t>
  </si>
  <si>
    <t>16-30</t>
  </si>
  <si>
    <t>8-00</t>
  </si>
  <si>
    <t>фаст</t>
  </si>
  <si>
    <t>лагомера - сантрейд в ночь на лиду</t>
  </si>
  <si>
    <t>05,-00</t>
  </si>
  <si>
    <t>сантрейд</t>
  </si>
  <si>
    <t>07,-30</t>
  </si>
  <si>
    <t>21-30</t>
  </si>
  <si>
    <t>чудо поездка с краской</t>
  </si>
  <si>
    <t>фаст лагомера (менял масло до 20-00)</t>
  </si>
  <si>
    <t>0,7-30</t>
  </si>
  <si>
    <t>день фаст и поехал грузиться для Сантрэйд</t>
  </si>
  <si>
    <t>лагомера, фаст и виюса, а завтра с утра выгружаюсь.</t>
  </si>
  <si>
    <t>фаст и сантрэйд</t>
  </si>
  <si>
    <t>сантрэйд</t>
  </si>
  <si>
    <t>8-30</t>
  </si>
  <si>
    <t>17-00</t>
  </si>
  <si>
    <t>5-00</t>
  </si>
  <si>
    <t>08-30</t>
  </si>
  <si>
    <t>6-30</t>
  </si>
  <si>
    <t>15-00</t>
  </si>
  <si>
    <t>Фаст и вечером поехал грузиться Сантрэйд</t>
  </si>
  <si>
    <t>10-00</t>
  </si>
  <si>
    <t>по делам ТИМа (загрузка фуры) вечером на загрузку сантрэйд</t>
  </si>
  <si>
    <t>Загрузка Литана и перегрузка всего в Крафтер (на Гомель)</t>
  </si>
  <si>
    <t>Фаст</t>
  </si>
  <si>
    <t>РАСЧЕТ ЗАРАБОТНОЙ ПЛАТЫ ЗУБКОВСКИЙ</t>
  </si>
  <si>
    <t>9-00</t>
  </si>
  <si>
    <t>Водитель</t>
  </si>
  <si>
    <t>Автомобиль</t>
  </si>
  <si>
    <t>Начало смены</t>
  </si>
  <si>
    <t>Конец Смены</t>
  </si>
  <si>
    <t>Пробег начальный</t>
  </si>
  <si>
    <t>Пробег окончательный</t>
  </si>
  <si>
    <t>Километраж</t>
  </si>
  <si>
    <t>ЗП за км</t>
  </si>
  <si>
    <t>Дневная ЗП</t>
  </si>
  <si>
    <t>Заказчик</t>
  </si>
  <si>
    <t>Пашукевич</t>
  </si>
  <si>
    <t>Зубковский</t>
  </si>
  <si>
    <t>Крафтер</t>
  </si>
  <si>
    <t>Ивеко</t>
  </si>
  <si>
    <t>Смена, ч</t>
  </si>
  <si>
    <t>База-Гатово-База</t>
  </si>
  <si>
    <t>Маршрут</t>
  </si>
  <si>
    <t>ООО Рога и Копыта</t>
  </si>
  <si>
    <t>База-Брест - База</t>
  </si>
  <si>
    <t>ООО Винни-Пух и сыновья</t>
  </si>
  <si>
    <t>База-Молодечно-База</t>
  </si>
  <si>
    <t>ООО Беловежская пуща</t>
  </si>
  <si>
    <t>База-Гомель-База</t>
  </si>
  <si>
    <t>Общий итог</t>
  </si>
  <si>
    <t>Зубковский Итог</t>
  </si>
  <si>
    <t>Пашукевич Итог</t>
  </si>
  <si>
    <t>(Все)</t>
  </si>
  <si>
    <t>Сумма по полю Дневная ЗП</t>
  </si>
  <si>
    <t>Крафтер Итог</t>
  </si>
  <si>
    <t>Ивеко Итог</t>
  </si>
  <si>
    <t>Годы</t>
  </si>
  <si>
    <t>2017</t>
  </si>
  <si>
    <t>2018</t>
  </si>
  <si>
    <t>сен</t>
  </si>
  <si>
    <t>окт</t>
  </si>
  <si>
    <t>ноя</t>
  </si>
  <si>
    <t>дек</t>
  </si>
  <si>
    <t>янв</t>
  </si>
  <si>
    <t>ПАО Кальсоны с начёсом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</si>
</sst>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d/mm/yyyy\ ddd"/>
    <numFmt numFmtId="166" formatCode="0;;\в\ы\х\о\д\н\о\й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10" xfId="0" applyFont="1" applyFill="1" applyBorder="1"/>
    <xf numFmtId="0" fontId="0" fillId="0" borderId="8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165" fontId="0" fillId="0" borderId="1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166" fontId="0" fillId="0" borderId="10" xfId="0" applyNumberFormat="1" applyFont="1" applyFill="1" applyBorder="1" applyAlignment="1">
      <alignment horizontal="center"/>
    </xf>
    <xf numFmtId="166" fontId="0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;;\в\ы\х\о\д\н\о\й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ill>
        <patternFill>
          <bgColor rgb="FF2CD44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yy\ d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2CD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95249</xdr:colOff>
      <xdr:row>4</xdr:row>
      <xdr:rowOff>28575</xdr:rowOff>
    </xdr:from>
    <xdr:to>
      <xdr:col>12</xdr:col>
      <xdr:colOff>304799</xdr:colOff>
      <xdr:row>11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Заказч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аказчик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43849" y="790575"/>
              <a:ext cx="2352675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95249</xdr:colOff>
      <xdr:row>28</xdr:row>
      <xdr:rowOff>9524</xdr:rowOff>
    </xdr:from>
    <xdr:to>
      <xdr:col>22</xdr:col>
      <xdr:colOff>95250</xdr:colOff>
      <xdr:row>35</xdr:row>
      <xdr:rowOff>85725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7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9" y="5343524"/>
              <a:ext cx="17135476" cy="14097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12</xdr:row>
      <xdr:rowOff>76200</xdr:rowOff>
    </xdr:from>
    <xdr:to>
      <xdr:col>11</xdr:col>
      <xdr:colOff>581025</xdr:colOff>
      <xdr:row>25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Маршру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ршру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29575" y="23622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26.549914467592" createdVersion="5" refreshedVersion="5" minRefreshableVersion="3" recordCount="145">
  <cacheSource type="worksheet">
    <worksheetSource name="Таблица1"/>
  </cacheSource>
  <cacheFields count="15">
    <cacheField name="Дата" numFmtId="165">
      <sharedItems containsSemiMixedTypes="0" containsNonDate="0" containsDate="1" containsString="0" minDate="2017-09-01T00:00:00" maxDate="2018-01-24T00:00:00" count="145"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</sharedItems>
      <fieldGroup par="14" base="0">
        <rangePr groupBy="months" startDate="2017-09-01T00:00:00" endDate="2018-01-24T00:00:00"/>
        <groupItems count="14">
          <s v="&lt;01.09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4.01.2018"/>
        </groupItems>
      </fieldGroup>
    </cacheField>
    <cacheField name="Водитель" numFmtId="0">
      <sharedItems count="2">
        <s v="Пашукевич"/>
        <s v="Зубковский"/>
      </sharedItems>
    </cacheField>
    <cacheField name="Автомобиль" numFmtId="0">
      <sharedItems count="2">
        <s v="Ивеко"/>
        <s v="Крафтер"/>
      </sharedItems>
    </cacheField>
    <cacheField name="Начало смены" numFmtId="0">
      <sharedItems containsSemiMixedTypes="0" containsString="0" containsNumber="1" containsInteger="1" minValue="0" maxValue="10"/>
    </cacheField>
    <cacheField name="Конец Смены" numFmtId="0">
      <sharedItems containsSemiMixedTypes="0" containsString="0" containsNumber="1" containsInteger="1" minValue="0" maxValue="21"/>
    </cacheField>
    <cacheField name="Смена, ч" numFmtId="166">
      <sharedItems containsSemiMixedTypes="0" containsString="0" containsNumber="1" containsInteger="1" minValue="0" maxValue="11" count="6">
        <n v="9"/>
        <n v="7"/>
        <n v="11"/>
        <n v="0"/>
        <n v="8"/>
        <n v="6"/>
      </sharedItems>
    </cacheField>
    <cacheField name="Маршрут" numFmtId="0">
      <sharedItems count="4">
        <s v="База-Гатово-База"/>
        <s v="База-Брест - База"/>
        <s v="База-Молодечно-База"/>
        <s v="База-Гомель-База"/>
      </sharedItems>
    </cacheField>
    <cacheField name="Пробег начальный" numFmtId="0">
      <sharedItems containsSemiMixedTypes="0" containsString="0" containsNumber="1" containsInteger="1" minValue="0" maxValue="11693"/>
    </cacheField>
    <cacheField name="Километраж" numFmtId="0">
      <sharedItems containsSemiMixedTypes="0" containsString="0" containsNumber="1" containsInteger="1" minValue="0" maxValue="305" count="10">
        <n v="180"/>
        <n v="210"/>
        <n v="160"/>
        <n v="250"/>
        <n v="100"/>
        <n v="0"/>
        <n v="125"/>
        <n v="115"/>
        <n v="168"/>
        <n v="305"/>
      </sharedItems>
    </cacheField>
    <cacheField name="Пробег окончательный" numFmtId="0">
      <sharedItems containsSemiMixedTypes="0" containsString="0" containsNumber="1" containsInteger="1" minValue="180" maxValue="11808"/>
    </cacheField>
    <cacheField name="ЗП за км" numFmtId="0">
      <sharedItems containsSemiMixedTypes="0" containsString="0" containsNumber="1" containsInteger="1" minValue="30" maxValue="30"/>
    </cacheField>
    <cacheField name="Дневная ЗП" numFmtId="0">
      <sharedItems containsSemiMixedTypes="0" containsString="0" containsNumber="1" containsInteger="1" minValue="0" maxValue="9150"/>
    </cacheField>
    <cacheField name="ЗП всего" numFmtId="0">
      <sharedItems containsNonDate="0" containsString="0" containsBlank="1"/>
    </cacheField>
    <cacheField name="Заказчик" numFmtId="0">
      <sharedItems count="4">
        <s v="ООО Рога и Копыта"/>
        <s v="ООО Винни-Пух и сыновья"/>
        <s v="ООО Беловежская пуща"/>
        <s v="ПАО Кальсоны с начёсом"/>
      </sharedItems>
    </cacheField>
    <cacheField name="Годы" numFmtId="0" databaseField="0">
      <fieldGroup base="0">
        <rangePr groupBy="years" startDate="2017-09-01T00:00:00" endDate="2018-01-24T00:00:00"/>
        <groupItems count="4">
          <s v="&lt;01.09.2017"/>
          <s v="2017"/>
          <s v="2018"/>
          <s v="&gt;24.01.2018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x v="0"/>
    <n v="9"/>
    <n v="18"/>
    <x v="0"/>
    <x v="0"/>
    <n v="0"/>
    <x v="0"/>
    <n v="180"/>
    <n v="30"/>
    <n v="5400"/>
    <m/>
    <x v="0"/>
  </r>
  <r>
    <x v="1"/>
    <x v="1"/>
    <x v="1"/>
    <n v="8"/>
    <n v="15"/>
    <x v="1"/>
    <x v="1"/>
    <n v="0"/>
    <x v="1"/>
    <n v="210"/>
    <n v="30"/>
    <n v="6300"/>
    <m/>
    <x v="1"/>
  </r>
  <r>
    <x v="2"/>
    <x v="0"/>
    <x v="0"/>
    <n v="9"/>
    <n v="18"/>
    <x v="0"/>
    <x v="0"/>
    <n v="180"/>
    <x v="2"/>
    <n v="340"/>
    <n v="30"/>
    <n v="4800"/>
    <m/>
    <x v="0"/>
  </r>
  <r>
    <x v="3"/>
    <x v="0"/>
    <x v="0"/>
    <n v="8"/>
    <n v="17"/>
    <x v="0"/>
    <x v="2"/>
    <n v="340"/>
    <x v="3"/>
    <n v="590"/>
    <n v="30"/>
    <n v="7500"/>
    <m/>
    <x v="2"/>
  </r>
  <r>
    <x v="4"/>
    <x v="1"/>
    <x v="1"/>
    <n v="10"/>
    <n v="21"/>
    <x v="2"/>
    <x v="3"/>
    <n v="210"/>
    <x v="4"/>
    <n v="310"/>
    <n v="30"/>
    <n v="3000"/>
    <m/>
    <x v="0"/>
  </r>
  <r>
    <x v="5"/>
    <x v="0"/>
    <x v="0"/>
    <n v="0"/>
    <n v="0"/>
    <x v="3"/>
    <x v="0"/>
    <n v="590"/>
    <x v="5"/>
    <n v="590"/>
    <n v="30"/>
    <n v="0"/>
    <m/>
    <x v="1"/>
  </r>
  <r>
    <x v="6"/>
    <x v="1"/>
    <x v="1"/>
    <n v="8"/>
    <n v="15"/>
    <x v="1"/>
    <x v="1"/>
    <n v="310"/>
    <x v="6"/>
    <n v="435"/>
    <n v="30"/>
    <n v="3750"/>
    <m/>
    <x v="2"/>
  </r>
  <r>
    <x v="7"/>
    <x v="0"/>
    <x v="0"/>
    <n v="9"/>
    <n v="18"/>
    <x v="0"/>
    <x v="0"/>
    <n v="590"/>
    <x v="7"/>
    <n v="705"/>
    <n v="30"/>
    <n v="3450"/>
    <m/>
    <x v="0"/>
  </r>
  <r>
    <x v="8"/>
    <x v="1"/>
    <x v="1"/>
    <n v="8"/>
    <n v="15"/>
    <x v="1"/>
    <x v="1"/>
    <n v="435"/>
    <x v="4"/>
    <n v="535"/>
    <n v="30"/>
    <n v="3000"/>
    <m/>
    <x v="1"/>
  </r>
  <r>
    <x v="9"/>
    <x v="1"/>
    <x v="1"/>
    <n v="8"/>
    <n v="15"/>
    <x v="1"/>
    <x v="1"/>
    <n v="535"/>
    <x v="8"/>
    <n v="703"/>
    <n v="30"/>
    <n v="5040"/>
    <m/>
    <x v="2"/>
  </r>
  <r>
    <x v="10"/>
    <x v="0"/>
    <x v="0"/>
    <n v="9"/>
    <n v="18"/>
    <x v="0"/>
    <x v="0"/>
    <n v="705"/>
    <x v="6"/>
    <n v="830"/>
    <n v="30"/>
    <n v="3750"/>
    <m/>
    <x v="0"/>
  </r>
  <r>
    <x v="11"/>
    <x v="1"/>
    <x v="1"/>
    <n v="8"/>
    <n v="15"/>
    <x v="1"/>
    <x v="1"/>
    <n v="703"/>
    <x v="7"/>
    <n v="818"/>
    <n v="30"/>
    <n v="3450"/>
    <m/>
    <x v="1"/>
  </r>
  <r>
    <x v="12"/>
    <x v="0"/>
    <x v="0"/>
    <n v="9"/>
    <n v="18"/>
    <x v="0"/>
    <x v="0"/>
    <n v="830"/>
    <x v="4"/>
    <n v="930"/>
    <n v="30"/>
    <n v="3000"/>
    <m/>
    <x v="2"/>
  </r>
  <r>
    <x v="13"/>
    <x v="0"/>
    <x v="0"/>
    <n v="8"/>
    <n v="17"/>
    <x v="0"/>
    <x v="2"/>
    <n v="930"/>
    <x v="9"/>
    <n v="1235"/>
    <n v="30"/>
    <n v="9150"/>
    <m/>
    <x v="0"/>
  </r>
  <r>
    <x v="14"/>
    <x v="1"/>
    <x v="1"/>
    <n v="10"/>
    <n v="21"/>
    <x v="2"/>
    <x v="3"/>
    <n v="818"/>
    <x v="6"/>
    <n v="943"/>
    <n v="30"/>
    <n v="3750"/>
    <m/>
    <x v="1"/>
  </r>
  <r>
    <x v="15"/>
    <x v="0"/>
    <x v="0"/>
    <n v="9"/>
    <n v="18"/>
    <x v="0"/>
    <x v="0"/>
    <n v="1235"/>
    <x v="7"/>
    <n v="1350"/>
    <n v="30"/>
    <n v="3450"/>
    <m/>
    <x v="2"/>
  </r>
  <r>
    <x v="16"/>
    <x v="1"/>
    <x v="1"/>
    <n v="8"/>
    <n v="15"/>
    <x v="1"/>
    <x v="1"/>
    <n v="943"/>
    <x v="4"/>
    <n v="1043"/>
    <n v="30"/>
    <n v="3000"/>
    <m/>
    <x v="0"/>
  </r>
  <r>
    <x v="17"/>
    <x v="0"/>
    <x v="0"/>
    <n v="9"/>
    <n v="18"/>
    <x v="0"/>
    <x v="0"/>
    <n v="1350"/>
    <x v="9"/>
    <n v="1655"/>
    <n v="30"/>
    <n v="9150"/>
    <m/>
    <x v="1"/>
  </r>
  <r>
    <x v="18"/>
    <x v="1"/>
    <x v="1"/>
    <n v="8"/>
    <n v="15"/>
    <x v="1"/>
    <x v="1"/>
    <n v="1043"/>
    <x v="6"/>
    <n v="1168"/>
    <n v="30"/>
    <n v="3750"/>
    <m/>
    <x v="3"/>
  </r>
  <r>
    <x v="19"/>
    <x v="1"/>
    <x v="1"/>
    <n v="8"/>
    <n v="16"/>
    <x v="4"/>
    <x v="1"/>
    <n v="1168"/>
    <x v="7"/>
    <n v="1283"/>
    <n v="30"/>
    <n v="3450"/>
    <m/>
    <x v="0"/>
  </r>
  <r>
    <x v="20"/>
    <x v="0"/>
    <x v="0"/>
    <n v="9"/>
    <n v="16"/>
    <x v="1"/>
    <x v="0"/>
    <n v="1655"/>
    <x v="4"/>
    <n v="1755"/>
    <n v="30"/>
    <n v="3000"/>
    <m/>
    <x v="1"/>
  </r>
  <r>
    <x v="21"/>
    <x v="1"/>
    <x v="1"/>
    <n v="8"/>
    <n v="16"/>
    <x v="4"/>
    <x v="1"/>
    <n v="1283"/>
    <x v="9"/>
    <n v="1588"/>
    <n v="30"/>
    <n v="9150"/>
    <m/>
    <x v="2"/>
  </r>
  <r>
    <x v="22"/>
    <x v="1"/>
    <x v="1"/>
    <n v="9"/>
    <n v="16"/>
    <x v="1"/>
    <x v="1"/>
    <n v="1588"/>
    <x v="6"/>
    <n v="1713"/>
    <n v="30"/>
    <n v="3750"/>
    <m/>
    <x v="0"/>
  </r>
  <r>
    <x v="23"/>
    <x v="0"/>
    <x v="0"/>
    <n v="0"/>
    <n v="0"/>
    <x v="3"/>
    <x v="0"/>
    <n v="1755"/>
    <x v="5"/>
    <n v="1755"/>
    <n v="30"/>
    <n v="0"/>
    <m/>
    <x v="1"/>
  </r>
  <r>
    <x v="24"/>
    <x v="1"/>
    <x v="1"/>
    <n v="9"/>
    <n v="16"/>
    <x v="1"/>
    <x v="1"/>
    <n v="1713"/>
    <x v="4"/>
    <n v="1813"/>
    <n v="30"/>
    <n v="3000"/>
    <m/>
    <x v="2"/>
  </r>
  <r>
    <x v="25"/>
    <x v="1"/>
    <x v="1"/>
    <n v="8"/>
    <n v="16"/>
    <x v="4"/>
    <x v="1"/>
    <n v="1813"/>
    <x v="4"/>
    <n v="1913"/>
    <n v="30"/>
    <n v="3000"/>
    <m/>
    <x v="0"/>
  </r>
  <r>
    <x v="26"/>
    <x v="0"/>
    <x v="0"/>
    <n v="8"/>
    <n v="16"/>
    <x v="4"/>
    <x v="3"/>
    <n v="1755"/>
    <x v="9"/>
    <n v="2060"/>
    <n v="30"/>
    <n v="9150"/>
    <m/>
    <x v="1"/>
  </r>
  <r>
    <x v="27"/>
    <x v="1"/>
    <x v="1"/>
    <n v="9"/>
    <n v="16"/>
    <x v="1"/>
    <x v="1"/>
    <n v="1913"/>
    <x v="6"/>
    <n v="2038"/>
    <n v="30"/>
    <n v="3750"/>
    <m/>
    <x v="2"/>
  </r>
  <r>
    <x v="28"/>
    <x v="1"/>
    <x v="1"/>
    <n v="7"/>
    <n v="16"/>
    <x v="0"/>
    <x v="1"/>
    <n v="2038"/>
    <x v="7"/>
    <n v="2153"/>
    <n v="30"/>
    <n v="3450"/>
    <m/>
    <x v="0"/>
  </r>
  <r>
    <x v="29"/>
    <x v="0"/>
    <x v="0"/>
    <n v="10"/>
    <n v="16"/>
    <x v="5"/>
    <x v="0"/>
    <n v="2060"/>
    <x v="4"/>
    <n v="2160"/>
    <n v="30"/>
    <n v="3000"/>
    <m/>
    <x v="3"/>
  </r>
  <r>
    <x v="30"/>
    <x v="1"/>
    <x v="1"/>
    <n v="0"/>
    <n v="0"/>
    <x v="3"/>
    <x v="1"/>
    <n v="2153"/>
    <x v="5"/>
    <n v="2153"/>
    <n v="30"/>
    <n v="0"/>
    <m/>
    <x v="2"/>
  </r>
  <r>
    <x v="31"/>
    <x v="0"/>
    <x v="0"/>
    <n v="9"/>
    <n v="18"/>
    <x v="0"/>
    <x v="0"/>
    <n v="2160"/>
    <x v="7"/>
    <n v="2275"/>
    <n v="30"/>
    <n v="3450"/>
    <m/>
    <x v="0"/>
  </r>
  <r>
    <x v="32"/>
    <x v="1"/>
    <x v="1"/>
    <n v="8"/>
    <n v="15"/>
    <x v="1"/>
    <x v="1"/>
    <n v="2153"/>
    <x v="4"/>
    <n v="2253"/>
    <n v="30"/>
    <n v="3000"/>
    <m/>
    <x v="1"/>
  </r>
  <r>
    <x v="33"/>
    <x v="1"/>
    <x v="1"/>
    <n v="8"/>
    <n v="15"/>
    <x v="1"/>
    <x v="1"/>
    <n v="2253"/>
    <x v="9"/>
    <n v="2558"/>
    <n v="30"/>
    <n v="9150"/>
    <m/>
    <x v="2"/>
  </r>
  <r>
    <x v="34"/>
    <x v="0"/>
    <x v="0"/>
    <n v="9"/>
    <n v="18"/>
    <x v="0"/>
    <x v="0"/>
    <n v="2275"/>
    <x v="6"/>
    <n v="2400"/>
    <n v="30"/>
    <n v="3750"/>
    <m/>
    <x v="0"/>
  </r>
  <r>
    <x v="35"/>
    <x v="1"/>
    <x v="1"/>
    <n v="8"/>
    <n v="15"/>
    <x v="1"/>
    <x v="1"/>
    <n v="2558"/>
    <x v="7"/>
    <n v="2673"/>
    <n v="30"/>
    <n v="3450"/>
    <m/>
    <x v="1"/>
  </r>
  <r>
    <x v="36"/>
    <x v="0"/>
    <x v="0"/>
    <n v="9"/>
    <n v="18"/>
    <x v="0"/>
    <x v="0"/>
    <n v="2400"/>
    <x v="4"/>
    <n v="2500"/>
    <n v="30"/>
    <n v="3000"/>
    <m/>
    <x v="2"/>
  </r>
  <r>
    <x v="37"/>
    <x v="0"/>
    <x v="0"/>
    <n v="8"/>
    <n v="17"/>
    <x v="0"/>
    <x v="2"/>
    <n v="2500"/>
    <x v="9"/>
    <n v="2805"/>
    <n v="30"/>
    <n v="9150"/>
    <m/>
    <x v="3"/>
  </r>
  <r>
    <x v="38"/>
    <x v="1"/>
    <x v="1"/>
    <n v="10"/>
    <n v="21"/>
    <x v="2"/>
    <x v="3"/>
    <n v="2673"/>
    <x v="6"/>
    <n v="2798"/>
    <n v="30"/>
    <n v="3750"/>
    <m/>
    <x v="3"/>
  </r>
  <r>
    <x v="39"/>
    <x v="0"/>
    <x v="0"/>
    <n v="9"/>
    <n v="18"/>
    <x v="0"/>
    <x v="0"/>
    <n v="2805"/>
    <x v="7"/>
    <n v="2920"/>
    <n v="30"/>
    <n v="3450"/>
    <m/>
    <x v="2"/>
  </r>
  <r>
    <x v="40"/>
    <x v="1"/>
    <x v="1"/>
    <n v="8"/>
    <n v="15"/>
    <x v="1"/>
    <x v="1"/>
    <n v="2798"/>
    <x v="4"/>
    <n v="2898"/>
    <n v="30"/>
    <n v="3000"/>
    <m/>
    <x v="0"/>
  </r>
  <r>
    <x v="41"/>
    <x v="0"/>
    <x v="0"/>
    <n v="9"/>
    <n v="18"/>
    <x v="0"/>
    <x v="0"/>
    <n v="2920"/>
    <x v="9"/>
    <n v="3225"/>
    <n v="30"/>
    <n v="9150"/>
    <m/>
    <x v="1"/>
  </r>
  <r>
    <x v="42"/>
    <x v="1"/>
    <x v="1"/>
    <n v="8"/>
    <n v="15"/>
    <x v="1"/>
    <x v="1"/>
    <n v="2898"/>
    <x v="6"/>
    <n v="3023"/>
    <n v="30"/>
    <n v="3750"/>
    <m/>
    <x v="2"/>
  </r>
  <r>
    <x v="43"/>
    <x v="1"/>
    <x v="1"/>
    <n v="8"/>
    <n v="16"/>
    <x v="4"/>
    <x v="2"/>
    <n v="3023"/>
    <x v="7"/>
    <n v="3138"/>
    <n v="30"/>
    <n v="3450"/>
    <m/>
    <x v="3"/>
  </r>
  <r>
    <x v="44"/>
    <x v="0"/>
    <x v="0"/>
    <n v="9"/>
    <n v="16"/>
    <x v="1"/>
    <x v="0"/>
    <n v="3225"/>
    <x v="4"/>
    <n v="3325"/>
    <n v="30"/>
    <n v="3000"/>
    <m/>
    <x v="1"/>
  </r>
  <r>
    <x v="45"/>
    <x v="1"/>
    <x v="1"/>
    <n v="8"/>
    <n v="16"/>
    <x v="4"/>
    <x v="1"/>
    <n v="3138"/>
    <x v="9"/>
    <n v="3443"/>
    <n v="30"/>
    <n v="9150"/>
    <m/>
    <x v="2"/>
  </r>
  <r>
    <x v="46"/>
    <x v="1"/>
    <x v="1"/>
    <n v="9"/>
    <n v="16"/>
    <x v="1"/>
    <x v="1"/>
    <n v="3443"/>
    <x v="6"/>
    <n v="3568"/>
    <n v="30"/>
    <n v="3750"/>
    <m/>
    <x v="0"/>
  </r>
  <r>
    <x v="47"/>
    <x v="0"/>
    <x v="0"/>
    <n v="8"/>
    <n v="16"/>
    <x v="4"/>
    <x v="3"/>
    <n v="3325"/>
    <x v="7"/>
    <n v="3440"/>
    <n v="30"/>
    <n v="3450"/>
    <m/>
    <x v="1"/>
  </r>
  <r>
    <x v="48"/>
    <x v="1"/>
    <x v="1"/>
    <n v="9"/>
    <n v="16"/>
    <x v="1"/>
    <x v="1"/>
    <n v="3568"/>
    <x v="4"/>
    <n v="3668"/>
    <n v="30"/>
    <n v="3000"/>
    <m/>
    <x v="2"/>
  </r>
  <r>
    <x v="49"/>
    <x v="1"/>
    <x v="1"/>
    <n v="8"/>
    <n v="16"/>
    <x v="4"/>
    <x v="1"/>
    <n v="3668"/>
    <x v="4"/>
    <n v="3768"/>
    <n v="30"/>
    <n v="3000"/>
    <m/>
    <x v="0"/>
  </r>
  <r>
    <x v="50"/>
    <x v="0"/>
    <x v="0"/>
    <n v="0"/>
    <n v="0"/>
    <x v="3"/>
    <x v="0"/>
    <n v="3440"/>
    <x v="5"/>
    <n v="3440"/>
    <n v="30"/>
    <n v="0"/>
    <m/>
    <x v="1"/>
  </r>
  <r>
    <x v="51"/>
    <x v="1"/>
    <x v="1"/>
    <n v="9"/>
    <n v="16"/>
    <x v="1"/>
    <x v="1"/>
    <n v="3768"/>
    <x v="6"/>
    <n v="3893"/>
    <n v="30"/>
    <n v="3750"/>
    <m/>
    <x v="2"/>
  </r>
  <r>
    <x v="52"/>
    <x v="1"/>
    <x v="1"/>
    <n v="7"/>
    <n v="16"/>
    <x v="0"/>
    <x v="1"/>
    <n v="3893"/>
    <x v="7"/>
    <n v="4008"/>
    <n v="30"/>
    <n v="3450"/>
    <m/>
    <x v="0"/>
  </r>
  <r>
    <x v="53"/>
    <x v="0"/>
    <x v="0"/>
    <n v="10"/>
    <n v="16"/>
    <x v="5"/>
    <x v="0"/>
    <n v="3440"/>
    <x v="4"/>
    <n v="3540"/>
    <n v="30"/>
    <n v="3000"/>
    <m/>
    <x v="1"/>
  </r>
  <r>
    <x v="54"/>
    <x v="1"/>
    <x v="1"/>
    <n v="8"/>
    <n v="16"/>
    <x v="4"/>
    <x v="1"/>
    <n v="4008"/>
    <x v="9"/>
    <n v="4313"/>
    <n v="30"/>
    <n v="9150"/>
    <m/>
    <x v="2"/>
  </r>
  <r>
    <x v="55"/>
    <x v="1"/>
    <x v="1"/>
    <n v="9"/>
    <n v="16"/>
    <x v="1"/>
    <x v="2"/>
    <n v="4313"/>
    <x v="6"/>
    <n v="4438"/>
    <n v="30"/>
    <n v="3750"/>
    <m/>
    <x v="0"/>
  </r>
  <r>
    <x v="56"/>
    <x v="0"/>
    <x v="0"/>
    <n v="8"/>
    <n v="16"/>
    <x v="4"/>
    <x v="0"/>
    <n v="3540"/>
    <x v="7"/>
    <n v="3655"/>
    <n v="30"/>
    <n v="3450"/>
    <m/>
    <x v="1"/>
  </r>
  <r>
    <x v="57"/>
    <x v="1"/>
    <x v="1"/>
    <n v="9"/>
    <n v="16"/>
    <x v="1"/>
    <x v="1"/>
    <n v="4438"/>
    <x v="4"/>
    <n v="4538"/>
    <n v="30"/>
    <n v="3000"/>
    <m/>
    <x v="2"/>
  </r>
  <r>
    <x v="58"/>
    <x v="1"/>
    <x v="1"/>
    <n v="0"/>
    <n v="0"/>
    <x v="3"/>
    <x v="1"/>
    <n v="4538"/>
    <x v="5"/>
    <n v="4538"/>
    <n v="30"/>
    <n v="0"/>
    <m/>
    <x v="0"/>
  </r>
  <r>
    <x v="59"/>
    <x v="0"/>
    <x v="0"/>
    <n v="8"/>
    <n v="16"/>
    <x v="4"/>
    <x v="0"/>
    <n v="3655"/>
    <x v="9"/>
    <n v="3960"/>
    <n v="30"/>
    <n v="9150"/>
    <m/>
    <x v="1"/>
  </r>
  <r>
    <x v="60"/>
    <x v="1"/>
    <x v="1"/>
    <n v="8"/>
    <n v="16"/>
    <x v="4"/>
    <x v="1"/>
    <n v="4538"/>
    <x v="9"/>
    <n v="4843"/>
    <n v="30"/>
    <n v="9150"/>
    <m/>
    <x v="2"/>
  </r>
  <r>
    <x v="61"/>
    <x v="1"/>
    <x v="1"/>
    <n v="9"/>
    <n v="16"/>
    <x v="1"/>
    <x v="1"/>
    <n v="4843"/>
    <x v="6"/>
    <n v="4968"/>
    <n v="30"/>
    <n v="3750"/>
    <m/>
    <x v="0"/>
  </r>
  <r>
    <x v="62"/>
    <x v="0"/>
    <x v="0"/>
    <n v="8"/>
    <n v="16"/>
    <x v="4"/>
    <x v="3"/>
    <n v="3960"/>
    <x v="7"/>
    <n v="4075"/>
    <n v="30"/>
    <n v="3450"/>
    <m/>
    <x v="1"/>
  </r>
  <r>
    <x v="63"/>
    <x v="1"/>
    <x v="1"/>
    <n v="9"/>
    <n v="16"/>
    <x v="1"/>
    <x v="1"/>
    <n v="4968"/>
    <x v="4"/>
    <n v="5068"/>
    <n v="30"/>
    <n v="3000"/>
    <m/>
    <x v="2"/>
  </r>
  <r>
    <x v="64"/>
    <x v="1"/>
    <x v="1"/>
    <n v="8"/>
    <n v="16"/>
    <x v="4"/>
    <x v="1"/>
    <n v="5068"/>
    <x v="4"/>
    <n v="5168"/>
    <n v="30"/>
    <n v="3000"/>
    <m/>
    <x v="0"/>
  </r>
  <r>
    <x v="65"/>
    <x v="0"/>
    <x v="0"/>
    <n v="8"/>
    <n v="16"/>
    <x v="4"/>
    <x v="0"/>
    <n v="4075"/>
    <x v="9"/>
    <n v="4380"/>
    <n v="30"/>
    <n v="9150"/>
    <m/>
    <x v="3"/>
  </r>
  <r>
    <x v="66"/>
    <x v="1"/>
    <x v="1"/>
    <n v="9"/>
    <n v="18"/>
    <x v="0"/>
    <x v="0"/>
    <n v="5168"/>
    <x v="4"/>
    <n v="5268"/>
    <n v="30"/>
    <n v="3000"/>
    <m/>
    <x v="2"/>
  </r>
  <r>
    <x v="67"/>
    <x v="0"/>
    <x v="0"/>
    <n v="8"/>
    <n v="17"/>
    <x v="0"/>
    <x v="2"/>
    <n v="4380"/>
    <x v="9"/>
    <n v="4685"/>
    <n v="30"/>
    <n v="9150"/>
    <m/>
    <x v="0"/>
  </r>
  <r>
    <x v="68"/>
    <x v="1"/>
    <x v="1"/>
    <n v="10"/>
    <n v="21"/>
    <x v="2"/>
    <x v="3"/>
    <n v="5268"/>
    <x v="6"/>
    <n v="5393"/>
    <n v="30"/>
    <n v="3750"/>
    <m/>
    <x v="1"/>
  </r>
  <r>
    <x v="69"/>
    <x v="0"/>
    <x v="0"/>
    <n v="9"/>
    <n v="18"/>
    <x v="0"/>
    <x v="0"/>
    <n v="4685"/>
    <x v="7"/>
    <n v="4800"/>
    <n v="30"/>
    <n v="3450"/>
    <m/>
    <x v="2"/>
  </r>
  <r>
    <x v="70"/>
    <x v="1"/>
    <x v="1"/>
    <n v="8"/>
    <n v="15"/>
    <x v="1"/>
    <x v="1"/>
    <n v="5393"/>
    <x v="4"/>
    <n v="5493"/>
    <n v="30"/>
    <n v="3000"/>
    <m/>
    <x v="3"/>
  </r>
  <r>
    <x v="71"/>
    <x v="0"/>
    <x v="0"/>
    <n v="9"/>
    <n v="18"/>
    <x v="0"/>
    <x v="0"/>
    <n v="4800"/>
    <x v="9"/>
    <n v="5105"/>
    <n v="30"/>
    <n v="9150"/>
    <m/>
    <x v="1"/>
  </r>
  <r>
    <x v="72"/>
    <x v="1"/>
    <x v="1"/>
    <n v="8"/>
    <n v="15"/>
    <x v="1"/>
    <x v="1"/>
    <n v="5493"/>
    <x v="6"/>
    <n v="5618"/>
    <n v="30"/>
    <n v="3750"/>
    <m/>
    <x v="3"/>
  </r>
  <r>
    <x v="73"/>
    <x v="1"/>
    <x v="1"/>
    <n v="8"/>
    <n v="16"/>
    <x v="4"/>
    <x v="1"/>
    <n v="5618"/>
    <x v="7"/>
    <n v="5733"/>
    <n v="30"/>
    <n v="3450"/>
    <m/>
    <x v="0"/>
  </r>
  <r>
    <x v="74"/>
    <x v="0"/>
    <x v="0"/>
    <n v="9"/>
    <n v="16"/>
    <x v="1"/>
    <x v="0"/>
    <n v="5105"/>
    <x v="4"/>
    <n v="5205"/>
    <n v="30"/>
    <n v="3000"/>
    <m/>
    <x v="1"/>
  </r>
  <r>
    <x v="75"/>
    <x v="1"/>
    <x v="1"/>
    <n v="8"/>
    <n v="16"/>
    <x v="4"/>
    <x v="1"/>
    <n v="5733"/>
    <x v="9"/>
    <n v="6038"/>
    <n v="30"/>
    <n v="9150"/>
    <m/>
    <x v="2"/>
  </r>
  <r>
    <x v="76"/>
    <x v="1"/>
    <x v="1"/>
    <n v="9"/>
    <n v="16"/>
    <x v="1"/>
    <x v="1"/>
    <n v="6038"/>
    <x v="6"/>
    <n v="6163"/>
    <n v="30"/>
    <n v="3750"/>
    <m/>
    <x v="0"/>
  </r>
  <r>
    <x v="77"/>
    <x v="0"/>
    <x v="0"/>
    <n v="8"/>
    <n v="16"/>
    <x v="4"/>
    <x v="0"/>
    <n v="5205"/>
    <x v="7"/>
    <n v="5320"/>
    <n v="30"/>
    <n v="3450"/>
    <m/>
    <x v="1"/>
  </r>
  <r>
    <x v="78"/>
    <x v="1"/>
    <x v="1"/>
    <n v="9"/>
    <n v="16"/>
    <x v="1"/>
    <x v="1"/>
    <n v="6163"/>
    <x v="4"/>
    <n v="6263"/>
    <n v="30"/>
    <n v="3000"/>
    <m/>
    <x v="2"/>
  </r>
  <r>
    <x v="79"/>
    <x v="1"/>
    <x v="1"/>
    <n v="8"/>
    <n v="16"/>
    <x v="4"/>
    <x v="1"/>
    <n v="6263"/>
    <x v="4"/>
    <n v="6363"/>
    <n v="30"/>
    <n v="3000"/>
    <m/>
    <x v="0"/>
  </r>
  <r>
    <x v="80"/>
    <x v="0"/>
    <x v="0"/>
    <n v="8"/>
    <n v="16"/>
    <x v="4"/>
    <x v="2"/>
    <n v="5320"/>
    <x v="9"/>
    <n v="5625"/>
    <n v="30"/>
    <n v="9150"/>
    <m/>
    <x v="1"/>
  </r>
  <r>
    <x v="81"/>
    <x v="1"/>
    <x v="1"/>
    <n v="9"/>
    <n v="16"/>
    <x v="1"/>
    <x v="1"/>
    <n v="6363"/>
    <x v="6"/>
    <n v="6488"/>
    <n v="30"/>
    <n v="3750"/>
    <m/>
    <x v="2"/>
  </r>
  <r>
    <x v="82"/>
    <x v="1"/>
    <x v="1"/>
    <n v="7"/>
    <n v="16"/>
    <x v="0"/>
    <x v="2"/>
    <n v="6488"/>
    <x v="7"/>
    <n v="6603"/>
    <n v="30"/>
    <n v="3450"/>
    <m/>
    <x v="0"/>
  </r>
  <r>
    <x v="83"/>
    <x v="0"/>
    <x v="0"/>
    <n v="10"/>
    <n v="16"/>
    <x v="5"/>
    <x v="0"/>
    <n v="5625"/>
    <x v="4"/>
    <n v="5725"/>
    <n v="30"/>
    <n v="3000"/>
    <m/>
    <x v="3"/>
  </r>
  <r>
    <x v="84"/>
    <x v="1"/>
    <x v="1"/>
    <n v="8"/>
    <n v="16"/>
    <x v="4"/>
    <x v="1"/>
    <n v="6603"/>
    <x v="9"/>
    <n v="6908"/>
    <n v="30"/>
    <n v="9150"/>
    <m/>
    <x v="2"/>
  </r>
  <r>
    <x v="85"/>
    <x v="1"/>
    <x v="1"/>
    <n v="9"/>
    <n v="16"/>
    <x v="1"/>
    <x v="1"/>
    <n v="6908"/>
    <x v="6"/>
    <n v="7033"/>
    <n v="30"/>
    <n v="3750"/>
    <m/>
    <x v="0"/>
  </r>
  <r>
    <x v="86"/>
    <x v="0"/>
    <x v="0"/>
    <n v="8"/>
    <n v="16"/>
    <x v="4"/>
    <x v="0"/>
    <n v="5725"/>
    <x v="7"/>
    <n v="5840"/>
    <n v="30"/>
    <n v="3450"/>
    <m/>
    <x v="1"/>
  </r>
  <r>
    <x v="87"/>
    <x v="1"/>
    <x v="1"/>
    <n v="9"/>
    <n v="16"/>
    <x v="1"/>
    <x v="1"/>
    <n v="7033"/>
    <x v="4"/>
    <n v="7133"/>
    <n v="30"/>
    <n v="3000"/>
    <m/>
    <x v="2"/>
  </r>
  <r>
    <x v="88"/>
    <x v="1"/>
    <x v="1"/>
    <n v="8"/>
    <n v="16"/>
    <x v="4"/>
    <x v="1"/>
    <n v="7133"/>
    <x v="4"/>
    <n v="7233"/>
    <n v="30"/>
    <n v="3000"/>
    <m/>
    <x v="3"/>
  </r>
  <r>
    <x v="89"/>
    <x v="0"/>
    <x v="0"/>
    <n v="8"/>
    <n v="16"/>
    <x v="4"/>
    <x v="0"/>
    <n v="5840"/>
    <x v="9"/>
    <n v="6145"/>
    <n v="30"/>
    <n v="9150"/>
    <m/>
    <x v="1"/>
  </r>
  <r>
    <x v="90"/>
    <x v="1"/>
    <x v="1"/>
    <n v="8"/>
    <n v="16"/>
    <x v="4"/>
    <x v="1"/>
    <n v="7233"/>
    <x v="9"/>
    <n v="7538"/>
    <n v="30"/>
    <n v="9150"/>
    <m/>
    <x v="2"/>
  </r>
  <r>
    <x v="91"/>
    <x v="1"/>
    <x v="1"/>
    <n v="9"/>
    <n v="16"/>
    <x v="1"/>
    <x v="1"/>
    <n v="7538"/>
    <x v="6"/>
    <n v="7663"/>
    <n v="30"/>
    <n v="3750"/>
    <m/>
    <x v="0"/>
  </r>
  <r>
    <x v="92"/>
    <x v="0"/>
    <x v="0"/>
    <n v="8"/>
    <n v="16"/>
    <x v="4"/>
    <x v="0"/>
    <n v="6145"/>
    <x v="7"/>
    <n v="6260"/>
    <n v="30"/>
    <n v="3450"/>
    <m/>
    <x v="1"/>
  </r>
  <r>
    <x v="93"/>
    <x v="0"/>
    <x v="0"/>
    <n v="9"/>
    <n v="16"/>
    <x v="1"/>
    <x v="1"/>
    <n v="6260"/>
    <x v="4"/>
    <n v="6360"/>
    <n v="30"/>
    <n v="3000"/>
    <m/>
    <x v="2"/>
  </r>
  <r>
    <x v="94"/>
    <x v="1"/>
    <x v="1"/>
    <n v="8"/>
    <n v="16"/>
    <x v="4"/>
    <x v="1"/>
    <n v="7663"/>
    <x v="4"/>
    <n v="7763"/>
    <n v="30"/>
    <n v="3000"/>
    <m/>
    <x v="0"/>
  </r>
  <r>
    <x v="95"/>
    <x v="0"/>
    <x v="0"/>
    <n v="8"/>
    <n v="16"/>
    <x v="4"/>
    <x v="0"/>
    <n v="6360"/>
    <x v="9"/>
    <n v="6665"/>
    <n v="30"/>
    <n v="9150"/>
    <m/>
    <x v="1"/>
  </r>
  <r>
    <x v="96"/>
    <x v="1"/>
    <x v="1"/>
    <n v="9"/>
    <n v="18"/>
    <x v="0"/>
    <x v="0"/>
    <n v="7763"/>
    <x v="4"/>
    <n v="7863"/>
    <n v="30"/>
    <n v="3000"/>
    <m/>
    <x v="3"/>
  </r>
  <r>
    <x v="97"/>
    <x v="0"/>
    <x v="0"/>
    <n v="8"/>
    <n v="17"/>
    <x v="0"/>
    <x v="2"/>
    <n v="6665"/>
    <x v="9"/>
    <n v="6970"/>
    <n v="30"/>
    <n v="9150"/>
    <m/>
    <x v="0"/>
  </r>
  <r>
    <x v="98"/>
    <x v="1"/>
    <x v="1"/>
    <n v="10"/>
    <n v="21"/>
    <x v="2"/>
    <x v="3"/>
    <n v="7863"/>
    <x v="6"/>
    <n v="7988"/>
    <n v="30"/>
    <n v="3750"/>
    <m/>
    <x v="1"/>
  </r>
  <r>
    <x v="99"/>
    <x v="0"/>
    <x v="0"/>
    <n v="9"/>
    <n v="18"/>
    <x v="0"/>
    <x v="0"/>
    <n v="6970"/>
    <x v="7"/>
    <n v="7085"/>
    <n v="30"/>
    <n v="3450"/>
    <m/>
    <x v="2"/>
  </r>
  <r>
    <x v="100"/>
    <x v="1"/>
    <x v="1"/>
    <n v="8"/>
    <n v="15"/>
    <x v="1"/>
    <x v="1"/>
    <n v="7988"/>
    <x v="4"/>
    <n v="8088"/>
    <n v="30"/>
    <n v="3000"/>
    <m/>
    <x v="0"/>
  </r>
  <r>
    <x v="101"/>
    <x v="0"/>
    <x v="0"/>
    <n v="9"/>
    <n v="18"/>
    <x v="0"/>
    <x v="0"/>
    <n v="7085"/>
    <x v="9"/>
    <n v="7390"/>
    <n v="30"/>
    <n v="9150"/>
    <m/>
    <x v="1"/>
  </r>
  <r>
    <x v="102"/>
    <x v="1"/>
    <x v="1"/>
    <n v="8"/>
    <n v="15"/>
    <x v="1"/>
    <x v="1"/>
    <n v="8088"/>
    <x v="6"/>
    <n v="8213"/>
    <n v="30"/>
    <n v="3750"/>
    <m/>
    <x v="2"/>
  </r>
  <r>
    <x v="103"/>
    <x v="1"/>
    <x v="1"/>
    <n v="8"/>
    <n v="16"/>
    <x v="4"/>
    <x v="1"/>
    <n v="8213"/>
    <x v="7"/>
    <n v="8328"/>
    <n v="30"/>
    <n v="3450"/>
    <m/>
    <x v="0"/>
  </r>
  <r>
    <x v="104"/>
    <x v="0"/>
    <x v="0"/>
    <n v="9"/>
    <n v="16"/>
    <x v="1"/>
    <x v="0"/>
    <n v="7390"/>
    <x v="4"/>
    <n v="7490"/>
    <n v="30"/>
    <n v="3000"/>
    <m/>
    <x v="1"/>
  </r>
  <r>
    <x v="105"/>
    <x v="1"/>
    <x v="1"/>
    <n v="8"/>
    <n v="16"/>
    <x v="4"/>
    <x v="1"/>
    <n v="8328"/>
    <x v="9"/>
    <n v="8633"/>
    <n v="30"/>
    <n v="9150"/>
    <m/>
    <x v="2"/>
  </r>
  <r>
    <x v="106"/>
    <x v="1"/>
    <x v="1"/>
    <n v="9"/>
    <n v="16"/>
    <x v="1"/>
    <x v="1"/>
    <n v="8633"/>
    <x v="6"/>
    <n v="8758"/>
    <n v="30"/>
    <n v="3750"/>
    <m/>
    <x v="0"/>
  </r>
  <r>
    <x v="107"/>
    <x v="0"/>
    <x v="0"/>
    <n v="8"/>
    <n v="16"/>
    <x v="4"/>
    <x v="0"/>
    <n v="7490"/>
    <x v="7"/>
    <n v="7605"/>
    <n v="30"/>
    <n v="3450"/>
    <m/>
    <x v="1"/>
  </r>
  <r>
    <x v="108"/>
    <x v="1"/>
    <x v="1"/>
    <n v="9"/>
    <n v="16"/>
    <x v="1"/>
    <x v="1"/>
    <n v="8758"/>
    <x v="4"/>
    <n v="8858"/>
    <n v="30"/>
    <n v="3000"/>
    <m/>
    <x v="2"/>
  </r>
  <r>
    <x v="109"/>
    <x v="1"/>
    <x v="1"/>
    <n v="8"/>
    <n v="16"/>
    <x v="4"/>
    <x v="1"/>
    <n v="8858"/>
    <x v="4"/>
    <n v="8958"/>
    <n v="30"/>
    <n v="3000"/>
    <m/>
    <x v="3"/>
  </r>
  <r>
    <x v="110"/>
    <x v="0"/>
    <x v="0"/>
    <n v="8"/>
    <n v="16"/>
    <x v="4"/>
    <x v="0"/>
    <n v="7605"/>
    <x v="9"/>
    <n v="7910"/>
    <n v="30"/>
    <n v="9150"/>
    <m/>
    <x v="1"/>
  </r>
  <r>
    <x v="111"/>
    <x v="1"/>
    <x v="1"/>
    <n v="9"/>
    <n v="16"/>
    <x v="1"/>
    <x v="1"/>
    <n v="8958"/>
    <x v="6"/>
    <n v="9083"/>
    <n v="30"/>
    <n v="3750"/>
    <m/>
    <x v="2"/>
  </r>
  <r>
    <x v="112"/>
    <x v="1"/>
    <x v="1"/>
    <n v="7"/>
    <n v="16"/>
    <x v="0"/>
    <x v="1"/>
    <n v="9083"/>
    <x v="7"/>
    <n v="9198"/>
    <n v="30"/>
    <n v="3450"/>
    <m/>
    <x v="0"/>
  </r>
  <r>
    <x v="113"/>
    <x v="0"/>
    <x v="0"/>
    <n v="10"/>
    <n v="16"/>
    <x v="5"/>
    <x v="0"/>
    <n v="7910"/>
    <x v="4"/>
    <n v="8010"/>
    <n v="30"/>
    <n v="3000"/>
    <m/>
    <x v="1"/>
  </r>
  <r>
    <x v="114"/>
    <x v="1"/>
    <x v="1"/>
    <n v="8"/>
    <n v="16"/>
    <x v="4"/>
    <x v="1"/>
    <n v="9198"/>
    <x v="9"/>
    <n v="9503"/>
    <n v="30"/>
    <n v="9150"/>
    <m/>
    <x v="3"/>
  </r>
  <r>
    <x v="115"/>
    <x v="1"/>
    <x v="1"/>
    <n v="9"/>
    <n v="16"/>
    <x v="1"/>
    <x v="1"/>
    <n v="9503"/>
    <x v="6"/>
    <n v="9628"/>
    <n v="30"/>
    <n v="3750"/>
    <m/>
    <x v="0"/>
  </r>
  <r>
    <x v="116"/>
    <x v="0"/>
    <x v="0"/>
    <n v="8"/>
    <n v="16"/>
    <x v="4"/>
    <x v="0"/>
    <n v="8010"/>
    <x v="7"/>
    <n v="8125"/>
    <n v="30"/>
    <n v="3450"/>
    <m/>
    <x v="1"/>
  </r>
  <r>
    <x v="117"/>
    <x v="1"/>
    <x v="1"/>
    <n v="9"/>
    <n v="16"/>
    <x v="1"/>
    <x v="1"/>
    <n v="9628"/>
    <x v="4"/>
    <n v="9728"/>
    <n v="30"/>
    <n v="3000"/>
    <m/>
    <x v="2"/>
  </r>
  <r>
    <x v="118"/>
    <x v="1"/>
    <x v="1"/>
    <n v="8"/>
    <n v="16"/>
    <x v="4"/>
    <x v="1"/>
    <n v="9728"/>
    <x v="4"/>
    <n v="9828"/>
    <n v="30"/>
    <n v="3000"/>
    <m/>
    <x v="0"/>
  </r>
  <r>
    <x v="119"/>
    <x v="0"/>
    <x v="0"/>
    <n v="8"/>
    <n v="16"/>
    <x v="4"/>
    <x v="0"/>
    <n v="8125"/>
    <x v="9"/>
    <n v="8430"/>
    <n v="30"/>
    <n v="9150"/>
    <m/>
    <x v="1"/>
  </r>
  <r>
    <x v="120"/>
    <x v="1"/>
    <x v="1"/>
    <n v="8"/>
    <n v="16"/>
    <x v="4"/>
    <x v="1"/>
    <n v="9828"/>
    <x v="9"/>
    <n v="10133"/>
    <n v="30"/>
    <n v="9150"/>
    <m/>
    <x v="2"/>
  </r>
  <r>
    <x v="121"/>
    <x v="1"/>
    <x v="1"/>
    <n v="9"/>
    <n v="16"/>
    <x v="1"/>
    <x v="1"/>
    <n v="10133"/>
    <x v="6"/>
    <n v="10258"/>
    <n v="30"/>
    <n v="3750"/>
    <m/>
    <x v="0"/>
  </r>
  <r>
    <x v="122"/>
    <x v="0"/>
    <x v="0"/>
    <n v="8"/>
    <n v="17"/>
    <x v="0"/>
    <x v="2"/>
    <n v="8430"/>
    <x v="3"/>
    <n v="8680"/>
    <n v="30"/>
    <n v="7500"/>
    <m/>
    <x v="1"/>
  </r>
  <r>
    <x v="123"/>
    <x v="1"/>
    <x v="1"/>
    <n v="10"/>
    <n v="21"/>
    <x v="2"/>
    <x v="3"/>
    <n v="10258"/>
    <x v="4"/>
    <n v="10358"/>
    <n v="30"/>
    <n v="3000"/>
    <m/>
    <x v="2"/>
  </r>
  <r>
    <x v="124"/>
    <x v="0"/>
    <x v="0"/>
    <n v="9"/>
    <n v="18"/>
    <x v="0"/>
    <x v="0"/>
    <n v="8680"/>
    <x v="9"/>
    <n v="8985"/>
    <n v="30"/>
    <n v="9150"/>
    <m/>
    <x v="0"/>
  </r>
  <r>
    <x v="125"/>
    <x v="1"/>
    <x v="1"/>
    <n v="8"/>
    <n v="15"/>
    <x v="1"/>
    <x v="1"/>
    <n v="10358"/>
    <x v="6"/>
    <n v="10483"/>
    <n v="30"/>
    <n v="3750"/>
    <m/>
    <x v="3"/>
  </r>
  <r>
    <x v="126"/>
    <x v="0"/>
    <x v="0"/>
    <n v="9"/>
    <n v="18"/>
    <x v="0"/>
    <x v="0"/>
    <n v="8985"/>
    <x v="7"/>
    <n v="9100"/>
    <n v="30"/>
    <n v="3450"/>
    <m/>
    <x v="2"/>
  </r>
  <r>
    <x v="127"/>
    <x v="1"/>
    <x v="1"/>
    <n v="8"/>
    <n v="15"/>
    <x v="1"/>
    <x v="1"/>
    <n v="10483"/>
    <x v="4"/>
    <n v="10583"/>
    <n v="30"/>
    <n v="3000"/>
    <m/>
    <x v="0"/>
  </r>
  <r>
    <x v="128"/>
    <x v="1"/>
    <x v="1"/>
    <n v="8"/>
    <n v="15"/>
    <x v="1"/>
    <x v="1"/>
    <n v="10583"/>
    <x v="9"/>
    <n v="10888"/>
    <n v="30"/>
    <n v="9150"/>
    <m/>
    <x v="1"/>
  </r>
  <r>
    <x v="129"/>
    <x v="0"/>
    <x v="0"/>
    <n v="9"/>
    <n v="18"/>
    <x v="0"/>
    <x v="0"/>
    <n v="9100"/>
    <x v="6"/>
    <n v="9225"/>
    <n v="30"/>
    <n v="3750"/>
    <m/>
    <x v="2"/>
  </r>
  <r>
    <x v="130"/>
    <x v="1"/>
    <x v="1"/>
    <n v="8"/>
    <n v="15"/>
    <x v="1"/>
    <x v="1"/>
    <n v="10888"/>
    <x v="7"/>
    <n v="11003"/>
    <n v="30"/>
    <n v="3450"/>
    <m/>
    <x v="0"/>
  </r>
  <r>
    <x v="131"/>
    <x v="0"/>
    <x v="0"/>
    <n v="9"/>
    <n v="18"/>
    <x v="0"/>
    <x v="0"/>
    <n v="9225"/>
    <x v="4"/>
    <n v="9325"/>
    <n v="30"/>
    <n v="3000"/>
    <m/>
    <x v="1"/>
  </r>
  <r>
    <x v="132"/>
    <x v="0"/>
    <x v="0"/>
    <n v="8"/>
    <n v="17"/>
    <x v="0"/>
    <x v="2"/>
    <n v="9325"/>
    <x v="9"/>
    <n v="9630"/>
    <n v="30"/>
    <n v="9150"/>
    <m/>
    <x v="2"/>
  </r>
  <r>
    <x v="133"/>
    <x v="1"/>
    <x v="1"/>
    <n v="10"/>
    <n v="21"/>
    <x v="2"/>
    <x v="3"/>
    <n v="11003"/>
    <x v="6"/>
    <n v="11128"/>
    <n v="30"/>
    <n v="3750"/>
    <m/>
    <x v="0"/>
  </r>
  <r>
    <x v="134"/>
    <x v="0"/>
    <x v="0"/>
    <n v="9"/>
    <n v="18"/>
    <x v="0"/>
    <x v="0"/>
    <n v="9630"/>
    <x v="7"/>
    <n v="9745"/>
    <n v="30"/>
    <n v="3450"/>
    <m/>
    <x v="1"/>
  </r>
  <r>
    <x v="135"/>
    <x v="1"/>
    <x v="1"/>
    <n v="8"/>
    <n v="15"/>
    <x v="1"/>
    <x v="1"/>
    <n v="11128"/>
    <x v="4"/>
    <n v="11228"/>
    <n v="30"/>
    <n v="3000"/>
    <m/>
    <x v="2"/>
  </r>
  <r>
    <x v="136"/>
    <x v="0"/>
    <x v="0"/>
    <n v="9"/>
    <n v="18"/>
    <x v="0"/>
    <x v="0"/>
    <n v="9745"/>
    <x v="9"/>
    <n v="10050"/>
    <n v="30"/>
    <n v="9150"/>
    <m/>
    <x v="3"/>
  </r>
  <r>
    <x v="137"/>
    <x v="1"/>
    <x v="1"/>
    <n v="8"/>
    <n v="15"/>
    <x v="1"/>
    <x v="1"/>
    <n v="11228"/>
    <x v="6"/>
    <n v="11353"/>
    <n v="30"/>
    <n v="3750"/>
    <m/>
    <x v="3"/>
  </r>
  <r>
    <x v="138"/>
    <x v="1"/>
    <x v="1"/>
    <n v="8"/>
    <n v="16"/>
    <x v="4"/>
    <x v="1"/>
    <n v="11353"/>
    <x v="7"/>
    <n v="11468"/>
    <n v="30"/>
    <n v="3450"/>
    <m/>
    <x v="2"/>
  </r>
  <r>
    <x v="139"/>
    <x v="0"/>
    <x v="0"/>
    <n v="9"/>
    <n v="16"/>
    <x v="1"/>
    <x v="0"/>
    <n v="10050"/>
    <x v="4"/>
    <n v="10150"/>
    <n v="30"/>
    <n v="3000"/>
    <m/>
    <x v="0"/>
  </r>
  <r>
    <x v="140"/>
    <x v="1"/>
    <x v="1"/>
    <n v="8"/>
    <n v="15"/>
    <x v="1"/>
    <x v="1"/>
    <n v="11468"/>
    <x v="4"/>
    <n v="11568"/>
    <n v="30"/>
    <n v="3000"/>
    <m/>
    <x v="1"/>
  </r>
  <r>
    <x v="141"/>
    <x v="0"/>
    <x v="0"/>
    <n v="9"/>
    <n v="18"/>
    <x v="0"/>
    <x v="0"/>
    <n v="10150"/>
    <x v="9"/>
    <n v="10455"/>
    <n v="30"/>
    <n v="9150"/>
    <m/>
    <x v="2"/>
  </r>
  <r>
    <x v="142"/>
    <x v="1"/>
    <x v="1"/>
    <n v="8"/>
    <n v="15"/>
    <x v="1"/>
    <x v="1"/>
    <n v="11568"/>
    <x v="6"/>
    <n v="11693"/>
    <n v="30"/>
    <n v="3750"/>
    <m/>
    <x v="3"/>
  </r>
  <r>
    <x v="143"/>
    <x v="1"/>
    <x v="1"/>
    <n v="8"/>
    <n v="16"/>
    <x v="4"/>
    <x v="1"/>
    <n v="11693"/>
    <x v="7"/>
    <n v="11808"/>
    <n v="30"/>
    <n v="3450"/>
    <m/>
    <x v="1"/>
  </r>
  <r>
    <x v="144"/>
    <x v="0"/>
    <x v="0"/>
    <n v="9"/>
    <n v="16"/>
    <x v="1"/>
    <x v="0"/>
    <n v="10455"/>
    <x v="4"/>
    <n v="10555"/>
    <n v="30"/>
    <n v="3000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7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compact="0" compactData="0" multipleFieldFilters="0">
  <location ref="A5:I27" firstHeaderRow="1" firstDataRow="3" firstDataCol="3" rowPageCount="1" colPageCount="1"/>
  <pivotFields count="15"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7">
        <item x="5"/>
        <item x="1"/>
        <item x="4"/>
        <item x="0"/>
        <item x="2"/>
        <item x="3"/>
        <item t="default"/>
      </items>
    </pivotField>
    <pivotField compact="0" outline="0" showAll="0">
      <items count="5">
        <item x="1"/>
        <item x="0"/>
        <item x="3"/>
        <item x="2"/>
        <item t="default"/>
      </items>
    </pivotField>
    <pivotField compact="0" outline="0" showAll="0"/>
    <pivotField axis="axisRow" compact="0" outline="0" showAll="0">
      <items count="11">
        <item x="4"/>
        <item x="7"/>
        <item x="6"/>
        <item x="2"/>
        <item x="0"/>
        <item x="1"/>
        <item x="3"/>
        <item x="9"/>
        <item x="5"/>
        <item x="8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multipleItemSelectionAllowed="1" showAll="0">
      <items count="5">
        <item x="2"/>
        <item x="1"/>
        <item x="0"/>
        <item x="3"/>
        <item t="default"/>
      </items>
    </pivotField>
    <pivotField axis="axisCol" compact="0" outline="0" showAll="0" defaultSubtotal="0">
      <items count="4">
        <item x="1"/>
        <item x="2"/>
        <item x="3"/>
        <item x="0"/>
      </items>
    </pivotField>
  </pivotFields>
  <rowFields count="3">
    <field x="1"/>
    <field x="2"/>
    <field x="8"/>
  </rowFields>
  <rowItems count="20">
    <i>
      <x/>
      <x v="1"/>
      <x/>
    </i>
    <i r="2">
      <x v="1"/>
    </i>
    <i r="2">
      <x v="2"/>
    </i>
    <i r="2">
      <x v="5"/>
    </i>
    <i r="2">
      <x v="7"/>
    </i>
    <i r="2">
      <x v="8"/>
    </i>
    <i r="2">
      <x v="9"/>
    </i>
    <i t="default" r="1">
      <x v="1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6"/>
    </i>
    <i r="2">
      <x v="7"/>
    </i>
    <i r="2">
      <x v="8"/>
    </i>
    <i t="default" r="1">
      <x/>
    </i>
    <i t="default">
      <x v="1"/>
    </i>
    <i t="grand">
      <x/>
    </i>
  </rowItems>
  <colFields count="2">
    <field x="14"/>
    <field x="0"/>
  </colFields>
  <colItems count="6">
    <i>
      <x/>
      <x v="9"/>
    </i>
    <i r="1">
      <x v="10"/>
    </i>
    <i r="1">
      <x v="11"/>
    </i>
    <i r="1">
      <x v="12"/>
    </i>
    <i>
      <x v="1"/>
      <x v="1"/>
    </i>
    <i t="grand">
      <x/>
    </i>
  </colItems>
  <pageFields count="1">
    <pageField fld="5" hier="-1"/>
  </pageFields>
  <dataFields count="1">
    <dataField name="Сумма по полю Дневная ЗП" fld="11" baseField="0" baseItem="0"/>
  </dataFields>
  <pivotTableStyleInfo name="PivotStyleLight16" showRowHeaders="1" showColHeaders="1" showRowStripes="0" showColStripes="0" showLastColumn="1"/>
  <filters count="1">
    <filter fld="0" type="dateBetween" evalOrder="-1" id="28" name="Дата">
      <autoFilter ref="A1">
        <filterColumn colId="0">
          <customFilters and="1">
            <customFilter operator="greaterThanOrEqual" val="42979"/>
            <customFilter operator="lessThanOrEqual" val="4346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аказчик" sourceName="Заказчик">
  <pivotTables>
    <pivotTable tabId="13" name="СводнаяТаблица2"/>
  </pivotTables>
  <data>
    <tabular pivotCacheId="1">
      <items count="4">
        <i x="2" s="1"/>
        <i x="1" s="1"/>
        <i x="0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аршрут" sourceName="Маршрут">
  <pivotTables>
    <pivotTable tabId="13" name="СводнаяТаблица2"/>
  </pivotTables>
  <data>
    <tabular pivotCacheId="1">
      <items count="4">
        <i x="1" s="1"/>
        <i x="0" s="1"/>
        <i x="3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аказчик" cache="Срез_Заказчик" caption="Заказчик" style="SlicerStyleLight6" rowHeight="241300"/>
  <slicer name="Маршрут" cache="Срез_Маршрут" caption="Маршрут" style="SlicerStyleLight3" rowHeight="241300"/>
</slicers>
</file>

<file path=xl/tables/table1.xml><?xml version="1.0" encoding="utf-8"?>
<table xmlns="http://schemas.openxmlformats.org/spreadsheetml/2006/main" id="1" name="Таблица1" displayName="Таблица1" ref="A1:N146" totalsRowShown="0" headerRowDxfId="19" dataDxfId="18">
  <autoFilter ref="A1:N146"/>
  <tableColumns count="14">
    <tableColumn id="1" name="Дата" dataDxfId="17">
      <calculatedColumnFormula>A1+1</calculatedColumnFormula>
    </tableColumn>
    <tableColumn id="2" name="Водитель" dataDxfId="16"/>
    <tableColumn id="3" name="Автомобиль" dataDxfId="15"/>
    <tableColumn id="4" name="Начало смены" dataDxfId="14"/>
    <tableColumn id="5" name="Конец Смены" dataDxfId="13"/>
    <tableColumn id="6" name="Смена, ч" dataDxfId="3">
      <calculatedColumnFormula>E2-D2</calculatedColumnFormula>
    </tableColumn>
    <tableColumn id="7" name="Маршрут" dataDxfId="12"/>
    <tableColumn id="8" name="Пробег начальный" dataDxfId="11"/>
    <tableColumn id="9" name="Километраж" dataDxfId="10"/>
    <tableColumn id="10" name="Пробег окончательный" dataDxfId="9">
      <calculatedColumnFormula>H2+I2</calculatedColumnFormula>
    </tableColumn>
    <tableColumn id="11" name="ЗП за км" dataDxfId="8"/>
    <tableColumn id="12" name="Дневная ЗП" dataDxfId="7">
      <calculatedColumnFormula>I2*K2</calculatedColumnFormula>
    </tableColumn>
    <tableColumn id="13" name="ЗП всего" dataDxfId="6"/>
    <tableColumn id="14" name="Заказчик" dataDxfId="5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" sourceName="Дата">
  <pivotTables>
    <pivotTable tabId="13" name="СводнаяТаблица2"/>
  </pivotTables>
  <state minimalRefreshVersion="6" lastRefreshVersion="6" pivotCacheId="1" filterType="dateBetween">
    <selection startDate="2017-09-01T00:00:00" endDate="2018-12-31T00:00:00"/>
    <bounds startDate="2017-01-01T00:00:00" endDate="2019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" cache="ВстроеннаяВременнаяШкала_Дата" caption="Дата" level="3" selectionLevel="2" scrollPosition="2017-09-01T00:00:00" style="TimeSlicerStyleLight2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7"/>
  <sheetViews>
    <sheetView zoomScale="85" zoomScaleNormal="85" workbookViewId="0">
      <selection activeCell="I5" sqref="I5"/>
    </sheetView>
  </sheetViews>
  <sheetFormatPr defaultRowHeight="15" x14ac:dyDescent="0.25"/>
  <cols>
    <col min="1" max="1" width="11.42578125" customWidth="1"/>
    <col min="2" max="2" width="51.5703125" customWidth="1"/>
    <col min="3" max="4" width="12.5703125" style="52" customWidth="1"/>
    <col min="5" max="7" width="12.5703125" customWidth="1"/>
    <col min="8" max="8" width="11.140625" style="49" customWidth="1"/>
    <col min="9" max="9" width="13.42578125" style="49" customWidth="1"/>
    <col min="10" max="10" width="11.5703125" style="49" customWidth="1"/>
    <col min="11" max="11" width="9.7109375" customWidth="1"/>
    <col min="13" max="13" width="11" customWidth="1"/>
    <col min="14" max="15" width="16.42578125" customWidth="1"/>
  </cols>
  <sheetData>
    <row r="1" spans="1:16" x14ac:dyDescent="0.25">
      <c r="A1" t="s">
        <v>84</v>
      </c>
    </row>
    <row r="2" spans="1:16" ht="45" customHeight="1" x14ac:dyDescent="0.25">
      <c r="A2" s="78" t="s">
        <v>1</v>
      </c>
      <c r="B2" s="73" t="s">
        <v>0</v>
      </c>
      <c r="C2" s="80" t="s">
        <v>14</v>
      </c>
      <c r="D2" s="81"/>
      <c r="E2" s="15" t="s">
        <v>51</v>
      </c>
      <c r="F2" s="73" t="s">
        <v>20</v>
      </c>
      <c r="G2" s="73" t="s">
        <v>19</v>
      </c>
      <c r="H2" s="73" t="s">
        <v>2</v>
      </c>
      <c r="I2" s="73" t="s">
        <v>3</v>
      </c>
      <c r="J2" s="76" t="s">
        <v>4</v>
      </c>
      <c r="K2" s="76" t="s">
        <v>5</v>
      </c>
      <c r="L2" s="76" t="s">
        <v>6</v>
      </c>
      <c r="M2" s="76" t="s">
        <v>7</v>
      </c>
      <c r="N2" s="70" t="s">
        <v>9</v>
      </c>
      <c r="O2" s="70" t="s">
        <v>10</v>
      </c>
      <c r="P2" s="72" t="s">
        <v>11</v>
      </c>
    </row>
    <row r="3" spans="1:16" x14ac:dyDescent="0.25">
      <c r="A3" s="79"/>
      <c r="B3" s="74"/>
      <c r="C3" s="53" t="s">
        <v>15</v>
      </c>
      <c r="D3" s="53" t="s">
        <v>16</v>
      </c>
      <c r="E3" s="43"/>
      <c r="F3" s="74"/>
      <c r="G3" s="74"/>
      <c r="H3" s="74"/>
      <c r="I3" s="74"/>
      <c r="J3" s="77"/>
      <c r="K3" s="77"/>
      <c r="L3" s="77"/>
      <c r="M3" s="77"/>
      <c r="N3" s="71"/>
      <c r="O3" s="71"/>
      <c r="P3" s="72"/>
    </row>
    <row r="4" spans="1:16" x14ac:dyDescent="0.25">
      <c r="A4" s="3"/>
      <c r="B4" s="2"/>
      <c r="C4" s="54"/>
      <c r="D4" s="54"/>
      <c r="E4" s="2"/>
      <c r="F4" s="2"/>
      <c r="G4" s="2"/>
      <c r="H4" s="50"/>
      <c r="I4" s="50"/>
      <c r="J4" s="51"/>
      <c r="K4" s="5"/>
      <c r="L4" s="5"/>
      <c r="M4" s="5"/>
      <c r="N4" s="8"/>
      <c r="O4" s="8"/>
    </row>
    <row r="5" spans="1:16" x14ac:dyDescent="0.25">
      <c r="A5" s="3">
        <v>43118</v>
      </c>
      <c r="B5" s="2"/>
      <c r="C5" s="54"/>
      <c r="D5" s="54"/>
      <c r="E5" s="2"/>
      <c r="F5" s="2"/>
      <c r="G5" s="2"/>
      <c r="H5" s="50">
        <v>325140</v>
      </c>
      <c r="I5" s="50">
        <v>325140</v>
      </c>
      <c r="J5" s="51">
        <f>I5-H5</f>
        <v>0</v>
      </c>
      <c r="K5" s="5"/>
      <c r="L5" s="5"/>
      <c r="M5" s="5"/>
      <c r="N5" s="8"/>
      <c r="O5" s="8"/>
    </row>
    <row r="6" spans="1:16" x14ac:dyDescent="0.25">
      <c r="A6" s="3">
        <v>43119</v>
      </c>
      <c r="B6" s="44"/>
      <c r="C6" s="53"/>
      <c r="D6" s="53"/>
      <c r="E6" s="44"/>
      <c r="F6" s="44"/>
      <c r="G6" s="44"/>
      <c r="H6" s="48">
        <f>I5</f>
        <v>325140</v>
      </c>
      <c r="I6" s="48">
        <v>325314</v>
      </c>
      <c r="J6" s="51">
        <f t="shared" ref="J6:J11" si="0">I6-H6</f>
        <v>174</v>
      </c>
      <c r="K6" s="44"/>
      <c r="L6" s="44"/>
      <c r="M6" s="5"/>
      <c r="N6" s="8"/>
      <c r="O6" s="8"/>
    </row>
    <row r="7" spans="1:16" x14ac:dyDescent="0.25">
      <c r="A7" s="3">
        <v>43120</v>
      </c>
      <c r="B7" s="44"/>
      <c r="C7" s="53"/>
      <c r="D7" s="53"/>
      <c r="E7" s="44"/>
      <c r="F7" s="44"/>
      <c r="G7" s="44"/>
      <c r="H7" s="48">
        <f t="shared" ref="H7:H15" si="1">I6</f>
        <v>325314</v>
      </c>
      <c r="I7" s="48">
        <v>325512</v>
      </c>
      <c r="J7" s="51">
        <f t="shared" si="0"/>
        <v>198</v>
      </c>
      <c r="K7" s="44"/>
      <c r="L7" s="44"/>
      <c r="M7" s="5"/>
      <c r="N7" s="8"/>
      <c r="O7" s="8"/>
    </row>
    <row r="8" spans="1:16" x14ac:dyDescent="0.25">
      <c r="A8" s="3">
        <v>43121</v>
      </c>
      <c r="B8" s="44" t="s">
        <v>49</v>
      </c>
      <c r="C8" s="53"/>
      <c r="D8" s="53"/>
      <c r="E8" s="44"/>
      <c r="F8" s="44"/>
      <c r="G8" s="44"/>
      <c r="H8" s="48">
        <f t="shared" si="1"/>
        <v>325512</v>
      </c>
      <c r="I8" s="48">
        <v>325512</v>
      </c>
      <c r="J8" s="51">
        <f t="shared" si="0"/>
        <v>0</v>
      </c>
      <c r="K8" s="44"/>
      <c r="L8" s="44"/>
      <c r="M8" s="5"/>
      <c r="N8" s="8"/>
      <c r="O8" s="8"/>
    </row>
    <row r="9" spans="1:16" x14ac:dyDescent="0.25">
      <c r="A9" s="3">
        <v>43122</v>
      </c>
      <c r="B9" s="44"/>
      <c r="C9" s="53"/>
      <c r="D9" s="53"/>
      <c r="E9" s="44"/>
      <c r="F9" s="44"/>
      <c r="G9" s="44"/>
      <c r="H9" s="48">
        <f t="shared" si="1"/>
        <v>325512</v>
      </c>
      <c r="I9" s="48">
        <v>325539</v>
      </c>
      <c r="J9" s="51">
        <f t="shared" si="0"/>
        <v>27</v>
      </c>
      <c r="K9" s="44"/>
      <c r="L9" s="44"/>
      <c r="M9" s="5"/>
      <c r="N9" s="9"/>
      <c r="O9" s="9"/>
    </row>
    <row r="10" spans="1:16" x14ac:dyDescent="0.25">
      <c r="A10" s="3">
        <v>43123</v>
      </c>
      <c r="B10" s="44"/>
      <c r="C10" s="53">
        <v>0.33333333333333331</v>
      </c>
      <c r="D10" s="53"/>
      <c r="E10" s="44"/>
      <c r="F10" s="44"/>
      <c r="G10" s="44"/>
      <c r="H10" s="48">
        <f t="shared" si="1"/>
        <v>325539</v>
      </c>
      <c r="I10" s="11">
        <v>325623</v>
      </c>
      <c r="J10" s="48">
        <f t="shared" si="0"/>
        <v>84</v>
      </c>
      <c r="K10" s="44"/>
      <c r="L10" s="44"/>
      <c r="M10" s="5"/>
      <c r="N10" s="8"/>
      <c r="O10" s="8"/>
    </row>
    <row r="11" spans="1:16" x14ac:dyDescent="0.25">
      <c r="A11" s="3">
        <v>43124</v>
      </c>
      <c r="B11" s="44"/>
      <c r="C11" s="53"/>
      <c r="D11" s="53"/>
      <c r="E11" s="44"/>
      <c r="F11" s="44"/>
      <c r="G11" s="44"/>
      <c r="H11" s="48">
        <f t="shared" si="1"/>
        <v>325623</v>
      </c>
      <c r="I11" s="48">
        <v>325867</v>
      </c>
      <c r="J11" s="48">
        <f t="shared" si="0"/>
        <v>244</v>
      </c>
      <c r="K11" s="44"/>
      <c r="L11" s="44">
        <f t="shared" ref="L11:L21" si="2">J11*K11</f>
        <v>0</v>
      </c>
      <c r="M11" s="44"/>
      <c r="N11" s="10"/>
      <c r="O11" s="10"/>
    </row>
    <row r="12" spans="1:16" x14ac:dyDescent="0.25">
      <c r="A12" s="3">
        <v>43125</v>
      </c>
      <c r="B12" s="44"/>
      <c r="C12" s="53"/>
      <c r="D12" s="53"/>
      <c r="E12" s="44"/>
      <c r="F12" s="44"/>
      <c r="G12" s="44"/>
      <c r="H12" s="48">
        <f t="shared" si="1"/>
        <v>325867</v>
      </c>
      <c r="I12" s="48"/>
      <c r="J12" s="48"/>
      <c r="K12" s="44"/>
      <c r="L12" s="44">
        <f t="shared" si="2"/>
        <v>0</v>
      </c>
      <c r="M12" s="44"/>
      <c r="N12" s="10">
        <v>8.7799999999999994</v>
      </c>
      <c r="O12" s="10"/>
    </row>
    <row r="13" spans="1:16" x14ac:dyDescent="0.25">
      <c r="A13" s="3">
        <v>43126</v>
      </c>
      <c r="B13" s="44"/>
      <c r="C13" s="53"/>
      <c r="D13" s="53"/>
      <c r="E13" s="44"/>
      <c r="F13" s="44"/>
      <c r="G13" s="44"/>
      <c r="H13" s="48">
        <f t="shared" si="1"/>
        <v>0</v>
      </c>
      <c r="I13" s="48"/>
      <c r="J13" s="48"/>
      <c r="K13" s="44"/>
      <c r="L13" s="44">
        <f t="shared" si="2"/>
        <v>0</v>
      </c>
      <c r="M13" s="44"/>
      <c r="N13" s="10"/>
      <c r="O13" s="10"/>
    </row>
    <row r="14" spans="1:16" x14ac:dyDescent="0.25">
      <c r="A14" s="3">
        <v>43127</v>
      </c>
      <c r="B14" s="44"/>
      <c r="C14" s="53"/>
      <c r="D14" s="53"/>
      <c r="E14" s="44"/>
      <c r="F14" s="44"/>
      <c r="G14" s="44"/>
      <c r="H14" s="48">
        <f t="shared" si="1"/>
        <v>0</v>
      </c>
      <c r="I14" s="48"/>
      <c r="J14" s="48"/>
      <c r="K14" s="44"/>
      <c r="L14" s="44">
        <f t="shared" si="2"/>
        <v>0</v>
      </c>
      <c r="M14" s="44"/>
      <c r="N14" s="10"/>
      <c r="O14" s="10"/>
    </row>
    <row r="15" spans="1:16" x14ac:dyDescent="0.25">
      <c r="A15" s="3">
        <v>43128</v>
      </c>
      <c r="B15" s="44"/>
      <c r="C15" s="53"/>
      <c r="D15" s="53"/>
      <c r="E15" s="44"/>
      <c r="F15" s="44"/>
      <c r="G15" s="44"/>
      <c r="H15" s="48">
        <f t="shared" si="1"/>
        <v>0</v>
      </c>
      <c r="I15" s="48"/>
      <c r="J15" s="48"/>
      <c r="K15" s="44"/>
      <c r="L15" s="44">
        <f t="shared" si="2"/>
        <v>0</v>
      </c>
      <c r="M15" s="44"/>
      <c r="N15" s="10"/>
      <c r="O15" s="10"/>
    </row>
    <row r="16" spans="1:16" x14ac:dyDescent="0.25">
      <c r="A16" s="3">
        <v>43129</v>
      </c>
      <c r="B16" s="44"/>
      <c r="C16" s="53"/>
      <c r="D16" s="53"/>
      <c r="E16" s="44"/>
      <c r="F16" s="44"/>
      <c r="G16" s="44"/>
      <c r="H16" s="48">
        <f t="shared" ref="H16:H75" si="3">I15</f>
        <v>0</v>
      </c>
      <c r="I16" s="48"/>
      <c r="J16" s="48"/>
      <c r="K16" s="44"/>
      <c r="L16" s="44">
        <f t="shared" si="2"/>
        <v>0</v>
      </c>
      <c r="M16" s="44"/>
      <c r="N16" s="10"/>
      <c r="O16" s="10"/>
    </row>
    <row r="17" spans="1:15" x14ac:dyDescent="0.25">
      <c r="A17" s="3">
        <v>43130</v>
      </c>
      <c r="B17" s="44"/>
      <c r="C17" s="53"/>
      <c r="D17" s="53"/>
      <c r="E17" s="44"/>
      <c r="F17" s="44"/>
      <c r="G17" s="44"/>
      <c r="H17" s="48">
        <f t="shared" si="3"/>
        <v>0</v>
      </c>
      <c r="I17" s="48"/>
      <c r="J17" s="48"/>
      <c r="K17" s="44"/>
      <c r="L17" s="44">
        <f t="shared" si="2"/>
        <v>0</v>
      </c>
      <c r="M17" s="44"/>
      <c r="N17" s="10"/>
      <c r="O17" s="10"/>
    </row>
    <row r="18" spans="1:15" x14ac:dyDescent="0.25">
      <c r="A18" s="3">
        <v>43131</v>
      </c>
      <c r="B18" s="44"/>
      <c r="C18" s="53"/>
      <c r="D18" s="53"/>
      <c r="E18" s="44"/>
      <c r="F18" s="44"/>
      <c r="G18" s="44"/>
      <c r="H18" s="48">
        <f t="shared" si="3"/>
        <v>0</v>
      </c>
      <c r="I18" s="48"/>
      <c r="J18" s="48"/>
      <c r="K18" s="44"/>
      <c r="L18" s="44">
        <f t="shared" si="2"/>
        <v>0</v>
      </c>
      <c r="M18" s="44"/>
      <c r="N18" s="10"/>
      <c r="O18" s="10"/>
    </row>
    <row r="19" spans="1:15" x14ac:dyDescent="0.25">
      <c r="A19" s="3">
        <v>43132</v>
      </c>
      <c r="B19" s="44"/>
      <c r="C19" s="53"/>
      <c r="D19" s="53"/>
      <c r="E19" s="44"/>
      <c r="F19" s="44"/>
      <c r="G19" s="44"/>
      <c r="H19" s="48">
        <f t="shared" si="3"/>
        <v>0</v>
      </c>
      <c r="I19" s="48"/>
      <c r="J19" s="48"/>
      <c r="K19" s="44"/>
      <c r="L19" s="44">
        <f t="shared" si="2"/>
        <v>0</v>
      </c>
      <c r="M19" s="44"/>
      <c r="N19" s="10"/>
      <c r="O19" s="10"/>
    </row>
    <row r="20" spans="1:15" x14ac:dyDescent="0.25">
      <c r="A20" s="3">
        <v>43133</v>
      </c>
      <c r="B20" s="44"/>
      <c r="C20" s="53"/>
      <c r="D20" s="53"/>
      <c r="E20" s="44"/>
      <c r="F20" s="44"/>
      <c r="G20" s="44"/>
      <c r="H20" s="48">
        <f t="shared" si="3"/>
        <v>0</v>
      </c>
      <c r="I20" s="48"/>
      <c r="J20" s="48"/>
      <c r="K20" s="44"/>
      <c r="L20" s="44">
        <f t="shared" si="2"/>
        <v>0</v>
      </c>
      <c r="M20" s="44"/>
      <c r="N20" s="10"/>
      <c r="O20" s="10"/>
    </row>
    <row r="21" spans="1:15" x14ac:dyDescent="0.25">
      <c r="A21" s="3">
        <v>43134</v>
      </c>
      <c r="B21" s="44"/>
      <c r="C21" s="53"/>
      <c r="D21" s="53"/>
      <c r="E21" s="44"/>
      <c r="F21" s="44"/>
      <c r="G21" s="44"/>
      <c r="H21" s="48">
        <f t="shared" si="3"/>
        <v>0</v>
      </c>
      <c r="I21" s="48"/>
      <c r="J21" s="48"/>
      <c r="K21" s="44"/>
      <c r="L21" s="44">
        <f t="shared" si="2"/>
        <v>0</v>
      </c>
      <c r="M21" s="44"/>
      <c r="N21" s="10"/>
      <c r="O21" s="10"/>
    </row>
    <row r="22" spans="1:15" x14ac:dyDescent="0.25">
      <c r="A22" s="3">
        <v>43135</v>
      </c>
      <c r="B22" s="44"/>
      <c r="C22" s="53"/>
      <c r="D22" s="53"/>
      <c r="E22" s="44"/>
      <c r="F22" s="44"/>
      <c r="G22" s="44"/>
      <c r="H22" s="48">
        <f t="shared" si="3"/>
        <v>0</v>
      </c>
      <c r="I22" s="48"/>
      <c r="J22" s="48"/>
      <c r="K22" s="44"/>
      <c r="L22" s="44"/>
      <c r="M22" s="44"/>
      <c r="N22" s="10"/>
      <c r="O22" s="10"/>
    </row>
    <row r="23" spans="1:15" x14ac:dyDescent="0.25">
      <c r="A23" s="3">
        <v>43136</v>
      </c>
      <c r="B23" s="44"/>
      <c r="C23" s="53"/>
      <c r="D23" s="53"/>
      <c r="E23" s="44"/>
      <c r="F23" s="44"/>
      <c r="G23" s="44"/>
      <c r="H23" s="48">
        <f t="shared" si="3"/>
        <v>0</v>
      </c>
      <c r="I23" s="48"/>
      <c r="J23" s="48"/>
      <c r="K23" s="44"/>
      <c r="L23" s="44"/>
      <c r="M23" s="44"/>
      <c r="N23" s="10"/>
      <c r="O23" s="10"/>
    </row>
    <row r="24" spans="1:15" x14ac:dyDescent="0.25">
      <c r="A24" s="3">
        <v>43137</v>
      </c>
      <c r="B24" s="44"/>
      <c r="C24" s="53"/>
      <c r="D24" s="53"/>
      <c r="E24" s="44"/>
      <c r="F24" s="44"/>
      <c r="G24" s="44"/>
      <c r="H24" s="48">
        <f t="shared" si="3"/>
        <v>0</v>
      </c>
      <c r="I24" s="48"/>
      <c r="J24" s="48"/>
      <c r="K24" s="44"/>
      <c r="L24" s="44"/>
      <c r="M24" s="44"/>
      <c r="N24" s="10"/>
      <c r="O24" s="10"/>
    </row>
    <row r="25" spans="1:15" x14ac:dyDescent="0.25">
      <c r="A25" s="3">
        <v>43138</v>
      </c>
      <c r="B25" s="44"/>
      <c r="C25" s="53"/>
      <c r="D25" s="53"/>
      <c r="E25" s="44"/>
      <c r="F25" s="44"/>
      <c r="G25" s="44"/>
      <c r="H25" s="48">
        <f t="shared" si="3"/>
        <v>0</v>
      </c>
      <c r="I25" s="48"/>
      <c r="J25" s="48"/>
      <c r="K25" s="44"/>
      <c r="L25" s="44"/>
      <c r="M25" s="44"/>
      <c r="N25" s="10"/>
      <c r="O25" s="10"/>
    </row>
    <row r="26" spans="1:15" x14ac:dyDescent="0.25">
      <c r="A26" s="3">
        <v>43139</v>
      </c>
      <c r="B26" s="44"/>
      <c r="C26" s="53"/>
      <c r="D26" s="53"/>
      <c r="E26" s="44"/>
      <c r="F26" s="44"/>
      <c r="G26" s="44"/>
      <c r="H26" s="48">
        <f t="shared" si="3"/>
        <v>0</v>
      </c>
      <c r="I26" s="48"/>
      <c r="J26" s="48"/>
      <c r="K26" s="44"/>
      <c r="L26" s="44"/>
      <c r="M26" s="44"/>
      <c r="N26" s="10"/>
      <c r="O26" s="10"/>
    </row>
    <row r="27" spans="1:15" x14ac:dyDescent="0.25">
      <c r="A27" s="3">
        <v>43140</v>
      </c>
      <c r="B27" s="44"/>
      <c r="C27" s="53"/>
      <c r="D27" s="53"/>
      <c r="E27" s="44"/>
      <c r="F27" s="44"/>
      <c r="G27" s="44"/>
      <c r="H27" s="48">
        <f t="shared" si="3"/>
        <v>0</v>
      </c>
      <c r="I27" s="48"/>
      <c r="J27" s="48"/>
      <c r="K27" s="44"/>
      <c r="L27" s="44"/>
      <c r="M27" s="44"/>
      <c r="N27" s="10"/>
      <c r="O27" s="10"/>
    </row>
    <row r="28" spans="1:15" s="20" customFormat="1" x14ac:dyDescent="0.25">
      <c r="A28" s="3">
        <v>43141</v>
      </c>
      <c r="B28" s="18"/>
      <c r="C28" s="55"/>
      <c r="D28" s="53"/>
      <c r="E28" s="18"/>
      <c r="F28" s="18"/>
      <c r="G28" s="18"/>
      <c r="H28" s="48">
        <f t="shared" si="3"/>
        <v>0</v>
      </c>
      <c r="I28" s="18"/>
      <c r="J28" s="18"/>
      <c r="K28" s="18"/>
      <c r="L28" s="18"/>
      <c r="M28" s="18"/>
      <c r="N28" s="19"/>
      <c r="O28" s="19"/>
    </row>
    <row r="29" spans="1:15" x14ac:dyDescent="0.25">
      <c r="A29" s="3">
        <v>43142</v>
      </c>
      <c r="B29" s="44"/>
      <c r="C29" s="53"/>
      <c r="D29" s="53"/>
      <c r="E29" s="44"/>
      <c r="F29" s="44"/>
      <c r="G29" s="44"/>
      <c r="H29" s="48">
        <f t="shared" si="3"/>
        <v>0</v>
      </c>
      <c r="I29" s="48"/>
      <c r="J29" s="48"/>
      <c r="K29" s="44"/>
      <c r="L29" s="44"/>
      <c r="M29" s="44"/>
      <c r="N29" s="10"/>
      <c r="O29" s="10"/>
    </row>
    <row r="30" spans="1:15" x14ac:dyDescent="0.25">
      <c r="A30" s="3">
        <v>43143</v>
      </c>
      <c r="B30" s="44"/>
      <c r="C30" s="53"/>
      <c r="D30" s="53"/>
      <c r="E30" s="44"/>
      <c r="F30" s="44"/>
      <c r="G30" s="44"/>
      <c r="H30" s="48">
        <f t="shared" si="3"/>
        <v>0</v>
      </c>
      <c r="I30" s="48"/>
      <c r="J30" s="48"/>
      <c r="K30" s="44"/>
      <c r="L30" s="44"/>
      <c r="M30" s="44"/>
      <c r="N30" s="10"/>
      <c r="O30" s="10"/>
    </row>
    <row r="31" spans="1:15" x14ac:dyDescent="0.25">
      <c r="A31" s="3">
        <v>43144</v>
      </c>
      <c r="B31" s="44"/>
      <c r="C31" s="53"/>
      <c r="D31" s="53"/>
      <c r="E31" s="44"/>
      <c r="F31" s="44"/>
      <c r="G31" s="44"/>
      <c r="H31" s="48">
        <f t="shared" si="3"/>
        <v>0</v>
      </c>
      <c r="I31" s="48"/>
      <c r="J31" s="48"/>
      <c r="K31" s="44"/>
      <c r="L31" s="44"/>
      <c r="M31" s="44"/>
      <c r="N31" s="10"/>
      <c r="O31" s="10"/>
    </row>
    <row r="32" spans="1:15" x14ac:dyDescent="0.25">
      <c r="A32" s="3">
        <v>43145</v>
      </c>
      <c r="B32" s="44"/>
      <c r="C32" s="53"/>
      <c r="D32" s="53"/>
      <c r="E32" s="44"/>
      <c r="F32" s="44"/>
      <c r="G32" s="44"/>
      <c r="H32" s="48">
        <f t="shared" si="3"/>
        <v>0</v>
      </c>
      <c r="I32" s="48"/>
      <c r="J32" s="48"/>
      <c r="K32" s="44"/>
      <c r="L32" s="44"/>
      <c r="M32" s="44"/>
      <c r="N32" s="10"/>
      <c r="O32" s="10"/>
    </row>
    <row r="33" spans="1:15" x14ac:dyDescent="0.25">
      <c r="A33" s="3">
        <v>43146</v>
      </c>
      <c r="B33" s="44"/>
      <c r="C33" s="53"/>
      <c r="D33" s="53"/>
      <c r="E33" s="44"/>
      <c r="F33" s="44"/>
      <c r="G33" s="44"/>
      <c r="H33" s="48">
        <f t="shared" si="3"/>
        <v>0</v>
      </c>
      <c r="I33" s="48"/>
      <c r="J33" s="48"/>
      <c r="K33" s="44"/>
      <c r="L33" s="44"/>
      <c r="M33" s="44"/>
      <c r="N33" s="10"/>
      <c r="O33" s="10"/>
    </row>
    <row r="34" spans="1:15" x14ac:dyDescent="0.25">
      <c r="A34" s="3">
        <v>43147</v>
      </c>
      <c r="B34" s="44"/>
      <c r="C34" s="53"/>
      <c r="D34" s="53"/>
      <c r="E34" s="44"/>
      <c r="F34" s="44"/>
      <c r="G34" s="44"/>
      <c r="H34" s="48">
        <f t="shared" si="3"/>
        <v>0</v>
      </c>
      <c r="I34" s="48"/>
      <c r="J34" s="48"/>
      <c r="K34" s="44"/>
      <c r="L34" s="44"/>
      <c r="M34" s="44"/>
      <c r="N34" s="10"/>
      <c r="O34" s="10"/>
    </row>
    <row r="35" spans="1:15" x14ac:dyDescent="0.25">
      <c r="A35" s="3">
        <v>43148</v>
      </c>
      <c r="B35" s="73"/>
      <c r="C35" s="53"/>
      <c r="D35" s="53"/>
      <c r="E35" s="44"/>
      <c r="F35" s="44"/>
      <c r="G35" s="44"/>
      <c r="H35" s="48">
        <f t="shared" si="3"/>
        <v>0</v>
      </c>
      <c r="I35" s="48"/>
      <c r="J35" s="48"/>
      <c r="K35" s="44"/>
      <c r="L35" s="44"/>
      <c r="M35" s="44"/>
      <c r="N35" s="10"/>
      <c r="O35" s="10"/>
    </row>
    <row r="36" spans="1:15" x14ac:dyDescent="0.25">
      <c r="A36" s="3">
        <v>43149</v>
      </c>
      <c r="B36" s="74"/>
      <c r="C36" s="53"/>
      <c r="D36" s="53"/>
      <c r="E36" s="44"/>
      <c r="F36" s="44"/>
      <c r="G36" s="44"/>
      <c r="H36" s="48">
        <f t="shared" si="3"/>
        <v>0</v>
      </c>
      <c r="I36" s="48"/>
      <c r="J36" s="48"/>
      <c r="K36" s="44"/>
      <c r="L36" s="44"/>
      <c r="M36" s="44"/>
      <c r="N36" s="10"/>
      <c r="O36" s="10"/>
    </row>
    <row r="37" spans="1:15" x14ac:dyDescent="0.25">
      <c r="A37" s="3">
        <v>43150</v>
      </c>
      <c r="B37" s="43"/>
      <c r="C37" s="53"/>
      <c r="D37" s="53"/>
      <c r="E37" s="44"/>
      <c r="F37" s="44"/>
      <c r="G37" s="44"/>
      <c r="H37" s="48">
        <f t="shared" si="3"/>
        <v>0</v>
      </c>
      <c r="I37" s="48"/>
      <c r="J37" s="48"/>
      <c r="K37" s="44"/>
      <c r="L37" s="44"/>
      <c r="M37" s="44"/>
      <c r="N37" s="10"/>
      <c r="O37" s="10"/>
    </row>
    <row r="38" spans="1:15" x14ac:dyDescent="0.25">
      <c r="A38" s="3">
        <v>43151</v>
      </c>
      <c r="B38" s="43"/>
      <c r="C38" s="53"/>
      <c r="D38" s="53"/>
      <c r="E38" s="44"/>
      <c r="F38" s="44"/>
      <c r="G38" s="44"/>
      <c r="H38" s="48">
        <f t="shared" si="3"/>
        <v>0</v>
      </c>
      <c r="I38" s="48"/>
      <c r="J38" s="48"/>
      <c r="K38" s="44"/>
      <c r="L38" s="44"/>
      <c r="M38" s="44"/>
      <c r="N38" s="10"/>
      <c r="O38" s="10"/>
    </row>
    <row r="39" spans="1:15" x14ac:dyDescent="0.25">
      <c r="A39" s="3">
        <v>43152</v>
      </c>
      <c r="B39" s="43"/>
      <c r="C39" s="53"/>
      <c r="D39" s="53"/>
      <c r="E39" s="44"/>
      <c r="F39" s="44"/>
      <c r="G39" s="44"/>
      <c r="H39" s="48">
        <f t="shared" si="3"/>
        <v>0</v>
      </c>
      <c r="I39" s="48"/>
      <c r="J39" s="48"/>
      <c r="K39" s="44"/>
      <c r="L39" s="44"/>
      <c r="M39" s="44"/>
      <c r="N39" s="10"/>
      <c r="O39" s="10"/>
    </row>
    <row r="40" spans="1:15" x14ac:dyDescent="0.25">
      <c r="A40" s="3">
        <v>43153</v>
      </c>
      <c r="B40" s="43"/>
      <c r="C40" s="53"/>
      <c r="D40" s="53"/>
      <c r="E40" s="44"/>
      <c r="F40" s="44"/>
      <c r="G40" s="44"/>
      <c r="H40" s="48">
        <f t="shared" si="3"/>
        <v>0</v>
      </c>
      <c r="I40" s="48"/>
      <c r="J40" s="48"/>
      <c r="K40" s="44"/>
      <c r="L40" s="44"/>
      <c r="M40" s="44"/>
      <c r="N40" s="10"/>
      <c r="O40" s="10"/>
    </row>
    <row r="41" spans="1:15" x14ac:dyDescent="0.25">
      <c r="A41" s="3">
        <v>43154</v>
      </c>
      <c r="B41" s="43"/>
      <c r="C41" s="53"/>
      <c r="D41" s="53"/>
      <c r="E41" s="44"/>
      <c r="F41" s="44"/>
      <c r="G41" s="44"/>
      <c r="H41" s="48">
        <f t="shared" si="3"/>
        <v>0</v>
      </c>
      <c r="I41" s="48"/>
      <c r="J41" s="48"/>
      <c r="K41" s="44"/>
      <c r="L41" s="44"/>
      <c r="M41" s="44"/>
      <c r="N41" s="10"/>
      <c r="O41" s="10"/>
    </row>
    <row r="42" spans="1:15" x14ac:dyDescent="0.25">
      <c r="A42" s="3">
        <v>43155</v>
      </c>
      <c r="B42" s="43"/>
      <c r="C42" s="53"/>
      <c r="D42" s="53"/>
      <c r="E42" s="44"/>
      <c r="F42" s="44"/>
      <c r="G42" s="44"/>
      <c r="H42" s="48">
        <f t="shared" si="3"/>
        <v>0</v>
      </c>
      <c r="I42" s="48"/>
      <c r="J42" s="48"/>
      <c r="K42" s="44"/>
      <c r="L42" s="44"/>
      <c r="M42" s="44"/>
      <c r="N42" s="10"/>
      <c r="O42" s="10"/>
    </row>
    <row r="43" spans="1:15" x14ac:dyDescent="0.25">
      <c r="A43" s="3">
        <v>43156</v>
      </c>
      <c r="B43" s="43"/>
      <c r="C43" s="53"/>
      <c r="D43" s="53"/>
      <c r="E43" s="44"/>
      <c r="F43" s="44"/>
      <c r="G43" s="44"/>
      <c r="H43" s="48">
        <f t="shared" si="3"/>
        <v>0</v>
      </c>
      <c r="I43" s="48"/>
      <c r="J43" s="48"/>
      <c r="K43" s="44"/>
      <c r="L43" s="44"/>
      <c r="M43" s="44"/>
      <c r="N43" s="10"/>
      <c r="O43" s="10"/>
    </row>
    <row r="44" spans="1:15" x14ac:dyDescent="0.25">
      <c r="A44" s="3">
        <v>43157</v>
      </c>
      <c r="B44" s="43"/>
      <c r="C44" s="53"/>
      <c r="D44" s="53"/>
      <c r="E44" s="44"/>
      <c r="F44" s="44"/>
      <c r="G44" s="44"/>
      <c r="H44" s="48">
        <f t="shared" si="3"/>
        <v>0</v>
      </c>
      <c r="I44" s="48"/>
      <c r="J44" s="48"/>
      <c r="K44" s="44"/>
      <c r="L44" s="44"/>
      <c r="M44" s="44"/>
      <c r="N44" s="10"/>
      <c r="O44" s="10"/>
    </row>
    <row r="45" spans="1:15" x14ac:dyDescent="0.25">
      <c r="A45" s="3">
        <v>43158</v>
      </c>
      <c r="B45" s="43"/>
      <c r="C45" s="53"/>
      <c r="D45" s="53"/>
      <c r="E45" s="44"/>
      <c r="F45" s="44"/>
      <c r="G45" s="44"/>
      <c r="H45" s="48">
        <f t="shared" si="3"/>
        <v>0</v>
      </c>
      <c r="I45" s="48"/>
      <c r="J45" s="48"/>
      <c r="K45" s="44"/>
      <c r="L45" s="44"/>
      <c r="M45" s="44"/>
      <c r="N45" s="10"/>
      <c r="O45" s="10"/>
    </row>
    <row r="46" spans="1:15" x14ac:dyDescent="0.25">
      <c r="A46" s="3">
        <v>43159</v>
      </c>
      <c r="B46" s="43"/>
      <c r="C46" s="53"/>
      <c r="D46" s="53"/>
      <c r="E46" s="44"/>
      <c r="F46" s="44"/>
      <c r="G46" s="44"/>
      <c r="H46" s="48">
        <f t="shared" si="3"/>
        <v>0</v>
      </c>
      <c r="I46" s="48"/>
      <c r="J46" s="48"/>
      <c r="K46" s="44"/>
      <c r="L46" s="44"/>
      <c r="M46" s="44"/>
      <c r="N46" s="10"/>
      <c r="O46" s="10"/>
    </row>
    <row r="47" spans="1:15" x14ac:dyDescent="0.25">
      <c r="A47" s="3">
        <v>43160</v>
      </c>
      <c r="B47" s="43"/>
      <c r="C47" s="53"/>
      <c r="D47" s="53"/>
      <c r="E47" s="44"/>
      <c r="F47" s="44"/>
      <c r="G47" s="44"/>
      <c r="H47" s="48">
        <f t="shared" si="3"/>
        <v>0</v>
      </c>
      <c r="I47" s="48"/>
      <c r="J47" s="48"/>
      <c r="K47" s="44"/>
      <c r="L47" s="44"/>
      <c r="M47" s="44"/>
      <c r="N47" s="10"/>
      <c r="O47" s="10"/>
    </row>
    <row r="48" spans="1:15" x14ac:dyDescent="0.25">
      <c r="A48" s="17"/>
      <c r="B48" s="43"/>
      <c r="C48" s="53"/>
      <c r="D48" s="53"/>
      <c r="E48" s="44"/>
      <c r="F48" s="44"/>
      <c r="G48" s="44"/>
      <c r="H48" s="48">
        <f t="shared" si="3"/>
        <v>0</v>
      </c>
      <c r="I48" s="48"/>
      <c r="J48" s="48"/>
      <c r="K48" s="44"/>
      <c r="L48" s="44"/>
      <c r="M48" s="44"/>
      <c r="N48" s="10"/>
      <c r="O48" s="10"/>
    </row>
    <row r="49" spans="1:15" x14ac:dyDescent="0.25">
      <c r="A49" s="17"/>
      <c r="B49" s="43"/>
      <c r="C49" s="53"/>
      <c r="D49" s="53"/>
      <c r="E49" s="44"/>
      <c r="F49" s="44"/>
      <c r="G49" s="44"/>
      <c r="H49" s="48">
        <f t="shared" si="3"/>
        <v>0</v>
      </c>
      <c r="I49" s="48"/>
      <c r="J49" s="48"/>
      <c r="K49" s="44"/>
      <c r="L49" s="44"/>
      <c r="M49" s="44"/>
      <c r="N49" s="10"/>
      <c r="O49" s="10"/>
    </row>
    <row r="50" spans="1:15" x14ac:dyDescent="0.25">
      <c r="A50" s="17"/>
      <c r="B50" s="43"/>
      <c r="C50" s="53"/>
      <c r="D50" s="53"/>
      <c r="E50" s="44"/>
      <c r="F50" s="44"/>
      <c r="G50" s="44"/>
      <c r="H50" s="48">
        <f t="shared" si="3"/>
        <v>0</v>
      </c>
      <c r="I50" s="48"/>
      <c r="J50" s="48"/>
      <c r="K50" s="44"/>
      <c r="L50" s="44"/>
      <c r="M50" s="44"/>
      <c r="N50" s="10"/>
      <c r="O50" s="10"/>
    </row>
    <row r="51" spans="1:15" x14ac:dyDescent="0.25">
      <c r="A51" s="17"/>
      <c r="B51" s="43"/>
      <c r="C51" s="53"/>
      <c r="D51" s="53"/>
      <c r="E51" s="44"/>
      <c r="F51" s="44"/>
      <c r="G51" s="44"/>
      <c r="H51" s="48">
        <f t="shared" si="3"/>
        <v>0</v>
      </c>
      <c r="I51" s="48"/>
      <c r="J51" s="48"/>
      <c r="K51" s="44"/>
      <c r="L51" s="44"/>
      <c r="M51" s="44"/>
      <c r="N51" s="10"/>
      <c r="O51" s="10"/>
    </row>
    <row r="52" spans="1:15" x14ac:dyDescent="0.25">
      <c r="A52" s="17"/>
      <c r="B52" s="43"/>
      <c r="C52" s="53"/>
      <c r="D52" s="53"/>
      <c r="E52" s="44"/>
      <c r="F52" s="44"/>
      <c r="G52" s="44"/>
      <c r="H52" s="48">
        <f t="shared" si="3"/>
        <v>0</v>
      </c>
      <c r="I52" s="48"/>
      <c r="J52" s="48"/>
      <c r="K52" s="44"/>
      <c r="L52" s="44"/>
      <c r="M52" s="44"/>
      <c r="N52" s="10"/>
      <c r="O52" s="10"/>
    </row>
    <row r="53" spans="1:15" x14ac:dyDescent="0.25">
      <c r="A53" s="17"/>
      <c r="B53" s="43"/>
      <c r="C53" s="53"/>
      <c r="D53" s="53"/>
      <c r="E53" s="44"/>
      <c r="F53" s="44"/>
      <c r="G53" s="44"/>
      <c r="H53" s="48">
        <f t="shared" si="3"/>
        <v>0</v>
      </c>
      <c r="I53" s="48"/>
      <c r="J53" s="48"/>
      <c r="K53" s="44"/>
      <c r="L53" s="44"/>
      <c r="M53" s="44"/>
      <c r="N53" s="10"/>
      <c r="O53" s="10"/>
    </row>
    <row r="54" spans="1:15" x14ac:dyDescent="0.25">
      <c r="A54" s="17"/>
      <c r="B54" s="43"/>
      <c r="C54" s="53"/>
      <c r="D54" s="53"/>
      <c r="E54" s="44"/>
      <c r="F54" s="44"/>
      <c r="G54" s="44"/>
      <c r="H54" s="48">
        <f t="shared" si="3"/>
        <v>0</v>
      </c>
      <c r="I54" s="48"/>
      <c r="J54" s="48"/>
      <c r="K54" s="44"/>
      <c r="L54" s="44"/>
      <c r="M54" s="44"/>
      <c r="N54" s="10"/>
      <c r="O54" s="10"/>
    </row>
    <row r="55" spans="1:15" x14ac:dyDescent="0.25">
      <c r="A55" s="17"/>
      <c r="B55" s="43"/>
      <c r="C55" s="53"/>
      <c r="D55" s="53"/>
      <c r="E55" s="44"/>
      <c r="F55" s="44"/>
      <c r="G55" s="44"/>
      <c r="H55" s="48">
        <f t="shared" si="3"/>
        <v>0</v>
      </c>
      <c r="I55" s="48"/>
      <c r="J55" s="48"/>
      <c r="K55" s="44"/>
      <c r="L55" s="44"/>
      <c r="M55" s="44"/>
      <c r="N55" s="10"/>
      <c r="O55" s="10"/>
    </row>
    <row r="56" spans="1:15" x14ac:dyDescent="0.25">
      <c r="A56" s="17"/>
      <c r="B56" s="43"/>
      <c r="C56" s="53"/>
      <c r="D56" s="53"/>
      <c r="E56" s="44"/>
      <c r="F56" s="44"/>
      <c r="G56" s="44"/>
      <c r="H56" s="48">
        <f t="shared" si="3"/>
        <v>0</v>
      </c>
      <c r="I56" s="48"/>
      <c r="J56" s="48"/>
      <c r="K56" s="44"/>
      <c r="L56" s="44"/>
      <c r="M56" s="44"/>
      <c r="N56" s="10"/>
      <c r="O56" s="10"/>
    </row>
    <row r="57" spans="1:15" x14ac:dyDescent="0.25">
      <c r="A57" s="17"/>
      <c r="B57" s="43"/>
      <c r="C57" s="53"/>
      <c r="D57" s="53"/>
      <c r="E57" s="44"/>
      <c r="F57" s="44"/>
      <c r="G57" s="44"/>
      <c r="H57" s="48">
        <f t="shared" si="3"/>
        <v>0</v>
      </c>
      <c r="I57" s="48"/>
      <c r="J57" s="48"/>
      <c r="K57" s="44"/>
      <c r="L57" s="44"/>
      <c r="M57" s="44"/>
      <c r="N57" s="10"/>
      <c r="O57" s="10"/>
    </row>
    <row r="58" spans="1:15" x14ac:dyDescent="0.25">
      <c r="A58" s="17"/>
      <c r="B58" s="43"/>
      <c r="C58" s="53"/>
      <c r="D58" s="53"/>
      <c r="E58" s="44"/>
      <c r="F58" s="44"/>
      <c r="G58" s="44"/>
      <c r="H58" s="48">
        <f t="shared" si="3"/>
        <v>0</v>
      </c>
      <c r="I58" s="48"/>
      <c r="J58" s="48"/>
      <c r="K58" s="44"/>
      <c r="L58" s="44"/>
      <c r="M58" s="44"/>
      <c r="N58" s="10"/>
      <c r="O58" s="10"/>
    </row>
    <row r="59" spans="1:15" x14ac:dyDescent="0.25">
      <c r="A59" s="34"/>
      <c r="B59" s="43"/>
      <c r="C59" s="53"/>
      <c r="D59" s="53"/>
      <c r="E59" s="44"/>
      <c r="F59" s="44"/>
      <c r="G59" s="44"/>
      <c r="H59" s="48">
        <f t="shared" si="3"/>
        <v>0</v>
      </c>
      <c r="I59" s="48"/>
      <c r="J59" s="48"/>
      <c r="K59" s="44"/>
      <c r="L59" s="44"/>
      <c r="M59" s="44"/>
      <c r="N59" s="10"/>
      <c r="O59" s="10"/>
    </row>
    <row r="60" spans="1:15" x14ac:dyDescent="0.25">
      <c r="A60" s="34"/>
      <c r="B60" s="43"/>
      <c r="C60" s="53"/>
      <c r="D60" s="53"/>
      <c r="E60" s="44"/>
      <c r="F60" s="44"/>
      <c r="G60" s="44"/>
      <c r="H60" s="48">
        <f t="shared" si="3"/>
        <v>0</v>
      </c>
      <c r="I60" s="48"/>
      <c r="J60" s="48"/>
      <c r="K60" s="44"/>
      <c r="L60" s="44"/>
      <c r="M60" s="44"/>
      <c r="N60" s="10"/>
      <c r="O60" s="10"/>
    </row>
    <row r="61" spans="1:15" x14ac:dyDescent="0.25">
      <c r="A61" s="34"/>
      <c r="B61" s="43"/>
      <c r="C61" s="53"/>
      <c r="D61" s="53"/>
      <c r="E61" s="44"/>
      <c r="F61" s="44"/>
      <c r="G61" s="44"/>
      <c r="H61" s="48">
        <f t="shared" si="3"/>
        <v>0</v>
      </c>
      <c r="I61" s="48"/>
      <c r="J61" s="48"/>
      <c r="K61" s="44"/>
      <c r="L61" s="44"/>
      <c r="M61" s="44"/>
      <c r="N61" s="10"/>
      <c r="O61" s="10"/>
    </row>
    <row r="62" spans="1:15" x14ac:dyDescent="0.25">
      <c r="A62" s="34"/>
      <c r="B62" s="43"/>
      <c r="C62" s="53"/>
      <c r="D62" s="53"/>
      <c r="E62" s="44"/>
      <c r="F62" s="44"/>
      <c r="G62" s="44"/>
      <c r="H62" s="48">
        <f t="shared" si="3"/>
        <v>0</v>
      </c>
      <c r="I62" s="48"/>
      <c r="J62" s="48"/>
      <c r="K62" s="44"/>
      <c r="L62" s="44"/>
      <c r="M62" s="44"/>
      <c r="N62" s="10"/>
      <c r="O62" s="10"/>
    </row>
    <row r="63" spans="1:15" x14ac:dyDescent="0.25">
      <c r="A63" s="34"/>
      <c r="B63" s="43"/>
      <c r="C63" s="53"/>
      <c r="D63" s="53"/>
      <c r="E63" s="44"/>
      <c r="F63" s="44"/>
      <c r="G63" s="44"/>
      <c r="H63" s="48">
        <f t="shared" si="3"/>
        <v>0</v>
      </c>
      <c r="I63" s="48"/>
      <c r="J63" s="48"/>
      <c r="K63" s="44"/>
      <c r="L63" s="44"/>
      <c r="M63" s="44"/>
      <c r="N63" s="10"/>
      <c r="O63" s="10"/>
    </row>
    <row r="64" spans="1:15" x14ac:dyDescent="0.25">
      <c r="A64" s="34"/>
      <c r="B64" s="43"/>
      <c r="C64" s="53"/>
      <c r="D64" s="53"/>
      <c r="E64" s="44"/>
      <c r="F64" s="44"/>
      <c r="G64" s="44"/>
      <c r="H64" s="48">
        <f t="shared" si="3"/>
        <v>0</v>
      </c>
      <c r="I64" s="48"/>
      <c r="J64" s="48"/>
      <c r="K64" s="44"/>
      <c r="L64" s="44"/>
      <c r="M64" s="44"/>
      <c r="N64" s="10"/>
      <c r="O64" s="10"/>
    </row>
    <row r="65" spans="1:15" x14ac:dyDescent="0.25">
      <c r="A65" s="34"/>
      <c r="B65" s="43"/>
      <c r="C65" s="53"/>
      <c r="D65" s="53"/>
      <c r="E65" s="44"/>
      <c r="F65" s="44"/>
      <c r="G65" s="44"/>
      <c r="H65" s="48">
        <f t="shared" si="3"/>
        <v>0</v>
      </c>
      <c r="I65" s="48"/>
      <c r="J65" s="48"/>
      <c r="K65" s="44"/>
      <c r="L65" s="44"/>
      <c r="M65" s="44"/>
      <c r="N65" s="10"/>
      <c r="O65" s="10"/>
    </row>
    <row r="66" spans="1:15" x14ac:dyDescent="0.25">
      <c r="A66" s="34"/>
      <c r="B66" s="43"/>
      <c r="C66" s="53"/>
      <c r="D66" s="53"/>
      <c r="E66" s="44"/>
      <c r="F66" s="44"/>
      <c r="G66" s="44"/>
      <c r="H66" s="48">
        <f t="shared" si="3"/>
        <v>0</v>
      </c>
      <c r="I66" s="48"/>
      <c r="J66" s="48"/>
      <c r="K66" s="44"/>
      <c r="L66" s="44"/>
      <c r="M66" s="44"/>
      <c r="N66" s="10"/>
      <c r="O66" s="10"/>
    </row>
    <row r="67" spans="1:15" x14ac:dyDescent="0.25">
      <c r="A67" s="34"/>
      <c r="B67" s="43"/>
      <c r="C67" s="53"/>
      <c r="D67" s="53"/>
      <c r="E67" s="44"/>
      <c r="F67" s="44"/>
      <c r="G67" s="44"/>
      <c r="H67" s="48">
        <f t="shared" si="3"/>
        <v>0</v>
      </c>
      <c r="I67" s="48"/>
      <c r="J67" s="48"/>
      <c r="K67" s="44"/>
      <c r="L67" s="44"/>
      <c r="M67" s="44"/>
      <c r="N67" s="10"/>
      <c r="O67" s="10"/>
    </row>
    <row r="68" spans="1:15" x14ac:dyDescent="0.25">
      <c r="A68" s="34"/>
      <c r="B68" s="43"/>
      <c r="C68" s="53"/>
      <c r="D68" s="53"/>
      <c r="E68" s="44"/>
      <c r="F68" s="44"/>
      <c r="G68" s="44"/>
      <c r="H68" s="48">
        <f t="shared" si="3"/>
        <v>0</v>
      </c>
      <c r="I68" s="48"/>
      <c r="J68" s="48"/>
      <c r="K68" s="44"/>
      <c r="L68" s="44"/>
      <c r="M68" s="44"/>
      <c r="N68" s="10"/>
      <c r="O68" s="10"/>
    </row>
    <row r="69" spans="1:15" x14ac:dyDescent="0.25">
      <c r="A69" s="34"/>
      <c r="B69" s="43"/>
      <c r="C69" s="53"/>
      <c r="D69" s="53"/>
      <c r="E69" s="44"/>
      <c r="F69" s="44"/>
      <c r="G69" s="44"/>
      <c r="H69" s="48">
        <f t="shared" si="3"/>
        <v>0</v>
      </c>
      <c r="I69" s="48"/>
      <c r="J69" s="48"/>
      <c r="K69" s="44"/>
      <c r="L69" s="44"/>
      <c r="M69" s="44"/>
      <c r="N69" s="10"/>
      <c r="O69" s="10"/>
    </row>
    <row r="70" spans="1:15" x14ac:dyDescent="0.25">
      <c r="A70" s="34"/>
      <c r="B70" s="43"/>
      <c r="C70" s="53"/>
      <c r="D70" s="53"/>
      <c r="E70" s="44"/>
      <c r="F70" s="44"/>
      <c r="G70" s="44"/>
      <c r="H70" s="48">
        <f t="shared" si="3"/>
        <v>0</v>
      </c>
      <c r="I70" s="48"/>
      <c r="J70" s="48"/>
      <c r="K70" s="44"/>
      <c r="L70" s="44"/>
      <c r="M70" s="44"/>
      <c r="N70" s="10"/>
      <c r="O70" s="10"/>
    </row>
    <row r="71" spans="1:15" x14ac:dyDescent="0.25">
      <c r="A71" s="34"/>
      <c r="B71" s="43"/>
      <c r="C71" s="53"/>
      <c r="D71" s="53"/>
      <c r="E71" s="44"/>
      <c r="F71" s="44"/>
      <c r="G71" s="44"/>
      <c r="H71" s="48">
        <f t="shared" si="3"/>
        <v>0</v>
      </c>
      <c r="I71" s="48"/>
      <c r="J71" s="48"/>
      <c r="K71" s="44"/>
      <c r="L71" s="44"/>
      <c r="M71" s="44"/>
      <c r="N71" s="10"/>
      <c r="O71" s="10"/>
    </row>
    <row r="72" spans="1:15" x14ac:dyDescent="0.25">
      <c r="A72" s="34"/>
      <c r="B72" s="43"/>
      <c r="C72" s="53"/>
      <c r="D72" s="53"/>
      <c r="E72" s="44"/>
      <c r="F72" s="44"/>
      <c r="G72" s="44"/>
      <c r="H72" s="48">
        <f t="shared" si="3"/>
        <v>0</v>
      </c>
      <c r="I72" s="48"/>
      <c r="J72" s="48"/>
      <c r="K72" s="44"/>
      <c r="L72" s="44"/>
      <c r="M72" s="44"/>
      <c r="N72" s="10"/>
      <c r="O72" s="10"/>
    </row>
    <row r="73" spans="1:15" x14ac:dyDescent="0.25">
      <c r="A73" s="34"/>
      <c r="B73" s="43"/>
      <c r="C73" s="53"/>
      <c r="D73" s="53"/>
      <c r="E73" s="44"/>
      <c r="F73" s="44"/>
      <c r="G73" s="44"/>
      <c r="H73" s="48">
        <f t="shared" si="3"/>
        <v>0</v>
      </c>
      <c r="I73" s="48"/>
      <c r="J73" s="48"/>
      <c r="K73" s="44"/>
      <c r="L73" s="44"/>
      <c r="M73" s="44"/>
      <c r="N73" s="10"/>
      <c r="O73" s="10"/>
    </row>
    <row r="74" spans="1:15" x14ac:dyDescent="0.25">
      <c r="A74" s="34"/>
      <c r="B74" s="43"/>
      <c r="C74" s="53"/>
      <c r="D74" s="53"/>
      <c r="E74" s="44"/>
      <c r="F74" s="44"/>
      <c r="G74" s="44"/>
      <c r="H74" s="48">
        <f t="shared" si="3"/>
        <v>0</v>
      </c>
      <c r="I74" s="48"/>
      <c r="J74" s="48"/>
      <c r="K74" s="44"/>
      <c r="L74" s="44"/>
      <c r="M74" s="44"/>
      <c r="N74" s="10"/>
      <c r="O74" s="10"/>
    </row>
    <row r="75" spans="1:15" x14ac:dyDescent="0.25">
      <c r="A75" s="34"/>
      <c r="B75" s="43"/>
      <c r="C75" s="53"/>
      <c r="D75" s="53"/>
      <c r="E75" s="44"/>
      <c r="F75" s="44"/>
      <c r="G75" s="44"/>
      <c r="H75" s="48">
        <f t="shared" si="3"/>
        <v>0</v>
      </c>
      <c r="I75" s="48"/>
      <c r="J75" s="48"/>
      <c r="K75" s="44"/>
      <c r="L75" s="44"/>
      <c r="M75" s="44"/>
      <c r="N75" s="10"/>
      <c r="O75" s="10"/>
    </row>
    <row r="76" spans="1:15" x14ac:dyDescent="0.25">
      <c r="A76" s="34"/>
      <c r="B76" s="43"/>
      <c r="C76" s="53"/>
      <c r="D76" s="53"/>
      <c r="E76" s="44"/>
      <c r="F76" s="44"/>
      <c r="G76" s="44"/>
      <c r="H76" s="48">
        <f t="shared" ref="H76:H83" si="4">I75</f>
        <v>0</v>
      </c>
      <c r="I76" s="48"/>
      <c r="J76" s="48"/>
      <c r="K76" s="44"/>
      <c r="L76" s="44"/>
      <c r="M76" s="44"/>
      <c r="N76" s="10"/>
      <c r="O76" s="10"/>
    </row>
    <row r="77" spans="1:15" x14ac:dyDescent="0.25">
      <c r="A77" s="34"/>
      <c r="B77" s="43"/>
      <c r="C77" s="53"/>
      <c r="D77" s="53"/>
      <c r="E77" s="44"/>
      <c r="F77" s="44"/>
      <c r="G77" s="44"/>
      <c r="H77" s="48">
        <f t="shared" si="4"/>
        <v>0</v>
      </c>
      <c r="I77" s="48"/>
      <c r="J77" s="48"/>
      <c r="K77" s="44"/>
      <c r="L77" s="44"/>
      <c r="M77" s="44"/>
      <c r="N77" s="10"/>
      <c r="O77" s="10"/>
    </row>
    <row r="78" spans="1:15" x14ac:dyDescent="0.25">
      <c r="A78" s="34"/>
      <c r="B78" s="43"/>
      <c r="C78" s="53"/>
      <c r="D78" s="53"/>
      <c r="E78" s="44"/>
      <c r="F78" s="44"/>
      <c r="G78" s="44"/>
      <c r="H78" s="48">
        <f t="shared" si="4"/>
        <v>0</v>
      </c>
      <c r="I78" s="48"/>
      <c r="J78" s="48"/>
      <c r="K78" s="44"/>
      <c r="L78" s="44"/>
      <c r="M78" s="44"/>
      <c r="N78" s="10"/>
      <c r="O78" s="10"/>
    </row>
    <row r="79" spans="1:15" x14ac:dyDescent="0.25">
      <c r="A79" s="34"/>
      <c r="B79" s="43"/>
      <c r="C79" s="53"/>
      <c r="D79" s="53"/>
      <c r="E79" s="44"/>
      <c r="F79" s="44"/>
      <c r="G79" s="44"/>
      <c r="H79" s="48">
        <f t="shared" si="4"/>
        <v>0</v>
      </c>
      <c r="I79" s="48"/>
      <c r="J79" s="48"/>
      <c r="K79" s="44"/>
      <c r="L79" s="44"/>
      <c r="M79" s="44"/>
      <c r="N79" s="10"/>
      <c r="O79" s="10"/>
    </row>
    <row r="80" spans="1:15" x14ac:dyDescent="0.25">
      <c r="A80" s="34"/>
      <c r="B80" s="43"/>
      <c r="C80" s="53"/>
      <c r="D80" s="53"/>
      <c r="E80" s="44"/>
      <c r="F80" s="44"/>
      <c r="G80" s="44"/>
      <c r="H80" s="48">
        <f t="shared" si="4"/>
        <v>0</v>
      </c>
      <c r="I80" s="48"/>
      <c r="J80" s="48"/>
      <c r="K80" s="44"/>
      <c r="L80" s="44"/>
      <c r="M80" s="44"/>
      <c r="N80" s="10"/>
      <c r="O80" s="10"/>
    </row>
    <row r="81" spans="1:15" x14ac:dyDescent="0.25">
      <c r="A81" s="34"/>
      <c r="B81" s="43"/>
      <c r="C81" s="53"/>
      <c r="D81" s="53"/>
      <c r="E81" s="44"/>
      <c r="F81" s="44"/>
      <c r="G81" s="44"/>
      <c r="H81" s="48">
        <f t="shared" si="4"/>
        <v>0</v>
      </c>
      <c r="I81" s="48"/>
      <c r="J81" s="48"/>
      <c r="K81" s="44"/>
      <c r="L81" s="44"/>
      <c r="M81" s="44"/>
      <c r="N81" s="10"/>
      <c r="O81" s="10"/>
    </row>
    <row r="82" spans="1:15" x14ac:dyDescent="0.25">
      <c r="A82" s="34"/>
      <c r="B82" s="43"/>
      <c r="C82" s="53"/>
      <c r="D82" s="53"/>
      <c r="E82" s="44"/>
      <c r="F82" s="44"/>
      <c r="G82" s="44"/>
      <c r="H82" s="48">
        <f t="shared" si="4"/>
        <v>0</v>
      </c>
      <c r="I82" s="48"/>
      <c r="J82" s="48"/>
      <c r="K82" s="44"/>
      <c r="L82" s="44"/>
      <c r="M82" s="44"/>
      <c r="N82" s="10"/>
      <c r="O82" s="10"/>
    </row>
    <row r="83" spans="1:15" x14ac:dyDescent="0.25">
      <c r="A83" s="4"/>
      <c r="B83" s="44"/>
      <c r="C83" s="53"/>
      <c r="D83" s="53"/>
      <c r="E83" s="44"/>
      <c r="F83" s="44"/>
      <c r="G83" s="44"/>
      <c r="H83" s="48">
        <f t="shared" si="4"/>
        <v>0</v>
      </c>
      <c r="I83" s="48"/>
      <c r="J83" s="48"/>
      <c r="K83" s="44"/>
      <c r="L83" s="44"/>
      <c r="M83" s="44"/>
      <c r="N83" s="10"/>
      <c r="O83" s="10"/>
    </row>
    <row r="84" spans="1:15" x14ac:dyDescent="0.25">
      <c r="E84">
        <f>SUM(E5:E83)</f>
        <v>0</v>
      </c>
      <c r="K84" s="44"/>
    </row>
    <row r="85" spans="1:15" x14ac:dyDescent="0.25">
      <c r="A85" s="75" t="s">
        <v>12</v>
      </c>
      <c r="B85" s="75"/>
      <c r="C85" s="75"/>
      <c r="D85" s="75"/>
      <c r="E85" s="75"/>
      <c r="F85" s="75"/>
      <c r="G85" s="75"/>
      <c r="H85" s="75"/>
      <c r="I85" s="75"/>
      <c r="J85" s="49">
        <f>SUM(J6:J84)</f>
        <v>727</v>
      </c>
      <c r="L85" s="6">
        <f>SUM(L6:L84)</f>
        <v>0</v>
      </c>
      <c r="M85" s="45">
        <f>SUM(M4:M84)</f>
        <v>0</v>
      </c>
      <c r="N85" s="45">
        <f>SUM(N4:N84)</f>
        <v>8.7799999999999994</v>
      </c>
      <c r="O85" s="45"/>
    </row>
    <row r="87" spans="1:15" x14ac:dyDescent="0.25">
      <c r="K87" t="s">
        <v>8</v>
      </c>
      <c r="L87">
        <f>L85+M85</f>
        <v>0</v>
      </c>
    </row>
  </sheetData>
  <mergeCells count="16">
    <mergeCell ref="O2:O3"/>
    <mergeCell ref="P2:P3"/>
    <mergeCell ref="B35:B36"/>
    <mergeCell ref="A85:I85"/>
    <mergeCell ref="I2:I3"/>
    <mergeCell ref="J2:J3"/>
    <mergeCell ref="K2:K3"/>
    <mergeCell ref="L2:L3"/>
    <mergeCell ref="M2:M3"/>
    <mergeCell ref="N2:N3"/>
    <mergeCell ref="A2:A3"/>
    <mergeCell ref="B2:B3"/>
    <mergeCell ref="C2:D2"/>
    <mergeCell ref="F2:F3"/>
    <mergeCell ref="G2:G3"/>
    <mergeCell ref="H2:H3"/>
  </mergeCells>
  <conditionalFormatting sqref="H1:I1048576">
    <cfRule type="expression" dxfId="4" priority="1">
      <formula>"если(R4C8:R83C8=R4C9:R83C9)"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0"/>
  <sheetViews>
    <sheetView zoomScale="85" zoomScaleNormal="85" workbookViewId="0">
      <selection activeCell="A5" sqref="A5:A9"/>
    </sheetView>
  </sheetViews>
  <sheetFormatPr defaultRowHeight="15" x14ac:dyDescent="0.25"/>
  <cols>
    <col min="1" max="1" width="11.42578125" customWidth="1"/>
    <col min="2" max="2" width="51.5703125" customWidth="1"/>
    <col min="3" max="6" width="12.5703125" customWidth="1"/>
    <col min="7" max="7" width="11.140625" customWidth="1"/>
    <col min="8" max="8" width="13.42578125" customWidth="1"/>
    <col min="9" max="9" width="11.5703125" customWidth="1"/>
    <col min="10" max="10" width="9.7109375" customWidth="1"/>
    <col min="12" max="12" width="11" customWidth="1"/>
    <col min="13" max="14" width="16.42578125" customWidth="1"/>
  </cols>
  <sheetData>
    <row r="1" spans="1:15" x14ac:dyDescent="0.25">
      <c r="A1" t="s">
        <v>33</v>
      </c>
    </row>
    <row r="2" spans="1:15" ht="45" customHeight="1" x14ac:dyDescent="0.25">
      <c r="A2" s="78" t="s">
        <v>1</v>
      </c>
      <c r="B2" s="73" t="s">
        <v>0</v>
      </c>
      <c r="C2" s="80" t="s">
        <v>14</v>
      </c>
      <c r="D2" s="81"/>
      <c r="E2" s="15" t="s">
        <v>51</v>
      </c>
      <c r="F2" s="73" t="s">
        <v>19</v>
      </c>
      <c r="G2" s="73" t="s">
        <v>2</v>
      </c>
      <c r="H2" s="73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0" t="s">
        <v>9</v>
      </c>
      <c r="N2" s="70" t="s">
        <v>10</v>
      </c>
      <c r="O2" s="72" t="s">
        <v>11</v>
      </c>
    </row>
    <row r="3" spans="1:15" x14ac:dyDescent="0.25">
      <c r="A3" s="79"/>
      <c r="B3" s="74"/>
      <c r="C3" s="1" t="s">
        <v>15</v>
      </c>
      <c r="D3" s="1" t="s">
        <v>16</v>
      </c>
      <c r="E3" s="14"/>
      <c r="F3" s="74"/>
      <c r="G3" s="74"/>
      <c r="H3" s="74"/>
      <c r="I3" s="77"/>
      <c r="J3" s="77"/>
      <c r="K3" s="77"/>
      <c r="L3" s="77"/>
      <c r="M3" s="71"/>
      <c r="N3" s="71"/>
      <c r="O3" s="72"/>
    </row>
    <row r="4" spans="1:15" x14ac:dyDescent="0.25">
      <c r="A4" s="3"/>
      <c r="B4" s="2"/>
      <c r="C4" s="2"/>
      <c r="D4" s="2"/>
      <c r="E4" s="2"/>
      <c r="F4" s="2"/>
      <c r="G4" s="2"/>
      <c r="H4" s="2"/>
      <c r="I4" s="5"/>
      <c r="J4" s="5"/>
      <c r="K4" s="5"/>
      <c r="L4" s="5"/>
      <c r="M4" s="8"/>
      <c r="N4" s="8"/>
    </row>
    <row r="5" spans="1:15" x14ac:dyDescent="0.25">
      <c r="A5" s="3">
        <v>43041</v>
      </c>
      <c r="B5" s="2" t="s">
        <v>13</v>
      </c>
      <c r="C5" s="2" t="s">
        <v>17</v>
      </c>
      <c r="D5" s="2" t="s">
        <v>18</v>
      </c>
      <c r="E5" s="2">
        <f>18-9</f>
        <v>9</v>
      </c>
      <c r="F5" s="2"/>
      <c r="G5" s="2"/>
      <c r="H5" s="2"/>
      <c r="I5" s="5"/>
      <c r="J5" s="5"/>
      <c r="K5" s="5"/>
      <c r="L5" s="5"/>
      <c r="M5" s="8"/>
      <c r="N5" s="8"/>
    </row>
    <row r="6" spans="1:15" x14ac:dyDescent="0.25">
      <c r="A6" s="4">
        <v>43042</v>
      </c>
      <c r="B6" s="1" t="s">
        <v>22</v>
      </c>
      <c r="C6" s="1" t="s">
        <v>17</v>
      </c>
      <c r="D6" s="1" t="s">
        <v>23</v>
      </c>
      <c r="E6" s="1">
        <f>12-9</f>
        <v>3</v>
      </c>
      <c r="F6" s="1"/>
      <c r="G6" s="1">
        <v>188350</v>
      </c>
      <c r="H6" s="1">
        <v>188431</v>
      </c>
      <c r="I6" s="1">
        <f>H6-G6</f>
        <v>81</v>
      </c>
      <c r="J6" s="1"/>
      <c r="K6" s="1"/>
      <c r="L6" s="5"/>
      <c r="M6" s="8"/>
      <c r="N6" s="8"/>
    </row>
    <row r="7" spans="1:15" x14ac:dyDescent="0.25">
      <c r="A7" s="4">
        <v>43043</v>
      </c>
      <c r="B7" s="1"/>
      <c r="C7" s="1"/>
      <c r="D7" s="1"/>
      <c r="E7" s="1"/>
      <c r="F7" s="1"/>
      <c r="G7" s="1"/>
      <c r="H7" s="1"/>
      <c r="I7" s="1"/>
      <c r="J7" s="1"/>
      <c r="K7" s="1"/>
      <c r="L7" s="5"/>
      <c r="M7" s="8"/>
      <c r="N7" s="8"/>
    </row>
    <row r="8" spans="1:15" x14ac:dyDescent="0.25">
      <c r="A8" s="4">
        <v>43044</v>
      </c>
      <c r="B8" s="1" t="s">
        <v>24</v>
      </c>
      <c r="C8" s="1" t="s">
        <v>17</v>
      </c>
      <c r="D8" s="1" t="s">
        <v>23</v>
      </c>
      <c r="E8" s="1">
        <f>12-9</f>
        <v>3</v>
      </c>
      <c r="F8" s="1"/>
      <c r="G8" s="1">
        <v>188431</v>
      </c>
      <c r="H8" s="1">
        <f>188458+27</f>
        <v>188485</v>
      </c>
      <c r="I8" s="1">
        <f t="shared" ref="I8:I28" si="0">H8-G8</f>
        <v>54</v>
      </c>
      <c r="J8" s="1"/>
      <c r="K8" s="1"/>
      <c r="L8" s="5"/>
      <c r="M8" s="8"/>
      <c r="N8" s="8"/>
    </row>
    <row r="9" spans="1:15" x14ac:dyDescent="0.25">
      <c r="A9" s="4">
        <v>43045</v>
      </c>
      <c r="B9" s="1" t="s">
        <v>25</v>
      </c>
      <c r="C9" s="1" t="s">
        <v>17</v>
      </c>
      <c r="D9" s="1" t="s">
        <v>26</v>
      </c>
      <c r="E9" s="1">
        <f>13-9</f>
        <v>4</v>
      </c>
      <c r="F9" s="1"/>
      <c r="G9" s="1">
        <f>H8</f>
        <v>188485</v>
      </c>
      <c r="H9" s="1">
        <f>G9+56</f>
        <v>188541</v>
      </c>
      <c r="I9" s="1">
        <f t="shared" si="0"/>
        <v>56</v>
      </c>
      <c r="J9" s="1"/>
      <c r="K9" s="1"/>
      <c r="L9" s="5"/>
      <c r="M9" s="9"/>
      <c r="N9" s="9"/>
    </row>
    <row r="10" spans="1:15" x14ac:dyDescent="0.25">
      <c r="A10" s="4">
        <v>43047</v>
      </c>
      <c r="B10" s="1" t="s">
        <v>29</v>
      </c>
      <c r="C10" s="1" t="s">
        <v>27</v>
      </c>
      <c r="D10" s="1" t="s">
        <v>28</v>
      </c>
      <c r="E10" s="1">
        <f>24-8</f>
        <v>16</v>
      </c>
      <c r="F10" s="1"/>
      <c r="G10" s="1">
        <f>H9</f>
        <v>188541</v>
      </c>
      <c r="H10" s="11">
        <v>189447</v>
      </c>
      <c r="I10" s="1">
        <f t="shared" si="0"/>
        <v>906</v>
      </c>
      <c r="J10" s="1"/>
      <c r="K10" s="1"/>
      <c r="L10" s="5"/>
      <c r="M10" s="8"/>
      <c r="N10" s="8"/>
    </row>
    <row r="11" spans="1:15" x14ac:dyDescent="0.25">
      <c r="A11" s="4">
        <v>43048</v>
      </c>
      <c r="B11" s="1" t="s">
        <v>30</v>
      </c>
      <c r="C11" s="1" t="s">
        <v>27</v>
      </c>
      <c r="D11" s="1" t="s">
        <v>52</v>
      </c>
      <c r="E11" s="1">
        <f>19-8</f>
        <v>11</v>
      </c>
      <c r="F11" s="1"/>
      <c r="G11" s="1">
        <v>189447</v>
      </c>
      <c r="H11" s="1">
        <v>190181</v>
      </c>
      <c r="I11" s="1">
        <f t="shared" si="0"/>
        <v>734</v>
      </c>
      <c r="J11" s="1"/>
      <c r="K11" s="1">
        <f t="shared" ref="K11:K21" si="1">I11*J11</f>
        <v>0</v>
      </c>
      <c r="L11" s="1"/>
      <c r="M11" s="10"/>
      <c r="N11" s="10"/>
    </row>
    <row r="12" spans="1:15" x14ac:dyDescent="0.25">
      <c r="A12" s="4">
        <v>43049</v>
      </c>
      <c r="B12" s="1" t="s">
        <v>31</v>
      </c>
      <c r="C12" s="1" t="s">
        <v>17</v>
      </c>
      <c r="D12" s="1" t="s">
        <v>32</v>
      </c>
      <c r="E12" s="1">
        <f>16-9</f>
        <v>7</v>
      </c>
      <c r="F12" s="1"/>
      <c r="G12" s="1">
        <v>190181</v>
      </c>
      <c r="H12" s="1">
        <v>190271</v>
      </c>
      <c r="I12" s="1">
        <f t="shared" si="0"/>
        <v>90</v>
      </c>
      <c r="J12" s="1"/>
      <c r="K12" s="1">
        <f t="shared" si="1"/>
        <v>0</v>
      </c>
      <c r="L12" s="1"/>
      <c r="M12" s="10">
        <v>8.7799999999999994</v>
      </c>
      <c r="N12" s="10"/>
    </row>
    <row r="13" spans="1:15" x14ac:dyDescent="0.25">
      <c r="A13" s="4">
        <v>43052</v>
      </c>
      <c r="B13" s="1" t="s">
        <v>60</v>
      </c>
      <c r="C13" s="13" t="s">
        <v>17</v>
      </c>
      <c r="D13" s="1" t="s">
        <v>55</v>
      </c>
      <c r="E13" s="1">
        <f>14.5-9</f>
        <v>5.5</v>
      </c>
      <c r="F13" s="1"/>
      <c r="G13" s="1">
        <v>190271</v>
      </c>
      <c r="H13" s="1">
        <v>190408</v>
      </c>
      <c r="I13" s="1">
        <f t="shared" si="0"/>
        <v>137</v>
      </c>
      <c r="J13" s="1"/>
      <c r="K13" s="1">
        <f t="shared" si="1"/>
        <v>0</v>
      </c>
      <c r="L13" s="1"/>
      <c r="M13" s="10"/>
      <c r="N13" s="10"/>
    </row>
    <row r="14" spans="1:15" x14ac:dyDescent="0.25">
      <c r="A14" s="4">
        <v>43053</v>
      </c>
      <c r="B14" s="1" t="s">
        <v>22</v>
      </c>
      <c r="C14" s="1" t="s">
        <v>56</v>
      </c>
      <c r="D14" s="1" t="s">
        <v>57</v>
      </c>
      <c r="E14" s="1">
        <f>17.5-11</f>
        <v>6.5</v>
      </c>
      <c r="F14" s="1"/>
      <c r="G14" s="1">
        <v>190408</v>
      </c>
      <c r="H14" s="1">
        <v>190539</v>
      </c>
      <c r="I14" s="1">
        <f t="shared" si="0"/>
        <v>131</v>
      </c>
      <c r="J14" s="1"/>
      <c r="K14" s="1">
        <f t="shared" si="1"/>
        <v>0</v>
      </c>
      <c r="L14" s="1"/>
      <c r="M14" s="10"/>
      <c r="N14" s="10"/>
    </row>
    <row r="15" spans="1:15" x14ac:dyDescent="0.25">
      <c r="A15" s="4">
        <v>43054</v>
      </c>
      <c r="B15" s="1"/>
      <c r="C15" s="1" t="s">
        <v>59</v>
      </c>
      <c r="D15" s="1" t="s">
        <v>50</v>
      </c>
      <c r="E15" s="1">
        <f>19.5-8</f>
        <v>11.5</v>
      </c>
      <c r="F15" s="1"/>
      <c r="G15" s="1">
        <f>H14</f>
        <v>190539</v>
      </c>
      <c r="H15" s="1">
        <v>190657</v>
      </c>
      <c r="I15" s="1">
        <f t="shared" si="0"/>
        <v>118</v>
      </c>
      <c r="J15" s="1"/>
      <c r="K15" s="1">
        <f t="shared" si="1"/>
        <v>0</v>
      </c>
      <c r="L15" s="1"/>
      <c r="M15" s="10"/>
      <c r="N15" s="10"/>
    </row>
    <row r="16" spans="1:15" x14ac:dyDescent="0.25">
      <c r="A16" s="4">
        <v>43055</v>
      </c>
      <c r="B16" s="1" t="s">
        <v>38</v>
      </c>
      <c r="C16" s="1" t="s">
        <v>48</v>
      </c>
      <c r="D16" s="1"/>
      <c r="E16" s="1">
        <v>5</v>
      </c>
      <c r="F16" s="1"/>
      <c r="G16" s="1">
        <f t="shared" ref="G16:G27" si="2">H15</f>
        <v>190657</v>
      </c>
      <c r="H16" s="1">
        <v>191025</v>
      </c>
      <c r="I16" s="1">
        <f t="shared" si="0"/>
        <v>368</v>
      </c>
      <c r="J16" s="1"/>
      <c r="K16" s="1">
        <f t="shared" si="1"/>
        <v>0</v>
      </c>
      <c r="L16" s="1"/>
      <c r="M16" s="10"/>
      <c r="N16" s="10"/>
    </row>
    <row r="17" spans="1:14" x14ac:dyDescent="0.25">
      <c r="A17" s="4">
        <v>43056</v>
      </c>
      <c r="B17" s="1" t="s">
        <v>37</v>
      </c>
      <c r="C17" s="1"/>
      <c r="D17" s="1" t="s">
        <v>58</v>
      </c>
      <c r="E17" s="1">
        <v>6</v>
      </c>
      <c r="F17" s="1"/>
      <c r="G17" s="1">
        <f t="shared" si="2"/>
        <v>191025</v>
      </c>
      <c r="H17" s="1">
        <v>191208</v>
      </c>
      <c r="I17" s="1">
        <f t="shared" si="0"/>
        <v>183</v>
      </c>
      <c r="J17" s="1"/>
      <c r="K17" s="1">
        <f t="shared" si="1"/>
        <v>0</v>
      </c>
      <c r="L17" s="1"/>
      <c r="M17" s="10"/>
      <c r="N17" s="10"/>
    </row>
    <row r="18" spans="1:14" x14ac:dyDescent="0.25">
      <c r="A18" s="4">
        <v>43058</v>
      </c>
      <c r="B18" s="1"/>
      <c r="C18" s="1" t="s">
        <v>26</v>
      </c>
      <c r="D18" s="1" t="s">
        <v>35</v>
      </c>
      <c r="E18" s="1">
        <f>20-13</f>
        <v>7</v>
      </c>
      <c r="F18" s="1"/>
      <c r="G18" s="1">
        <f t="shared" si="2"/>
        <v>191208</v>
      </c>
      <c r="H18" s="1">
        <v>191289</v>
      </c>
      <c r="I18" s="1">
        <f t="shared" si="0"/>
        <v>81</v>
      </c>
      <c r="J18" s="1"/>
      <c r="K18" s="1">
        <f t="shared" si="1"/>
        <v>0</v>
      </c>
      <c r="L18" s="1"/>
      <c r="M18" s="10"/>
      <c r="N18" s="10"/>
    </row>
    <row r="19" spans="1:14" x14ac:dyDescent="0.25">
      <c r="A19" s="4">
        <v>43059</v>
      </c>
      <c r="B19" s="1"/>
      <c r="C19" s="1" t="s">
        <v>17</v>
      </c>
      <c r="D19" s="1" t="s">
        <v>36</v>
      </c>
      <c r="E19" s="1">
        <f>14-9</f>
        <v>5</v>
      </c>
      <c r="F19" s="1"/>
      <c r="G19" s="1">
        <f t="shared" si="2"/>
        <v>191289</v>
      </c>
      <c r="H19" s="1">
        <v>191377</v>
      </c>
      <c r="I19" s="1">
        <f t="shared" si="0"/>
        <v>88</v>
      </c>
      <c r="J19" s="1"/>
      <c r="K19" s="1">
        <f t="shared" si="1"/>
        <v>0</v>
      </c>
      <c r="L19" s="1"/>
      <c r="M19" s="10"/>
      <c r="N19" s="10"/>
    </row>
    <row r="20" spans="1:14" x14ac:dyDescent="0.25">
      <c r="A20" s="4">
        <v>43060</v>
      </c>
      <c r="B20" s="1" t="s">
        <v>41</v>
      </c>
      <c r="C20" s="12" t="s">
        <v>39</v>
      </c>
      <c r="D20" s="1" t="s">
        <v>40</v>
      </c>
      <c r="E20" s="1">
        <f>17-7</f>
        <v>10</v>
      </c>
      <c r="F20" s="1"/>
      <c r="G20" s="1">
        <f t="shared" si="2"/>
        <v>191377</v>
      </c>
      <c r="H20" s="1">
        <v>191545</v>
      </c>
      <c r="I20" s="1">
        <f t="shared" si="0"/>
        <v>168</v>
      </c>
      <c r="J20" s="1"/>
      <c r="K20" s="1">
        <f t="shared" si="1"/>
        <v>0</v>
      </c>
      <c r="L20" s="1"/>
      <c r="M20" s="10"/>
      <c r="N20" s="10"/>
    </row>
    <row r="21" spans="1:14" x14ac:dyDescent="0.25">
      <c r="A21" s="4">
        <v>43061</v>
      </c>
      <c r="B21" s="1" t="s">
        <v>42</v>
      </c>
      <c r="C21" s="13" t="s">
        <v>43</v>
      </c>
      <c r="D21" s="1" t="s">
        <v>44</v>
      </c>
      <c r="E21" s="1">
        <f>18-8</f>
        <v>10</v>
      </c>
      <c r="F21" s="1"/>
      <c r="G21" s="1">
        <f t="shared" si="2"/>
        <v>191545</v>
      </c>
      <c r="H21" s="1">
        <v>191831</v>
      </c>
      <c r="I21" s="1">
        <f t="shared" si="0"/>
        <v>286</v>
      </c>
      <c r="J21" s="1"/>
      <c r="K21" s="1">
        <f t="shared" si="1"/>
        <v>0</v>
      </c>
      <c r="L21" s="1"/>
      <c r="M21" s="10"/>
      <c r="N21" s="10"/>
    </row>
    <row r="22" spans="1:14" x14ac:dyDescent="0.25">
      <c r="A22" s="4">
        <v>43062</v>
      </c>
      <c r="B22" s="1" t="s">
        <v>47</v>
      </c>
      <c r="C22" s="1" t="s">
        <v>43</v>
      </c>
      <c r="D22" s="1" t="s">
        <v>46</v>
      </c>
      <c r="E22" s="1">
        <v>9.1999999999999993</v>
      </c>
      <c r="F22" s="1"/>
      <c r="G22" s="1">
        <f t="shared" si="2"/>
        <v>191831</v>
      </c>
      <c r="H22" s="1">
        <v>192016</v>
      </c>
      <c r="I22" s="1">
        <f t="shared" si="0"/>
        <v>185</v>
      </c>
      <c r="J22" s="1"/>
      <c r="K22" s="1"/>
      <c r="L22" s="1"/>
      <c r="M22" s="10"/>
      <c r="N22" s="10"/>
    </row>
    <row r="23" spans="1:14" x14ac:dyDescent="0.25">
      <c r="A23" s="4">
        <v>43063</v>
      </c>
      <c r="B23" s="1"/>
      <c r="C23" s="13" t="s">
        <v>45</v>
      </c>
      <c r="D23" s="1" t="s">
        <v>48</v>
      </c>
      <c r="E23" s="1">
        <v>7.15</v>
      </c>
      <c r="F23" s="1">
        <v>50.5</v>
      </c>
      <c r="G23" s="1">
        <f t="shared" si="2"/>
        <v>192016</v>
      </c>
      <c r="H23" s="1">
        <v>192127</v>
      </c>
      <c r="I23" s="1">
        <f t="shared" si="0"/>
        <v>111</v>
      </c>
      <c r="J23" s="1"/>
      <c r="K23" s="1"/>
      <c r="L23" s="1"/>
      <c r="M23" s="10"/>
      <c r="N23" s="10"/>
    </row>
    <row r="24" spans="1:14" x14ac:dyDescent="0.25">
      <c r="A24" s="4">
        <v>43066</v>
      </c>
      <c r="B24" s="1"/>
      <c r="C24" s="13" t="s">
        <v>43</v>
      </c>
      <c r="D24" s="1" t="s">
        <v>50</v>
      </c>
      <c r="E24" s="1">
        <f>19-8</f>
        <v>11</v>
      </c>
      <c r="F24" s="1"/>
      <c r="G24" s="1">
        <f t="shared" si="2"/>
        <v>192127</v>
      </c>
      <c r="H24" s="1">
        <v>192735</v>
      </c>
      <c r="I24" s="1">
        <f t="shared" si="0"/>
        <v>608</v>
      </c>
      <c r="J24" s="1"/>
      <c r="K24" s="1"/>
      <c r="L24" s="1"/>
      <c r="M24" s="10"/>
      <c r="N24" s="10"/>
    </row>
    <row r="25" spans="1:14" x14ac:dyDescent="0.25">
      <c r="A25" s="4">
        <v>43067</v>
      </c>
      <c r="B25" s="1"/>
      <c r="C25" s="13" t="s">
        <v>54</v>
      </c>
      <c r="D25" s="1" t="s">
        <v>53</v>
      </c>
      <c r="E25" s="1">
        <v>6.5</v>
      </c>
      <c r="F25" s="1"/>
      <c r="G25" s="1">
        <f t="shared" si="2"/>
        <v>192735</v>
      </c>
      <c r="H25" s="1">
        <v>192788</v>
      </c>
      <c r="I25" s="1">
        <f t="shared" si="0"/>
        <v>53</v>
      </c>
      <c r="J25" s="1"/>
      <c r="K25" s="1"/>
      <c r="L25" s="1"/>
      <c r="M25" s="10"/>
      <c r="N25" s="10"/>
    </row>
    <row r="26" spans="1:14" x14ac:dyDescent="0.25">
      <c r="A26" s="4">
        <v>43068</v>
      </c>
      <c r="B26" s="1" t="s">
        <v>61</v>
      </c>
      <c r="C26" s="13" t="s">
        <v>54</v>
      </c>
      <c r="D26" s="1" t="s">
        <v>44</v>
      </c>
      <c r="E26" s="1">
        <f>18.5-8.5</f>
        <v>10</v>
      </c>
      <c r="F26" s="1"/>
      <c r="G26" s="1">
        <f t="shared" si="2"/>
        <v>192788</v>
      </c>
      <c r="H26" s="1">
        <v>192901</v>
      </c>
      <c r="I26" s="1">
        <f t="shared" si="0"/>
        <v>113</v>
      </c>
      <c r="J26" s="1"/>
      <c r="K26" s="1"/>
      <c r="L26" s="1"/>
      <c r="M26" s="10"/>
      <c r="N26" s="10"/>
    </row>
    <row r="27" spans="1:14" x14ac:dyDescent="0.25">
      <c r="A27" s="4">
        <v>43069</v>
      </c>
      <c r="B27" s="1" t="s">
        <v>63</v>
      </c>
      <c r="C27" s="1" t="s">
        <v>62</v>
      </c>
      <c r="D27" s="1" t="s">
        <v>44</v>
      </c>
      <c r="E27" s="1">
        <f>18.5-5</f>
        <v>13.5</v>
      </c>
      <c r="F27" s="1"/>
      <c r="G27" s="1">
        <f t="shared" si="2"/>
        <v>192901</v>
      </c>
      <c r="H27" s="1">
        <v>193362</v>
      </c>
      <c r="I27" s="1">
        <f t="shared" si="0"/>
        <v>461</v>
      </c>
      <c r="J27" s="1"/>
      <c r="K27" s="1"/>
      <c r="L27" s="1"/>
      <c r="M27" s="10"/>
      <c r="N27" s="10"/>
    </row>
    <row r="28" spans="1:14" s="20" customFormat="1" x14ac:dyDescent="0.25">
      <c r="A28" s="17">
        <v>43070</v>
      </c>
      <c r="B28" s="18"/>
      <c r="C28" s="18" t="s">
        <v>62</v>
      </c>
      <c r="D28" s="21" t="s">
        <v>44</v>
      </c>
      <c r="E28" s="18">
        <f>18.5-5</f>
        <v>13.5</v>
      </c>
      <c r="F28" s="18"/>
      <c r="G28" s="18">
        <f>H27</f>
        <v>193362</v>
      </c>
      <c r="H28" s="18">
        <v>193855</v>
      </c>
      <c r="I28" s="18">
        <f t="shared" si="0"/>
        <v>493</v>
      </c>
      <c r="J28" s="18"/>
      <c r="K28" s="18"/>
      <c r="L28" s="18"/>
      <c r="M28" s="19"/>
      <c r="N28" s="19"/>
    </row>
    <row r="29" spans="1:14" x14ac:dyDescent="0.25">
      <c r="A29" s="17">
        <v>43071</v>
      </c>
      <c r="B29" s="16"/>
      <c r="C29" s="16" t="s">
        <v>49</v>
      </c>
      <c r="D29" s="16" t="s">
        <v>49</v>
      </c>
      <c r="E29" s="16"/>
      <c r="F29" s="16"/>
      <c r="G29" s="16"/>
      <c r="H29" s="16"/>
      <c r="I29" s="16"/>
      <c r="J29" s="16"/>
      <c r="K29" s="16"/>
      <c r="L29" s="16"/>
      <c r="M29" s="10"/>
      <c r="N29" s="10"/>
    </row>
    <row r="30" spans="1:14" x14ac:dyDescent="0.25">
      <c r="A30" s="17">
        <v>43072</v>
      </c>
      <c r="B30" s="16"/>
      <c r="C30" s="16" t="s">
        <v>49</v>
      </c>
      <c r="D30" s="16" t="s">
        <v>49</v>
      </c>
      <c r="E30" s="16"/>
      <c r="F30" s="16"/>
      <c r="G30" s="16"/>
      <c r="H30" s="16"/>
      <c r="I30" s="16"/>
      <c r="J30" s="16"/>
      <c r="K30" s="16"/>
      <c r="L30" s="16"/>
      <c r="M30" s="10"/>
      <c r="N30" s="10"/>
    </row>
    <row r="31" spans="1:14" x14ac:dyDescent="0.25">
      <c r="A31" s="17">
        <v>43073</v>
      </c>
      <c r="B31" s="16"/>
      <c r="C31" s="16" t="s">
        <v>27</v>
      </c>
      <c r="D31" s="16" t="s">
        <v>58</v>
      </c>
      <c r="E31" s="16">
        <f>16.5-8</f>
        <v>8.5</v>
      </c>
      <c r="F31" s="16">
        <v>70</v>
      </c>
      <c r="G31" s="16">
        <f>H28</f>
        <v>193855</v>
      </c>
      <c r="H31" s="16">
        <v>194006</v>
      </c>
      <c r="I31" s="16">
        <f>H31-G31</f>
        <v>151</v>
      </c>
      <c r="J31" s="16"/>
      <c r="K31" s="16"/>
      <c r="L31" s="16"/>
      <c r="M31" s="10"/>
      <c r="N31" s="10"/>
    </row>
    <row r="32" spans="1:14" x14ac:dyDescent="0.25">
      <c r="A32" s="17">
        <v>43074</v>
      </c>
      <c r="B32" s="16"/>
      <c r="C32" s="16" t="s">
        <v>27</v>
      </c>
      <c r="D32" s="16" t="s">
        <v>52</v>
      </c>
      <c r="E32" s="16">
        <f>19-8</f>
        <v>11</v>
      </c>
      <c r="F32" s="16"/>
      <c r="G32" s="16">
        <v>194006</v>
      </c>
      <c r="H32" s="22">
        <v>194287</v>
      </c>
      <c r="I32" s="22">
        <f>H32-G32</f>
        <v>281</v>
      </c>
      <c r="J32" s="16"/>
      <c r="K32" s="16"/>
      <c r="L32" s="16"/>
      <c r="M32" s="10"/>
      <c r="N32" s="10"/>
    </row>
    <row r="33" spans="1:14" x14ac:dyDescent="0.25">
      <c r="A33" s="17">
        <v>43075</v>
      </c>
      <c r="B33" s="16" t="s">
        <v>21</v>
      </c>
      <c r="C33" s="16" t="s">
        <v>27</v>
      </c>
      <c r="D33" s="16" t="s">
        <v>65</v>
      </c>
      <c r="E33" s="16">
        <f>21.5-8</f>
        <v>13.5</v>
      </c>
      <c r="F33" s="16"/>
      <c r="G33" s="16">
        <v>194287</v>
      </c>
      <c r="H33" s="16">
        <v>194481</v>
      </c>
      <c r="I33" s="16">
        <f>H33-G33</f>
        <v>194</v>
      </c>
      <c r="J33" s="16"/>
      <c r="K33" s="16"/>
      <c r="L33" s="16"/>
      <c r="M33" s="10"/>
      <c r="N33" s="10"/>
    </row>
    <row r="34" spans="1:14" x14ac:dyDescent="0.25">
      <c r="A34" s="17">
        <v>43076</v>
      </c>
      <c r="B34" s="16"/>
      <c r="C34" s="13" t="s">
        <v>64</v>
      </c>
      <c r="D34" s="16" t="s">
        <v>32</v>
      </c>
      <c r="E34" s="16">
        <f>16-7.5</f>
        <v>8.5</v>
      </c>
      <c r="F34" s="16"/>
      <c r="G34" s="16">
        <f>H33</f>
        <v>194481</v>
      </c>
      <c r="H34" s="16">
        <v>194595</v>
      </c>
      <c r="I34" s="16"/>
      <c r="J34" s="16"/>
      <c r="K34" s="16"/>
      <c r="L34" s="16"/>
      <c r="M34" s="10"/>
      <c r="N34" s="10"/>
    </row>
    <row r="35" spans="1:14" x14ac:dyDescent="0.25">
      <c r="A35" s="17">
        <v>43077</v>
      </c>
      <c r="B35" s="73" t="s">
        <v>66</v>
      </c>
      <c r="C35" s="16" t="s">
        <v>59</v>
      </c>
      <c r="D35" s="16" t="s">
        <v>18</v>
      </c>
      <c r="E35" s="16">
        <f>18-8</f>
        <v>10</v>
      </c>
      <c r="F35" s="16"/>
      <c r="G35" s="16">
        <v>194595</v>
      </c>
      <c r="H35" s="16"/>
      <c r="I35" s="16"/>
      <c r="J35" s="16"/>
      <c r="K35" s="16"/>
      <c r="L35" s="16"/>
      <c r="M35" s="10"/>
      <c r="N35" s="10"/>
    </row>
    <row r="36" spans="1:14" x14ac:dyDescent="0.25">
      <c r="A36" s="17">
        <v>43078</v>
      </c>
      <c r="B36" s="74"/>
      <c r="C36" s="16" t="s">
        <v>75</v>
      </c>
      <c r="D36" s="16" t="s">
        <v>18</v>
      </c>
      <c r="E36" s="16">
        <f>18-5</f>
        <v>13</v>
      </c>
      <c r="F36" s="16"/>
      <c r="G36" s="16"/>
      <c r="H36" s="16">
        <v>195525</v>
      </c>
      <c r="I36" s="16">
        <f>H36-G35</f>
        <v>930</v>
      </c>
      <c r="J36" s="16"/>
      <c r="K36" s="16"/>
      <c r="L36" s="16"/>
      <c r="M36" s="10"/>
      <c r="N36" s="10"/>
    </row>
    <row r="37" spans="1:14" x14ac:dyDescent="0.25">
      <c r="A37" s="17">
        <v>43079</v>
      </c>
      <c r="B37" s="23" t="s">
        <v>49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10"/>
      <c r="N37" s="10"/>
    </row>
    <row r="38" spans="1:14" x14ac:dyDescent="0.25">
      <c r="A38" s="17">
        <v>43080</v>
      </c>
      <c r="B38" s="23" t="s">
        <v>67</v>
      </c>
      <c r="C38" s="24" t="s">
        <v>27</v>
      </c>
      <c r="D38" s="24" t="s">
        <v>18</v>
      </c>
      <c r="E38" s="24">
        <f>18-8</f>
        <v>10</v>
      </c>
      <c r="F38" s="24"/>
      <c r="G38" s="24">
        <v>195525</v>
      </c>
      <c r="H38" s="24">
        <v>195685</v>
      </c>
      <c r="I38" s="24">
        <f>H38-G38</f>
        <v>160</v>
      </c>
      <c r="J38" s="24"/>
      <c r="K38" s="24"/>
      <c r="L38" s="24"/>
      <c r="M38" s="10"/>
      <c r="N38" s="10"/>
    </row>
    <row r="39" spans="1:14" x14ac:dyDescent="0.25">
      <c r="A39" s="17">
        <v>43081</v>
      </c>
      <c r="B39" s="23"/>
      <c r="C39" s="13" t="s">
        <v>68</v>
      </c>
      <c r="D39" s="24" t="s">
        <v>44</v>
      </c>
      <c r="E39" s="24">
        <f>18.5-7.5</f>
        <v>11</v>
      </c>
      <c r="F39" s="24"/>
      <c r="G39" s="24">
        <f>H38</f>
        <v>195685</v>
      </c>
      <c r="H39" s="24">
        <v>195812</v>
      </c>
      <c r="I39" s="25">
        <f>H39-G39</f>
        <v>127</v>
      </c>
      <c r="J39" s="24"/>
      <c r="K39" s="24"/>
      <c r="L39" s="24"/>
      <c r="M39" s="10"/>
      <c r="N39" s="10"/>
    </row>
    <row r="40" spans="1:14" x14ac:dyDescent="0.25">
      <c r="A40" s="17">
        <v>43082</v>
      </c>
      <c r="B40" s="23" t="s">
        <v>60</v>
      </c>
      <c r="C40" s="13" t="s">
        <v>68</v>
      </c>
      <c r="D40" s="24" t="s">
        <v>18</v>
      </c>
      <c r="E40" s="24">
        <f>18-7.5</f>
        <v>10.5</v>
      </c>
      <c r="F40" s="24"/>
      <c r="G40" s="24">
        <v>195812</v>
      </c>
      <c r="H40" s="24">
        <v>196009</v>
      </c>
      <c r="I40" s="27">
        <f t="shared" ref="I40:I50" si="3">H40-G40</f>
        <v>197</v>
      </c>
      <c r="J40" s="24"/>
      <c r="K40" s="24"/>
      <c r="L40" s="24"/>
      <c r="M40" s="10"/>
      <c r="N40" s="10"/>
    </row>
    <row r="41" spans="1:14" x14ac:dyDescent="0.25">
      <c r="A41" s="17">
        <v>43083</v>
      </c>
      <c r="B41" s="23" t="s">
        <v>42</v>
      </c>
      <c r="C41" s="26" t="s">
        <v>59</v>
      </c>
      <c r="D41" s="24" t="s">
        <v>57</v>
      </c>
      <c r="E41" s="24">
        <f>17.5-8</f>
        <v>9.5</v>
      </c>
      <c r="F41" s="24"/>
      <c r="G41" s="24">
        <f>H40</f>
        <v>196009</v>
      </c>
      <c r="H41" s="24">
        <v>196267</v>
      </c>
      <c r="I41" s="27">
        <f t="shared" si="3"/>
        <v>258</v>
      </c>
      <c r="J41" s="24"/>
      <c r="K41" s="24"/>
      <c r="L41" s="24"/>
      <c r="M41" s="10"/>
      <c r="N41" s="10"/>
    </row>
    <row r="42" spans="1:14" x14ac:dyDescent="0.25">
      <c r="A42" s="17">
        <v>43084</v>
      </c>
      <c r="B42" s="23" t="s">
        <v>69</v>
      </c>
      <c r="C42" s="26" t="s">
        <v>59</v>
      </c>
      <c r="D42" s="24" t="s">
        <v>44</v>
      </c>
      <c r="E42" s="24">
        <f>18.5-8</f>
        <v>10.5</v>
      </c>
      <c r="F42" s="24"/>
      <c r="G42" s="24">
        <f>H41</f>
        <v>196267</v>
      </c>
      <c r="H42" s="24">
        <v>196437</v>
      </c>
      <c r="I42" s="27">
        <f t="shared" si="3"/>
        <v>170</v>
      </c>
      <c r="J42" s="24"/>
      <c r="K42" s="24"/>
      <c r="L42" s="24"/>
      <c r="M42" s="10"/>
      <c r="N42" s="10"/>
    </row>
    <row r="43" spans="1:14" x14ac:dyDescent="0.25">
      <c r="A43" s="17">
        <v>43085</v>
      </c>
      <c r="B43" s="23" t="s">
        <v>63</v>
      </c>
      <c r="C43" s="24" t="s">
        <v>75</v>
      </c>
      <c r="D43" s="24" t="s">
        <v>18</v>
      </c>
      <c r="E43" s="24">
        <f>18-5</f>
        <v>13</v>
      </c>
      <c r="F43" s="24"/>
      <c r="G43" s="27">
        <f t="shared" ref="G43:G50" si="4">H42</f>
        <v>196437</v>
      </c>
      <c r="H43" s="24">
        <v>196987</v>
      </c>
      <c r="I43" s="27">
        <f t="shared" si="3"/>
        <v>550</v>
      </c>
      <c r="J43" s="24"/>
      <c r="K43" s="24"/>
      <c r="L43" s="24"/>
      <c r="M43" s="10"/>
      <c r="N43" s="10"/>
    </row>
    <row r="44" spans="1:14" x14ac:dyDescent="0.25">
      <c r="A44" s="17">
        <v>43086</v>
      </c>
      <c r="B44" s="23" t="s">
        <v>49</v>
      </c>
      <c r="C44" s="24"/>
      <c r="D44" s="24"/>
      <c r="E44" s="24"/>
      <c r="F44" s="24"/>
      <c r="G44" s="27"/>
      <c r="H44" s="24"/>
      <c r="I44" s="27">
        <f t="shared" si="3"/>
        <v>0</v>
      </c>
      <c r="J44" s="24"/>
      <c r="K44" s="24"/>
      <c r="L44" s="24"/>
      <c r="M44" s="10"/>
      <c r="N44" s="10"/>
    </row>
    <row r="45" spans="1:14" x14ac:dyDescent="0.25">
      <c r="A45" s="17">
        <v>43087</v>
      </c>
      <c r="B45" s="23"/>
      <c r="C45" s="12" t="s">
        <v>76</v>
      </c>
      <c r="D45" s="24" t="s">
        <v>44</v>
      </c>
      <c r="E45" s="24">
        <f>18.5-8.5</f>
        <v>10</v>
      </c>
      <c r="F45" s="24"/>
      <c r="G45" s="27">
        <f>H43</f>
        <v>196987</v>
      </c>
      <c r="H45" s="24">
        <v>197127</v>
      </c>
      <c r="I45" s="27">
        <f t="shared" si="3"/>
        <v>140</v>
      </c>
      <c r="J45" s="24"/>
      <c r="K45" s="24"/>
      <c r="L45" s="24"/>
      <c r="M45" s="10"/>
      <c r="N45" s="10"/>
    </row>
    <row r="46" spans="1:14" x14ac:dyDescent="0.25">
      <c r="A46" s="17">
        <v>43088</v>
      </c>
      <c r="B46" s="23"/>
      <c r="C46" s="24" t="s">
        <v>59</v>
      </c>
      <c r="D46" s="24" t="s">
        <v>44</v>
      </c>
      <c r="E46" s="24">
        <f>18.5-8</f>
        <v>10.5</v>
      </c>
      <c r="F46" s="24"/>
      <c r="G46" s="27">
        <f t="shared" si="4"/>
        <v>197127</v>
      </c>
      <c r="H46" s="24">
        <v>197220</v>
      </c>
      <c r="I46" s="27">
        <f t="shared" si="3"/>
        <v>93</v>
      </c>
      <c r="J46" s="24"/>
      <c r="K46" s="24"/>
      <c r="L46" s="24"/>
      <c r="M46" s="10"/>
      <c r="N46" s="10"/>
    </row>
    <row r="47" spans="1:14" x14ac:dyDescent="0.25">
      <c r="A47" s="17">
        <v>43089</v>
      </c>
      <c r="B47" s="23"/>
      <c r="C47" s="12" t="s">
        <v>73</v>
      </c>
      <c r="D47" s="24" t="s">
        <v>32</v>
      </c>
      <c r="E47" s="24">
        <f>16-8.5</f>
        <v>7.5</v>
      </c>
      <c r="F47" s="24"/>
      <c r="G47" s="27">
        <f t="shared" si="4"/>
        <v>197220</v>
      </c>
      <c r="H47" s="24">
        <v>197318</v>
      </c>
      <c r="I47" s="27">
        <f t="shared" si="3"/>
        <v>98</v>
      </c>
      <c r="J47" s="24"/>
      <c r="K47" s="24"/>
      <c r="L47" s="24"/>
      <c r="M47" s="10"/>
      <c r="N47" s="10"/>
    </row>
    <row r="48" spans="1:14" x14ac:dyDescent="0.25">
      <c r="A48" s="17">
        <v>43090</v>
      </c>
      <c r="B48" s="23" t="s">
        <v>70</v>
      </c>
      <c r="C48" s="24" t="s">
        <v>59</v>
      </c>
      <c r="D48" s="24" t="s">
        <v>57</v>
      </c>
      <c r="E48" s="24">
        <f>17.5-8</f>
        <v>9.5</v>
      </c>
      <c r="F48" s="24"/>
      <c r="G48" s="27">
        <f t="shared" si="4"/>
        <v>197318</v>
      </c>
      <c r="H48" s="24">
        <v>197506</v>
      </c>
      <c r="I48" s="27">
        <f t="shared" si="3"/>
        <v>188</v>
      </c>
      <c r="J48" s="24"/>
      <c r="K48" s="24"/>
      <c r="L48" s="24"/>
      <c r="M48" s="10"/>
      <c r="N48" s="10"/>
    </row>
    <row r="49" spans="1:14" x14ac:dyDescent="0.25">
      <c r="A49" s="17">
        <v>43091</v>
      </c>
      <c r="B49" s="23" t="s">
        <v>71</v>
      </c>
      <c r="C49" s="12" t="s">
        <v>73</v>
      </c>
      <c r="D49" s="24" t="s">
        <v>18</v>
      </c>
      <c r="E49" s="24">
        <f>18-8.5</f>
        <v>9.5</v>
      </c>
      <c r="F49" s="24"/>
      <c r="G49" s="27">
        <f t="shared" si="4"/>
        <v>197506</v>
      </c>
      <c r="H49" s="24">
        <v>197617</v>
      </c>
      <c r="I49" s="27">
        <f t="shared" si="3"/>
        <v>111</v>
      </c>
      <c r="J49" s="24"/>
      <c r="K49" s="24"/>
      <c r="L49" s="24"/>
      <c r="M49" s="10"/>
      <c r="N49" s="10"/>
    </row>
    <row r="50" spans="1:14" x14ac:dyDescent="0.25">
      <c r="A50" s="17">
        <v>43092</v>
      </c>
      <c r="B50" s="23" t="s">
        <v>72</v>
      </c>
      <c r="C50" s="29" t="s">
        <v>75</v>
      </c>
      <c r="D50" s="24" t="s">
        <v>18</v>
      </c>
      <c r="E50" s="24">
        <f>18-5</f>
        <v>13</v>
      </c>
      <c r="F50" s="24"/>
      <c r="G50" s="27">
        <f t="shared" si="4"/>
        <v>197617</v>
      </c>
      <c r="H50" s="24">
        <v>198133</v>
      </c>
      <c r="I50" s="27">
        <f t="shared" si="3"/>
        <v>516</v>
      </c>
      <c r="J50" s="24"/>
      <c r="K50" s="24"/>
      <c r="L50" s="24"/>
      <c r="M50" s="10"/>
      <c r="N50" s="10"/>
    </row>
    <row r="51" spans="1:14" x14ac:dyDescent="0.25">
      <c r="A51" s="17">
        <v>43093</v>
      </c>
      <c r="B51" s="28" t="s">
        <v>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0"/>
      <c r="N51" s="10"/>
    </row>
    <row r="52" spans="1:14" x14ac:dyDescent="0.25">
      <c r="A52" s="17">
        <v>43094</v>
      </c>
      <c r="B52" s="28" t="s">
        <v>49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0"/>
      <c r="N52" s="10"/>
    </row>
    <row r="53" spans="1:14" x14ac:dyDescent="0.25">
      <c r="A53" s="17">
        <v>43095</v>
      </c>
      <c r="B53" s="28"/>
      <c r="C53" s="12" t="s">
        <v>73</v>
      </c>
      <c r="D53" s="29" t="s">
        <v>44</v>
      </c>
      <c r="E53" s="29">
        <f>18.5-8.5</f>
        <v>10</v>
      </c>
      <c r="F53" s="29"/>
      <c r="G53" s="29">
        <f>H50</f>
        <v>198133</v>
      </c>
      <c r="H53" s="29">
        <v>198377</v>
      </c>
      <c r="I53" s="29">
        <f>H53-G53</f>
        <v>244</v>
      </c>
      <c r="J53" s="29"/>
      <c r="K53" s="29"/>
      <c r="L53" s="29"/>
      <c r="M53" s="10"/>
      <c r="N53" s="10"/>
    </row>
    <row r="54" spans="1:14" x14ac:dyDescent="0.25">
      <c r="A54" s="17">
        <v>43096</v>
      </c>
      <c r="B54" s="28"/>
      <c r="C54" s="12" t="s">
        <v>73</v>
      </c>
      <c r="D54" s="29" t="s">
        <v>74</v>
      </c>
      <c r="E54" s="29">
        <f>17-8.5</f>
        <v>8.5</v>
      </c>
      <c r="F54" s="29"/>
      <c r="G54" s="29">
        <f>H53</f>
        <v>198377</v>
      </c>
      <c r="H54" s="29">
        <v>198515</v>
      </c>
      <c r="I54" s="30">
        <f>H54-G54</f>
        <v>138</v>
      </c>
      <c r="J54" s="29"/>
      <c r="K54" s="29"/>
      <c r="L54" s="29"/>
      <c r="M54" s="10"/>
      <c r="N54" s="10"/>
    </row>
    <row r="55" spans="1:14" x14ac:dyDescent="0.25">
      <c r="A55" s="17">
        <v>43097</v>
      </c>
      <c r="B55" s="28"/>
      <c r="C55" s="29" t="s">
        <v>59</v>
      </c>
      <c r="D55" s="29" t="s">
        <v>50</v>
      </c>
      <c r="E55" s="29"/>
      <c r="F55" s="29"/>
      <c r="G55" s="29">
        <f>H54</f>
        <v>198515</v>
      </c>
      <c r="H55" s="29">
        <v>199259</v>
      </c>
      <c r="I55" s="31">
        <f t="shared" ref="I55:I56" si="5">H55-G55</f>
        <v>744</v>
      </c>
      <c r="J55" s="29"/>
      <c r="K55" s="29"/>
      <c r="L55" s="29"/>
      <c r="M55" s="10"/>
      <c r="N55" s="10"/>
    </row>
    <row r="56" spans="1:14" x14ac:dyDescent="0.25">
      <c r="A56" s="17">
        <v>43098</v>
      </c>
      <c r="B56" s="28"/>
      <c r="C56" s="12" t="s">
        <v>77</v>
      </c>
      <c r="D56" s="29" t="s">
        <v>74</v>
      </c>
      <c r="E56" s="29"/>
      <c r="F56" s="29"/>
      <c r="G56" s="29">
        <f>H55</f>
        <v>199259</v>
      </c>
      <c r="H56" s="29">
        <v>199446</v>
      </c>
      <c r="I56" s="31">
        <f t="shared" si="5"/>
        <v>187</v>
      </c>
      <c r="J56" s="29"/>
      <c r="K56" s="29"/>
      <c r="L56" s="29"/>
      <c r="M56" s="10"/>
      <c r="N56" s="10"/>
    </row>
    <row r="57" spans="1:14" x14ac:dyDescent="0.25">
      <c r="A57" s="17">
        <v>43099</v>
      </c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10"/>
      <c r="N57" s="10"/>
    </row>
    <row r="58" spans="1:14" x14ac:dyDescent="0.25">
      <c r="A58" s="17">
        <v>43100</v>
      </c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10"/>
      <c r="N58" s="10"/>
    </row>
    <row r="59" spans="1:14" x14ac:dyDescent="0.25">
      <c r="A59" s="34">
        <v>43101</v>
      </c>
      <c r="B59" s="23" t="s">
        <v>49</v>
      </c>
      <c r="C59" s="29"/>
      <c r="D59" s="24"/>
      <c r="E59" s="24"/>
      <c r="F59" s="24"/>
      <c r="G59" s="27"/>
      <c r="H59" s="24"/>
      <c r="I59" s="27"/>
      <c r="J59" s="24"/>
      <c r="K59" s="24"/>
      <c r="L59" s="24"/>
      <c r="M59" s="10"/>
      <c r="N59" s="10"/>
    </row>
    <row r="60" spans="1:14" x14ac:dyDescent="0.25">
      <c r="A60" s="34">
        <v>43102</v>
      </c>
      <c r="B60" s="32" t="s">
        <v>49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0"/>
      <c r="N60" s="10"/>
    </row>
    <row r="61" spans="1:14" x14ac:dyDescent="0.25">
      <c r="A61" s="34">
        <v>43103</v>
      </c>
      <c r="B61" s="32"/>
      <c r="C61" s="33"/>
      <c r="D61" s="33" t="s">
        <v>65</v>
      </c>
      <c r="E61" s="33"/>
      <c r="F61" s="33"/>
      <c r="G61" s="33">
        <v>199446</v>
      </c>
      <c r="H61" s="33">
        <v>199759</v>
      </c>
      <c r="I61" s="33">
        <f>H61-G61</f>
        <v>313</v>
      </c>
      <c r="J61" s="33"/>
      <c r="K61" s="33"/>
      <c r="L61" s="33"/>
      <c r="M61" s="10"/>
      <c r="N61" s="10"/>
    </row>
    <row r="62" spans="1:14" x14ac:dyDescent="0.25">
      <c r="A62" s="34">
        <v>43104</v>
      </c>
      <c r="B62" s="32"/>
      <c r="C62" s="33"/>
      <c r="D62" s="33" t="s">
        <v>18</v>
      </c>
      <c r="E62" s="33"/>
      <c r="F62" s="33"/>
      <c r="G62" s="33">
        <v>199759</v>
      </c>
      <c r="H62" s="33">
        <v>199954</v>
      </c>
      <c r="I62" s="35">
        <f t="shared" ref="I62:I63" si="6">H62-G62</f>
        <v>195</v>
      </c>
      <c r="J62" s="33"/>
      <c r="K62" s="33"/>
      <c r="L62" s="33"/>
      <c r="M62" s="10"/>
      <c r="N62" s="10"/>
    </row>
    <row r="63" spans="1:14" x14ac:dyDescent="0.25">
      <c r="A63" s="34">
        <v>43105</v>
      </c>
      <c r="B63" s="32"/>
      <c r="C63" s="33"/>
      <c r="D63" s="33" t="s">
        <v>57</v>
      </c>
      <c r="E63" s="33"/>
      <c r="F63" s="33"/>
      <c r="G63" s="33">
        <v>199954</v>
      </c>
      <c r="H63" s="33">
        <v>200103</v>
      </c>
      <c r="I63" s="35">
        <f t="shared" si="6"/>
        <v>149</v>
      </c>
      <c r="J63" s="33"/>
      <c r="K63" s="33"/>
      <c r="L63" s="33"/>
      <c r="M63" s="10"/>
      <c r="N63" s="10"/>
    </row>
    <row r="64" spans="1:14" x14ac:dyDescent="0.25">
      <c r="A64" s="34">
        <v>43106</v>
      </c>
      <c r="B64" s="32" t="s">
        <v>49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0"/>
      <c r="N64" s="10"/>
    </row>
    <row r="65" spans="1:14" x14ac:dyDescent="0.25">
      <c r="A65" s="34">
        <v>43107</v>
      </c>
      <c r="B65" s="32" t="s">
        <v>49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10"/>
      <c r="N65" s="10"/>
    </row>
    <row r="66" spans="1:14" x14ac:dyDescent="0.25">
      <c r="A66" s="34">
        <v>43108</v>
      </c>
      <c r="B66" s="32"/>
      <c r="C66" s="33" t="s">
        <v>59</v>
      </c>
      <c r="D66" s="33" t="s">
        <v>78</v>
      </c>
      <c r="E66" s="33"/>
      <c r="F66" s="33"/>
      <c r="G66" s="33">
        <v>200103</v>
      </c>
      <c r="H66" s="33">
        <v>200219</v>
      </c>
      <c r="I66" s="33">
        <f>H66-G66</f>
        <v>116</v>
      </c>
      <c r="J66" s="33"/>
      <c r="K66" s="33"/>
      <c r="L66" s="33"/>
      <c r="M66" s="10"/>
      <c r="N66" s="10"/>
    </row>
    <row r="67" spans="1:14" x14ac:dyDescent="0.25">
      <c r="A67" s="34">
        <v>43109</v>
      </c>
      <c r="B67" s="32" t="s">
        <v>79</v>
      </c>
      <c r="C67" s="33" t="s">
        <v>23</v>
      </c>
      <c r="D67" s="33" t="s">
        <v>78</v>
      </c>
      <c r="E67" s="33"/>
      <c r="F67" s="33"/>
      <c r="G67" s="33">
        <v>200219</v>
      </c>
      <c r="H67" s="33">
        <v>200307</v>
      </c>
      <c r="I67" s="33">
        <f>H67-G67</f>
        <v>88</v>
      </c>
      <c r="J67" s="33"/>
      <c r="K67" s="33"/>
      <c r="L67" s="33"/>
      <c r="M67" s="10"/>
      <c r="N67" s="10"/>
    </row>
    <row r="68" spans="1:14" x14ac:dyDescent="0.25">
      <c r="A68" s="34">
        <v>43110</v>
      </c>
      <c r="B68" s="32" t="s">
        <v>63</v>
      </c>
      <c r="C68" s="33" t="s">
        <v>75</v>
      </c>
      <c r="D68" s="33"/>
      <c r="E68" s="33"/>
      <c r="F68" s="33"/>
      <c r="G68" s="33">
        <v>200307</v>
      </c>
      <c r="H68" s="33">
        <v>200896</v>
      </c>
      <c r="I68" s="36">
        <f>H68-G68</f>
        <v>589</v>
      </c>
      <c r="J68" s="33"/>
      <c r="K68" s="33"/>
      <c r="L68" s="33"/>
      <c r="M68" s="10"/>
      <c r="N68" s="10"/>
    </row>
    <row r="69" spans="1:14" ht="30" x14ac:dyDescent="0.25">
      <c r="A69" s="34">
        <v>43111</v>
      </c>
      <c r="B69" s="32" t="s">
        <v>81</v>
      </c>
      <c r="C69" s="33" t="s">
        <v>80</v>
      </c>
      <c r="D69" s="33" t="s">
        <v>57</v>
      </c>
      <c r="E69" s="33"/>
      <c r="F69" s="33"/>
      <c r="G69" s="33">
        <v>200896</v>
      </c>
      <c r="H69" s="33">
        <v>201710</v>
      </c>
      <c r="I69" s="38">
        <f>H69-G69</f>
        <v>814</v>
      </c>
      <c r="J69" s="33"/>
      <c r="K69" s="33"/>
      <c r="L69" s="33"/>
      <c r="M69" s="10"/>
      <c r="N69" s="10"/>
    </row>
    <row r="70" spans="1:14" x14ac:dyDescent="0.25">
      <c r="A70" s="34">
        <v>43112</v>
      </c>
      <c r="B70" s="32" t="s">
        <v>72</v>
      </c>
      <c r="C70" s="33" t="s">
        <v>75</v>
      </c>
      <c r="D70" s="33"/>
      <c r="E70" s="33"/>
      <c r="F70" s="33"/>
      <c r="G70" s="33">
        <v>201710</v>
      </c>
      <c r="H70" s="33">
        <v>201710</v>
      </c>
      <c r="I70" s="33">
        <f>H70-G70</f>
        <v>0</v>
      </c>
      <c r="J70" s="33"/>
      <c r="K70" s="33"/>
      <c r="L70" s="33"/>
      <c r="M70" s="10"/>
      <c r="N70" s="10"/>
    </row>
    <row r="71" spans="1:14" x14ac:dyDescent="0.25">
      <c r="A71" s="34">
        <v>43113</v>
      </c>
      <c r="B71" s="37" t="s">
        <v>49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10"/>
      <c r="N71" s="10"/>
    </row>
    <row r="72" spans="1:14" x14ac:dyDescent="0.25">
      <c r="A72" s="34">
        <v>43114</v>
      </c>
      <c r="B72" s="37" t="s">
        <v>49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0"/>
      <c r="N72" s="10"/>
    </row>
    <row r="73" spans="1:14" ht="30" x14ac:dyDescent="0.25">
      <c r="A73" s="34">
        <v>43115</v>
      </c>
      <c r="B73" s="37" t="s">
        <v>82</v>
      </c>
      <c r="C73" s="12" t="s">
        <v>76</v>
      </c>
      <c r="D73" s="12" t="s">
        <v>18</v>
      </c>
      <c r="E73" s="33"/>
      <c r="F73" s="33"/>
      <c r="G73" s="33">
        <v>201710</v>
      </c>
      <c r="H73" s="33">
        <v>201752</v>
      </c>
      <c r="I73" s="33">
        <f>H73-G73</f>
        <v>42</v>
      </c>
      <c r="J73" s="33"/>
      <c r="K73" s="33"/>
      <c r="L73" s="33"/>
      <c r="M73" s="10"/>
      <c r="N73" s="10"/>
    </row>
    <row r="74" spans="1:14" x14ac:dyDescent="0.25">
      <c r="A74" s="34">
        <v>43116</v>
      </c>
      <c r="B74" s="37" t="s">
        <v>83</v>
      </c>
      <c r="C74" s="12" t="s">
        <v>76</v>
      </c>
      <c r="D74" s="12" t="s">
        <v>32</v>
      </c>
      <c r="E74" s="33"/>
      <c r="F74" s="33"/>
      <c r="G74" s="33">
        <v>201752</v>
      </c>
      <c r="H74" s="33">
        <v>201847</v>
      </c>
      <c r="I74" s="40">
        <f>H74-G74</f>
        <v>95</v>
      </c>
      <c r="J74" s="33"/>
      <c r="K74" s="33"/>
      <c r="L74" s="33"/>
      <c r="M74" s="10"/>
      <c r="N74" s="10"/>
    </row>
    <row r="75" spans="1:14" x14ac:dyDescent="0.25">
      <c r="A75" s="34">
        <v>43117</v>
      </c>
      <c r="B75" s="39" t="s">
        <v>83</v>
      </c>
      <c r="C75" s="12" t="s">
        <v>73</v>
      </c>
      <c r="D75" s="12"/>
      <c r="E75" s="33"/>
      <c r="F75" s="33"/>
      <c r="G75" s="33">
        <v>201847</v>
      </c>
      <c r="H75" s="33">
        <v>201994</v>
      </c>
      <c r="I75" s="42">
        <f t="shared" ref="I75:I78" si="7">H75-G75</f>
        <v>147</v>
      </c>
      <c r="J75" s="33"/>
      <c r="K75" s="33"/>
      <c r="L75" s="33"/>
      <c r="M75" s="10"/>
      <c r="N75" s="10"/>
    </row>
    <row r="76" spans="1:14" x14ac:dyDescent="0.25">
      <c r="A76" s="34">
        <v>43118</v>
      </c>
      <c r="B76" s="39"/>
      <c r="C76" s="12" t="s">
        <v>17</v>
      </c>
      <c r="D76" s="12" t="s">
        <v>18</v>
      </c>
      <c r="E76" s="40"/>
      <c r="F76" s="40"/>
      <c r="G76" s="40">
        <v>201994</v>
      </c>
      <c r="H76" s="40">
        <v>202384</v>
      </c>
      <c r="I76" s="42">
        <f t="shared" si="7"/>
        <v>390</v>
      </c>
      <c r="J76" s="40"/>
      <c r="K76" s="40"/>
      <c r="L76" s="40"/>
      <c r="M76" s="10"/>
      <c r="N76" s="10"/>
    </row>
    <row r="77" spans="1:14" x14ac:dyDescent="0.25">
      <c r="A77" s="34">
        <v>43119</v>
      </c>
      <c r="B77" s="39"/>
      <c r="C77" s="12"/>
      <c r="D77" s="12"/>
      <c r="E77" s="40"/>
      <c r="F77" s="40"/>
      <c r="G77" s="40">
        <v>202384</v>
      </c>
      <c r="H77" s="40">
        <v>202758</v>
      </c>
      <c r="I77" s="42">
        <f t="shared" si="7"/>
        <v>374</v>
      </c>
      <c r="J77" s="40"/>
      <c r="K77" s="40"/>
      <c r="L77" s="40"/>
      <c r="M77" s="10"/>
      <c r="N77" s="10"/>
    </row>
    <row r="78" spans="1:14" x14ac:dyDescent="0.25">
      <c r="A78" s="34">
        <v>43120</v>
      </c>
      <c r="B78" s="39"/>
      <c r="C78" s="12" t="s">
        <v>26</v>
      </c>
      <c r="D78" s="12" t="s">
        <v>57</v>
      </c>
      <c r="E78" s="40"/>
      <c r="F78" s="40"/>
      <c r="G78" s="40">
        <v>202758</v>
      </c>
      <c r="H78" s="40">
        <v>202795</v>
      </c>
      <c r="I78" s="42">
        <f t="shared" si="7"/>
        <v>37</v>
      </c>
      <c r="J78" s="40"/>
      <c r="K78" s="40"/>
      <c r="L78" s="40"/>
      <c r="M78" s="10"/>
      <c r="N78" s="10"/>
    </row>
    <row r="79" spans="1:14" x14ac:dyDescent="0.25">
      <c r="A79" s="34">
        <v>43121</v>
      </c>
      <c r="B79" s="41" t="s">
        <v>49</v>
      </c>
      <c r="C79" s="12"/>
      <c r="D79" s="12"/>
      <c r="E79" s="40"/>
      <c r="F79" s="40"/>
      <c r="G79" s="40"/>
      <c r="H79" s="40"/>
      <c r="I79" s="40"/>
      <c r="J79" s="40"/>
      <c r="K79" s="40"/>
      <c r="L79" s="40"/>
      <c r="M79" s="10"/>
      <c r="N79" s="10"/>
    </row>
    <row r="80" spans="1:14" x14ac:dyDescent="0.25">
      <c r="A80" s="34">
        <v>43122</v>
      </c>
      <c r="B80" s="41" t="s">
        <v>60</v>
      </c>
      <c r="C80" s="12" t="s">
        <v>73</v>
      </c>
      <c r="D80" s="12" t="s">
        <v>32</v>
      </c>
      <c r="E80" s="40"/>
      <c r="F80" s="40"/>
      <c r="G80" s="40">
        <v>202795</v>
      </c>
      <c r="H80" s="40">
        <v>202871</v>
      </c>
      <c r="I80" s="40">
        <f>H80-G80</f>
        <v>76</v>
      </c>
      <c r="J80" s="40"/>
      <c r="K80" s="40"/>
      <c r="L80" s="40"/>
      <c r="M80" s="10"/>
      <c r="N80" s="10"/>
    </row>
    <row r="81" spans="1:14" x14ac:dyDescent="0.25">
      <c r="A81" s="34">
        <v>43123</v>
      </c>
      <c r="B81" s="73" t="s">
        <v>34</v>
      </c>
      <c r="C81" s="12"/>
      <c r="D81" s="12"/>
      <c r="E81" s="40"/>
      <c r="F81" s="40"/>
      <c r="G81" s="40"/>
      <c r="H81" s="40"/>
      <c r="I81" s="40"/>
      <c r="J81" s="40"/>
      <c r="K81" s="40"/>
      <c r="L81" s="40"/>
      <c r="M81" s="10"/>
      <c r="N81" s="10"/>
    </row>
    <row r="82" spans="1:14" x14ac:dyDescent="0.25">
      <c r="A82" s="34">
        <v>43124</v>
      </c>
      <c r="B82" s="74"/>
      <c r="C82" s="12" t="s">
        <v>59</v>
      </c>
      <c r="D82" s="12" t="s">
        <v>74</v>
      </c>
      <c r="E82" s="47"/>
      <c r="F82" s="47"/>
      <c r="G82" s="47">
        <v>202871</v>
      </c>
      <c r="H82" s="47">
        <v>203818</v>
      </c>
      <c r="I82" s="47">
        <f>H82-G82</f>
        <v>947</v>
      </c>
      <c r="J82" s="47"/>
      <c r="K82" s="47"/>
      <c r="L82" s="47"/>
      <c r="M82" s="10"/>
      <c r="N82" s="10"/>
    </row>
    <row r="83" spans="1:14" x14ac:dyDescent="0.25">
      <c r="A83" s="34">
        <v>43125</v>
      </c>
      <c r="B83" s="46"/>
      <c r="C83" s="12" t="s">
        <v>85</v>
      </c>
      <c r="D83" s="12"/>
      <c r="E83" s="47"/>
      <c r="F83" s="47"/>
      <c r="G83" s="47"/>
      <c r="H83" s="47"/>
      <c r="I83" s="48">
        <f>H83-G83</f>
        <v>0</v>
      </c>
      <c r="J83" s="47"/>
      <c r="K83" s="47"/>
      <c r="L83" s="47"/>
      <c r="M83" s="10"/>
      <c r="N83" s="10"/>
    </row>
    <row r="84" spans="1:14" x14ac:dyDescent="0.25">
      <c r="A84" s="34"/>
      <c r="B84" s="46"/>
      <c r="C84" s="12"/>
      <c r="D84" s="12"/>
      <c r="E84" s="47"/>
      <c r="F84" s="47"/>
      <c r="G84" s="47"/>
      <c r="H84" s="47"/>
      <c r="I84" s="47"/>
      <c r="J84" s="47"/>
      <c r="K84" s="47"/>
      <c r="L84" s="47"/>
      <c r="M84" s="10"/>
      <c r="N84" s="10"/>
    </row>
    <row r="85" spans="1:14" x14ac:dyDescent="0.25">
      <c r="A85" s="34"/>
      <c r="B85" s="39"/>
      <c r="C85" s="12"/>
      <c r="D85" s="12"/>
      <c r="E85" s="40"/>
      <c r="F85" s="40"/>
      <c r="G85" s="40"/>
      <c r="H85" s="40"/>
      <c r="I85" s="40"/>
      <c r="J85" s="40"/>
      <c r="K85" s="40"/>
      <c r="L85" s="40"/>
      <c r="M85" s="10"/>
      <c r="N85" s="10"/>
    </row>
    <row r="86" spans="1:14" x14ac:dyDescent="0.25">
      <c r="A86" s="4"/>
      <c r="B86" s="1"/>
      <c r="C86" s="12"/>
      <c r="D86" s="12"/>
      <c r="E86" s="1"/>
      <c r="F86" s="1"/>
      <c r="G86" s="1"/>
      <c r="H86" s="1"/>
      <c r="I86" s="1"/>
      <c r="J86" s="1"/>
      <c r="K86" s="1"/>
      <c r="L86" s="1"/>
      <c r="M86" s="10"/>
      <c r="N86" s="10"/>
    </row>
    <row r="87" spans="1:14" x14ac:dyDescent="0.25">
      <c r="E87">
        <f>SUM(E5:E86)</f>
        <v>397.85</v>
      </c>
      <c r="J87" s="1"/>
    </row>
    <row r="88" spans="1:14" x14ac:dyDescent="0.25">
      <c r="A88" s="75" t="s">
        <v>12</v>
      </c>
      <c r="B88" s="75"/>
      <c r="C88" s="75"/>
      <c r="D88" s="75"/>
      <c r="E88" s="75"/>
      <c r="F88" s="75"/>
      <c r="G88" s="75"/>
      <c r="H88" s="75"/>
      <c r="I88">
        <f>SUM(I6:I87)</f>
        <v>15354</v>
      </c>
      <c r="K88" s="6">
        <f>SUM(K6:K87)</f>
        <v>0</v>
      </c>
      <c r="L88" s="7">
        <f>SUM(L4:L87)</f>
        <v>0</v>
      </c>
      <c r="M88" s="7">
        <f>SUM(M4:M87)</f>
        <v>8.7799999999999994</v>
      </c>
      <c r="N88" s="7"/>
    </row>
    <row r="90" spans="1:14" x14ac:dyDescent="0.25">
      <c r="J90" t="s">
        <v>8</v>
      </c>
      <c r="K90">
        <f>K88+L88</f>
        <v>0</v>
      </c>
    </row>
  </sheetData>
  <mergeCells count="16">
    <mergeCell ref="A88:H88"/>
    <mergeCell ref="A2:A3"/>
    <mergeCell ref="B2:B3"/>
    <mergeCell ref="C2:D2"/>
    <mergeCell ref="G2:G3"/>
    <mergeCell ref="H2:H3"/>
    <mergeCell ref="F2:F3"/>
    <mergeCell ref="B35:B36"/>
    <mergeCell ref="B81:B82"/>
    <mergeCell ref="N2:N3"/>
    <mergeCell ref="O2:O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N146"/>
  <sheetViews>
    <sheetView tabSelected="1" workbookViewId="0">
      <selection activeCell="A2" sqref="A2"/>
    </sheetView>
  </sheetViews>
  <sheetFormatPr defaultRowHeight="15" x14ac:dyDescent="0.25"/>
  <cols>
    <col min="1" max="1" width="17.7109375" style="64" customWidth="1"/>
    <col min="2" max="2" width="12.140625" style="64" customWidth="1"/>
    <col min="3" max="3" width="17.42578125" style="64" customWidth="1"/>
    <col min="4" max="4" width="17.5703125" style="64" customWidth="1"/>
    <col min="5" max="5" width="16.7109375" style="64" customWidth="1"/>
    <col min="6" max="6" width="17.28515625" style="64" customWidth="1"/>
    <col min="7" max="7" width="22.7109375" style="64" customWidth="1"/>
    <col min="8" max="8" width="20.28515625" style="64" customWidth="1"/>
    <col min="9" max="9" width="16.85546875" style="65" customWidth="1"/>
    <col min="10" max="10" width="24.5703125" style="64" customWidth="1"/>
    <col min="11" max="12" width="22.140625" style="64" customWidth="1"/>
    <col min="13" max="13" width="11" style="64" customWidth="1"/>
    <col min="14" max="14" width="25.85546875" style="59" customWidth="1"/>
    <col min="15" max="15" width="9.140625" style="59"/>
    <col min="16" max="16" width="24.5703125" style="59" customWidth="1"/>
    <col min="17" max="16384" width="9.140625" style="59"/>
  </cols>
  <sheetData>
    <row r="1" spans="1:14" ht="15.75" thickBot="1" x14ac:dyDescent="0.3">
      <c r="A1" s="66" t="s">
        <v>1</v>
      </c>
      <c r="B1" s="67" t="s">
        <v>86</v>
      </c>
      <c r="C1" s="67" t="s">
        <v>87</v>
      </c>
      <c r="D1" s="67" t="s">
        <v>88</v>
      </c>
      <c r="E1" s="67" t="s">
        <v>89</v>
      </c>
      <c r="F1" s="67" t="s">
        <v>100</v>
      </c>
      <c r="G1" s="67" t="s">
        <v>102</v>
      </c>
      <c r="H1" s="67" t="s">
        <v>90</v>
      </c>
      <c r="I1" s="67" t="s">
        <v>92</v>
      </c>
      <c r="J1" s="67" t="s">
        <v>91</v>
      </c>
      <c r="K1" s="67" t="s">
        <v>93</v>
      </c>
      <c r="L1" s="67" t="s">
        <v>94</v>
      </c>
      <c r="M1" s="67" t="s">
        <v>8</v>
      </c>
      <c r="N1" s="68" t="s">
        <v>95</v>
      </c>
    </row>
    <row r="2" spans="1:14" ht="16.5" thickTop="1" thickBot="1" x14ac:dyDescent="0.3">
      <c r="A2" s="69">
        <v>42979</v>
      </c>
      <c r="B2" s="62" t="s">
        <v>96</v>
      </c>
      <c r="C2" s="62" t="s">
        <v>99</v>
      </c>
      <c r="D2" s="62">
        <v>9</v>
      </c>
      <c r="E2" s="62">
        <v>18</v>
      </c>
      <c r="F2" s="83">
        <f>E2-D2</f>
        <v>9</v>
      </c>
      <c r="G2" s="62" t="s">
        <v>101</v>
      </c>
      <c r="H2" s="62">
        <v>0</v>
      </c>
      <c r="I2" s="62">
        <v>180</v>
      </c>
      <c r="J2" s="62">
        <f>H2+I2</f>
        <v>180</v>
      </c>
      <c r="K2" s="62">
        <v>30</v>
      </c>
      <c r="L2" s="62">
        <f t="shared" ref="L2:L33" si="0">I2*K2</f>
        <v>5400</v>
      </c>
      <c r="M2" s="62"/>
      <c r="N2" s="60" t="s">
        <v>103</v>
      </c>
    </row>
    <row r="3" spans="1:14" ht="16.5" thickTop="1" thickBot="1" x14ac:dyDescent="0.3">
      <c r="A3" s="69">
        <f>A2+1</f>
        <v>42980</v>
      </c>
      <c r="B3" s="63" t="s">
        <v>97</v>
      </c>
      <c r="C3" s="63" t="s">
        <v>98</v>
      </c>
      <c r="D3" s="63">
        <v>8</v>
      </c>
      <c r="E3" s="63">
        <v>15</v>
      </c>
      <c r="F3" s="84">
        <f t="shared" ref="F3:F6" si="1">E3-D3</f>
        <v>7</v>
      </c>
      <c r="G3" s="63" t="s">
        <v>104</v>
      </c>
      <c r="H3" s="63">
        <v>0</v>
      </c>
      <c r="I3" s="63">
        <v>210</v>
      </c>
      <c r="J3" s="62">
        <f t="shared" ref="J3:J31" si="2">H3+I3</f>
        <v>210</v>
      </c>
      <c r="K3" s="63">
        <v>30</v>
      </c>
      <c r="L3" s="63">
        <f t="shared" si="0"/>
        <v>6300</v>
      </c>
      <c r="M3" s="63"/>
      <c r="N3" s="61" t="s">
        <v>105</v>
      </c>
    </row>
    <row r="4" spans="1:14" ht="16.5" thickTop="1" thickBot="1" x14ac:dyDescent="0.3">
      <c r="A4" s="69">
        <f t="shared" ref="A4:A67" si="3">A3+1</f>
        <v>42981</v>
      </c>
      <c r="B4" s="63" t="s">
        <v>96</v>
      </c>
      <c r="C4" s="63" t="s">
        <v>99</v>
      </c>
      <c r="D4" s="63">
        <v>9</v>
      </c>
      <c r="E4" s="63">
        <v>18</v>
      </c>
      <c r="F4" s="84">
        <f t="shared" si="1"/>
        <v>9</v>
      </c>
      <c r="G4" s="63" t="s">
        <v>101</v>
      </c>
      <c r="H4" s="63">
        <f>IFERROR(VLOOKUP(C4,C2:J3,8,),VLOOKUP(C4,C1:J3,8,))</f>
        <v>180</v>
      </c>
      <c r="I4" s="63">
        <v>160</v>
      </c>
      <c r="J4" s="62">
        <f t="shared" si="2"/>
        <v>340</v>
      </c>
      <c r="K4" s="63">
        <v>30</v>
      </c>
      <c r="L4" s="63">
        <f t="shared" si="0"/>
        <v>4800</v>
      </c>
      <c r="M4" s="63"/>
      <c r="N4" s="61" t="s">
        <v>103</v>
      </c>
    </row>
    <row r="5" spans="1:14" ht="16.5" thickTop="1" thickBot="1" x14ac:dyDescent="0.3">
      <c r="A5" s="69">
        <f t="shared" si="3"/>
        <v>42982</v>
      </c>
      <c r="B5" s="63" t="s">
        <v>96</v>
      </c>
      <c r="C5" s="63" t="s">
        <v>99</v>
      </c>
      <c r="D5" s="63">
        <v>8</v>
      </c>
      <c r="E5" s="63">
        <v>17</v>
      </c>
      <c r="F5" s="84">
        <f t="shared" si="1"/>
        <v>9</v>
      </c>
      <c r="G5" s="63" t="s">
        <v>106</v>
      </c>
      <c r="H5" s="63">
        <f t="shared" ref="H5:H68" si="4">IFERROR(VLOOKUP(C5,C3:J4,8,),VLOOKUP(C5,C2:J4,8,))</f>
        <v>340</v>
      </c>
      <c r="I5" s="63">
        <v>250</v>
      </c>
      <c r="J5" s="62">
        <f t="shared" si="2"/>
        <v>590</v>
      </c>
      <c r="K5" s="63">
        <v>30</v>
      </c>
      <c r="L5" s="63">
        <f t="shared" si="0"/>
        <v>7500</v>
      </c>
      <c r="M5" s="63"/>
      <c r="N5" s="61" t="s">
        <v>107</v>
      </c>
    </row>
    <row r="6" spans="1:14" ht="16.5" thickTop="1" thickBot="1" x14ac:dyDescent="0.3">
      <c r="A6" s="69">
        <f t="shared" si="3"/>
        <v>42983</v>
      </c>
      <c r="B6" s="63" t="s">
        <v>97</v>
      </c>
      <c r="C6" s="63" t="s">
        <v>98</v>
      </c>
      <c r="D6" s="63">
        <v>10</v>
      </c>
      <c r="E6" s="63">
        <v>21</v>
      </c>
      <c r="F6" s="84">
        <f t="shared" si="1"/>
        <v>11</v>
      </c>
      <c r="G6" s="63" t="s">
        <v>108</v>
      </c>
      <c r="H6" s="63">
        <f t="shared" si="4"/>
        <v>210</v>
      </c>
      <c r="I6" s="63">
        <v>100</v>
      </c>
      <c r="J6" s="62">
        <f t="shared" si="2"/>
        <v>310</v>
      </c>
      <c r="K6" s="63">
        <v>30</v>
      </c>
      <c r="L6" s="63">
        <f t="shared" si="0"/>
        <v>3000</v>
      </c>
      <c r="M6" s="63"/>
      <c r="N6" s="61" t="s">
        <v>103</v>
      </c>
    </row>
    <row r="7" spans="1:14" ht="16.5" thickTop="1" thickBot="1" x14ac:dyDescent="0.3">
      <c r="A7" s="69">
        <f t="shared" si="3"/>
        <v>42984</v>
      </c>
      <c r="B7" s="63" t="s">
        <v>96</v>
      </c>
      <c r="C7" s="63" t="s">
        <v>99</v>
      </c>
      <c r="D7" s="63">
        <v>0</v>
      </c>
      <c r="E7" s="63">
        <v>0</v>
      </c>
      <c r="F7" s="84">
        <f>E7-D7</f>
        <v>0</v>
      </c>
      <c r="G7" s="63" t="s">
        <v>101</v>
      </c>
      <c r="H7" s="63">
        <f t="shared" si="4"/>
        <v>590</v>
      </c>
      <c r="I7" s="63">
        <v>0</v>
      </c>
      <c r="J7" s="62">
        <f t="shared" si="2"/>
        <v>590</v>
      </c>
      <c r="K7" s="63">
        <v>30</v>
      </c>
      <c r="L7" s="63">
        <f t="shared" si="0"/>
        <v>0</v>
      </c>
      <c r="M7" s="63"/>
      <c r="N7" s="61" t="s">
        <v>105</v>
      </c>
    </row>
    <row r="8" spans="1:14" ht="16.5" thickTop="1" thickBot="1" x14ac:dyDescent="0.3">
      <c r="A8" s="69">
        <f t="shared" si="3"/>
        <v>42985</v>
      </c>
      <c r="B8" s="63" t="s">
        <v>97</v>
      </c>
      <c r="C8" s="63" t="s">
        <v>98</v>
      </c>
      <c r="D8" s="63">
        <v>8</v>
      </c>
      <c r="E8" s="63">
        <v>15</v>
      </c>
      <c r="F8" s="84">
        <f t="shared" ref="F8:F9" si="5">E8-D8</f>
        <v>7</v>
      </c>
      <c r="G8" s="63" t="s">
        <v>104</v>
      </c>
      <c r="H8" s="63">
        <f t="shared" si="4"/>
        <v>310</v>
      </c>
      <c r="I8" s="63">
        <v>125</v>
      </c>
      <c r="J8" s="62">
        <f t="shared" si="2"/>
        <v>435</v>
      </c>
      <c r="K8" s="63">
        <v>30</v>
      </c>
      <c r="L8" s="63">
        <f t="shared" si="0"/>
        <v>3750</v>
      </c>
      <c r="M8" s="63"/>
      <c r="N8" s="61" t="s">
        <v>107</v>
      </c>
    </row>
    <row r="9" spans="1:14" ht="16.5" thickTop="1" thickBot="1" x14ac:dyDescent="0.3">
      <c r="A9" s="69">
        <f t="shared" si="3"/>
        <v>42986</v>
      </c>
      <c r="B9" s="63" t="s">
        <v>96</v>
      </c>
      <c r="C9" s="63" t="s">
        <v>99</v>
      </c>
      <c r="D9" s="63">
        <v>9</v>
      </c>
      <c r="E9" s="63">
        <v>18</v>
      </c>
      <c r="F9" s="84">
        <f t="shared" si="5"/>
        <v>9</v>
      </c>
      <c r="G9" s="63" t="s">
        <v>101</v>
      </c>
      <c r="H9" s="63">
        <f t="shared" si="4"/>
        <v>590</v>
      </c>
      <c r="I9" s="63">
        <v>115</v>
      </c>
      <c r="J9" s="62">
        <f t="shared" si="2"/>
        <v>705</v>
      </c>
      <c r="K9" s="63">
        <v>30</v>
      </c>
      <c r="L9" s="63">
        <f t="shared" si="0"/>
        <v>3450</v>
      </c>
      <c r="M9" s="63"/>
      <c r="N9" s="61" t="s">
        <v>103</v>
      </c>
    </row>
    <row r="10" spans="1:14" ht="16.5" thickTop="1" thickBot="1" x14ac:dyDescent="0.3">
      <c r="A10" s="69">
        <f t="shared" si="3"/>
        <v>42987</v>
      </c>
      <c r="B10" s="63" t="s">
        <v>97</v>
      </c>
      <c r="C10" s="63" t="s">
        <v>98</v>
      </c>
      <c r="D10" s="63">
        <v>8</v>
      </c>
      <c r="E10" s="63">
        <v>15</v>
      </c>
      <c r="F10" s="84">
        <f t="shared" ref="F10:F12" si="6">E10-D10</f>
        <v>7</v>
      </c>
      <c r="G10" s="63" t="s">
        <v>104</v>
      </c>
      <c r="H10" s="63">
        <f t="shared" si="4"/>
        <v>435</v>
      </c>
      <c r="I10" s="63">
        <v>100</v>
      </c>
      <c r="J10" s="62">
        <f t="shared" si="2"/>
        <v>535</v>
      </c>
      <c r="K10" s="63">
        <v>30</v>
      </c>
      <c r="L10" s="63">
        <f t="shared" si="0"/>
        <v>3000</v>
      </c>
      <c r="M10" s="63"/>
      <c r="N10" s="61" t="s">
        <v>105</v>
      </c>
    </row>
    <row r="11" spans="1:14" ht="16.5" thickTop="1" thickBot="1" x14ac:dyDescent="0.3">
      <c r="A11" s="69">
        <f t="shared" si="3"/>
        <v>42988</v>
      </c>
      <c r="B11" s="63" t="s">
        <v>97</v>
      </c>
      <c r="C11" s="63" t="s">
        <v>98</v>
      </c>
      <c r="D11" s="63">
        <v>8</v>
      </c>
      <c r="E11" s="63">
        <v>15</v>
      </c>
      <c r="F11" s="84">
        <f t="shared" si="6"/>
        <v>7</v>
      </c>
      <c r="G11" s="63" t="s">
        <v>104</v>
      </c>
      <c r="H11" s="63">
        <f t="shared" si="4"/>
        <v>535</v>
      </c>
      <c r="I11" s="63">
        <v>168</v>
      </c>
      <c r="J11" s="62">
        <f t="shared" si="2"/>
        <v>703</v>
      </c>
      <c r="K11" s="63">
        <v>30</v>
      </c>
      <c r="L11" s="63">
        <f t="shared" si="0"/>
        <v>5040</v>
      </c>
      <c r="M11" s="63"/>
      <c r="N11" s="61" t="s">
        <v>107</v>
      </c>
    </row>
    <row r="12" spans="1:14" ht="16.5" thickTop="1" thickBot="1" x14ac:dyDescent="0.3">
      <c r="A12" s="69">
        <f>A11+1</f>
        <v>42989</v>
      </c>
      <c r="B12" s="63" t="s">
        <v>96</v>
      </c>
      <c r="C12" s="63" t="s">
        <v>99</v>
      </c>
      <c r="D12" s="63">
        <v>9</v>
      </c>
      <c r="E12" s="63">
        <v>18</v>
      </c>
      <c r="F12" s="84">
        <f t="shared" si="6"/>
        <v>9</v>
      </c>
      <c r="G12" s="63" t="s">
        <v>101</v>
      </c>
      <c r="H12" s="63">
        <f>IFERROR(VLOOKUP(C12,C10:J11,8,),VLOOKUP(C12,C9:J11,8,))</f>
        <v>705</v>
      </c>
      <c r="I12" s="63">
        <v>125</v>
      </c>
      <c r="J12" s="62">
        <f t="shared" si="2"/>
        <v>830</v>
      </c>
      <c r="K12" s="63">
        <v>30</v>
      </c>
      <c r="L12" s="63">
        <f t="shared" si="0"/>
        <v>3750</v>
      </c>
      <c r="M12" s="63"/>
      <c r="N12" s="61" t="s">
        <v>103</v>
      </c>
    </row>
    <row r="13" spans="1:14" ht="16.5" thickTop="1" thickBot="1" x14ac:dyDescent="0.3">
      <c r="A13" s="69">
        <f t="shared" si="3"/>
        <v>42990</v>
      </c>
      <c r="B13" s="63" t="s">
        <v>97</v>
      </c>
      <c r="C13" s="63" t="s">
        <v>98</v>
      </c>
      <c r="D13" s="63">
        <v>8</v>
      </c>
      <c r="E13" s="63">
        <v>15</v>
      </c>
      <c r="F13" s="84">
        <f t="shared" ref="F13:F16" si="7">E13-D13</f>
        <v>7</v>
      </c>
      <c r="G13" s="63" t="s">
        <v>104</v>
      </c>
      <c r="H13" s="63">
        <f>IFERROR(VLOOKUP(C13,C11:J12,8,),VLOOKUP(C13,C10:J12,8,))</f>
        <v>703</v>
      </c>
      <c r="I13" s="63">
        <v>115</v>
      </c>
      <c r="J13" s="62">
        <f t="shared" si="2"/>
        <v>818</v>
      </c>
      <c r="K13" s="63">
        <v>30</v>
      </c>
      <c r="L13" s="63">
        <f t="shared" si="0"/>
        <v>3450</v>
      </c>
      <c r="M13" s="63"/>
      <c r="N13" s="61" t="s">
        <v>105</v>
      </c>
    </row>
    <row r="14" spans="1:14" ht="16.5" thickTop="1" thickBot="1" x14ac:dyDescent="0.3">
      <c r="A14" s="69">
        <f t="shared" si="3"/>
        <v>42991</v>
      </c>
      <c r="B14" s="63" t="s">
        <v>96</v>
      </c>
      <c r="C14" s="63" t="s">
        <v>99</v>
      </c>
      <c r="D14" s="63">
        <v>9</v>
      </c>
      <c r="E14" s="63">
        <v>18</v>
      </c>
      <c r="F14" s="84">
        <f t="shared" si="7"/>
        <v>9</v>
      </c>
      <c r="G14" s="63" t="s">
        <v>101</v>
      </c>
      <c r="H14" s="63">
        <f>IFERROR(VLOOKUP(C14,C12:J13,8,),VLOOKUP(C14,C11:J13,8,))</f>
        <v>830</v>
      </c>
      <c r="I14" s="63">
        <v>100</v>
      </c>
      <c r="J14" s="62">
        <f t="shared" si="2"/>
        <v>930</v>
      </c>
      <c r="K14" s="63">
        <v>30</v>
      </c>
      <c r="L14" s="63">
        <f t="shared" si="0"/>
        <v>3000</v>
      </c>
      <c r="M14" s="63"/>
      <c r="N14" s="61" t="s">
        <v>107</v>
      </c>
    </row>
    <row r="15" spans="1:14" ht="16.5" thickTop="1" thickBot="1" x14ac:dyDescent="0.3">
      <c r="A15" s="69">
        <f t="shared" si="3"/>
        <v>42992</v>
      </c>
      <c r="B15" s="63" t="s">
        <v>96</v>
      </c>
      <c r="C15" s="63" t="s">
        <v>99</v>
      </c>
      <c r="D15" s="63">
        <v>8</v>
      </c>
      <c r="E15" s="63">
        <v>17</v>
      </c>
      <c r="F15" s="84">
        <f t="shared" si="7"/>
        <v>9</v>
      </c>
      <c r="G15" s="63" t="s">
        <v>106</v>
      </c>
      <c r="H15" s="63">
        <f t="shared" si="4"/>
        <v>930</v>
      </c>
      <c r="I15" s="63">
        <v>305</v>
      </c>
      <c r="J15" s="62">
        <f t="shared" si="2"/>
        <v>1235</v>
      </c>
      <c r="K15" s="63">
        <v>30</v>
      </c>
      <c r="L15" s="63">
        <f t="shared" si="0"/>
        <v>9150</v>
      </c>
      <c r="M15" s="63"/>
      <c r="N15" s="61" t="s">
        <v>103</v>
      </c>
    </row>
    <row r="16" spans="1:14" ht="16.5" thickTop="1" thickBot="1" x14ac:dyDescent="0.3">
      <c r="A16" s="69">
        <f t="shared" si="3"/>
        <v>42993</v>
      </c>
      <c r="B16" s="63" t="s">
        <v>97</v>
      </c>
      <c r="C16" s="63" t="s">
        <v>98</v>
      </c>
      <c r="D16" s="63">
        <v>10</v>
      </c>
      <c r="E16" s="63">
        <v>21</v>
      </c>
      <c r="F16" s="84">
        <f t="shared" si="7"/>
        <v>11</v>
      </c>
      <c r="G16" s="63" t="s">
        <v>108</v>
      </c>
      <c r="H16" s="63">
        <f t="shared" si="4"/>
        <v>818</v>
      </c>
      <c r="I16" s="63">
        <v>125</v>
      </c>
      <c r="J16" s="62">
        <f t="shared" si="2"/>
        <v>943</v>
      </c>
      <c r="K16" s="63">
        <v>30</v>
      </c>
      <c r="L16" s="63">
        <f t="shared" si="0"/>
        <v>3750</v>
      </c>
      <c r="M16" s="63"/>
      <c r="N16" s="61" t="s">
        <v>105</v>
      </c>
    </row>
    <row r="17" spans="1:14" ht="16.5" thickTop="1" thickBot="1" x14ac:dyDescent="0.3">
      <c r="A17" s="69">
        <f t="shared" si="3"/>
        <v>42994</v>
      </c>
      <c r="B17" s="63" t="s">
        <v>96</v>
      </c>
      <c r="C17" s="63" t="s">
        <v>99</v>
      </c>
      <c r="D17" s="63">
        <v>9</v>
      </c>
      <c r="E17" s="63">
        <v>18</v>
      </c>
      <c r="F17" s="84">
        <f>E17-D17</f>
        <v>9</v>
      </c>
      <c r="G17" s="63" t="s">
        <v>101</v>
      </c>
      <c r="H17" s="63">
        <f t="shared" si="4"/>
        <v>1235</v>
      </c>
      <c r="I17" s="63">
        <v>115</v>
      </c>
      <c r="J17" s="62">
        <f t="shared" si="2"/>
        <v>1350</v>
      </c>
      <c r="K17" s="63">
        <v>30</v>
      </c>
      <c r="L17" s="63">
        <f t="shared" si="0"/>
        <v>3450</v>
      </c>
      <c r="M17" s="63"/>
      <c r="N17" s="61" t="s">
        <v>107</v>
      </c>
    </row>
    <row r="18" spans="1:14" ht="16.5" thickTop="1" thickBot="1" x14ac:dyDescent="0.3">
      <c r="A18" s="69">
        <f t="shared" si="3"/>
        <v>42995</v>
      </c>
      <c r="B18" s="63" t="s">
        <v>97</v>
      </c>
      <c r="C18" s="63" t="s">
        <v>98</v>
      </c>
      <c r="D18" s="63">
        <v>8</v>
      </c>
      <c r="E18" s="63">
        <v>15</v>
      </c>
      <c r="F18" s="84">
        <f t="shared" ref="F18:F20" si="8">E18-D18</f>
        <v>7</v>
      </c>
      <c r="G18" s="63" t="s">
        <v>104</v>
      </c>
      <c r="H18" s="63">
        <f t="shared" si="4"/>
        <v>943</v>
      </c>
      <c r="I18" s="63">
        <v>100</v>
      </c>
      <c r="J18" s="62">
        <f t="shared" si="2"/>
        <v>1043</v>
      </c>
      <c r="K18" s="63">
        <v>30</v>
      </c>
      <c r="L18" s="63">
        <f t="shared" si="0"/>
        <v>3000</v>
      </c>
      <c r="M18" s="63"/>
      <c r="N18" s="61" t="s">
        <v>103</v>
      </c>
    </row>
    <row r="19" spans="1:14" ht="16.5" thickTop="1" thickBot="1" x14ac:dyDescent="0.3">
      <c r="A19" s="69">
        <f t="shared" si="3"/>
        <v>42996</v>
      </c>
      <c r="B19" s="63" t="s">
        <v>96</v>
      </c>
      <c r="C19" s="63" t="s">
        <v>99</v>
      </c>
      <c r="D19" s="63">
        <v>9</v>
      </c>
      <c r="E19" s="63">
        <v>18</v>
      </c>
      <c r="F19" s="84">
        <f t="shared" si="8"/>
        <v>9</v>
      </c>
      <c r="G19" s="63" t="s">
        <v>101</v>
      </c>
      <c r="H19" s="63">
        <f t="shared" si="4"/>
        <v>1350</v>
      </c>
      <c r="I19" s="63">
        <v>305</v>
      </c>
      <c r="J19" s="62">
        <f t="shared" si="2"/>
        <v>1655</v>
      </c>
      <c r="K19" s="63">
        <v>30</v>
      </c>
      <c r="L19" s="63">
        <f t="shared" si="0"/>
        <v>9150</v>
      </c>
      <c r="M19" s="63"/>
      <c r="N19" s="61" t="s">
        <v>105</v>
      </c>
    </row>
    <row r="20" spans="1:14" ht="16.5" thickTop="1" thickBot="1" x14ac:dyDescent="0.3">
      <c r="A20" s="69">
        <f t="shared" si="3"/>
        <v>42997</v>
      </c>
      <c r="B20" s="63" t="s">
        <v>97</v>
      </c>
      <c r="C20" s="63" t="s">
        <v>98</v>
      </c>
      <c r="D20" s="63">
        <v>8</v>
      </c>
      <c r="E20" s="63">
        <v>15</v>
      </c>
      <c r="F20" s="84">
        <f t="shared" si="8"/>
        <v>7</v>
      </c>
      <c r="G20" s="63" t="s">
        <v>104</v>
      </c>
      <c r="H20" s="63">
        <f t="shared" si="4"/>
        <v>1043</v>
      </c>
      <c r="I20" s="63">
        <v>125</v>
      </c>
      <c r="J20" s="62">
        <f t="shared" si="2"/>
        <v>1168</v>
      </c>
      <c r="K20" s="63">
        <v>30</v>
      </c>
      <c r="L20" s="63">
        <f t="shared" si="0"/>
        <v>3750</v>
      </c>
      <c r="M20" s="63"/>
      <c r="N20" s="61" t="s">
        <v>124</v>
      </c>
    </row>
    <row r="21" spans="1:14" ht="16.5" thickTop="1" thickBot="1" x14ac:dyDescent="0.3">
      <c r="A21" s="69">
        <f t="shared" si="3"/>
        <v>42998</v>
      </c>
      <c r="B21" s="63" t="s">
        <v>97</v>
      </c>
      <c r="C21" s="63" t="s">
        <v>98</v>
      </c>
      <c r="D21" s="63">
        <v>8</v>
      </c>
      <c r="E21" s="63">
        <v>16</v>
      </c>
      <c r="F21" s="84">
        <f t="shared" ref="F21:F40" si="9">E21-D21</f>
        <v>8</v>
      </c>
      <c r="G21" s="63" t="s">
        <v>104</v>
      </c>
      <c r="H21" s="63">
        <f t="shared" si="4"/>
        <v>1168</v>
      </c>
      <c r="I21" s="63">
        <v>115</v>
      </c>
      <c r="J21" s="62">
        <f t="shared" si="2"/>
        <v>1283</v>
      </c>
      <c r="K21" s="63">
        <v>30</v>
      </c>
      <c r="L21" s="63">
        <f t="shared" si="0"/>
        <v>3450</v>
      </c>
      <c r="M21" s="63"/>
      <c r="N21" s="61" t="s">
        <v>103</v>
      </c>
    </row>
    <row r="22" spans="1:14" ht="16.5" thickTop="1" thickBot="1" x14ac:dyDescent="0.3">
      <c r="A22" s="69">
        <f t="shared" si="3"/>
        <v>42999</v>
      </c>
      <c r="B22" s="63" t="s">
        <v>96</v>
      </c>
      <c r="C22" s="63" t="s">
        <v>99</v>
      </c>
      <c r="D22" s="63">
        <v>9</v>
      </c>
      <c r="E22" s="63">
        <v>16</v>
      </c>
      <c r="F22" s="84">
        <f t="shared" si="9"/>
        <v>7</v>
      </c>
      <c r="G22" s="63" t="s">
        <v>101</v>
      </c>
      <c r="H22" s="63">
        <f t="shared" si="4"/>
        <v>1655</v>
      </c>
      <c r="I22" s="63">
        <v>100</v>
      </c>
      <c r="J22" s="62">
        <f t="shared" si="2"/>
        <v>1755</v>
      </c>
      <c r="K22" s="63">
        <v>30</v>
      </c>
      <c r="L22" s="63">
        <f t="shared" si="0"/>
        <v>3000</v>
      </c>
      <c r="M22" s="63"/>
      <c r="N22" s="61" t="s">
        <v>105</v>
      </c>
    </row>
    <row r="23" spans="1:14" ht="16.5" thickTop="1" thickBot="1" x14ac:dyDescent="0.3">
      <c r="A23" s="69">
        <f t="shared" si="3"/>
        <v>43000</v>
      </c>
      <c r="B23" s="63" t="s">
        <v>97</v>
      </c>
      <c r="C23" s="63" t="s">
        <v>98</v>
      </c>
      <c r="D23" s="63">
        <v>8</v>
      </c>
      <c r="E23" s="63">
        <v>16</v>
      </c>
      <c r="F23" s="84">
        <f t="shared" si="9"/>
        <v>8</v>
      </c>
      <c r="G23" s="63" t="s">
        <v>104</v>
      </c>
      <c r="H23" s="63">
        <f t="shared" si="4"/>
        <v>1283</v>
      </c>
      <c r="I23" s="63">
        <v>305</v>
      </c>
      <c r="J23" s="62">
        <f t="shared" si="2"/>
        <v>1588</v>
      </c>
      <c r="K23" s="63">
        <v>30</v>
      </c>
      <c r="L23" s="63">
        <f t="shared" si="0"/>
        <v>9150</v>
      </c>
      <c r="M23" s="63"/>
      <c r="N23" s="61" t="s">
        <v>107</v>
      </c>
    </row>
    <row r="24" spans="1:14" ht="16.5" thickTop="1" thickBot="1" x14ac:dyDescent="0.3">
      <c r="A24" s="69">
        <f t="shared" si="3"/>
        <v>43001</v>
      </c>
      <c r="B24" s="63" t="s">
        <v>97</v>
      </c>
      <c r="C24" s="63" t="s">
        <v>98</v>
      </c>
      <c r="D24" s="63">
        <v>9</v>
      </c>
      <c r="E24" s="63">
        <v>16</v>
      </c>
      <c r="F24" s="84">
        <f t="shared" si="9"/>
        <v>7</v>
      </c>
      <c r="G24" s="63" t="s">
        <v>104</v>
      </c>
      <c r="H24" s="63">
        <f t="shared" si="4"/>
        <v>1588</v>
      </c>
      <c r="I24" s="63">
        <v>125</v>
      </c>
      <c r="J24" s="62">
        <f t="shared" si="2"/>
        <v>1713</v>
      </c>
      <c r="K24" s="63">
        <v>30</v>
      </c>
      <c r="L24" s="63">
        <f t="shared" si="0"/>
        <v>3750</v>
      </c>
      <c r="M24" s="63"/>
      <c r="N24" s="61" t="s">
        <v>103</v>
      </c>
    </row>
    <row r="25" spans="1:14" ht="16.5" thickTop="1" thickBot="1" x14ac:dyDescent="0.3">
      <c r="A25" s="69">
        <f t="shared" si="3"/>
        <v>43002</v>
      </c>
      <c r="B25" s="63" t="s">
        <v>96</v>
      </c>
      <c r="C25" s="63" t="s">
        <v>99</v>
      </c>
      <c r="D25" s="63">
        <v>0</v>
      </c>
      <c r="E25" s="63">
        <v>0</v>
      </c>
      <c r="F25" s="84">
        <f t="shared" si="9"/>
        <v>0</v>
      </c>
      <c r="G25" s="63" t="s">
        <v>101</v>
      </c>
      <c r="H25" s="63">
        <f t="shared" si="4"/>
        <v>1755</v>
      </c>
      <c r="I25" s="63">
        <v>0</v>
      </c>
      <c r="J25" s="62">
        <f t="shared" si="2"/>
        <v>1755</v>
      </c>
      <c r="K25" s="63">
        <v>30</v>
      </c>
      <c r="L25" s="63">
        <f t="shared" si="0"/>
        <v>0</v>
      </c>
      <c r="M25" s="63"/>
      <c r="N25" s="61" t="s">
        <v>105</v>
      </c>
    </row>
    <row r="26" spans="1:14" ht="16.5" thickTop="1" thickBot="1" x14ac:dyDescent="0.3">
      <c r="A26" s="69">
        <f t="shared" si="3"/>
        <v>43003</v>
      </c>
      <c r="B26" s="63" t="s">
        <v>97</v>
      </c>
      <c r="C26" s="63" t="s">
        <v>98</v>
      </c>
      <c r="D26" s="63">
        <v>9</v>
      </c>
      <c r="E26" s="63">
        <v>16</v>
      </c>
      <c r="F26" s="84">
        <f t="shared" si="9"/>
        <v>7</v>
      </c>
      <c r="G26" s="63" t="s">
        <v>104</v>
      </c>
      <c r="H26" s="63">
        <f t="shared" si="4"/>
        <v>1713</v>
      </c>
      <c r="I26" s="63">
        <v>100</v>
      </c>
      <c r="J26" s="62">
        <f t="shared" si="2"/>
        <v>1813</v>
      </c>
      <c r="K26" s="63">
        <v>30</v>
      </c>
      <c r="L26" s="63">
        <f t="shared" si="0"/>
        <v>3000</v>
      </c>
      <c r="M26" s="63"/>
      <c r="N26" s="61" t="s">
        <v>107</v>
      </c>
    </row>
    <row r="27" spans="1:14" ht="16.5" thickTop="1" thickBot="1" x14ac:dyDescent="0.3">
      <c r="A27" s="69">
        <f t="shared" si="3"/>
        <v>43004</v>
      </c>
      <c r="B27" s="63" t="s">
        <v>97</v>
      </c>
      <c r="C27" s="63" t="s">
        <v>98</v>
      </c>
      <c r="D27" s="63">
        <v>8</v>
      </c>
      <c r="E27" s="63">
        <v>16</v>
      </c>
      <c r="F27" s="84">
        <f t="shared" si="9"/>
        <v>8</v>
      </c>
      <c r="G27" s="63" t="s">
        <v>104</v>
      </c>
      <c r="H27" s="63">
        <f t="shared" si="4"/>
        <v>1813</v>
      </c>
      <c r="I27" s="63">
        <v>100</v>
      </c>
      <c r="J27" s="62">
        <f t="shared" si="2"/>
        <v>1913</v>
      </c>
      <c r="K27" s="63">
        <v>30</v>
      </c>
      <c r="L27" s="63">
        <f t="shared" si="0"/>
        <v>3000</v>
      </c>
      <c r="M27" s="63"/>
      <c r="N27" s="61" t="s">
        <v>103</v>
      </c>
    </row>
    <row r="28" spans="1:14" ht="16.5" thickTop="1" thickBot="1" x14ac:dyDescent="0.3">
      <c r="A28" s="69">
        <f t="shared" si="3"/>
        <v>43005</v>
      </c>
      <c r="B28" s="63" t="s">
        <v>96</v>
      </c>
      <c r="C28" s="63" t="s">
        <v>99</v>
      </c>
      <c r="D28" s="63">
        <v>8</v>
      </c>
      <c r="E28" s="63">
        <v>16</v>
      </c>
      <c r="F28" s="84">
        <f t="shared" si="9"/>
        <v>8</v>
      </c>
      <c r="G28" s="82" t="s">
        <v>108</v>
      </c>
      <c r="H28" s="63">
        <f t="shared" si="4"/>
        <v>1755</v>
      </c>
      <c r="I28" s="63">
        <v>305</v>
      </c>
      <c r="J28" s="62">
        <f t="shared" si="2"/>
        <v>2060</v>
      </c>
      <c r="K28" s="63">
        <v>30</v>
      </c>
      <c r="L28" s="63">
        <f t="shared" si="0"/>
        <v>9150</v>
      </c>
      <c r="M28" s="63"/>
      <c r="N28" s="61" t="s">
        <v>105</v>
      </c>
    </row>
    <row r="29" spans="1:14" ht="16.5" thickTop="1" thickBot="1" x14ac:dyDescent="0.3">
      <c r="A29" s="69">
        <f t="shared" si="3"/>
        <v>43006</v>
      </c>
      <c r="B29" s="63" t="s">
        <v>97</v>
      </c>
      <c r="C29" s="63" t="s">
        <v>98</v>
      </c>
      <c r="D29" s="63">
        <v>9</v>
      </c>
      <c r="E29" s="63">
        <v>16</v>
      </c>
      <c r="F29" s="84">
        <f t="shared" si="9"/>
        <v>7</v>
      </c>
      <c r="G29" s="63" t="s">
        <v>104</v>
      </c>
      <c r="H29" s="63">
        <f t="shared" si="4"/>
        <v>1913</v>
      </c>
      <c r="I29" s="63">
        <v>125</v>
      </c>
      <c r="J29" s="62">
        <f t="shared" si="2"/>
        <v>2038</v>
      </c>
      <c r="K29" s="63">
        <v>30</v>
      </c>
      <c r="L29" s="63">
        <f t="shared" si="0"/>
        <v>3750</v>
      </c>
      <c r="M29" s="63"/>
      <c r="N29" s="61" t="s">
        <v>107</v>
      </c>
    </row>
    <row r="30" spans="1:14" ht="16.5" thickTop="1" thickBot="1" x14ac:dyDescent="0.3">
      <c r="A30" s="69">
        <f t="shared" si="3"/>
        <v>43007</v>
      </c>
      <c r="B30" s="63" t="s">
        <v>97</v>
      </c>
      <c r="C30" s="63" t="s">
        <v>98</v>
      </c>
      <c r="D30" s="63">
        <v>7</v>
      </c>
      <c r="E30" s="63">
        <v>16</v>
      </c>
      <c r="F30" s="84">
        <f t="shared" si="9"/>
        <v>9</v>
      </c>
      <c r="G30" s="63" t="s">
        <v>104</v>
      </c>
      <c r="H30" s="63">
        <f t="shared" si="4"/>
        <v>2038</v>
      </c>
      <c r="I30" s="63">
        <v>115</v>
      </c>
      <c r="J30" s="62">
        <f t="shared" si="2"/>
        <v>2153</v>
      </c>
      <c r="K30" s="63">
        <v>30</v>
      </c>
      <c r="L30" s="63">
        <f t="shared" si="0"/>
        <v>3450</v>
      </c>
      <c r="M30" s="63"/>
      <c r="N30" s="61" t="s">
        <v>103</v>
      </c>
    </row>
    <row r="31" spans="1:14" ht="16.5" thickTop="1" thickBot="1" x14ac:dyDescent="0.3">
      <c r="A31" s="69">
        <f t="shared" si="3"/>
        <v>43008</v>
      </c>
      <c r="B31" s="63" t="s">
        <v>96</v>
      </c>
      <c r="C31" s="63" t="s">
        <v>99</v>
      </c>
      <c r="D31" s="63">
        <v>10</v>
      </c>
      <c r="E31" s="63">
        <v>16</v>
      </c>
      <c r="F31" s="84">
        <f t="shared" si="9"/>
        <v>6</v>
      </c>
      <c r="G31" s="63" t="s">
        <v>101</v>
      </c>
      <c r="H31" s="63">
        <f t="shared" si="4"/>
        <v>2060</v>
      </c>
      <c r="I31" s="63">
        <v>100</v>
      </c>
      <c r="J31" s="62">
        <f t="shared" si="2"/>
        <v>2160</v>
      </c>
      <c r="K31" s="63">
        <v>30</v>
      </c>
      <c r="L31" s="63">
        <f t="shared" si="0"/>
        <v>3000</v>
      </c>
      <c r="M31" s="63"/>
      <c r="N31" s="61" t="s">
        <v>124</v>
      </c>
    </row>
    <row r="32" spans="1:14" ht="16.5" thickTop="1" thickBot="1" x14ac:dyDescent="0.3">
      <c r="A32" s="69">
        <f t="shared" si="3"/>
        <v>43009</v>
      </c>
      <c r="B32" s="63" t="s">
        <v>97</v>
      </c>
      <c r="C32" s="63" t="s">
        <v>98</v>
      </c>
      <c r="D32" s="63">
        <v>0</v>
      </c>
      <c r="E32" s="63">
        <v>0</v>
      </c>
      <c r="F32" s="84">
        <f t="shared" si="9"/>
        <v>0</v>
      </c>
      <c r="G32" s="63" t="s">
        <v>104</v>
      </c>
      <c r="H32" s="63">
        <f t="shared" si="4"/>
        <v>2153</v>
      </c>
      <c r="I32" s="63">
        <v>0</v>
      </c>
      <c r="J32" s="62">
        <f t="shared" ref="J32:J67" si="10">H32+I32</f>
        <v>2153</v>
      </c>
      <c r="K32" s="63">
        <v>30</v>
      </c>
      <c r="L32" s="63">
        <f t="shared" si="0"/>
        <v>0</v>
      </c>
      <c r="M32" s="63"/>
      <c r="N32" s="61" t="s">
        <v>107</v>
      </c>
    </row>
    <row r="33" spans="1:14" ht="16.5" thickTop="1" thickBot="1" x14ac:dyDescent="0.3">
      <c r="A33" s="69">
        <f t="shared" si="3"/>
        <v>43010</v>
      </c>
      <c r="B33" s="63" t="s">
        <v>96</v>
      </c>
      <c r="C33" s="63" t="s">
        <v>99</v>
      </c>
      <c r="D33" s="63">
        <v>9</v>
      </c>
      <c r="E33" s="63">
        <v>18</v>
      </c>
      <c r="F33" s="84">
        <f t="shared" si="9"/>
        <v>9</v>
      </c>
      <c r="G33" s="63" t="s">
        <v>101</v>
      </c>
      <c r="H33" s="63">
        <f t="shared" si="4"/>
        <v>2160</v>
      </c>
      <c r="I33" s="63">
        <v>115</v>
      </c>
      <c r="J33" s="62">
        <f t="shared" si="10"/>
        <v>2275</v>
      </c>
      <c r="K33" s="63">
        <v>30</v>
      </c>
      <c r="L33" s="63">
        <f t="shared" si="0"/>
        <v>3450</v>
      </c>
      <c r="M33" s="63"/>
      <c r="N33" s="61" t="s">
        <v>103</v>
      </c>
    </row>
    <row r="34" spans="1:14" ht="16.5" thickTop="1" thickBot="1" x14ac:dyDescent="0.3">
      <c r="A34" s="69">
        <f t="shared" si="3"/>
        <v>43011</v>
      </c>
      <c r="B34" s="63" t="s">
        <v>97</v>
      </c>
      <c r="C34" s="63" t="s">
        <v>98</v>
      </c>
      <c r="D34" s="63">
        <v>8</v>
      </c>
      <c r="E34" s="63">
        <v>15</v>
      </c>
      <c r="F34" s="84">
        <f t="shared" si="9"/>
        <v>7</v>
      </c>
      <c r="G34" s="63" t="s">
        <v>104</v>
      </c>
      <c r="H34" s="63">
        <f t="shared" si="4"/>
        <v>2153</v>
      </c>
      <c r="I34" s="63">
        <v>100</v>
      </c>
      <c r="J34" s="62">
        <f t="shared" si="10"/>
        <v>2253</v>
      </c>
      <c r="K34" s="63">
        <v>30</v>
      </c>
      <c r="L34" s="63">
        <f t="shared" ref="L34:L65" si="11">I34*K34</f>
        <v>3000</v>
      </c>
      <c r="M34" s="63"/>
      <c r="N34" s="61" t="s">
        <v>105</v>
      </c>
    </row>
    <row r="35" spans="1:14" ht="16.5" thickTop="1" thickBot="1" x14ac:dyDescent="0.3">
      <c r="A35" s="69">
        <f t="shared" si="3"/>
        <v>43012</v>
      </c>
      <c r="B35" s="63" t="s">
        <v>97</v>
      </c>
      <c r="C35" s="63" t="s">
        <v>98</v>
      </c>
      <c r="D35" s="63">
        <v>8</v>
      </c>
      <c r="E35" s="63">
        <v>15</v>
      </c>
      <c r="F35" s="84">
        <f t="shared" si="9"/>
        <v>7</v>
      </c>
      <c r="G35" s="63" t="s">
        <v>104</v>
      </c>
      <c r="H35" s="63">
        <f t="shared" si="4"/>
        <v>2253</v>
      </c>
      <c r="I35" s="63">
        <v>305</v>
      </c>
      <c r="J35" s="62">
        <f t="shared" si="10"/>
        <v>2558</v>
      </c>
      <c r="K35" s="63">
        <v>30</v>
      </c>
      <c r="L35" s="63">
        <f t="shared" si="11"/>
        <v>9150</v>
      </c>
      <c r="M35" s="63"/>
      <c r="N35" s="61" t="s">
        <v>107</v>
      </c>
    </row>
    <row r="36" spans="1:14" ht="16.5" thickTop="1" thickBot="1" x14ac:dyDescent="0.3">
      <c r="A36" s="69">
        <f t="shared" si="3"/>
        <v>43013</v>
      </c>
      <c r="B36" s="63" t="s">
        <v>96</v>
      </c>
      <c r="C36" s="63" t="s">
        <v>99</v>
      </c>
      <c r="D36" s="63">
        <v>9</v>
      </c>
      <c r="E36" s="63">
        <v>18</v>
      </c>
      <c r="F36" s="84">
        <f t="shared" si="9"/>
        <v>9</v>
      </c>
      <c r="G36" s="63" t="s">
        <v>101</v>
      </c>
      <c r="H36" s="63">
        <f t="shared" si="4"/>
        <v>2275</v>
      </c>
      <c r="I36" s="63">
        <v>125</v>
      </c>
      <c r="J36" s="62">
        <f t="shared" si="10"/>
        <v>2400</v>
      </c>
      <c r="K36" s="63">
        <v>30</v>
      </c>
      <c r="L36" s="63">
        <f t="shared" si="11"/>
        <v>3750</v>
      </c>
      <c r="M36" s="63"/>
      <c r="N36" s="61" t="s">
        <v>103</v>
      </c>
    </row>
    <row r="37" spans="1:14" ht="16.5" thickTop="1" thickBot="1" x14ac:dyDescent="0.3">
      <c r="A37" s="69">
        <f t="shared" si="3"/>
        <v>43014</v>
      </c>
      <c r="B37" s="63" t="s">
        <v>97</v>
      </c>
      <c r="C37" s="63" t="s">
        <v>98</v>
      </c>
      <c r="D37" s="63">
        <v>8</v>
      </c>
      <c r="E37" s="63">
        <v>15</v>
      </c>
      <c r="F37" s="84">
        <f t="shared" si="9"/>
        <v>7</v>
      </c>
      <c r="G37" s="63" t="s">
        <v>104</v>
      </c>
      <c r="H37" s="63">
        <f t="shared" si="4"/>
        <v>2558</v>
      </c>
      <c r="I37" s="63">
        <v>115</v>
      </c>
      <c r="J37" s="62">
        <f t="shared" si="10"/>
        <v>2673</v>
      </c>
      <c r="K37" s="63">
        <v>30</v>
      </c>
      <c r="L37" s="63">
        <f t="shared" si="11"/>
        <v>3450</v>
      </c>
      <c r="M37" s="63"/>
      <c r="N37" s="61" t="s">
        <v>105</v>
      </c>
    </row>
    <row r="38" spans="1:14" ht="16.5" thickTop="1" thickBot="1" x14ac:dyDescent="0.3">
      <c r="A38" s="69">
        <f t="shared" si="3"/>
        <v>43015</v>
      </c>
      <c r="B38" s="63" t="s">
        <v>96</v>
      </c>
      <c r="C38" s="63" t="s">
        <v>99</v>
      </c>
      <c r="D38" s="63">
        <v>9</v>
      </c>
      <c r="E38" s="63">
        <v>18</v>
      </c>
      <c r="F38" s="84">
        <f t="shared" si="9"/>
        <v>9</v>
      </c>
      <c r="G38" s="63" t="s">
        <v>101</v>
      </c>
      <c r="H38" s="63">
        <f t="shared" si="4"/>
        <v>2400</v>
      </c>
      <c r="I38" s="63">
        <v>100</v>
      </c>
      <c r="J38" s="62">
        <f t="shared" si="10"/>
        <v>2500</v>
      </c>
      <c r="K38" s="63">
        <v>30</v>
      </c>
      <c r="L38" s="63">
        <f t="shared" si="11"/>
        <v>3000</v>
      </c>
      <c r="M38" s="63"/>
      <c r="N38" s="61" t="s">
        <v>107</v>
      </c>
    </row>
    <row r="39" spans="1:14" ht="16.5" thickTop="1" thickBot="1" x14ac:dyDescent="0.3">
      <c r="A39" s="69">
        <f t="shared" si="3"/>
        <v>43016</v>
      </c>
      <c r="B39" s="63" t="s">
        <v>96</v>
      </c>
      <c r="C39" s="63" t="s">
        <v>99</v>
      </c>
      <c r="D39" s="63">
        <v>8</v>
      </c>
      <c r="E39" s="63">
        <v>17</v>
      </c>
      <c r="F39" s="84">
        <f t="shared" si="9"/>
        <v>9</v>
      </c>
      <c r="G39" s="63" t="s">
        <v>106</v>
      </c>
      <c r="H39" s="63">
        <f t="shared" si="4"/>
        <v>2500</v>
      </c>
      <c r="I39" s="63">
        <v>305</v>
      </c>
      <c r="J39" s="62">
        <f t="shared" si="10"/>
        <v>2805</v>
      </c>
      <c r="K39" s="63">
        <v>30</v>
      </c>
      <c r="L39" s="63">
        <f t="shared" si="11"/>
        <v>9150</v>
      </c>
      <c r="M39" s="63"/>
      <c r="N39" s="61" t="s">
        <v>124</v>
      </c>
    </row>
    <row r="40" spans="1:14" ht="16.5" thickTop="1" thickBot="1" x14ac:dyDescent="0.3">
      <c r="A40" s="69">
        <f t="shared" si="3"/>
        <v>43017</v>
      </c>
      <c r="B40" s="63" t="s">
        <v>97</v>
      </c>
      <c r="C40" s="63" t="s">
        <v>98</v>
      </c>
      <c r="D40" s="63">
        <v>10</v>
      </c>
      <c r="E40" s="63">
        <v>21</v>
      </c>
      <c r="F40" s="84">
        <f t="shared" si="9"/>
        <v>11</v>
      </c>
      <c r="G40" s="63" t="s">
        <v>108</v>
      </c>
      <c r="H40" s="63">
        <f t="shared" si="4"/>
        <v>2673</v>
      </c>
      <c r="I40" s="63">
        <v>125</v>
      </c>
      <c r="J40" s="62">
        <f t="shared" si="10"/>
        <v>2798</v>
      </c>
      <c r="K40" s="63">
        <v>30</v>
      </c>
      <c r="L40" s="63">
        <f t="shared" si="11"/>
        <v>3750</v>
      </c>
      <c r="M40" s="63"/>
      <c r="N40" s="61" t="s">
        <v>124</v>
      </c>
    </row>
    <row r="41" spans="1:14" ht="16.5" thickTop="1" thickBot="1" x14ac:dyDescent="0.3">
      <c r="A41" s="69">
        <f t="shared" si="3"/>
        <v>43018</v>
      </c>
      <c r="B41" s="63" t="s">
        <v>96</v>
      </c>
      <c r="C41" s="63" t="s">
        <v>99</v>
      </c>
      <c r="D41" s="63">
        <v>9</v>
      </c>
      <c r="E41" s="63">
        <v>18</v>
      </c>
      <c r="F41" s="84">
        <f>E41-D41</f>
        <v>9</v>
      </c>
      <c r="G41" s="63" t="s">
        <v>101</v>
      </c>
      <c r="H41" s="63">
        <f t="shared" si="4"/>
        <v>2805</v>
      </c>
      <c r="I41" s="63">
        <v>115</v>
      </c>
      <c r="J41" s="62">
        <f t="shared" si="10"/>
        <v>2920</v>
      </c>
      <c r="K41" s="63">
        <v>30</v>
      </c>
      <c r="L41" s="63">
        <f t="shared" si="11"/>
        <v>3450</v>
      </c>
      <c r="M41" s="63"/>
      <c r="N41" s="61" t="s">
        <v>107</v>
      </c>
    </row>
    <row r="42" spans="1:14" ht="16.5" thickTop="1" thickBot="1" x14ac:dyDescent="0.3">
      <c r="A42" s="69">
        <f t="shared" si="3"/>
        <v>43019</v>
      </c>
      <c r="B42" s="63" t="s">
        <v>97</v>
      </c>
      <c r="C42" s="63" t="s">
        <v>98</v>
      </c>
      <c r="D42" s="63">
        <v>8</v>
      </c>
      <c r="E42" s="63">
        <v>15</v>
      </c>
      <c r="F42" s="84">
        <f t="shared" ref="F42:F70" si="12">E42-D42</f>
        <v>7</v>
      </c>
      <c r="G42" s="63" t="s">
        <v>104</v>
      </c>
      <c r="H42" s="63">
        <f t="shared" si="4"/>
        <v>2798</v>
      </c>
      <c r="I42" s="63">
        <v>100</v>
      </c>
      <c r="J42" s="62">
        <f t="shared" si="10"/>
        <v>2898</v>
      </c>
      <c r="K42" s="63">
        <v>30</v>
      </c>
      <c r="L42" s="63">
        <f t="shared" si="11"/>
        <v>3000</v>
      </c>
      <c r="M42" s="63"/>
      <c r="N42" s="61" t="s">
        <v>103</v>
      </c>
    </row>
    <row r="43" spans="1:14" ht="16.5" thickTop="1" thickBot="1" x14ac:dyDescent="0.3">
      <c r="A43" s="69">
        <f t="shared" si="3"/>
        <v>43020</v>
      </c>
      <c r="B43" s="63" t="s">
        <v>96</v>
      </c>
      <c r="C43" s="63" t="s">
        <v>99</v>
      </c>
      <c r="D43" s="63">
        <v>9</v>
      </c>
      <c r="E43" s="63">
        <v>18</v>
      </c>
      <c r="F43" s="84">
        <f t="shared" si="12"/>
        <v>9</v>
      </c>
      <c r="G43" s="63" t="s">
        <v>101</v>
      </c>
      <c r="H43" s="63">
        <f t="shared" si="4"/>
        <v>2920</v>
      </c>
      <c r="I43" s="63">
        <v>305</v>
      </c>
      <c r="J43" s="62">
        <f t="shared" si="10"/>
        <v>3225</v>
      </c>
      <c r="K43" s="63">
        <v>30</v>
      </c>
      <c r="L43" s="63">
        <f t="shared" si="11"/>
        <v>9150</v>
      </c>
      <c r="M43" s="63"/>
      <c r="N43" s="61" t="s">
        <v>105</v>
      </c>
    </row>
    <row r="44" spans="1:14" ht="16.5" thickTop="1" thickBot="1" x14ac:dyDescent="0.3">
      <c r="A44" s="69">
        <f t="shared" si="3"/>
        <v>43021</v>
      </c>
      <c r="B44" s="63" t="s">
        <v>97</v>
      </c>
      <c r="C44" s="63" t="s">
        <v>98</v>
      </c>
      <c r="D44" s="63">
        <v>8</v>
      </c>
      <c r="E44" s="63">
        <v>15</v>
      </c>
      <c r="F44" s="84">
        <f t="shared" si="12"/>
        <v>7</v>
      </c>
      <c r="G44" s="63" t="s">
        <v>104</v>
      </c>
      <c r="H44" s="63">
        <f t="shared" si="4"/>
        <v>2898</v>
      </c>
      <c r="I44" s="63">
        <v>125</v>
      </c>
      <c r="J44" s="62">
        <f t="shared" si="10"/>
        <v>3023</v>
      </c>
      <c r="K44" s="63">
        <v>30</v>
      </c>
      <c r="L44" s="63">
        <f t="shared" si="11"/>
        <v>3750</v>
      </c>
      <c r="M44" s="63"/>
      <c r="N44" s="61" t="s">
        <v>107</v>
      </c>
    </row>
    <row r="45" spans="1:14" ht="16.5" thickTop="1" thickBot="1" x14ac:dyDescent="0.3">
      <c r="A45" s="69">
        <f t="shared" si="3"/>
        <v>43022</v>
      </c>
      <c r="B45" s="63" t="s">
        <v>97</v>
      </c>
      <c r="C45" s="63" t="s">
        <v>98</v>
      </c>
      <c r="D45" s="63">
        <v>8</v>
      </c>
      <c r="E45" s="63">
        <v>16</v>
      </c>
      <c r="F45" s="84">
        <f t="shared" si="12"/>
        <v>8</v>
      </c>
      <c r="G45" s="82" t="s">
        <v>106</v>
      </c>
      <c r="H45" s="63">
        <f t="shared" si="4"/>
        <v>3023</v>
      </c>
      <c r="I45" s="63">
        <v>115</v>
      </c>
      <c r="J45" s="62">
        <f t="shared" si="10"/>
        <v>3138</v>
      </c>
      <c r="K45" s="63">
        <v>30</v>
      </c>
      <c r="L45" s="63">
        <f t="shared" si="11"/>
        <v>3450</v>
      </c>
      <c r="M45" s="63"/>
      <c r="N45" s="61" t="s">
        <v>124</v>
      </c>
    </row>
    <row r="46" spans="1:14" ht="16.5" thickTop="1" thickBot="1" x14ac:dyDescent="0.3">
      <c r="A46" s="69">
        <f t="shared" si="3"/>
        <v>43023</v>
      </c>
      <c r="B46" s="63" t="s">
        <v>96</v>
      </c>
      <c r="C46" s="63" t="s">
        <v>99</v>
      </c>
      <c r="D46" s="63">
        <v>9</v>
      </c>
      <c r="E46" s="63">
        <v>16</v>
      </c>
      <c r="F46" s="84">
        <f t="shared" si="12"/>
        <v>7</v>
      </c>
      <c r="G46" s="63" t="s">
        <v>101</v>
      </c>
      <c r="H46" s="63">
        <f t="shared" si="4"/>
        <v>3225</v>
      </c>
      <c r="I46" s="63">
        <v>100</v>
      </c>
      <c r="J46" s="62">
        <f t="shared" si="10"/>
        <v>3325</v>
      </c>
      <c r="K46" s="63">
        <v>30</v>
      </c>
      <c r="L46" s="63">
        <f t="shared" si="11"/>
        <v>3000</v>
      </c>
      <c r="M46" s="63"/>
      <c r="N46" s="61" t="s">
        <v>105</v>
      </c>
    </row>
    <row r="47" spans="1:14" ht="16.5" thickTop="1" thickBot="1" x14ac:dyDescent="0.3">
      <c r="A47" s="69">
        <f t="shared" si="3"/>
        <v>43024</v>
      </c>
      <c r="B47" s="63" t="s">
        <v>97</v>
      </c>
      <c r="C47" s="63" t="s">
        <v>98</v>
      </c>
      <c r="D47" s="63">
        <v>8</v>
      </c>
      <c r="E47" s="63">
        <v>16</v>
      </c>
      <c r="F47" s="84">
        <f t="shared" si="12"/>
        <v>8</v>
      </c>
      <c r="G47" s="63" t="s">
        <v>104</v>
      </c>
      <c r="H47" s="63">
        <f t="shared" si="4"/>
        <v>3138</v>
      </c>
      <c r="I47" s="63">
        <v>305</v>
      </c>
      <c r="J47" s="62">
        <f t="shared" si="10"/>
        <v>3443</v>
      </c>
      <c r="K47" s="63">
        <v>30</v>
      </c>
      <c r="L47" s="63">
        <f t="shared" si="11"/>
        <v>9150</v>
      </c>
      <c r="M47" s="63"/>
      <c r="N47" s="61" t="s">
        <v>107</v>
      </c>
    </row>
    <row r="48" spans="1:14" ht="16.5" thickTop="1" thickBot="1" x14ac:dyDescent="0.3">
      <c r="A48" s="69">
        <f t="shared" si="3"/>
        <v>43025</v>
      </c>
      <c r="B48" s="63" t="s">
        <v>97</v>
      </c>
      <c r="C48" s="63" t="s">
        <v>98</v>
      </c>
      <c r="D48" s="63">
        <v>9</v>
      </c>
      <c r="E48" s="63">
        <v>16</v>
      </c>
      <c r="F48" s="84">
        <f t="shared" si="12"/>
        <v>7</v>
      </c>
      <c r="G48" s="63" t="s">
        <v>104</v>
      </c>
      <c r="H48" s="63">
        <f t="shared" si="4"/>
        <v>3443</v>
      </c>
      <c r="I48" s="63">
        <v>125</v>
      </c>
      <c r="J48" s="62">
        <f t="shared" si="10"/>
        <v>3568</v>
      </c>
      <c r="K48" s="63">
        <v>30</v>
      </c>
      <c r="L48" s="63">
        <f t="shared" si="11"/>
        <v>3750</v>
      </c>
      <c r="M48" s="63"/>
      <c r="N48" s="61" t="s">
        <v>103</v>
      </c>
    </row>
    <row r="49" spans="1:14" ht="16.5" thickTop="1" thickBot="1" x14ac:dyDescent="0.3">
      <c r="A49" s="69">
        <f t="shared" si="3"/>
        <v>43026</v>
      </c>
      <c r="B49" s="63" t="s">
        <v>96</v>
      </c>
      <c r="C49" s="63" t="s">
        <v>99</v>
      </c>
      <c r="D49" s="63">
        <v>8</v>
      </c>
      <c r="E49" s="63">
        <v>16</v>
      </c>
      <c r="F49" s="84">
        <f t="shared" si="12"/>
        <v>8</v>
      </c>
      <c r="G49" s="82" t="s">
        <v>108</v>
      </c>
      <c r="H49" s="63">
        <f t="shared" si="4"/>
        <v>3325</v>
      </c>
      <c r="I49" s="63">
        <v>115</v>
      </c>
      <c r="J49" s="62">
        <f t="shared" si="10"/>
        <v>3440</v>
      </c>
      <c r="K49" s="63">
        <v>30</v>
      </c>
      <c r="L49" s="63">
        <f t="shared" si="11"/>
        <v>3450</v>
      </c>
      <c r="M49" s="63"/>
      <c r="N49" s="61" t="s">
        <v>105</v>
      </c>
    </row>
    <row r="50" spans="1:14" ht="16.5" thickTop="1" thickBot="1" x14ac:dyDescent="0.3">
      <c r="A50" s="69">
        <f t="shared" si="3"/>
        <v>43027</v>
      </c>
      <c r="B50" s="63" t="s">
        <v>97</v>
      </c>
      <c r="C50" s="63" t="s">
        <v>98</v>
      </c>
      <c r="D50" s="63">
        <v>9</v>
      </c>
      <c r="E50" s="63">
        <v>16</v>
      </c>
      <c r="F50" s="84">
        <f t="shared" si="12"/>
        <v>7</v>
      </c>
      <c r="G50" s="63" t="s">
        <v>104</v>
      </c>
      <c r="H50" s="63">
        <f t="shared" si="4"/>
        <v>3568</v>
      </c>
      <c r="I50" s="63">
        <v>100</v>
      </c>
      <c r="J50" s="62">
        <f t="shared" si="10"/>
        <v>3668</v>
      </c>
      <c r="K50" s="63">
        <v>30</v>
      </c>
      <c r="L50" s="63">
        <f t="shared" si="11"/>
        <v>3000</v>
      </c>
      <c r="M50" s="63"/>
      <c r="N50" s="61" t="s">
        <v>107</v>
      </c>
    </row>
    <row r="51" spans="1:14" ht="16.5" thickTop="1" thickBot="1" x14ac:dyDescent="0.3">
      <c r="A51" s="69">
        <f t="shared" si="3"/>
        <v>43028</v>
      </c>
      <c r="B51" s="63" t="s">
        <v>97</v>
      </c>
      <c r="C51" s="63" t="s">
        <v>98</v>
      </c>
      <c r="D51" s="63">
        <v>8</v>
      </c>
      <c r="E51" s="63">
        <v>16</v>
      </c>
      <c r="F51" s="84">
        <f t="shared" si="12"/>
        <v>8</v>
      </c>
      <c r="G51" s="63" t="s">
        <v>104</v>
      </c>
      <c r="H51" s="63">
        <f t="shared" si="4"/>
        <v>3668</v>
      </c>
      <c r="I51" s="63">
        <v>100</v>
      </c>
      <c r="J51" s="62">
        <f t="shared" si="10"/>
        <v>3768</v>
      </c>
      <c r="K51" s="63">
        <v>30</v>
      </c>
      <c r="L51" s="63">
        <f t="shared" si="11"/>
        <v>3000</v>
      </c>
      <c r="M51" s="63"/>
      <c r="N51" s="61" t="s">
        <v>103</v>
      </c>
    </row>
    <row r="52" spans="1:14" ht="16.5" thickTop="1" thickBot="1" x14ac:dyDescent="0.3">
      <c r="A52" s="69">
        <f t="shared" si="3"/>
        <v>43029</v>
      </c>
      <c r="B52" s="63" t="s">
        <v>96</v>
      </c>
      <c r="C52" s="63" t="s">
        <v>99</v>
      </c>
      <c r="D52" s="63">
        <v>0</v>
      </c>
      <c r="E52" s="63">
        <v>0</v>
      </c>
      <c r="F52" s="84">
        <f t="shared" si="12"/>
        <v>0</v>
      </c>
      <c r="G52" s="63" t="s">
        <v>101</v>
      </c>
      <c r="H52" s="63">
        <f t="shared" si="4"/>
        <v>3440</v>
      </c>
      <c r="I52" s="63">
        <v>0</v>
      </c>
      <c r="J52" s="62">
        <f t="shared" si="10"/>
        <v>3440</v>
      </c>
      <c r="K52" s="63">
        <v>30</v>
      </c>
      <c r="L52" s="63">
        <f t="shared" si="11"/>
        <v>0</v>
      </c>
      <c r="M52" s="63"/>
      <c r="N52" s="61" t="s">
        <v>105</v>
      </c>
    </row>
    <row r="53" spans="1:14" ht="16.5" thickTop="1" thickBot="1" x14ac:dyDescent="0.3">
      <c r="A53" s="69">
        <f t="shared" si="3"/>
        <v>43030</v>
      </c>
      <c r="B53" s="63" t="s">
        <v>97</v>
      </c>
      <c r="C53" s="63" t="s">
        <v>98</v>
      </c>
      <c r="D53" s="63">
        <v>9</v>
      </c>
      <c r="E53" s="63">
        <v>16</v>
      </c>
      <c r="F53" s="84">
        <f t="shared" si="12"/>
        <v>7</v>
      </c>
      <c r="G53" s="63" t="s">
        <v>104</v>
      </c>
      <c r="H53" s="63">
        <f t="shared" si="4"/>
        <v>3768</v>
      </c>
      <c r="I53" s="63">
        <v>125</v>
      </c>
      <c r="J53" s="62">
        <f t="shared" si="10"/>
        <v>3893</v>
      </c>
      <c r="K53" s="63">
        <v>30</v>
      </c>
      <c r="L53" s="63">
        <f t="shared" si="11"/>
        <v>3750</v>
      </c>
      <c r="M53" s="63"/>
      <c r="N53" s="61" t="s">
        <v>107</v>
      </c>
    </row>
    <row r="54" spans="1:14" ht="16.5" thickTop="1" thickBot="1" x14ac:dyDescent="0.3">
      <c r="A54" s="69">
        <f t="shared" si="3"/>
        <v>43031</v>
      </c>
      <c r="B54" s="63" t="s">
        <v>97</v>
      </c>
      <c r="C54" s="63" t="s">
        <v>98</v>
      </c>
      <c r="D54" s="63">
        <v>7</v>
      </c>
      <c r="E54" s="63">
        <v>16</v>
      </c>
      <c r="F54" s="84">
        <f t="shared" si="12"/>
        <v>9</v>
      </c>
      <c r="G54" s="63" t="s">
        <v>104</v>
      </c>
      <c r="H54" s="63">
        <f t="shared" si="4"/>
        <v>3893</v>
      </c>
      <c r="I54" s="63">
        <v>115</v>
      </c>
      <c r="J54" s="62">
        <f t="shared" si="10"/>
        <v>4008</v>
      </c>
      <c r="K54" s="63">
        <v>30</v>
      </c>
      <c r="L54" s="63">
        <f t="shared" si="11"/>
        <v>3450</v>
      </c>
      <c r="M54" s="63"/>
      <c r="N54" s="61" t="s">
        <v>103</v>
      </c>
    </row>
    <row r="55" spans="1:14" ht="16.5" thickTop="1" thickBot="1" x14ac:dyDescent="0.3">
      <c r="A55" s="69">
        <f t="shared" si="3"/>
        <v>43032</v>
      </c>
      <c r="B55" s="63" t="s">
        <v>96</v>
      </c>
      <c r="C55" s="63" t="s">
        <v>99</v>
      </c>
      <c r="D55" s="63">
        <v>10</v>
      </c>
      <c r="E55" s="63">
        <v>16</v>
      </c>
      <c r="F55" s="84">
        <f t="shared" si="12"/>
        <v>6</v>
      </c>
      <c r="G55" s="63" t="s">
        <v>101</v>
      </c>
      <c r="H55" s="63">
        <f t="shared" si="4"/>
        <v>3440</v>
      </c>
      <c r="I55" s="63">
        <v>100</v>
      </c>
      <c r="J55" s="62">
        <f t="shared" si="10"/>
        <v>3540</v>
      </c>
      <c r="K55" s="63">
        <v>30</v>
      </c>
      <c r="L55" s="63">
        <f t="shared" si="11"/>
        <v>3000</v>
      </c>
      <c r="M55" s="63"/>
      <c r="N55" s="61" t="s">
        <v>105</v>
      </c>
    </row>
    <row r="56" spans="1:14" ht="16.5" thickTop="1" thickBot="1" x14ac:dyDescent="0.3">
      <c r="A56" s="69">
        <f t="shared" si="3"/>
        <v>43033</v>
      </c>
      <c r="B56" s="63" t="s">
        <v>97</v>
      </c>
      <c r="C56" s="63" t="s">
        <v>98</v>
      </c>
      <c r="D56" s="63">
        <v>8</v>
      </c>
      <c r="E56" s="63">
        <v>16</v>
      </c>
      <c r="F56" s="84">
        <f t="shared" si="12"/>
        <v>8</v>
      </c>
      <c r="G56" s="63" t="s">
        <v>104</v>
      </c>
      <c r="H56" s="63">
        <f t="shared" si="4"/>
        <v>4008</v>
      </c>
      <c r="I56" s="63">
        <v>305</v>
      </c>
      <c r="J56" s="62">
        <f t="shared" si="10"/>
        <v>4313</v>
      </c>
      <c r="K56" s="63">
        <v>30</v>
      </c>
      <c r="L56" s="63">
        <f t="shared" si="11"/>
        <v>9150</v>
      </c>
      <c r="M56" s="63"/>
      <c r="N56" s="61" t="s">
        <v>107</v>
      </c>
    </row>
    <row r="57" spans="1:14" ht="16.5" thickTop="1" thickBot="1" x14ac:dyDescent="0.3">
      <c r="A57" s="69">
        <f t="shared" si="3"/>
        <v>43034</v>
      </c>
      <c r="B57" s="63" t="s">
        <v>97</v>
      </c>
      <c r="C57" s="63" t="s">
        <v>98</v>
      </c>
      <c r="D57" s="63">
        <v>9</v>
      </c>
      <c r="E57" s="63">
        <v>16</v>
      </c>
      <c r="F57" s="84">
        <f t="shared" si="12"/>
        <v>7</v>
      </c>
      <c r="G57" s="82" t="s">
        <v>106</v>
      </c>
      <c r="H57" s="63">
        <f t="shared" si="4"/>
        <v>4313</v>
      </c>
      <c r="I57" s="63">
        <v>125</v>
      </c>
      <c r="J57" s="62">
        <f t="shared" si="10"/>
        <v>4438</v>
      </c>
      <c r="K57" s="63">
        <v>30</v>
      </c>
      <c r="L57" s="63">
        <f t="shared" si="11"/>
        <v>3750</v>
      </c>
      <c r="M57" s="63"/>
      <c r="N57" s="61" t="s">
        <v>103</v>
      </c>
    </row>
    <row r="58" spans="1:14" ht="16.5" thickTop="1" thickBot="1" x14ac:dyDescent="0.3">
      <c r="A58" s="69">
        <f t="shared" si="3"/>
        <v>43035</v>
      </c>
      <c r="B58" s="63" t="s">
        <v>96</v>
      </c>
      <c r="C58" s="63" t="s">
        <v>99</v>
      </c>
      <c r="D58" s="63">
        <v>8</v>
      </c>
      <c r="E58" s="63">
        <v>16</v>
      </c>
      <c r="F58" s="84">
        <f t="shared" si="12"/>
        <v>8</v>
      </c>
      <c r="G58" s="63" t="s">
        <v>101</v>
      </c>
      <c r="H58" s="63">
        <f t="shared" si="4"/>
        <v>3540</v>
      </c>
      <c r="I58" s="63">
        <v>115</v>
      </c>
      <c r="J58" s="62">
        <f t="shared" si="10"/>
        <v>3655</v>
      </c>
      <c r="K58" s="63">
        <v>30</v>
      </c>
      <c r="L58" s="63">
        <f t="shared" si="11"/>
        <v>3450</v>
      </c>
      <c r="M58" s="63"/>
      <c r="N58" s="61" t="s">
        <v>105</v>
      </c>
    </row>
    <row r="59" spans="1:14" ht="16.5" thickTop="1" thickBot="1" x14ac:dyDescent="0.3">
      <c r="A59" s="69">
        <f t="shared" si="3"/>
        <v>43036</v>
      </c>
      <c r="B59" s="63" t="s">
        <v>97</v>
      </c>
      <c r="C59" s="63" t="s">
        <v>98</v>
      </c>
      <c r="D59" s="63">
        <v>9</v>
      </c>
      <c r="E59" s="63">
        <v>16</v>
      </c>
      <c r="F59" s="84">
        <f t="shared" si="12"/>
        <v>7</v>
      </c>
      <c r="G59" s="63" t="s">
        <v>104</v>
      </c>
      <c r="H59" s="63">
        <f t="shared" si="4"/>
        <v>4438</v>
      </c>
      <c r="I59" s="63">
        <v>100</v>
      </c>
      <c r="J59" s="62">
        <f t="shared" si="10"/>
        <v>4538</v>
      </c>
      <c r="K59" s="63">
        <v>30</v>
      </c>
      <c r="L59" s="63">
        <f t="shared" si="11"/>
        <v>3000</v>
      </c>
      <c r="M59" s="63"/>
      <c r="N59" s="61" t="s">
        <v>107</v>
      </c>
    </row>
    <row r="60" spans="1:14" ht="16.5" thickTop="1" thickBot="1" x14ac:dyDescent="0.3">
      <c r="A60" s="69">
        <f t="shared" si="3"/>
        <v>43037</v>
      </c>
      <c r="B60" s="63" t="s">
        <v>97</v>
      </c>
      <c r="C60" s="63" t="s">
        <v>98</v>
      </c>
      <c r="D60" s="63">
        <v>0</v>
      </c>
      <c r="E60" s="63">
        <v>0</v>
      </c>
      <c r="F60" s="84">
        <f t="shared" si="12"/>
        <v>0</v>
      </c>
      <c r="G60" s="63" t="s">
        <v>104</v>
      </c>
      <c r="H60" s="63">
        <f t="shared" si="4"/>
        <v>4538</v>
      </c>
      <c r="I60" s="63">
        <v>0</v>
      </c>
      <c r="J60" s="62">
        <f t="shared" si="10"/>
        <v>4538</v>
      </c>
      <c r="K60" s="63">
        <v>30</v>
      </c>
      <c r="L60" s="63">
        <f t="shared" si="11"/>
        <v>0</v>
      </c>
      <c r="M60" s="63"/>
      <c r="N60" s="61" t="s">
        <v>103</v>
      </c>
    </row>
    <row r="61" spans="1:14" ht="16.5" thickTop="1" thickBot="1" x14ac:dyDescent="0.3">
      <c r="A61" s="69">
        <f t="shared" si="3"/>
        <v>43038</v>
      </c>
      <c r="B61" s="63" t="s">
        <v>96</v>
      </c>
      <c r="C61" s="63" t="s">
        <v>99</v>
      </c>
      <c r="D61" s="63">
        <v>8</v>
      </c>
      <c r="E61" s="63">
        <v>16</v>
      </c>
      <c r="F61" s="84">
        <f t="shared" si="12"/>
        <v>8</v>
      </c>
      <c r="G61" s="63" t="s">
        <v>101</v>
      </c>
      <c r="H61" s="63">
        <f t="shared" si="4"/>
        <v>3655</v>
      </c>
      <c r="I61" s="63">
        <v>305</v>
      </c>
      <c r="J61" s="62">
        <f t="shared" si="10"/>
        <v>3960</v>
      </c>
      <c r="K61" s="63">
        <v>30</v>
      </c>
      <c r="L61" s="63">
        <f t="shared" si="11"/>
        <v>9150</v>
      </c>
      <c r="M61" s="63"/>
      <c r="N61" s="61" t="s">
        <v>105</v>
      </c>
    </row>
    <row r="62" spans="1:14" ht="16.5" thickTop="1" thickBot="1" x14ac:dyDescent="0.3">
      <c r="A62" s="69">
        <f t="shared" si="3"/>
        <v>43039</v>
      </c>
      <c r="B62" s="63" t="s">
        <v>97</v>
      </c>
      <c r="C62" s="63" t="s">
        <v>98</v>
      </c>
      <c r="D62" s="63">
        <v>8</v>
      </c>
      <c r="E62" s="63">
        <v>16</v>
      </c>
      <c r="F62" s="84">
        <f t="shared" si="12"/>
        <v>8</v>
      </c>
      <c r="G62" s="63" t="s">
        <v>104</v>
      </c>
      <c r="H62" s="63">
        <f t="shared" si="4"/>
        <v>4538</v>
      </c>
      <c r="I62" s="63">
        <v>305</v>
      </c>
      <c r="J62" s="62">
        <f t="shared" si="10"/>
        <v>4843</v>
      </c>
      <c r="K62" s="63">
        <v>30</v>
      </c>
      <c r="L62" s="63">
        <f t="shared" si="11"/>
        <v>9150</v>
      </c>
      <c r="M62" s="63"/>
      <c r="N62" s="61" t="s">
        <v>107</v>
      </c>
    </row>
    <row r="63" spans="1:14" ht="16.5" thickTop="1" thickBot="1" x14ac:dyDescent="0.3">
      <c r="A63" s="69">
        <f t="shared" si="3"/>
        <v>43040</v>
      </c>
      <c r="B63" s="63" t="s">
        <v>97</v>
      </c>
      <c r="C63" s="63" t="s">
        <v>98</v>
      </c>
      <c r="D63" s="63">
        <v>9</v>
      </c>
      <c r="E63" s="63">
        <v>16</v>
      </c>
      <c r="F63" s="84">
        <f t="shared" si="12"/>
        <v>7</v>
      </c>
      <c r="G63" s="63" t="s">
        <v>104</v>
      </c>
      <c r="H63" s="63">
        <f t="shared" si="4"/>
        <v>4843</v>
      </c>
      <c r="I63" s="63">
        <v>125</v>
      </c>
      <c r="J63" s="62">
        <f t="shared" si="10"/>
        <v>4968</v>
      </c>
      <c r="K63" s="63">
        <v>30</v>
      </c>
      <c r="L63" s="63">
        <f t="shared" si="11"/>
        <v>3750</v>
      </c>
      <c r="M63" s="63"/>
      <c r="N63" s="61" t="s">
        <v>103</v>
      </c>
    </row>
    <row r="64" spans="1:14" ht="16.5" thickTop="1" thickBot="1" x14ac:dyDescent="0.3">
      <c r="A64" s="69">
        <f t="shared" si="3"/>
        <v>43041</v>
      </c>
      <c r="B64" s="63" t="s">
        <v>96</v>
      </c>
      <c r="C64" s="63" t="s">
        <v>99</v>
      </c>
      <c r="D64" s="63">
        <v>8</v>
      </c>
      <c r="E64" s="63">
        <v>16</v>
      </c>
      <c r="F64" s="84">
        <f t="shared" si="12"/>
        <v>8</v>
      </c>
      <c r="G64" s="82" t="s">
        <v>108</v>
      </c>
      <c r="H64" s="63">
        <f t="shared" si="4"/>
        <v>3960</v>
      </c>
      <c r="I64" s="63">
        <v>115</v>
      </c>
      <c r="J64" s="62">
        <f t="shared" si="10"/>
        <v>4075</v>
      </c>
      <c r="K64" s="63">
        <v>30</v>
      </c>
      <c r="L64" s="63">
        <f t="shared" si="11"/>
        <v>3450</v>
      </c>
      <c r="M64" s="63"/>
      <c r="N64" s="61" t="s">
        <v>105</v>
      </c>
    </row>
    <row r="65" spans="1:14" ht="16.5" thickTop="1" thickBot="1" x14ac:dyDescent="0.3">
      <c r="A65" s="69">
        <f t="shared" si="3"/>
        <v>43042</v>
      </c>
      <c r="B65" s="63" t="s">
        <v>97</v>
      </c>
      <c r="C65" s="63" t="s">
        <v>98</v>
      </c>
      <c r="D65" s="63">
        <v>9</v>
      </c>
      <c r="E65" s="63">
        <v>16</v>
      </c>
      <c r="F65" s="84">
        <f t="shared" si="12"/>
        <v>7</v>
      </c>
      <c r="G65" s="63" t="s">
        <v>104</v>
      </c>
      <c r="H65" s="63">
        <f t="shared" si="4"/>
        <v>4968</v>
      </c>
      <c r="I65" s="63">
        <v>100</v>
      </c>
      <c r="J65" s="62">
        <f t="shared" si="10"/>
        <v>5068</v>
      </c>
      <c r="K65" s="63">
        <v>30</v>
      </c>
      <c r="L65" s="63">
        <f t="shared" si="11"/>
        <v>3000</v>
      </c>
      <c r="M65" s="63"/>
      <c r="N65" s="61" t="s">
        <v>107</v>
      </c>
    </row>
    <row r="66" spans="1:14" ht="16.5" thickTop="1" thickBot="1" x14ac:dyDescent="0.3">
      <c r="A66" s="69">
        <f t="shared" si="3"/>
        <v>43043</v>
      </c>
      <c r="B66" s="63" t="s">
        <v>97</v>
      </c>
      <c r="C66" s="63" t="s">
        <v>98</v>
      </c>
      <c r="D66" s="63">
        <v>8</v>
      </c>
      <c r="E66" s="63">
        <v>16</v>
      </c>
      <c r="F66" s="84">
        <f t="shared" si="12"/>
        <v>8</v>
      </c>
      <c r="G66" s="63" t="s">
        <v>104</v>
      </c>
      <c r="H66" s="63">
        <f t="shared" si="4"/>
        <v>5068</v>
      </c>
      <c r="I66" s="63">
        <v>100</v>
      </c>
      <c r="J66" s="62">
        <f t="shared" si="10"/>
        <v>5168</v>
      </c>
      <c r="K66" s="63">
        <v>30</v>
      </c>
      <c r="L66" s="63">
        <f t="shared" ref="L66:L97" si="13">I66*K66</f>
        <v>3000</v>
      </c>
      <c r="M66" s="63"/>
      <c r="N66" s="61" t="s">
        <v>103</v>
      </c>
    </row>
    <row r="67" spans="1:14" ht="16.5" thickTop="1" thickBot="1" x14ac:dyDescent="0.3">
      <c r="A67" s="69">
        <f t="shared" si="3"/>
        <v>43044</v>
      </c>
      <c r="B67" s="63" t="s">
        <v>96</v>
      </c>
      <c r="C67" s="63" t="s">
        <v>99</v>
      </c>
      <c r="D67" s="63">
        <v>8</v>
      </c>
      <c r="E67" s="63">
        <v>16</v>
      </c>
      <c r="F67" s="84">
        <f t="shared" si="12"/>
        <v>8</v>
      </c>
      <c r="G67" s="63" t="s">
        <v>101</v>
      </c>
      <c r="H67" s="63">
        <f t="shared" si="4"/>
        <v>4075</v>
      </c>
      <c r="I67" s="63">
        <v>305</v>
      </c>
      <c r="J67" s="62">
        <f t="shared" si="10"/>
        <v>4380</v>
      </c>
      <c r="K67" s="63">
        <v>30</v>
      </c>
      <c r="L67" s="63">
        <f t="shared" si="13"/>
        <v>9150</v>
      </c>
      <c r="M67" s="63"/>
      <c r="N67" s="61" t="s">
        <v>124</v>
      </c>
    </row>
    <row r="68" spans="1:14" ht="16.5" thickTop="1" thickBot="1" x14ac:dyDescent="0.3">
      <c r="A68" s="69">
        <f t="shared" ref="A68:A131" si="14">A67+1</f>
        <v>43045</v>
      </c>
      <c r="B68" s="63" t="s">
        <v>97</v>
      </c>
      <c r="C68" s="63" t="s">
        <v>98</v>
      </c>
      <c r="D68" s="63">
        <v>9</v>
      </c>
      <c r="E68" s="63">
        <v>18</v>
      </c>
      <c r="F68" s="84">
        <f t="shared" si="12"/>
        <v>9</v>
      </c>
      <c r="G68" s="63" t="s">
        <v>101</v>
      </c>
      <c r="H68" s="63">
        <f t="shared" si="4"/>
        <v>5168</v>
      </c>
      <c r="I68" s="63">
        <v>100</v>
      </c>
      <c r="J68" s="62">
        <f t="shared" ref="J68:J131" si="15">H68+I68</f>
        <v>5268</v>
      </c>
      <c r="K68" s="63">
        <v>30</v>
      </c>
      <c r="L68" s="63">
        <f t="shared" si="13"/>
        <v>3000</v>
      </c>
      <c r="M68" s="63"/>
      <c r="N68" s="61" t="s">
        <v>107</v>
      </c>
    </row>
    <row r="69" spans="1:14" ht="16.5" thickTop="1" thickBot="1" x14ac:dyDescent="0.3">
      <c r="A69" s="69">
        <f t="shared" si="14"/>
        <v>43046</v>
      </c>
      <c r="B69" s="63" t="s">
        <v>96</v>
      </c>
      <c r="C69" s="63" t="s">
        <v>99</v>
      </c>
      <c r="D69" s="63">
        <v>8</v>
      </c>
      <c r="E69" s="63">
        <v>17</v>
      </c>
      <c r="F69" s="84">
        <f t="shared" si="12"/>
        <v>9</v>
      </c>
      <c r="G69" s="63" t="s">
        <v>106</v>
      </c>
      <c r="H69" s="63">
        <f t="shared" ref="H69:H132" si="16">IFERROR(VLOOKUP(C69,C67:J68,8,),VLOOKUP(C69,C66:J68,8,))</f>
        <v>4380</v>
      </c>
      <c r="I69" s="63">
        <v>305</v>
      </c>
      <c r="J69" s="62">
        <f t="shared" si="15"/>
        <v>4685</v>
      </c>
      <c r="K69" s="63">
        <v>30</v>
      </c>
      <c r="L69" s="63">
        <f t="shared" si="13"/>
        <v>9150</v>
      </c>
      <c r="M69" s="63"/>
      <c r="N69" s="61" t="s">
        <v>103</v>
      </c>
    </row>
    <row r="70" spans="1:14" ht="16.5" thickTop="1" thickBot="1" x14ac:dyDescent="0.3">
      <c r="A70" s="69">
        <f t="shared" si="14"/>
        <v>43047</v>
      </c>
      <c r="B70" s="63" t="s">
        <v>97</v>
      </c>
      <c r="C70" s="63" t="s">
        <v>98</v>
      </c>
      <c r="D70" s="63">
        <v>10</v>
      </c>
      <c r="E70" s="63">
        <v>21</v>
      </c>
      <c r="F70" s="84">
        <f t="shared" si="12"/>
        <v>11</v>
      </c>
      <c r="G70" s="63" t="s">
        <v>108</v>
      </c>
      <c r="H70" s="63">
        <f t="shared" si="16"/>
        <v>5268</v>
      </c>
      <c r="I70" s="63">
        <v>125</v>
      </c>
      <c r="J70" s="62">
        <f t="shared" si="15"/>
        <v>5393</v>
      </c>
      <c r="K70" s="63">
        <v>30</v>
      </c>
      <c r="L70" s="63">
        <f t="shared" si="13"/>
        <v>3750</v>
      </c>
      <c r="M70" s="63"/>
      <c r="N70" s="61" t="s">
        <v>105</v>
      </c>
    </row>
    <row r="71" spans="1:14" ht="16.5" thickTop="1" thickBot="1" x14ac:dyDescent="0.3">
      <c r="A71" s="69">
        <f t="shared" si="14"/>
        <v>43048</v>
      </c>
      <c r="B71" s="63" t="s">
        <v>96</v>
      </c>
      <c r="C71" s="63" t="s">
        <v>99</v>
      </c>
      <c r="D71" s="63">
        <v>9</v>
      </c>
      <c r="E71" s="63">
        <v>18</v>
      </c>
      <c r="F71" s="84">
        <f>E71-D71</f>
        <v>9</v>
      </c>
      <c r="G71" s="63" t="s">
        <v>101</v>
      </c>
      <c r="H71" s="63">
        <f t="shared" si="16"/>
        <v>4685</v>
      </c>
      <c r="I71" s="63">
        <v>115</v>
      </c>
      <c r="J71" s="62">
        <f t="shared" si="15"/>
        <v>4800</v>
      </c>
      <c r="K71" s="63">
        <v>30</v>
      </c>
      <c r="L71" s="63">
        <f t="shared" si="13"/>
        <v>3450</v>
      </c>
      <c r="M71" s="63"/>
      <c r="N71" s="61" t="s">
        <v>107</v>
      </c>
    </row>
    <row r="72" spans="1:14" ht="16.5" thickTop="1" thickBot="1" x14ac:dyDescent="0.3">
      <c r="A72" s="69">
        <f t="shared" si="14"/>
        <v>43049</v>
      </c>
      <c r="B72" s="63" t="s">
        <v>97</v>
      </c>
      <c r="C72" s="63" t="s">
        <v>98</v>
      </c>
      <c r="D72" s="63">
        <v>8</v>
      </c>
      <c r="E72" s="63">
        <v>15</v>
      </c>
      <c r="F72" s="84">
        <f t="shared" ref="F72:F100" si="17">E72-D72</f>
        <v>7</v>
      </c>
      <c r="G72" s="63" t="s">
        <v>104</v>
      </c>
      <c r="H72" s="63">
        <f t="shared" si="16"/>
        <v>5393</v>
      </c>
      <c r="I72" s="63">
        <v>100</v>
      </c>
      <c r="J72" s="62">
        <f t="shared" si="15"/>
        <v>5493</v>
      </c>
      <c r="K72" s="63">
        <v>30</v>
      </c>
      <c r="L72" s="63">
        <f t="shared" si="13"/>
        <v>3000</v>
      </c>
      <c r="M72" s="63"/>
      <c r="N72" s="61" t="s">
        <v>124</v>
      </c>
    </row>
    <row r="73" spans="1:14" ht="16.5" thickTop="1" thickBot="1" x14ac:dyDescent="0.3">
      <c r="A73" s="69">
        <f t="shared" si="14"/>
        <v>43050</v>
      </c>
      <c r="B73" s="63" t="s">
        <v>96</v>
      </c>
      <c r="C73" s="63" t="s">
        <v>99</v>
      </c>
      <c r="D73" s="63">
        <v>9</v>
      </c>
      <c r="E73" s="63">
        <v>18</v>
      </c>
      <c r="F73" s="84">
        <f t="shared" si="17"/>
        <v>9</v>
      </c>
      <c r="G73" s="63" t="s">
        <v>101</v>
      </c>
      <c r="H73" s="63">
        <f t="shared" si="16"/>
        <v>4800</v>
      </c>
      <c r="I73" s="63">
        <v>305</v>
      </c>
      <c r="J73" s="62">
        <f t="shared" si="15"/>
        <v>5105</v>
      </c>
      <c r="K73" s="63">
        <v>30</v>
      </c>
      <c r="L73" s="63">
        <f t="shared" si="13"/>
        <v>9150</v>
      </c>
      <c r="M73" s="63"/>
      <c r="N73" s="61" t="s">
        <v>105</v>
      </c>
    </row>
    <row r="74" spans="1:14" ht="16.5" thickTop="1" thickBot="1" x14ac:dyDescent="0.3">
      <c r="A74" s="69">
        <f t="shared" si="14"/>
        <v>43051</v>
      </c>
      <c r="B74" s="63" t="s">
        <v>97</v>
      </c>
      <c r="C74" s="63" t="s">
        <v>98</v>
      </c>
      <c r="D74" s="63">
        <v>8</v>
      </c>
      <c r="E74" s="63">
        <v>15</v>
      </c>
      <c r="F74" s="84">
        <f t="shared" si="17"/>
        <v>7</v>
      </c>
      <c r="G74" s="63" t="s">
        <v>104</v>
      </c>
      <c r="H74" s="63">
        <f t="shared" si="16"/>
        <v>5493</v>
      </c>
      <c r="I74" s="63">
        <v>125</v>
      </c>
      <c r="J74" s="62">
        <f t="shared" si="15"/>
        <v>5618</v>
      </c>
      <c r="K74" s="63">
        <v>30</v>
      </c>
      <c r="L74" s="63">
        <f t="shared" si="13"/>
        <v>3750</v>
      </c>
      <c r="M74" s="63"/>
      <c r="N74" s="61" t="s">
        <v>124</v>
      </c>
    </row>
    <row r="75" spans="1:14" ht="16.5" thickTop="1" thickBot="1" x14ac:dyDescent="0.3">
      <c r="A75" s="69">
        <f t="shared" si="14"/>
        <v>43052</v>
      </c>
      <c r="B75" s="63" t="s">
        <v>97</v>
      </c>
      <c r="C75" s="63" t="s">
        <v>98</v>
      </c>
      <c r="D75" s="63">
        <v>8</v>
      </c>
      <c r="E75" s="63">
        <v>16</v>
      </c>
      <c r="F75" s="84">
        <f t="shared" si="17"/>
        <v>8</v>
      </c>
      <c r="G75" s="63" t="s">
        <v>104</v>
      </c>
      <c r="H75" s="63">
        <f t="shared" si="16"/>
        <v>5618</v>
      </c>
      <c r="I75" s="63">
        <v>115</v>
      </c>
      <c r="J75" s="62">
        <f t="shared" si="15"/>
        <v>5733</v>
      </c>
      <c r="K75" s="63">
        <v>30</v>
      </c>
      <c r="L75" s="63">
        <f t="shared" si="13"/>
        <v>3450</v>
      </c>
      <c r="M75" s="63"/>
      <c r="N75" s="61" t="s">
        <v>103</v>
      </c>
    </row>
    <row r="76" spans="1:14" ht="16.5" thickTop="1" thickBot="1" x14ac:dyDescent="0.3">
      <c r="A76" s="69">
        <f t="shared" si="14"/>
        <v>43053</v>
      </c>
      <c r="B76" s="63" t="s">
        <v>96</v>
      </c>
      <c r="C76" s="63" t="s">
        <v>99</v>
      </c>
      <c r="D76" s="63">
        <v>9</v>
      </c>
      <c r="E76" s="63">
        <v>16</v>
      </c>
      <c r="F76" s="84">
        <f t="shared" si="17"/>
        <v>7</v>
      </c>
      <c r="G76" s="63" t="s">
        <v>101</v>
      </c>
      <c r="H76" s="63">
        <f t="shared" si="16"/>
        <v>5105</v>
      </c>
      <c r="I76" s="63">
        <v>100</v>
      </c>
      <c r="J76" s="62">
        <f t="shared" si="15"/>
        <v>5205</v>
      </c>
      <c r="K76" s="63">
        <v>30</v>
      </c>
      <c r="L76" s="63">
        <f t="shared" si="13"/>
        <v>3000</v>
      </c>
      <c r="M76" s="63"/>
      <c r="N76" s="61" t="s">
        <v>105</v>
      </c>
    </row>
    <row r="77" spans="1:14" ht="16.5" thickTop="1" thickBot="1" x14ac:dyDescent="0.3">
      <c r="A77" s="69">
        <f t="shared" si="14"/>
        <v>43054</v>
      </c>
      <c r="B77" s="63" t="s">
        <v>97</v>
      </c>
      <c r="C77" s="63" t="s">
        <v>98</v>
      </c>
      <c r="D77" s="63">
        <v>8</v>
      </c>
      <c r="E77" s="63">
        <v>16</v>
      </c>
      <c r="F77" s="84">
        <f t="shared" si="17"/>
        <v>8</v>
      </c>
      <c r="G77" s="63" t="s">
        <v>104</v>
      </c>
      <c r="H77" s="63">
        <f t="shared" si="16"/>
        <v>5733</v>
      </c>
      <c r="I77" s="63">
        <v>305</v>
      </c>
      <c r="J77" s="62">
        <f t="shared" si="15"/>
        <v>6038</v>
      </c>
      <c r="K77" s="63">
        <v>30</v>
      </c>
      <c r="L77" s="63">
        <f t="shared" si="13"/>
        <v>9150</v>
      </c>
      <c r="M77" s="63"/>
      <c r="N77" s="61" t="s">
        <v>107</v>
      </c>
    </row>
    <row r="78" spans="1:14" ht="16.5" thickTop="1" thickBot="1" x14ac:dyDescent="0.3">
      <c r="A78" s="69">
        <f t="shared" si="14"/>
        <v>43055</v>
      </c>
      <c r="B78" s="63" t="s">
        <v>97</v>
      </c>
      <c r="C78" s="63" t="s">
        <v>98</v>
      </c>
      <c r="D78" s="63">
        <v>9</v>
      </c>
      <c r="E78" s="63">
        <v>16</v>
      </c>
      <c r="F78" s="84">
        <f t="shared" si="17"/>
        <v>7</v>
      </c>
      <c r="G78" s="63" t="s">
        <v>104</v>
      </c>
      <c r="H78" s="63">
        <f t="shared" si="16"/>
        <v>6038</v>
      </c>
      <c r="I78" s="63">
        <v>125</v>
      </c>
      <c r="J78" s="62">
        <f t="shared" si="15"/>
        <v>6163</v>
      </c>
      <c r="K78" s="63">
        <v>30</v>
      </c>
      <c r="L78" s="63">
        <f t="shared" si="13"/>
        <v>3750</v>
      </c>
      <c r="M78" s="63"/>
      <c r="N78" s="61" t="s">
        <v>103</v>
      </c>
    </row>
    <row r="79" spans="1:14" ht="16.5" thickTop="1" thickBot="1" x14ac:dyDescent="0.3">
      <c r="A79" s="69">
        <f t="shared" si="14"/>
        <v>43056</v>
      </c>
      <c r="B79" s="63" t="s">
        <v>96</v>
      </c>
      <c r="C79" s="63" t="s">
        <v>99</v>
      </c>
      <c r="D79" s="63">
        <v>8</v>
      </c>
      <c r="E79" s="63">
        <v>16</v>
      </c>
      <c r="F79" s="84">
        <f t="shared" si="17"/>
        <v>8</v>
      </c>
      <c r="G79" s="63" t="s">
        <v>101</v>
      </c>
      <c r="H79" s="63">
        <f t="shared" si="16"/>
        <v>5205</v>
      </c>
      <c r="I79" s="63">
        <v>115</v>
      </c>
      <c r="J79" s="62">
        <f t="shared" si="15"/>
        <v>5320</v>
      </c>
      <c r="K79" s="63">
        <v>30</v>
      </c>
      <c r="L79" s="63">
        <f t="shared" si="13"/>
        <v>3450</v>
      </c>
      <c r="M79" s="63"/>
      <c r="N79" s="61" t="s">
        <v>105</v>
      </c>
    </row>
    <row r="80" spans="1:14" ht="16.5" thickTop="1" thickBot="1" x14ac:dyDescent="0.3">
      <c r="A80" s="69">
        <f t="shared" si="14"/>
        <v>43057</v>
      </c>
      <c r="B80" s="63" t="s">
        <v>97</v>
      </c>
      <c r="C80" s="63" t="s">
        <v>98</v>
      </c>
      <c r="D80" s="63">
        <v>9</v>
      </c>
      <c r="E80" s="63">
        <v>16</v>
      </c>
      <c r="F80" s="84">
        <f t="shared" si="17"/>
        <v>7</v>
      </c>
      <c r="G80" s="63" t="s">
        <v>104</v>
      </c>
      <c r="H80" s="63">
        <f t="shared" si="16"/>
        <v>6163</v>
      </c>
      <c r="I80" s="63">
        <v>100</v>
      </c>
      <c r="J80" s="62">
        <f t="shared" si="15"/>
        <v>6263</v>
      </c>
      <c r="K80" s="63">
        <v>30</v>
      </c>
      <c r="L80" s="63">
        <f t="shared" si="13"/>
        <v>3000</v>
      </c>
      <c r="M80" s="63"/>
      <c r="N80" s="61" t="s">
        <v>107</v>
      </c>
    </row>
    <row r="81" spans="1:14" ht="16.5" thickTop="1" thickBot="1" x14ac:dyDescent="0.3">
      <c r="A81" s="69">
        <f t="shared" si="14"/>
        <v>43058</v>
      </c>
      <c r="B81" s="63" t="s">
        <v>97</v>
      </c>
      <c r="C81" s="63" t="s">
        <v>98</v>
      </c>
      <c r="D81" s="63">
        <v>8</v>
      </c>
      <c r="E81" s="63">
        <v>16</v>
      </c>
      <c r="F81" s="84">
        <f t="shared" si="17"/>
        <v>8</v>
      </c>
      <c r="G81" s="63" t="s">
        <v>104</v>
      </c>
      <c r="H81" s="63">
        <f t="shared" si="16"/>
        <v>6263</v>
      </c>
      <c r="I81" s="63">
        <v>100</v>
      </c>
      <c r="J81" s="62">
        <f t="shared" si="15"/>
        <v>6363</v>
      </c>
      <c r="K81" s="63">
        <v>30</v>
      </c>
      <c r="L81" s="63">
        <f t="shared" si="13"/>
        <v>3000</v>
      </c>
      <c r="M81" s="63"/>
      <c r="N81" s="61" t="s">
        <v>103</v>
      </c>
    </row>
    <row r="82" spans="1:14" ht="16.5" thickTop="1" thickBot="1" x14ac:dyDescent="0.3">
      <c r="A82" s="69">
        <f t="shared" si="14"/>
        <v>43059</v>
      </c>
      <c r="B82" s="63" t="s">
        <v>96</v>
      </c>
      <c r="C82" s="63" t="s">
        <v>99</v>
      </c>
      <c r="D82" s="63">
        <v>8</v>
      </c>
      <c r="E82" s="63">
        <v>16</v>
      </c>
      <c r="F82" s="84">
        <f t="shared" si="17"/>
        <v>8</v>
      </c>
      <c r="G82" s="82" t="s">
        <v>106</v>
      </c>
      <c r="H82" s="63">
        <f t="shared" si="16"/>
        <v>5320</v>
      </c>
      <c r="I82" s="63">
        <v>305</v>
      </c>
      <c r="J82" s="62">
        <f t="shared" si="15"/>
        <v>5625</v>
      </c>
      <c r="K82" s="63">
        <v>30</v>
      </c>
      <c r="L82" s="63">
        <f t="shared" si="13"/>
        <v>9150</v>
      </c>
      <c r="M82" s="63"/>
      <c r="N82" s="61" t="s">
        <v>105</v>
      </c>
    </row>
    <row r="83" spans="1:14" ht="16.5" thickTop="1" thickBot="1" x14ac:dyDescent="0.3">
      <c r="A83" s="69">
        <f t="shared" si="14"/>
        <v>43060</v>
      </c>
      <c r="B83" s="63" t="s">
        <v>97</v>
      </c>
      <c r="C83" s="63" t="s">
        <v>98</v>
      </c>
      <c r="D83" s="63">
        <v>9</v>
      </c>
      <c r="E83" s="63">
        <v>16</v>
      </c>
      <c r="F83" s="84">
        <f t="shared" si="17"/>
        <v>7</v>
      </c>
      <c r="G83" s="63" t="s">
        <v>104</v>
      </c>
      <c r="H83" s="63">
        <f t="shared" si="16"/>
        <v>6363</v>
      </c>
      <c r="I83" s="63">
        <v>125</v>
      </c>
      <c r="J83" s="62">
        <f t="shared" si="15"/>
        <v>6488</v>
      </c>
      <c r="K83" s="63">
        <v>30</v>
      </c>
      <c r="L83" s="63">
        <f t="shared" si="13"/>
        <v>3750</v>
      </c>
      <c r="M83" s="63"/>
      <c r="N83" s="61" t="s">
        <v>107</v>
      </c>
    </row>
    <row r="84" spans="1:14" ht="16.5" thickTop="1" thickBot="1" x14ac:dyDescent="0.3">
      <c r="A84" s="69">
        <f t="shared" si="14"/>
        <v>43061</v>
      </c>
      <c r="B84" s="63" t="s">
        <v>97</v>
      </c>
      <c r="C84" s="63" t="s">
        <v>98</v>
      </c>
      <c r="D84" s="63">
        <v>7</v>
      </c>
      <c r="E84" s="63">
        <v>16</v>
      </c>
      <c r="F84" s="84">
        <f t="shared" si="17"/>
        <v>9</v>
      </c>
      <c r="G84" s="82" t="s">
        <v>106</v>
      </c>
      <c r="H84" s="63">
        <f t="shared" si="16"/>
        <v>6488</v>
      </c>
      <c r="I84" s="63">
        <v>115</v>
      </c>
      <c r="J84" s="62">
        <f t="shared" si="15"/>
        <v>6603</v>
      </c>
      <c r="K84" s="63">
        <v>30</v>
      </c>
      <c r="L84" s="63">
        <f t="shared" si="13"/>
        <v>3450</v>
      </c>
      <c r="M84" s="63"/>
      <c r="N84" s="61" t="s">
        <v>103</v>
      </c>
    </row>
    <row r="85" spans="1:14" ht="16.5" thickTop="1" thickBot="1" x14ac:dyDescent="0.3">
      <c r="A85" s="69">
        <f t="shared" si="14"/>
        <v>43062</v>
      </c>
      <c r="B85" s="63" t="s">
        <v>96</v>
      </c>
      <c r="C85" s="63" t="s">
        <v>99</v>
      </c>
      <c r="D85" s="63">
        <v>10</v>
      </c>
      <c r="E85" s="63">
        <v>16</v>
      </c>
      <c r="F85" s="84">
        <f t="shared" si="17"/>
        <v>6</v>
      </c>
      <c r="G85" s="63" t="s">
        <v>101</v>
      </c>
      <c r="H85" s="63">
        <f t="shared" si="16"/>
        <v>5625</v>
      </c>
      <c r="I85" s="63">
        <v>100</v>
      </c>
      <c r="J85" s="62">
        <f t="shared" si="15"/>
        <v>5725</v>
      </c>
      <c r="K85" s="63">
        <v>30</v>
      </c>
      <c r="L85" s="63">
        <f t="shared" si="13"/>
        <v>3000</v>
      </c>
      <c r="M85" s="63"/>
      <c r="N85" s="61" t="s">
        <v>124</v>
      </c>
    </row>
    <row r="86" spans="1:14" ht="16.5" thickTop="1" thickBot="1" x14ac:dyDescent="0.3">
      <c r="A86" s="69">
        <f t="shared" si="14"/>
        <v>43063</v>
      </c>
      <c r="B86" s="63" t="s">
        <v>97</v>
      </c>
      <c r="C86" s="63" t="s">
        <v>98</v>
      </c>
      <c r="D86" s="63">
        <v>8</v>
      </c>
      <c r="E86" s="63">
        <v>16</v>
      </c>
      <c r="F86" s="84">
        <f t="shared" si="17"/>
        <v>8</v>
      </c>
      <c r="G86" s="63" t="s">
        <v>104</v>
      </c>
      <c r="H86" s="63">
        <f t="shared" si="16"/>
        <v>6603</v>
      </c>
      <c r="I86" s="63">
        <v>305</v>
      </c>
      <c r="J86" s="62">
        <f t="shared" si="15"/>
        <v>6908</v>
      </c>
      <c r="K86" s="63">
        <v>30</v>
      </c>
      <c r="L86" s="63">
        <f t="shared" si="13"/>
        <v>9150</v>
      </c>
      <c r="M86" s="63"/>
      <c r="N86" s="61" t="s">
        <v>107</v>
      </c>
    </row>
    <row r="87" spans="1:14" ht="16.5" thickTop="1" thickBot="1" x14ac:dyDescent="0.3">
      <c r="A87" s="69">
        <f t="shared" si="14"/>
        <v>43064</v>
      </c>
      <c r="B87" s="63" t="s">
        <v>97</v>
      </c>
      <c r="C87" s="63" t="s">
        <v>98</v>
      </c>
      <c r="D87" s="63">
        <v>9</v>
      </c>
      <c r="E87" s="63">
        <v>16</v>
      </c>
      <c r="F87" s="84">
        <f t="shared" si="17"/>
        <v>7</v>
      </c>
      <c r="G87" s="63" t="s">
        <v>104</v>
      </c>
      <c r="H87" s="63">
        <f t="shared" si="16"/>
        <v>6908</v>
      </c>
      <c r="I87" s="63">
        <v>125</v>
      </c>
      <c r="J87" s="62">
        <f t="shared" si="15"/>
        <v>7033</v>
      </c>
      <c r="K87" s="63">
        <v>30</v>
      </c>
      <c r="L87" s="63">
        <f t="shared" si="13"/>
        <v>3750</v>
      </c>
      <c r="M87" s="63"/>
      <c r="N87" s="61" t="s">
        <v>103</v>
      </c>
    </row>
    <row r="88" spans="1:14" ht="16.5" thickTop="1" thickBot="1" x14ac:dyDescent="0.3">
      <c r="A88" s="69">
        <f t="shared" si="14"/>
        <v>43065</v>
      </c>
      <c r="B88" s="63" t="s">
        <v>96</v>
      </c>
      <c r="C88" s="63" t="s">
        <v>99</v>
      </c>
      <c r="D88" s="63">
        <v>8</v>
      </c>
      <c r="E88" s="63">
        <v>16</v>
      </c>
      <c r="F88" s="84">
        <f t="shared" si="17"/>
        <v>8</v>
      </c>
      <c r="G88" s="63" t="s">
        <v>101</v>
      </c>
      <c r="H88" s="63">
        <f t="shared" si="16"/>
        <v>5725</v>
      </c>
      <c r="I88" s="63">
        <v>115</v>
      </c>
      <c r="J88" s="62">
        <f t="shared" si="15"/>
        <v>5840</v>
      </c>
      <c r="K88" s="63">
        <v>30</v>
      </c>
      <c r="L88" s="63">
        <f t="shared" si="13"/>
        <v>3450</v>
      </c>
      <c r="M88" s="63"/>
      <c r="N88" s="61" t="s">
        <v>105</v>
      </c>
    </row>
    <row r="89" spans="1:14" ht="16.5" thickTop="1" thickBot="1" x14ac:dyDescent="0.3">
      <c r="A89" s="69">
        <f t="shared" si="14"/>
        <v>43066</v>
      </c>
      <c r="B89" s="63" t="s">
        <v>97</v>
      </c>
      <c r="C89" s="63" t="s">
        <v>98</v>
      </c>
      <c r="D89" s="63">
        <v>9</v>
      </c>
      <c r="E89" s="63">
        <v>16</v>
      </c>
      <c r="F89" s="84">
        <f t="shared" si="17"/>
        <v>7</v>
      </c>
      <c r="G89" s="63" t="s">
        <v>104</v>
      </c>
      <c r="H89" s="63">
        <f t="shared" si="16"/>
        <v>7033</v>
      </c>
      <c r="I89" s="63">
        <v>100</v>
      </c>
      <c r="J89" s="62">
        <f t="shared" si="15"/>
        <v>7133</v>
      </c>
      <c r="K89" s="63">
        <v>30</v>
      </c>
      <c r="L89" s="63">
        <f t="shared" si="13"/>
        <v>3000</v>
      </c>
      <c r="M89" s="63"/>
      <c r="N89" s="61" t="s">
        <v>107</v>
      </c>
    </row>
    <row r="90" spans="1:14" ht="16.5" thickTop="1" thickBot="1" x14ac:dyDescent="0.3">
      <c r="A90" s="69">
        <f t="shared" si="14"/>
        <v>43067</v>
      </c>
      <c r="B90" s="63" t="s">
        <v>97</v>
      </c>
      <c r="C90" s="63" t="s">
        <v>98</v>
      </c>
      <c r="D90" s="63">
        <v>8</v>
      </c>
      <c r="E90" s="63">
        <v>16</v>
      </c>
      <c r="F90" s="84">
        <f t="shared" si="17"/>
        <v>8</v>
      </c>
      <c r="G90" s="63" t="s">
        <v>104</v>
      </c>
      <c r="H90" s="63">
        <f t="shared" si="16"/>
        <v>7133</v>
      </c>
      <c r="I90" s="63">
        <v>100</v>
      </c>
      <c r="J90" s="62">
        <f t="shared" si="15"/>
        <v>7233</v>
      </c>
      <c r="K90" s="63">
        <v>30</v>
      </c>
      <c r="L90" s="63">
        <f t="shared" si="13"/>
        <v>3000</v>
      </c>
      <c r="M90" s="63"/>
      <c r="N90" s="61" t="s">
        <v>124</v>
      </c>
    </row>
    <row r="91" spans="1:14" ht="16.5" thickTop="1" thickBot="1" x14ac:dyDescent="0.3">
      <c r="A91" s="69">
        <f t="shared" si="14"/>
        <v>43068</v>
      </c>
      <c r="B91" s="63" t="s">
        <v>96</v>
      </c>
      <c r="C91" s="63" t="s">
        <v>99</v>
      </c>
      <c r="D91" s="63">
        <v>8</v>
      </c>
      <c r="E91" s="63">
        <v>16</v>
      </c>
      <c r="F91" s="84">
        <f t="shared" si="17"/>
        <v>8</v>
      </c>
      <c r="G91" s="63" t="s">
        <v>101</v>
      </c>
      <c r="H91" s="63">
        <f t="shared" si="16"/>
        <v>5840</v>
      </c>
      <c r="I91" s="63">
        <v>305</v>
      </c>
      <c r="J91" s="62">
        <f t="shared" si="15"/>
        <v>6145</v>
      </c>
      <c r="K91" s="63">
        <v>30</v>
      </c>
      <c r="L91" s="63">
        <f t="shared" si="13"/>
        <v>9150</v>
      </c>
      <c r="M91" s="63"/>
      <c r="N91" s="61" t="s">
        <v>105</v>
      </c>
    </row>
    <row r="92" spans="1:14" ht="16.5" thickTop="1" thickBot="1" x14ac:dyDescent="0.3">
      <c r="A92" s="69">
        <f t="shared" si="14"/>
        <v>43069</v>
      </c>
      <c r="B92" s="63" t="s">
        <v>97</v>
      </c>
      <c r="C92" s="63" t="s">
        <v>98</v>
      </c>
      <c r="D92" s="63">
        <v>8</v>
      </c>
      <c r="E92" s="63">
        <v>16</v>
      </c>
      <c r="F92" s="84">
        <f t="shared" si="17"/>
        <v>8</v>
      </c>
      <c r="G92" s="63" t="s">
        <v>104</v>
      </c>
      <c r="H92" s="63">
        <f t="shared" si="16"/>
        <v>7233</v>
      </c>
      <c r="I92" s="63">
        <v>305</v>
      </c>
      <c r="J92" s="62">
        <f t="shared" si="15"/>
        <v>7538</v>
      </c>
      <c r="K92" s="63">
        <v>30</v>
      </c>
      <c r="L92" s="63">
        <f t="shared" si="13"/>
        <v>9150</v>
      </c>
      <c r="M92" s="63"/>
      <c r="N92" s="61" t="s">
        <v>107</v>
      </c>
    </row>
    <row r="93" spans="1:14" ht="16.5" thickTop="1" thickBot="1" x14ac:dyDescent="0.3">
      <c r="A93" s="69">
        <f t="shared" si="14"/>
        <v>43070</v>
      </c>
      <c r="B93" s="63" t="s">
        <v>97</v>
      </c>
      <c r="C93" s="63" t="s">
        <v>98</v>
      </c>
      <c r="D93" s="63">
        <v>9</v>
      </c>
      <c r="E93" s="63">
        <v>16</v>
      </c>
      <c r="F93" s="84">
        <f t="shared" si="17"/>
        <v>7</v>
      </c>
      <c r="G93" s="63" t="s">
        <v>104</v>
      </c>
      <c r="H93" s="63">
        <f t="shared" si="16"/>
        <v>7538</v>
      </c>
      <c r="I93" s="63">
        <v>125</v>
      </c>
      <c r="J93" s="62">
        <f t="shared" si="15"/>
        <v>7663</v>
      </c>
      <c r="K93" s="63">
        <v>30</v>
      </c>
      <c r="L93" s="63">
        <f t="shared" si="13"/>
        <v>3750</v>
      </c>
      <c r="M93" s="63"/>
      <c r="N93" s="61" t="s">
        <v>103</v>
      </c>
    </row>
    <row r="94" spans="1:14" ht="16.5" thickTop="1" thickBot="1" x14ac:dyDescent="0.3">
      <c r="A94" s="69">
        <f t="shared" si="14"/>
        <v>43071</v>
      </c>
      <c r="B94" s="63" t="s">
        <v>96</v>
      </c>
      <c r="C94" s="63" t="s">
        <v>99</v>
      </c>
      <c r="D94" s="63">
        <v>8</v>
      </c>
      <c r="E94" s="63">
        <v>16</v>
      </c>
      <c r="F94" s="84">
        <f t="shared" si="17"/>
        <v>8</v>
      </c>
      <c r="G94" s="63" t="s">
        <v>101</v>
      </c>
      <c r="H94" s="63">
        <f t="shared" si="16"/>
        <v>6145</v>
      </c>
      <c r="I94" s="63">
        <v>115</v>
      </c>
      <c r="J94" s="62">
        <f t="shared" si="15"/>
        <v>6260</v>
      </c>
      <c r="K94" s="63">
        <v>30</v>
      </c>
      <c r="L94" s="63">
        <f t="shared" si="13"/>
        <v>3450</v>
      </c>
      <c r="M94" s="63"/>
      <c r="N94" s="61" t="s">
        <v>105</v>
      </c>
    </row>
    <row r="95" spans="1:14" ht="16.5" thickTop="1" thickBot="1" x14ac:dyDescent="0.3">
      <c r="A95" s="69">
        <f t="shared" si="14"/>
        <v>43072</v>
      </c>
      <c r="B95" s="63" t="s">
        <v>96</v>
      </c>
      <c r="C95" s="63" t="s">
        <v>99</v>
      </c>
      <c r="D95" s="63">
        <v>9</v>
      </c>
      <c r="E95" s="63">
        <v>16</v>
      </c>
      <c r="F95" s="84">
        <f t="shared" si="17"/>
        <v>7</v>
      </c>
      <c r="G95" s="63" t="s">
        <v>104</v>
      </c>
      <c r="H95" s="63">
        <f t="shared" si="16"/>
        <v>6260</v>
      </c>
      <c r="I95" s="63">
        <v>100</v>
      </c>
      <c r="J95" s="62">
        <f t="shared" si="15"/>
        <v>6360</v>
      </c>
      <c r="K95" s="63">
        <v>30</v>
      </c>
      <c r="L95" s="63">
        <f t="shared" si="13"/>
        <v>3000</v>
      </c>
      <c r="M95" s="63"/>
      <c r="N95" s="61" t="s">
        <v>107</v>
      </c>
    </row>
    <row r="96" spans="1:14" ht="16.5" thickTop="1" thickBot="1" x14ac:dyDescent="0.3">
      <c r="A96" s="69">
        <f t="shared" si="14"/>
        <v>43073</v>
      </c>
      <c r="B96" s="63" t="s">
        <v>97</v>
      </c>
      <c r="C96" s="63" t="s">
        <v>98</v>
      </c>
      <c r="D96" s="63">
        <v>8</v>
      </c>
      <c r="E96" s="63">
        <v>16</v>
      </c>
      <c r="F96" s="84">
        <f t="shared" si="17"/>
        <v>8</v>
      </c>
      <c r="G96" s="63" t="s">
        <v>104</v>
      </c>
      <c r="H96" s="63">
        <f t="shared" si="16"/>
        <v>7663</v>
      </c>
      <c r="I96" s="63">
        <v>100</v>
      </c>
      <c r="J96" s="62">
        <f t="shared" si="15"/>
        <v>7763</v>
      </c>
      <c r="K96" s="63">
        <v>30</v>
      </c>
      <c r="L96" s="63">
        <f t="shared" si="13"/>
        <v>3000</v>
      </c>
      <c r="M96" s="63"/>
      <c r="N96" s="61" t="s">
        <v>103</v>
      </c>
    </row>
    <row r="97" spans="1:14" ht="16.5" thickTop="1" thickBot="1" x14ac:dyDescent="0.3">
      <c r="A97" s="69">
        <f t="shared" si="14"/>
        <v>43074</v>
      </c>
      <c r="B97" s="63" t="s">
        <v>96</v>
      </c>
      <c r="C97" s="63" t="s">
        <v>99</v>
      </c>
      <c r="D97" s="63">
        <v>8</v>
      </c>
      <c r="E97" s="63">
        <v>16</v>
      </c>
      <c r="F97" s="84">
        <f t="shared" si="17"/>
        <v>8</v>
      </c>
      <c r="G97" s="63" t="s">
        <v>101</v>
      </c>
      <c r="H97" s="63">
        <f t="shared" si="16"/>
        <v>6360</v>
      </c>
      <c r="I97" s="63">
        <v>305</v>
      </c>
      <c r="J97" s="62">
        <f t="shared" si="15"/>
        <v>6665</v>
      </c>
      <c r="K97" s="63">
        <v>30</v>
      </c>
      <c r="L97" s="63">
        <f t="shared" si="13"/>
        <v>9150</v>
      </c>
      <c r="M97" s="63"/>
      <c r="N97" s="61" t="s">
        <v>105</v>
      </c>
    </row>
    <row r="98" spans="1:14" ht="16.5" thickTop="1" thickBot="1" x14ac:dyDescent="0.3">
      <c r="A98" s="69">
        <f t="shared" si="14"/>
        <v>43075</v>
      </c>
      <c r="B98" s="63" t="s">
        <v>97</v>
      </c>
      <c r="C98" s="63" t="s">
        <v>98</v>
      </c>
      <c r="D98" s="63">
        <v>9</v>
      </c>
      <c r="E98" s="63">
        <v>18</v>
      </c>
      <c r="F98" s="84">
        <f t="shared" si="17"/>
        <v>9</v>
      </c>
      <c r="G98" s="63" t="s">
        <v>101</v>
      </c>
      <c r="H98" s="63">
        <f t="shared" si="16"/>
        <v>7763</v>
      </c>
      <c r="I98" s="63">
        <v>100</v>
      </c>
      <c r="J98" s="62">
        <f t="shared" si="15"/>
        <v>7863</v>
      </c>
      <c r="K98" s="63">
        <v>30</v>
      </c>
      <c r="L98" s="63">
        <f t="shared" ref="L98:L141" si="18">I98*K98</f>
        <v>3000</v>
      </c>
      <c r="M98" s="63"/>
      <c r="N98" s="61" t="s">
        <v>124</v>
      </c>
    </row>
    <row r="99" spans="1:14" ht="16.5" thickTop="1" thickBot="1" x14ac:dyDescent="0.3">
      <c r="A99" s="69">
        <f t="shared" si="14"/>
        <v>43076</v>
      </c>
      <c r="B99" s="63" t="s">
        <v>96</v>
      </c>
      <c r="C99" s="63" t="s">
        <v>99</v>
      </c>
      <c r="D99" s="63">
        <v>8</v>
      </c>
      <c r="E99" s="63">
        <v>17</v>
      </c>
      <c r="F99" s="84">
        <f t="shared" si="17"/>
        <v>9</v>
      </c>
      <c r="G99" s="63" t="s">
        <v>106</v>
      </c>
      <c r="H99" s="63">
        <f t="shared" si="16"/>
        <v>6665</v>
      </c>
      <c r="I99" s="63">
        <v>305</v>
      </c>
      <c r="J99" s="62">
        <f t="shared" si="15"/>
        <v>6970</v>
      </c>
      <c r="K99" s="63">
        <v>30</v>
      </c>
      <c r="L99" s="63">
        <f t="shared" si="18"/>
        <v>9150</v>
      </c>
      <c r="M99" s="63"/>
      <c r="N99" s="61" t="s">
        <v>103</v>
      </c>
    </row>
    <row r="100" spans="1:14" ht="16.5" thickTop="1" thickBot="1" x14ac:dyDescent="0.3">
      <c r="A100" s="69">
        <f t="shared" si="14"/>
        <v>43077</v>
      </c>
      <c r="B100" s="63" t="s">
        <v>97</v>
      </c>
      <c r="C100" s="63" t="s">
        <v>98</v>
      </c>
      <c r="D100" s="63">
        <v>10</v>
      </c>
      <c r="E100" s="63">
        <v>21</v>
      </c>
      <c r="F100" s="84">
        <f t="shared" si="17"/>
        <v>11</v>
      </c>
      <c r="G100" s="63" t="s">
        <v>108</v>
      </c>
      <c r="H100" s="63">
        <f t="shared" si="16"/>
        <v>7863</v>
      </c>
      <c r="I100" s="63">
        <v>125</v>
      </c>
      <c r="J100" s="62">
        <f t="shared" si="15"/>
        <v>7988</v>
      </c>
      <c r="K100" s="63">
        <v>30</v>
      </c>
      <c r="L100" s="63">
        <f t="shared" si="18"/>
        <v>3750</v>
      </c>
      <c r="M100" s="63"/>
      <c r="N100" s="61" t="s">
        <v>105</v>
      </c>
    </row>
    <row r="101" spans="1:14" ht="16.5" thickTop="1" thickBot="1" x14ac:dyDescent="0.3">
      <c r="A101" s="69">
        <f t="shared" si="14"/>
        <v>43078</v>
      </c>
      <c r="B101" s="63" t="s">
        <v>96</v>
      </c>
      <c r="C101" s="63" t="s">
        <v>99</v>
      </c>
      <c r="D101" s="63">
        <v>9</v>
      </c>
      <c r="E101" s="63">
        <v>18</v>
      </c>
      <c r="F101" s="84">
        <f>E101-D101</f>
        <v>9</v>
      </c>
      <c r="G101" s="63" t="s">
        <v>101</v>
      </c>
      <c r="H101" s="63">
        <f t="shared" si="16"/>
        <v>6970</v>
      </c>
      <c r="I101" s="63">
        <v>115</v>
      </c>
      <c r="J101" s="62">
        <f t="shared" si="15"/>
        <v>7085</v>
      </c>
      <c r="K101" s="63">
        <v>30</v>
      </c>
      <c r="L101" s="63">
        <f t="shared" si="18"/>
        <v>3450</v>
      </c>
      <c r="M101" s="63"/>
      <c r="N101" s="61" t="s">
        <v>107</v>
      </c>
    </row>
    <row r="102" spans="1:14" ht="16.5" thickTop="1" thickBot="1" x14ac:dyDescent="0.3">
      <c r="A102" s="69">
        <f t="shared" si="14"/>
        <v>43079</v>
      </c>
      <c r="B102" s="63" t="s">
        <v>97</v>
      </c>
      <c r="C102" s="63" t="s">
        <v>98</v>
      </c>
      <c r="D102" s="63">
        <v>8</v>
      </c>
      <c r="E102" s="63">
        <v>15</v>
      </c>
      <c r="F102" s="84">
        <f t="shared" ref="F102:F125" si="19">E102-D102</f>
        <v>7</v>
      </c>
      <c r="G102" s="63" t="s">
        <v>104</v>
      </c>
      <c r="H102" s="63">
        <f t="shared" si="16"/>
        <v>7988</v>
      </c>
      <c r="I102" s="63">
        <v>100</v>
      </c>
      <c r="J102" s="62">
        <f t="shared" si="15"/>
        <v>8088</v>
      </c>
      <c r="K102" s="63">
        <v>30</v>
      </c>
      <c r="L102" s="63">
        <f t="shared" si="18"/>
        <v>3000</v>
      </c>
      <c r="M102" s="63"/>
      <c r="N102" s="61" t="s">
        <v>103</v>
      </c>
    </row>
    <row r="103" spans="1:14" ht="16.5" thickTop="1" thickBot="1" x14ac:dyDescent="0.3">
      <c r="A103" s="69">
        <f t="shared" si="14"/>
        <v>43080</v>
      </c>
      <c r="B103" s="63" t="s">
        <v>96</v>
      </c>
      <c r="C103" s="63" t="s">
        <v>99</v>
      </c>
      <c r="D103" s="63">
        <v>9</v>
      </c>
      <c r="E103" s="63">
        <v>18</v>
      </c>
      <c r="F103" s="84">
        <f t="shared" si="19"/>
        <v>9</v>
      </c>
      <c r="G103" s="63" t="s">
        <v>101</v>
      </c>
      <c r="H103" s="63">
        <f t="shared" si="16"/>
        <v>7085</v>
      </c>
      <c r="I103" s="63">
        <v>305</v>
      </c>
      <c r="J103" s="62">
        <f t="shared" si="15"/>
        <v>7390</v>
      </c>
      <c r="K103" s="63">
        <v>30</v>
      </c>
      <c r="L103" s="63">
        <f t="shared" si="18"/>
        <v>9150</v>
      </c>
      <c r="M103" s="63"/>
      <c r="N103" s="61" t="s">
        <v>105</v>
      </c>
    </row>
    <row r="104" spans="1:14" ht="16.5" thickTop="1" thickBot="1" x14ac:dyDescent="0.3">
      <c r="A104" s="69">
        <f t="shared" si="14"/>
        <v>43081</v>
      </c>
      <c r="B104" s="63" t="s">
        <v>97</v>
      </c>
      <c r="C104" s="63" t="s">
        <v>98</v>
      </c>
      <c r="D104" s="63">
        <v>8</v>
      </c>
      <c r="E104" s="63">
        <v>15</v>
      </c>
      <c r="F104" s="84">
        <f t="shared" si="19"/>
        <v>7</v>
      </c>
      <c r="G104" s="63" t="s">
        <v>104</v>
      </c>
      <c r="H104" s="63">
        <f t="shared" si="16"/>
        <v>8088</v>
      </c>
      <c r="I104" s="63">
        <v>125</v>
      </c>
      <c r="J104" s="62">
        <f t="shared" si="15"/>
        <v>8213</v>
      </c>
      <c r="K104" s="63">
        <v>30</v>
      </c>
      <c r="L104" s="63">
        <f t="shared" si="18"/>
        <v>3750</v>
      </c>
      <c r="M104" s="63"/>
      <c r="N104" s="61" t="s">
        <v>107</v>
      </c>
    </row>
    <row r="105" spans="1:14" ht="16.5" thickTop="1" thickBot="1" x14ac:dyDescent="0.3">
      <c r="A105" s="69">
        <f t="shared" si="14"/>
        <v>43082</v>
      </c>
      <c r="B105" s="63" t="s">
        <v>97</v>
      </c>
      <c r="C105" s="63" t="s">
        <v>98</v>
      </c>
      <c r="D105" s="63">
        <v>8</v>
      </c>
      <c r="E105" s="63">
        <v>16</v>
      </c>
      <c r="F105" s="84">
        <f t="shared" si="19"/>
        <v>8</v>
      </c>
      <c r="G105" s="63" t="s">
        <v>104</v>
      </c>
      <c r="H105" s="63">
        <f t="shared" si="16"/>
        <v>8213</v>
      </c>
      <c r="I105" s="63">
        <v>115</v>
      </c>
      <c r="J105" s="62">
        <f t="shared" si="15"/>
        <v>8328</v>
      </c>
      <c r="K105" s="63">
        <v>30</v>
      </c>
      <c r="L105" s="63">
        <f t="shared" si="18"/>
        <v>3450</v>
      </c>
      <c r="M105" s="63"/>
      <c r="N105" s="61" t="s">
        <v>103</v>
      </c>
    </row>
    <row r="106" spans="1:14" ht="16.5" thickTop="1" thickBot="1" x14ac:dyDescent="0.3">
      <c r="A106" s="69">
        <f t="shared" si="14"/>
        <v>43083</v>
      </c>
      <c r="B106" s="63" t="s">
        <v>96</v>
      </c>
      <c r="C106" s="63" t="s">
        <v>99</v>
      </c>
      <c r="D106" s="63">
        <v>9</v>
      </c>
      <c r="E106" s="63">
        <v>16</v>
      </c>
      <c r="F106" s="84">
        <f t="shared" si="19"/>
        <v>7</v>
      </c>
      <c r="G106" s="63" t="s">
        <v>101</v>
      </c>
      <c r="H106" s="63">
        <f t="shared" si="16"/>
        <v>7390</v>
      </c>
      <c r="I106" s="63">
        <v>100</v>
      </c>
      <c r="J106" s="62">
        <f t="shared" si="15"/>
        <v>7490</v>
      </c>
      <c r="K106" s="63">
        <v>30</v>
      </c>
      <c r="L106" s="63">
        <f t="shared" si="18"/>
        <v>3000</v>
      </c>
      <c r="M106" s="63"/>
      <c r="N106" s="61" t="s">
        <v>105</v>
      </c>
    </row>
    <row r="107" spans="1:14" ht="16.5" thickTop="1" thickBot="1" x14ac:dyDescent="0.3">
      <c r="A107" s="69">
        <f t="shared" si="14"/>
        <v>43084</v>
      </c>
      <c r="B107" s="63" t="s">
        <v>97</v>
      </c>
      <c r="C107" s="63" t="s">
        <v>98</v>
      </c>
      <c r="D107" s="63">
        <v>8</v>
      </c>
      <c r="E107" s="63">
        <v>16</v>
      </c>
      <c r="F107" s="84">
        <f t="shared" si="19"/>
        <v>8</v>
      </c>
      <c r="G107" s="63" t="s">
        <v>104</v>
      </c>
      <c r="H107" s="63">
        <f t="shared" si="16"/>
        <v>8328</v>
      </c>
      <c r="I107" s="63">
        <v>305</v>
      </c>
      <c r="J107" s="62">
        <f t="shared" si="15"/>
        <v>8633</v>
      </c>
      <c r="K107" s="63">
        <v>30</v>
      </c>
      <c r="L107" s="63">
        <f t="shared" si="18"/>
        <v>9150</v>
      </c>
      <c r="M107" s="63"/>
      <c r="N107" s="61" t="s">
        <v>107</v>
      </c>
    </row>
    <row r="108" spans="1:14" ht="16.5" thickTop="1" thickBot="1" x14ac:dyDescent="0.3">
      <c r="A108" s="69">
        <f t="shared" si="14"/>
        <v>43085</v>
      </c>
      <c r="B108" s="63" t="s">
        <v>97</v>
      </c>
      <c r="C108" s="63" t="s">
        <v>98</v>
      </c>
      <c r="D108" s="63">
        <v>9</v>
      </c>
      <c r="E108" s="63">
        <v>16</v>
      </c>
      <c r="F108" s="84">
        <f t="shared" si="19"/>
        <v>7</v>
      </c>
      <c r="G108" s="63" t="s">
        <v>104</v>
      </c>
      <c r="H108" s="63">
        <f t="shared" si="16"/>
        <v>8633</v>
      </c>
      <c r="I108" s="63">
        <v>125</v>
      </c>
      <c r="J108" s="62">
        <f t="shared" si="15"/>
        <v>8758</v>
      </c>
      <c r="K108" s="63">
        <v>30</v>
      </c>
      <c r="L108" s="63">
        <f t="shared" si="18"/>
        <v>3750</v>
      </c>
      <c r="M108" s="63"/>
      <c r="N108" s="61" t="s">
        <v>103</v>
      </c>
    </row>
    <row r="109" spans="1:14" ht="16.5" thickTop="1" thickBot="1" x14ac:dyDescent="0.3">
      <c r="A109" s="69">
        <f t="shared" si="14"/>
        <v>43086</v>
      </c>
      <c r="B109" s="63" t="s">
        <v>96</v>
      </c>
      <c r="C109" s="63" t="s">
        <v>99</v>
      </c>
      <c r="D109" s="63">
        <v>8</v>
      </c>
      <c r="E109" s="63">
        <v>16</v>
      </c>
      <c r="F109" s="84">
        <f t="shared" si="19"/>
        <v>8</v>
      </c>
      <c r="G109" s="63" t="s">
        <v>101</v>
      </c>
      <c r="H109" s="63">
        <f t="shared" si="16"/>
        <v>7490</v>
      </c>
      <c r="I109" s="63">
        <v>115</v>
      </c>
      <c r="J109" s="62">
        <f t="shared" si="15"/>
        <v>7605</v>
      </c>
      <c r="K109" s="63">
        <v>30</v>
      </c>
      <c r="L109" s="63">
        <f t="shared" si="18"/>
        <v>3450</v>
      </c>
      <c r="M109" s="63"/>
      <c r="N109" s="61" t="s">
        <v>105</v>
      </c>
    </row>
    <row r="110" spans="1:14" ht="16.5" thickTop="1" thickBot="1" x14ac:dyDescent="0.3">
      <c r="A110" s="69">
        <f t="shared" si="14"/>
        <v>43087</v>
      </c>
      <c r="B110" s="63" t="s">
        <v>97</v>
      </c>
      <c r="C110" s="63" t="s">
        <v>98</v>
      </c>
      <c r="D110" s="63">
        <v>9</v>
      </c>
      <c r="E110" s="63">
        <v>16</v>
      </c>
      <c r="F110" s="84">
        <f t="shared" si="19"/>
        <v>7</v>
      </c>
      <c r="G110" s="63" t="s">
        <v>104</v>
      </c>
      <c r="H110" s="63">
        <f t="shared" si="16"/>
        <v>8758</v>
      </c>
      <c r="I110" s="63">
        <v>100</v>
      </c>
      <c r="J110" s="62">
        <f t="shared" si="15"/>
        <v>8858</v>
      </c>
      <c r="K110" s="63">
        <v>30</v>
      </c>
      <c r="L110" s="63">
        <f t="shared" si="18"/>
        <v>3000</v>
      </c>
      <c r="M110" s="63"/>
      <c r="N110" s="61" t="s">
        <v>107</v>
      </c>
    </row>
    <row r="111" spans="1:14" ht="16.5" thickTop="1" thickBot="1" x14ac:dyDescent="0.3">
      <c r="A111" s="69">
        <f t="shared" si="14"/>
        <v>43088</v>
      </c>
      <c r="B111" s="63" t="s">
        <v>97</v>
      </c>
      <c r="C111" s="63" t="s">
        <v>98</v>
      </c>
      <c r="D111" s="63">
        <v>8</v>
      </c>
      <c r="E111" s="63">
        <v>16</v>
      </c>
      <c r="F111" s="84">
        <f t="shared" si="19"/>
        <v>8</v>
      </c>
      <c r="G111" s="63" t="s">
        <v>104</v>
      </c>
      <c r="H111" s="63">
        <f t="shared" si="16"/>
        <v>8858</v>
      </c>
      <c r="I111" s="63">
        <v>100</v>
      </c>
      <c r="J111" s="62">
        <f t="shared" si="15"/>
        <v>8958</v>
      </c>
      <c r="K111" s="63">
        <v>30</v>
      </c>
      <c r="L111" s="63">
        <f t="shared" si="18"/>
        <v>3000</v>
      </c>
      <c r="M111" s="63"/>
      <c r="N111" s="61" t="s">
        <v>124</v>
      </c>
    </row>
    <row r="112" spans="1:14" ht="16.5" thickTop="1" thickBot="1" x14ac:dyDescent="0.3">
      <c r="A112" s="69">
        <f t="shared" si="14"/>
        <v>43089</v>
      </c>
      <c r="B112" s="63" t="s">
        <v>96</v>
      </c>
      <c r="C112" s="63" t="s">
        <v>99</v>
      </c>
      <c r="D112" s="63">
        <v>8</v>
      </c>
      <c r="E112" s="63">
        <v>16</v>
      </c>
      <c r="F112" s="84">
        <f t="shared" si="19"/>
        <v>8</v>
      </c>
      <c r="G112" s="63" t="s">
        <v>101</v>
      </c>
      <c r="H112" s="63">
        <f t="shared" si="16"/>
        <v>7605</v>
      </c>
      <c r="I112" s="63">
        <v>305</v>
      </c>
      <c r="J112" s="62">
        <f t="shared" si="15"/>
        <v>7910</v>
      </c>
      <c r="K112" s="63">
        <v>30</v>
      </c>
      <c r="L112" s="63">
        <f t="shared" si="18"/>
        <v>9150</v>
      </c>
      <c r="M112" s="63"/>
      <c r="N112" s="61" t="s">
        <v>105</v>
      </c>
    </row>
    <row r="113" spans="1:14" ht="16.5" thickTop="1" thickBot="1" x14ac:dyDescent="0.3">
      <c r="A113" s="69">
        <f t="shared" si="14"/>
        <v>43090</v>
      </c>
      <c r="B113" s="63" t="s">
        <v>97</v>
      </c>
      <c r="C113" s="63" t="s">
        <v>98</v>
      </c>
      <c r="D113" s="63">
        <v>9</v>
      </c>
      <c r="E113" s="63">
        <v>16</v>
      </c>
      <c r="F113" s="84">
        <f t="shared" si="19"/>
        <v>7</v>
      </c>
      <c r="G113" s="63" t="s">
        <v>104</v>
      </c>
      <c r="H113" s="63">
        <f t="shared" si="16"/>
        <v>8958</v>
      </c>
      <c r="I113" s="63">
        <v>125</v>
      </c>
      <c r="J113" s="62">
        <f t="shared" si="15"/>
        <v>9083</v>
      </c>
      <c r="K113" s="63">
        <v>30</v>
      </c>
      <c r="L113" s="63">
        <f t="shared" si="18"/>
        <v>3750</v>
      </c>
      <c r="M113" s="63"/>
      <c r="N113" s="61" t="s">
        <v>107</v>
      </c>
    </row>
    <row r="114" spans="1:14" ht="16.5" thickTop="1" thickBot="1" x14ac:dyDescent="0.3">
      <c r="A114" s="69">
        <f t="shared" si="14"/>
        <v>43091</v>
      </c>
      <c r="B114" s="63" t="s">
        <v>97</v>
      </c>
      <c r="C114" s="63" t="s">
        <v>98</v>
      </c>
      <c r="D114" s="63">
        <v>7</v>
      </c>
      <c r="E114" s="63">
        <v>16</v>
      </c>
      <c r="F114" s="84">
        <f t="shared" si="19"/>
        <v>9</v>
      </c>
      <c r="G114" s="63" t="s">
        <v>104</v>
      </c>
      <c r="H114" s="63">
        <f t="shared" si="16"/>
        <v>9083</v>
      </c>
      <c r="I114" s="63">
        <v>115</v>
      </c>
      <c r="J114" s="62">
        <f t="shared" si="15"/>
        <v>9198</v>
      </c>
      <c r="K114" s="63">
        <v>30</v>
      </c>
      <c r="L114" s="63">
        <f t="shared" si="18"/>
        <v>3450</v>
      </c>
      <c r="M114" s="63"/>
      <c r="N114" s="61" t="s">
        <v>103</v>
      </c>
    </row>
    <row r="115" spans="1:14" ht="16.5" thickTop="1" thickBot="1" x14ac:dyDescent="0.3">
      <c r="A115" s="69">
        <f t="shared" si="14"/>
        <v>43092</v>
      </c>
      <c r="B115" s="63" t="s">
        <v>96</v>
      </c>
      <c r="C115" s="63" t="s">
        <v>99</v>
      </c>
      <c r="D115" s="63">
        <v>10</v>
      </c>
      <c r="E115" s="63">
        <v>16</v>
      </c>
      <c r="F115" s="84">
        <f t="shared" si="19"/>
        <v>6</v>
      </c>
      <c r="G115" s="63" t="s">
        <v>101</v>
      </c>
      <c r="H115" s="63">
        <f t="shared" si="16"/>
        <v>7910</v>
      </c>
      <c r="I115" s="63">
        <v>100</v>
      </c>
      <c r="J115" s="62">
        <f t="shared" si="15"/>
        <v>8010</v>
      </c>
      <c r="K115" s="63">
        <v>30</v>
      </c>
      <c r="L115" s="63">
        <f t="shared" si="18"/>
        <v>3000</v>
      </c>
      <c r="M115" s="63"/>
      <c r="N115" s="61" t="s">
        <v>105</v>
      </c>
    </row>
    <row r="116" spans="1:14" ht="16.5" thickTop="1" thickBot="1" x14ac:dyDescent="0.3">
      <c r="A116" s="69">
        <f t="shared" si="14"/>
        <v>43093</v>
      </c>
      <c r="B116" s="63" t="s">
        <v>97</v>
      </c>
      <c r="C116" s="63" t="s">
        <v>98</v>
      </c>
      <c r="D116" s="63">
        <v>8</v>
      </c>
      <c r="E116" s="63">
        <v>16</v>
      </c>
      <c r="F116" s="84">
        <f t="shared" si="19"/>
        <v>8</v>
      </c>
      <c r="G116" s="63" t="s">
        <v>104</v>
      </c>
      <c r="H116" s="63">
        <f t="shared" si="16"/>
        <v>9198</v>
      </c>
      <c r="I116" s="63">
        <v>305</v>
      </c>
      <c r="J116" s="62">
        <f t="shared" si="15"/>
        <v>9503</v>
      </c>
      <c r="K116" s="63">
        <v>30</v>
      </c>
      <c r="L116" s="63">
        <f t="shared" si="18"/>
        <v>9150</v>
      </c>
      <c r="M116" s="63"/>
      <c r="N116" s="61" t="s">
        <v>124</v>
      </c>
    </row>
    <row r="117" spans="1:14" ht="16.5" thickTop="1" thickBot="1" x14ac:dyDescent="0.3">
      <c r="A117" s="69">
        <f t="shared" si="14"/>
        <v>43094</v>
      </c>
      <c r="B117" s="63" t="s">
        <v>97</v>
      </c>
      <c r="C117" s="63" t="s">
        <v>98</v>
      </c>
      <c r="D117" s="63">
        <v>9</v>
      </c>
      <c r="E117" s="63">
        <v>16</v>
      </c>
      <c r="F117" s="84">
        <f t="shared" si="19"/>
        <v>7</v>
      </c>
      <c r="G117" s="63" t="s">
        <v>104</v>
      </c>
      <c r="H117" s="63">
        <f t="shared" si="16"/>
        <v>9503</v>
      </c>
      <c r="I117" s="63">
        <v>125</v>
      </c>
      <c r="J117" s="62">
        <f t="shared" si="15"/>
        <v>9628</v>
      </c>
      <c r="K117" s="63">
        <v>30</v>
      </c>
      <c r="L117" s="63">
        <f t="shared" si="18"/>
        <v>3750</v>
      </c>
      <c r="M117" s="63"/>
      <c r="N117" s="61" t="s">
        <v>103</v>
      </c>
    </row>
    <row r="118" spans="1:14" ht="16.5" thickTop="1" thickBot="1" x14ac:dyDescent="0.3">
      <c r="A118" s="69">
        <f t="shared" si="14"/>
        <v>43095</v>
      </c>
      <c r="B118" s="63" t="s">
        <v>96</v>
      </c>
      <c r="C118" s="63" t="s">
        <v>99</v>
      </c>
      <c r="D118" s="63">
        <v>8</v>
      </c>
      <c r="E118" s="63">
        <v>16</v>
      </c>
      <c r="F118" s="84">
        <f t="shared" si="19"/>
        <v>8</v>
      </c>
      <c r="G118" s="63" t="s">
        <v>101</v>
      </c>
      <c r="H118" s="63">
        <f t="shared" si="16"/>
        <v>8010</v>
      </c>
      <c r="I118" s="63">
        <v>115</v>
      </c>
      <c r="J118" s="62">
        <f t="shared" si="15"/>
        <v>8125</v>
      </c>
      <c r="K118" s="63">
        <v>30</v>
      </c>
      <c r="L118" s="63">
        <f t="shared" si="18"/>
        <v>3450</v>
      </c>
      <c r="M118" s="63"/>
      <c r="N118" s="61" t="s">
        <v>105</v>
      </c>
    </row>
    <row r="119" spans="1:14" ht="16.5" thickTop="1" thickBot="1" x14ac:dyDescent="0.3">
      <c r="A119" s="69">
        <f t="shared" si="14"/>
        <v>43096</v>
      </c>
      <c r="B119" s="63" t="s">
        <v>97</v>
      </c>
      <c r="C119" s="63" t="s">
        <v>98</v>
      </c>
      <c r="D119" s="63">
        <v>9</v>
      </c>
      <c r="E119" s="63">
        <v>16</v>
      </c>
      <c r="F119" s="84">
        <f t="shared" si="19"/>
        <v>7</v>
      </c>
      <c r="G119" s="63" t="s">
        <v>104</v>
      </c>
      <c r="H119" s="63">
        <f t="shared" si="16"/>
        <v>9628</v>
      </c>
      <c r="I119" s="63">
        <v>100</v>
      </c>
      <c r="J119" s="62">
        <f t="shared" si="15"/>
        <v>9728</v>
      </c>
      <c r="K119" s="63">
        <v>30</v>
      </c>
      <c r="L119" s="63">
        <f t="shared" si="18"/>
        <v>3000</v>
      </c>
      <c r="M119" s="63"/>
      <c r="N119" s="61" t="s">
        <v>107</v>
      </c>
    </row>
    <row r="120" spans="1:14" ht="16.5" thickTop="1" thickBot="1" x14ac:dyDescent="0.3">
      <c r="A120" s="69">
        <f t="shared" si="14"/>
        <v>43097</v>
      </c>
      <c r="B120" s="63" t="s">
        <v>97</v>
      </c>
      <c r="C120" s="63" t="s">
        <v>98</v>
      </c>
      <c r="D120" s="63">
        <v>8</v>
      </c>
      <c r="E120" s="63">
        <v>16</v>
      </c>
      <c r="F120" s="84">
        <f t="shared" si="19"/>
        <v>8</v>
      </c>
      <c r="G120" s="63" t="s">
        <v>104</v>
      </c>
      <c r="H120" s="63">
        <f t="shared" si="16"/>
        <v>9728</v>
      </c>
      <c r="I120" s="63">
        <v>100</v>
      </c>
      <c r="J120" s="62">
        <f t="shared" si="15"/>
        <v>9828</v>
      </c>
      <c r="K120" s="63">
        <v>30</v>
      </c>
      <c r="L120" s="63">
        <f t="shared" si="18"/>
        <v>3000</v>
      </c>
      <c r="M120" s="63"/>
      <c r="N120" s="61" t="s">
        <v>103</v>
      </c>
    </row>
    <row r="121" spans="1:14" ht="16.5" thickTop="1" thickBot="1" x14ac:dyDescent="0.3">
      <c r="A121" s="69">
        <f t="shared" si="14"/>
        <v>43098</v>
      </c>
      <c r="B121" s="63" t="s">
        <v>96</v>
      </c>
      <c r="C121" s="63" t="s">
        <v>99</v>
      </c>
      <c r="D121" s="63">
        <v>8</v>
      </c>
      <c r="E121" s="63">
        <v>16</v>
      </c>
      <c r="F121" s="84">
        <f t="shared" si="19"/>
        <v>8</v>
      </c>
      <c r="G121" s="63" t="s">
        <v>101</v>
      </c>
      <c r="H121" s="63">
        <f t="shared" si="16"/>
        <v>8125</v>
      </c>
      <c r="I121" s="63">
        <v>305</v>
      </c>
      <c r="J121" s="62">
        <f t="shared" si="15"/>
        <v>8430</v>
      </c>
      <c r="K121" s="63">
        <v>30</v>
      </c>
      <c r="L121" s="63">
        <f t="shared" si="18"/>
        <v>9150</v>
      </c>
      <c r="M121" s="63"/>
      <c r="N121" s="61" t="s">
        <v>105</v>
      </c>
    </row>
    <row r="122" spans="1:14" ht="16.5" thickTop="1" thickBot="1" x14ac:dyDescent="0.3">
      <c r="A122" s="69">
        <f t="shared" si="14"/>
        <v>43099</v>
      </c>
      <c r="B122" s="63" t="s">
        <v>97</v>
      </c>
      <c r="C122" s="63" t="s">
        <v>98</v>
      </c>
      <c r="D122" s="63">
        <v>8</v>
      </c>
      <c r="E122" s="63">
        <v>16</v>
      </c>
      <c r="F122" s="84">
        <f t="shared" si="19"/>
        <v>8</v>
      </c>
      <c r="G122" s="63" t="s">
        <v>104</v>
      </c>
      <c r="H122" s="63">
        <f t="shared" si="16"/>
        <v>9828</v>
      </c>
      <c r="I122" s="63">
        <v>305</v>
      </c>
      <c r="J122" s="62">
        <f t="shared" si="15"/>
        <v>10133</v>
      </c>
      <c r="K122" s="63">
        <v>30</v>
      </c>
      <c r="L122" s="63">
        <f t="shared" si="18"/>
        <v>9150</v>
      </c>
      <c r="M122" s="63"/>
      <c r="N122" s="61" t="s">
        <v>107</v>
      </c>
    </row>
    <row r="123" spans="1:14" ht="16.5" thickTop="1" thickBot="1" x14ac:dyDescent="0.3">
      <c r="A123" s="69">
        <f t="shared" si="14"/>
        <v>43100</v>
      </c>
      <c r="B123" s="63" t="s">
        <v>97</v>
      </c>
      <c r="C123" s="63" t="s">
        <v>98</v>
      </c>
      <c r="D123" s="63">
        <v>9</v>
      </c>
      <c r="E123" s="63">
        <v>16</v>
      </c>
      <c r="F123" s="84">
        <f t="shared" si="19"/>
        <v>7</v>
      </c>
      <c r="G123" s="63" t="s">
        <v>104</v>
      </c>
      <c r="H123" s="63">
        <f t="shared" si="16"/>
        <v>10133</v>
      </c>
      <c r="I123" s="63">
        <v>125</v>
      </c>
      <c r="J123" s="62">
        <f t="shared" si="15"/>
        <v>10258</v>
      </c>
      <c r="K123" s="63">
        <v>30</v>
      </c>
      <c r="L123" s="63">
        <f t="shared" si="18"/>
        <v>3750</v>
      </c>
      <c r="M123" s="63"/>
      <c r="N123" s="61" t="s">
        <v>103</v>
      </c>
    </row>
    <row r="124" spans="1:14" ht="16.5" thickTop="1" thickBot="1" x14ac:dyDescent="0.3">
      <c r="A124" s="69">
        <f t="shared" si="14"/>
        <v>43101</v>
      </c>
      <c r="B124" s="63" t="s">
        <v>96</v>
      </c>
      <c r="C124" s="63" t="s">
        <v>99</v>
      </c>
      <c r="D124" s="63">
        <v>8</v>
      </c>
      <c r="E124" s="63">
        <v>17</v>
      </c>
      <c r="F124" s="84">
        <f t="shared" si="19"/>
        <v>9</v>
      </c>
      <c r="G124" s="63" t="s">
        <v>106</v>
      </c>
      <c r="H124" s="63">
        <f t="shared" si="16"/>
        <v>8430</v>
      </c>
      <c r="I124" s="63">
        <v>250</v>
      </c>
      <c r="J124" s="62">
        <f t="shared" si="15"/>
        <v>8680</v>
      </c>
      <c r="K124" s="63">
        <v>30</v>
      </c>
      <c r="L124" s="63">
        <f t="shared" si="18"/>
        <v>7500</v>
      </c>
      <c r="M124" s="63"/>
      <c r="N124" s="61" t="s">
        <v>105</v>
      </c>
    </row>
    <row r="125" spans="1:14" ht="16.5" thickTop="1" thickBot="1" x14ac:dyDescent="0.3">
      <c r="A125" s="69">
        <f t="shared" si="14"/>
        <v>43102</v>
      </c>
      <c r="B125" s="63" t="s">
        <v>97</v>
      </c>
      <c r="C125" s="63" t="s">
        <v>98</v>
      </c>
      <c r="D125" s="63">
        <v>10</v>
      </c>
      <c r="E125" s="63">
        <v>21</v>
      </c>
      <c r="F125" s="84">
        <f t="shared" si="19"/>
        <v>11</v>
      </c>
      <c r="G125" s="63" t="s">
        <v>108</v>
      </c>
      <c r="H125" s="63">
        <f t="shared" si="16"/>
        <v>10258</v>
      </c>
      <c r="I125" s="63">
        <v>100</v>
      </c>
      <c r="J125" s="62">
        <f t="shared" si="15"/>
        <v>10358</v>
      </c>
      <c r="K125" s="63">
        <v>30</v>
      </c>
      <c r="L125" s="63">
        <f t="shared" si="18"/>
        <v>3000</v>
      </c>
      <c r="M125" s="63"/>
      <c r="N125" s="61" t="s">
        <v>107</v>
      </c>
    </row>
    <row r="126" spans="1:14" ht="16.5" thickTop="1" thickBot="1" x14ac:dyDescent="0.3">
      <c r="A126" s="69">
        <f t="shared" si="14"/>
        <v>43103</v>
      </c>
      <c r="B126" s="63" t="s">
        <v>96</v>
      </c>
      <c r="C126" s="63" t="s">
        <v>99</v>
      </c>
      <c r="D126" s="63">
        <v>9</v>
      </c>
      <c r="E126" s="63">
        <v>18</v>
      </c>
      <c r="F126" s="84">
        <f>E126-D126</f>
        <v>9</v>
      </c>
      <c r="G126" s="63" t="s">
        <v>101</v>
      </c>
      <c r="H126" s="63">
        <f t="shared" si="16"/>
        <v>8680</v>
      </c>
      <c r="I126" s="63">
        <v>305</v>
      </c>
      <c r="J126" s="62">
        <f t="shared" si="15"/>
        <v>8985</v>
      </c>
      <c r="K126" s="63">
        <v>30</v>
      </c>
      <c r="L126" s="63">
        <f t="shared" si="18"/>
        <v>9150</v>
      </c>
      <c r="M126" s="63"/>
      <c r="N126" s="61" t="s">
        <v>103</v>
      </c>
    </row>
    <row r="127" spans="1:14" ht="16.5" thickTop="1" thickBot="1" x14ac:dyDescent="0.3">
      <c r="A127" s="69">
        <f t="shared" si="14"/>
        <v>43104</v>
      </c>
      <c r="B127" s="63" t="s">
        <v>97</v>
      </c>
      <c r="C127" s="63" t="s">
        <v>98</v>
      </c>
      <c r="D127" s="63">
        <v>8</v>
      </c>
      <c r="E127" s="63">
        <v>15</v>
      </c>
      <c r="F127" s="84">
        <f t="shared" ref="F127:F135" si="20">E127-D127</f>
        <v>7</v>
      </c>
      <c r="G127" s="63" t="s">
        <v>104</v>
      </c>
      <c r="H127" s="63">
        <f t="shared" si="16"/>
        <v>10358</v>
      </c>
      <c r="I127" s="63">
        <v>125</v>
      </c>
      <c r="J127" s="62">
        <f t="shared" si="15"/>
        <v>10483</v>
      </c>
      <c r="K127" s="63">
        <v>30</v>
      </c>
      <c r="L127" s="63">
        <f t="shared" si="18"/>
        <v>3750</v>
      </c>
      <c r="M127" s="63"/>
      <c r="N127" s="61" t="s">
        <v>124</v>
      </c>
    </row>
    <row r="128" spans="1:14" ht="16.5" thickTop="1" thickBot="1" x14ac:dyDescent="0.3">
      <c r="A128" s="69">
        <f t="shared" si="14"/>
        <v>43105</v>
      </c>
      <c r="B128" s="63" t="s">
        <v>96</v>
      </c>
      <c r="C128" s="63" t="s">
        <v>99</v>
      </c>
      <c r="D128" s="63">
        <v>9</v>
      </c>
      <c r="E128" s="63">
        <v>18</v>
      </c>
      <c r="F128" s="84">
        <f t="shared" si="20"/>
        <v>9</v>
      </c>
      <c r="G128" s="63" t="s">
        <v>101</v>
      </c>
      <c r="H128" s="63">
        <f t="shared" si="16"/>
        <v>8985</v>
      </c>
      <c r="I128" s="63">
        <v>115</v>
      </c>
      <c r="J128" s="62">
        <f t="shared" si="15"/>
        <v>9100</v>
      </c>
      <c r="K128" s="63">
        <v>30</v>
      </c>
      <c r="L128" s="63">
        <f t="shared" si="18"/>
        <v>3450</v>
      </c>
      <c r="M128" s="63"/>
      <c r="N128" s="61" t="s">
        <v>107</v>
      </c>
    </row>
    <row r="129" spans="1:14" ht="16.5" thickTop="1" thickBot="1" x14ac:dyDescent="0.3">
      <c r="A129" s="69">
        <f t="shared" si="14"/>
        <v>43106</v>
      </c>
      <c r="B129" s="63" t="s">
        <v>97</v>
      </c>
      <c r="C129" s="63" t="s">
        <v>98</v>
      </c>
      <c r="D129" s="63">
        <v>8</v>
      </c>
      <c r="E129" s="63">
        <v>15</v>
      </c>
      <c r="F129" s="84">
        <f t="shared" si="20"/>
        <v>7</v>
      </c>
      <c r="G129" s="63" t="s">
        <v>104</v>
      </c>
      <c r="H129" s="63">
        <f t="shared" si="16"/>
        <v>10483</v>
      </c>
      <c r="I129" s="63">
        <v>100</v>
      </c>
      <c r="J129" s="62">
        <f t="shared" si="15"/>
        <v>10583</v>
      </c>
      <c r="K129" s="63">
        <v>30</v>
      </c>
      <c r="L129" s="63">
        <f t="shared" si="18"/>
        <v>3000</v>
      </c>
      <c r="M129" s="63"/>
      <c r="N129" s="61" t="s">
        <v>103</v>
      </c>
    </row>
    <row r="130" spans="1:14" ht="16.5" thickTop="1" thickBot="1" x14ac:dyDescent="0.3">
      <c r="A130" s="69">
        <f t="shared" si="14"/>
        <v>43107</v>
      </c>
      <c r="B130" s="63" t="s">
        <v>97</v>
      </c>
      <c r="C130" s="63" t="s">
        <v>98</v>
      </c>
      <c r="D130" s="63">
        <v>8</v>
      </c>
      <c r="E130" s="63">
        <v>15</v>
      </c>
      <c r="F130" s="84">
        <f t="shared" si="20"/>
        <v>7</v>
      </c>
      <c r="G130" s="63" t="s">
        <v>104</v>
      </c>
      <c r="H130" s="63">
        <f t="shared" si="16"/>
        <v>10583</v>
      </c>
      <c r="I130" s="63">
        <v>305</v>
      </c>
      <c r="J130" s="62">
        <f t="shared" si="15"/>
        <v>10888</v>
      </c>
      <c r="K130" s="63">
        <v>30</v>
      </c>
      <c r="L130" s="63">
        <f t="shared" si="18"/>
        <v>9150</v>
      </c>
      <c r="M130" s="63"/>
      <c r="N130" s="61" t="s">
        <v>105</v>
      </c>
    </row>
    <row r="131" spans="1:14" ht="16.5" thickTop="1" thickBot="1" x14ac:dyDescent="0.3">
      <c r="A131" s="69">
        <f t="shared" si="14"/>
        <v>43108</v>
      </c>
      <c r="B131" s="63" t="s">
        <v>96</v>
      </c>
      <c r="C131" s="63" t="s">
        <v>99</v>
      </c>
      <c r="D131" s="63">
        <v>9</v>
      </c>
      <c r="E131" s="63">
        <v>18</v>
      </c>
      <c r="F131" s="84">
        <f t="shared" si="20"/>
        <v>9</v>
      </c>
      <c r="G131" s="63" t="s">
        <v>101</v>
      </c>
      <c r="H131" s="63">
        <f t="shared" si="16"/>
        <v>9100</v>
      </c>
      <c r="I131" s="63">
        <v>125</v>
      </c>
      <c r="J131" s="62">
        <f t="shared" si="15"/>
        <v>9225</v>
      </c>
      <c r="K131" s="63">
        <v>30</v>
      </c>
      <c r="L131" s="63">
        <f t="shared" si="18"/>
        <v>3750</v>
      </c>
      <c r="M131" s="63"/>
      <c r="N131" s="61" t="s">
        <v>107</v>
      </c>
    </row>
    <row r="132" spans="1:14" ht="16.5" thickTop="1" thickBot="1" x14ac:dyDescent="0.3">
      <c r="A132" s="69">
        <f t="shared" ref="A132:A146" si="21">A131+1</f>
        <v>43109</v>
      </c>
      <c r="B132" s="63" t="s">
        <v>97</v>
      </c>
      <c r="C132" s="63" t="s">
        <v>98</v>
      </c>
      <c r="D132" s="63">
        <v>8</v>
      </c>
      <c r="E132" s="63">
        <v>15</v>
      </c>
      <c r="F132" s="84">
        <f t="shared" si="20"/>
        <v>7</v>
      </c>
      <c r="G132" s="63" t="s">
        <v>104</v>
      </c>
      <c r="H132" s="63">
        <f t="shared" si="16"/>
        <v>10888</v>
      </c>
      <c r="I132" s="63">
        <v>115</v>
      </c>
      <c r="J132" s="62">
        <f t="shared" ref="J132:J141" si="22">H132+I132</f>
        <v>11003</v>
      </c>
      <c r="K132" s="63">
        <v>30</v>
      </c>
      <c r="L132" s="63">
        <f t="shared" si="18"/>
        <v>3450</v>
      </c>
      <c r="M132" s="63"/>
      <c r="N132" s="61" t="s">
        <v>103</v>
      </c>
    </row>
    <row r="133" spans="1:14" ht="16.5" thickTop="1" thickBot="1" x14ac:dyDescent="0.3">
      <c r="A133" s="69">
        <f t="shared" si="21"/>
        <v>43110</v>
      </c>
      <c r="B133" s="63" t="s">
        <v>96</v>
      </c>
      <c r="C133" s="63" t="s">
        <v>99</v>
      </c>
      <c r="D133" s="63">
        <v>9</v>
      </c>
      <c r="E133" s="63">
        <v>18</v>
      </c>
      <c r="F133" s="84">
        <f t="shared" si="20"/>
        <v>9</v>
      </c>
      <c r="G133" s="63" t="s">
        <v>101</v>
      </c>
      <c r="H133" s="63">
        <f t="shared" ref="H133:H146" si="23">IFERROR(VLOOKUP(C133,C131:J132,8,),VLOOKUP(C133,C130:J132,8,))</f>
        <v>9225</v>
      </c>
      <c r="I133" s="63">
        <v>100</v>
      </c>
      <c r="J133" s="62">
        <f t="shared" si="22"/>
        <v>9325</v>
      </c>
      <c r="K133" s="63">
        <v>30</v>
      </c>
      <c r="L133" s="63">
        <f t="shared" si="18"/>
        <v>3000</v>
      </c>
      <c r="M133" s="63"/>
      <c r="N133" s="61" t="s">
        <v>105</v>
      </c>
    </row>
    <row r="134" spans="1:14" ht="16.5" thickTop="1" thickBot="1" x14ac:dyDescent="0.3">
      <c r="A134" s="69">
        <f t="shared" si="21"/>
        <v>43111</v>
      </c>
      <c r="B134" s="63" t="s">
        <v>96</v>
      </c>
      <c r="C134" s="63" t="s">
        <v>99</v>
      </c>
      <c r="D134" s="63">
        <v>8</v>
      </c>
      <c r="E134" s="63">
        <v>17</v>
      </c>
      <c r="F134" s="84">
        <f t="shared" si="20"/>
        <v>9</v>
      </c>
      <c r="G134" s="63" t="s">
        <v>106</v>
      </c>
      <c r="H134" s="63">
        <f t="shared" si="23"/>
        <v>9325</v>
      </c>
      <c r="I134" s="63">
        <v>305</v>
      </c>
      <c r="J134" s="62">
        <f t="shared" si="22"/>
        <v>9630</v>
      </c>
      <c r="K134" s="63">
        <v>30</v>
      </c>
      <c r="L134" s="63">
        <f t="shared" si="18"/>
        <v>9150</v>
      </c>
      <c r="M134" s="63"/>
      <c r="N134" s="61" t="s">
        <v>107</v>
      </c>
    </row>
    <row r="135" spans="1:14" ht="16.5" thickTop="1" thickBot="1" x14ac:dyDescent="0.3">
      <c r="A135" s="69">
        <f t="shared" si="21"/>
        <v>43112</v>
      </c>
      <c r="B135" s="63" t="s">
        <v>97</v>
      </c>
      <c r="C135" s="63" t="s">
        <v>98</v>
      </c>
      <c r="D135" s="63">
        <v>10</v>
      </c>
      <c r="E135" s="63">
        <v>21</v>
      </c>
      <c r="F135" s="84">
        <f t="shared" si="20"/>
        <v>11</v>
      </c>
      <c r="G135" s="63" t="s">
        <v>108</v>
      </c>
      <c r="H135" s="63">
        <f t="shared" si="23"/>
        <v>11003</v>
      </c>
      <c r="I135" s="63">
        <v>125</v>
      </c>
      <c r="J135" s="62">
        <f t="shared" si="22"/>
        <v>11128</v>
      </c>
      <c r="K135" s="63">
        <v>30</v>
      </c>
      <c r="L135" s="63">
        <f t="shared" si="18"/>
        <v>3750</v>
      </c>
      <c r="M135" s="63"/>
      <c r="N135" s="61" t="s">
        <v>103</v>
      </c>
    </row>
    <row r="136" spans="1:14" ht="16.5" thickTop="1" thickBot="1" x14ac:dyDescent="0.3">
      <c r="A136" s="69">
        <f t="shared" si="21"/>
        <v>43113</v>
      </c>
      <c r="B136" s="63" t="s">
        <v>96</v>
      </c>
      <c r="C136" s="63" t="s">
        <v>99</v>
      </c>
      <c r="D136" s="63">
        <v>9</v>
      </c>
      <c r="E136" s="63">
        <v>18</v>
      </c>
      <c r="F136" s="84">
        <f>E136-D136</f>
        <v>9</v>
      </c>
      <c r="G136" s="63" t="s">
        <v>101</v>
      </c>
      <c r="H136" s="63">
        <f t="shared" si="23"/>
        <v>9630</v>
      </c>
      <c r="I136" s="63">
        <v>115</v>
      </c>
      <c r="J136" s="62">
        <f t="shared" si="22"/>
        <v>9745</v>
      </c>
      <c r="K136" s="63">
        <v>30</v>
      </c>
      <c r="L136" s="63">
        <f t="shared" si="18"/>
        <v>3450</v>
      </c>
      <c r="M136" s="63"/>
      <c r="N136" s="61" t="s">
        <v>105</v>
      </c>
    </row>
    <row r="137" spans="1:14" ht="16.5" thickTop="1" thickBot="1" x14ac:dyDescent="0.3">
      <c r="A137" s="69">
        <f t="shared" si="21"/>
        <v>43114</v>
      </c>
      <c r="B137" s="63" t="s">
        <v>97</v>
      </c>
      <c r="C137" s="63" t="s">
        <v>98</v>
      </c>
      <c r="D137" s="63">
        <v>8</v>
      </c>
      <c r="E137" s="63">
        <v>15</v>
      </c>
      <c r="F137" s="84">
        <f t="shared" ref="F137:F141" si="24">E137-D137</f>
        <v>7</v>
      </c>
      <c r="G137" s="63" t="s">
        <v>104</v>
      </c>
      <c r="H137" s="63">
        <f t="shared" si="23"/>
        <v>11128</v>
      </c>
      <c r="I137" s="63">
        <v>100</v>
      </c>
      <c r="J137" s="62">
        <f t="shared" si="22"/>
        <v>11228</v>
      </c>
      <c r="K137" s="63">
        <v>30</v>
      </c>
      <c r="L137" s="63">
        <f t="shared" si="18"/>
        <v>3000</v>
      </c>
      <c r="M137" s="63"/>
      <c r="N137" s="61" t="s">
        <v>107</v>
      </c>
    </row>
    <row r="138" spans="1:14" ht="16.5" thickTop="1" thickBot="1" x14ac:dyDescent="0.3">
      <c r="A138" s="69">
        <f t="shared" si="21"/>
        <v>43115</v>
      </c>
      <c r="B138" s="63" t="s">
        <v>96</v>
      </c>
      <c r="C138" s="63" t="s">
        <v>99</v>
      </c>
      <c r="D138" s="63">
        <v>9</v>
      </c>
      <c r="E138" s="63">
        <v>18</v>
      </c>
      <c r="F138" s="84">
        <f t="shared" si="24"/>
        <v>9</v>
      </c>
      <c r="G138" s="63" t="s">
        <v>101</v>
      </c>
      <c r="H138" s="63">
        <f t="shared" si="23"/>
        <v>9745</v>
      </c>
      <c r="I138" s="63">
        <v>305</v>
      </c>
      <c r="J138" s="62">
        <f t="shared" si="22"/>
        <v>10050</v>
      </c>
      <c r="K138" s="63">
        <v>30</v>
      </c>
      <c r="L138" s="63">
        <f t="shared" si="18"/>
        <v>9150</v>
      </c>
      <c r="M138" s="63"/>
      <c r="N138" s="61" t="s">
        <v>124</v>
      </c>
    </row>
    <row r="139" spans="1:14" ht="16.5" thickTop="1" thickBot="1" x14ac:dyDescent="0.3">
      <c r="A139" s="69">
        <f t="shared" si="21"/>
        <v>43116</v>
      </c>
      <c r="B139" s="63" t="s">
        <v>97</v>
      </c>
      <c r="C139" s="63" t="s">
        <v>98</v>
      </c>
      <c r="D139" s="63">
        <v>8</v>
      </c>
      <c r="E139" s="63">
        <v>15</v>
      </c>
      <c r="F139" s="84">
        <f t="shared" si="24"/>
        <v>7</v>
      </c>
      <c r="G139" s="63" t="s">
        <v>104</v>
      </c>
      <c r="H139" s="63">
        <f t="shared" si="23"/>
        <v>11228</v>
      </c>
      <c r="I139" s="63">
        <v>125</v>
      </c>
      <c r="J139" s="62">
        <f t="shared" si="22"/>
        <v>11353</v>
      </c>
      <c r="K139" s="63">
        <v>30</v>
      </c>
      <c r="L139" s="63">
        <f t="shared" si="18"/>
        <v>3750</v>
      </c>
      <c r="M139" s="63"/>
      <c r="N139" s="61" t="s">
        <v>124</v>
      </c>
    </row>
    <row r="140" spans="1:14" ht="16.5" thickTop="1" thickBot="1" x14ac:dyDescent="0.3">
      <c r="A140" s="69">
        <f t="shared" si="21"/>
        <v>43117</v>
      </c>
      <c r="B140" s="63" t="s">
        <v>97</v>
      </c>
      <c r="C140" s="63" t="s">
        <v>98</v>
      </c>
      <c r="D140" s="63">
        <v>8</v>
      </c>
      <c r="E140" s="63">
        <v>16</v>
      </c>
      <c r="F140" s="84">
        <f t="shared" si="24"/>
        <v>8</v>
      </c>
      <c r="G140" s="63" t="s">
        <v>104</v>
      </c>
      <c r="H140" s="63">
        <f t="shared" si="23"/>
        <v>11353</v>
      </c>
      <c r="I140" s="63">
        <v>115</v>
      </c>
      <c r="J140" s="62">
        <f t="shared" si="22"/>
        <v>11468</v>
      </c>
      <c r="K140" s="63">
        <v>30</v>
      </c>
      <c r="L140" s="63">
        <f t="shared" si="18"/>
        <v>3450</v>
      </c>
      <c r="M140" s="63"/>
      <c r="N140" s="61" t="s">
        <v>107</v>
      </c>
    </row>
    <row r="141" spans="1:14" ht="16.5" thickTop="1" thickBot="1" x14ac:dyDescent="0.3">
      <c r="A141" s="69">
        <f t="shared" si="21"/>
        <v>43118</v>
      </c>
      <c r="B141" s="63" t="s">
        <v>96</v>
      </c>
      <c r="C141" s="63" t="s">
        <v>99</v>
      </c>
      <c r="D141" s="63">
        <v>9</v>
      </c>
      <c r="E141" s="63">
        <v>16</v>
      </c>
      <c r="F141" s="84">
        <f t="shared" si="24"/>
        <v>7</v>
      </c>
      <c r="G141" s="63" t="s">
        <v>101</v>
      </c>
      <c r="H141" s="63">
        <f t="shared" si="23"/>
        <v>10050</v>
      </c>
      <c r="I141" s="63">
        <v>100</v>
      </c>
      <c r="J141" s="62">
        <f t="shared" si="22"/>
        <v>10150</v>
      </c>
      <c r="K141" s="63">
        <v>30</v>
      </c>
      <c r="L141" s="63">
        <f t="shared" si="18"/>
        <v>3000</v>
      </c>
      <c r="M141" s="63"/>
      <c r="N141" s="61" t="s">
        <v>103</v>
      </c>
    </row>
    <row r="142" spans="1:14" ht="16.5" thickTop="1" thickBot="1" x14ac:dyDescent="0.3">
      <c r="A142" s="69">
        <f t="shared" si="21"/>
        <v>43119</v>
      </c>
      <c r="B142" s="63" t="s">
        <v>97</v>
      </c>
      <c r="C142" s="63" t="s">
        <v>98</v>
      </c>
      <c r="D142" s="63">
        <v>8</v>
      </c>
      <c r="E142" s="63">
        <v>15</v>
      </c>
      <c r="F142" s="84">
        <f t="shared" ref="F142:F146" si="25">E142-D142</f>
        <v>7</v>
      </c>
      <c r="G142" s="63" t="s">
        <v>104</v>
      </c>
      <c r="H142" s="63">
        <f t="shared" si="23"/>
        <v>11468</v>
      </c>
      <c r="I142" s="63">
        <v>100</v>
      </c>
      <c r="J142" s="62">
        <f t="shared" ref="J142:J146" si="26">H142+I142</f>
        <v>11568</v>
      </c>
      <c r="K142" s="63">
        <v>30</v>
      </c>
      <c r="L142" s="63">
        <f t="shared" ref="L142:L146" si="27">I142*K142</f>
        <v>3000</v>
      </c>
      <c r="M142" s="63"/>
      <c r="N142" s="61" t="s">
        <v>105</v>
      </c>
    </row>
    <row r="143" spans="1:14" ht="16.5" thickTop="1" thickBot="1" x14ac:dyDescent="0.3">
      <c r="A143" s="69">
        <f t="shared" si="21"/>
        <v>43120</v>
      </c>
      <c r="B143" s="63" t="s">
        <v>96</v>
      </c>
      <c r="C143" s="63" t="s">
        <v>99</v>
      </c>
      <c r="D143" s="63">
        <v>9</v>
      </c>
      <c r="E143" s="63">
        <v>18</v>
      </c>
      <c r="F143" s="84">
        <f t="shared" si="25"/>
        <v>9</v>
      </c>
      <c r="G143" s="63" t="s">
        <v>101</v>
      </c>
      <c r="H143" s="63">
        <f t="shared" si="23"/>
        <v>10150</v>
      </c>
      <c r="I143" s="63">
        <v>305</v>
      </c>
      <c r="J143" s="62">
        <f t="shared" si="26"/>
        <v>10455</v>
      </c>
      <c r="K143" s="63">
        <v>30</v>
      </c>
      <c r="L143" s="63">
        <f t="shared" si="27"/>
        <v>9150</v>
      </c>
      <c r="M143" s="63"/>
      <c r="N143" s="61" t="s">
        <v>107</v>
      </c>
    </row>
    <row r="144" spans="1:14" ht="16.5" thickTop="1" thickBot="1" x14ac:dyDescent="0.3">
      <c r="A144" s="69">
        <f t="shared" si="21"/>
        <v>43121</v>
      </c>
      <c r="B144" s="63" t="s">
        <v>97</v>
      </c>
      <c r="C144" s="63" t="s">
        <v>98</v>
      </c>
      <c r="D144" s="63">
        <v>8</v>
      </c>
      <c r="E144" s="63">
        <v>15</v>
      </c>
      <c r="F144" s="84">
        <f t="shared" si="25"/>
        <v>7</v>
      </c>
      <c r="G144" s="63" t="s">
        <v>104</v>
      </c>
      <c r="H144" s="63">
        <f t="shared" si="23"/>
        <v>11568</v>
      </c>
      <c r="I144" s="63">
        <v>125</v>
      </c>
      <c r="J144" s="62">
        <f t="shared" si="26"/>
        <v>11693</v>
      </c>
      <c r="K144" s="63">
        <v>30</v>
      </c>
      <c r="L144" s="63">
        <f t="shared" si="27"/>
        <v>3750</v>
      </c>
      <c r="M144" s="63"/>
      <c r="N144" s="61" t="s">
        <v>124</v>
      </c>
    </row>
    <row r="145" spans="1:14" ht="16.5" thickTop="1" thickBot="1" x14ac:dyDescent="0.3">
      <c r="A145" s="69">
        <f t="shared" si="21"/>
        <v>43122</v>
      </c>
      <c r="B145" s="63" t="s">
        <v>97</v>
      </c>
      <c r="C145" s="63" t="s">
        <v>98</v>
      </c>
      <c r="D145" s="63">
        <v>8</v>
      </c>
      <c r="E145" s="63">
        <v>16</v>
      </c>
      <c r="F145" s="84">
        <f t="shared" si="25"/>
        <v>8</v>
      </c>
      <c r="G145" s="63" t="s">
        <v>104</v>
      </c>
      <c r="H145" s="63">
        <f t="shared" si="23"/>
        <v>11693</v>
      </c>
      <c r="I145" s="63">
        <v>115</v>
      </c>
      <c r="J145" s="62">
        <f t="shared" si="26"/>
        <v>11808</v>
      </c>
      <c r="K145" s="63">
        <v>30</v>
      </c>
      <c r="L145" s="63">
        <f t="shared" si="27"/>
        <v>3450</v>
      </c>
      <c r="M145" s="63"/>
      <c r="N145" s="61" t="s">
        <v>105</v>
      </c>
    </row>
    <row r="146" spans="1:14" ht="15.75" thickTop="1" x14ac:dyDescent="0.25">
      <c r="A146" s="69">
        <f t="shared" si="21"/>
        <v>43123</v>
      </c>
      <c r="B146" s="63" t="s">
        <v>96</v>
      </c>
      <c r="C146" s="63" t="s">
        <v>99</v>
      </c>
      <c r="D146" s="63">
        <v>9</v>
      </c>
      <c r="E146" s="63">
        <v>16</v>
      </c>
      <c r="F146" s="84">
        <f t="shared" si="25"/>
        <v>7</v>
      </c>
      <c r="G146" s="63" t="s">
        <v>101</v>
      </c>
      <c r="H146" s="63">
        <f t="shared" si="23"/>
        <v>10455</v>
      </c>
      <c r="I146" s="63">
        <v>100</v>
      </c>
      <c r="J146" s="62">
        <f t="shared" si="26"/>
        <v>10555</v>
      </c>
      <c r="K146" s="63">
        <v>30</v>
      </c>
      <c r="L146" s="63">
        <f t="shared" si="27"/>
        <v>3000</v>
      </c>
      <c r="M146" s="63"/>
      <c r="N146" s="61" t="s">
        <v>107</v>
      </c>
    </row>
  </sheetData>
  <conditionalFormatting sqref="A2:A146">
    <cfRule type="expression" dxfId="2" priority="3">
      <formula>WEEKDAY($A2,2)&gt;5</formula>
    </cfRule>
  </conditionalFormatting>
  <conditionalFormatting sqref="H2:J146">
    <cfRule type="expression" dxfId="1" priority="2">
      <formula>$H2=$J2</formula>
    </cfRule>
  </conditionalFormatting>
  <conditionalFormatting sqref="D2:F146">
    <cfRule type="cellIs" dxfId="0" priority="1" operator="equal">
      <formula>0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I27"/>
  <sheetViews>
    <sheetView zoomScaleNormal="100" workbookViewId="0">
      <selection activeCell="B11" sqref="B11"/>
    </sheetView>
  </sheetViews>
  <sheetFormatPr defaultRowHeight="15" x14ac:dyDescent="0.25"/>
  <cols>
    <col min="1" max="1" width="29.140625" bestFit="1" customWidth="1"/>
    <col min="2" max="2" width="20.85546875" bestFit="1" customWidth="1"/>
    <col min="3" max="3" width="15.140625" bestFit="1" customWidth="1"/>
    <col min="4" max="4" width="8.140625" customWidth="1"/>
    <col min="5" max="5" width="8.140625" bestFit="1" customWidth="1"/>
    <col min="6" max="8" width="8.140625" customWidth="1"/>
    <col min="9" max="9" width="11.85546875" bestFit="1" customWidth="1"/>
    <col min="10" max="148" width="10.7109375" bestFit="1" customWidth="1"/>
    <col min="149" max="149" width="12.140625" bestFit="1" customWidth="1"/>
  </cols>
  <sheetData>
    <row r="3" spans="1:9" x14ac:dyDescent="0.25">
      <c r="A3" s="56" t="s">
        <v>100</v>
      </c>
      <c r="B3" t="s">
        <v>112</v>
      </c>
    </row>
    <row r="5" spans="1:9" x14ac:dyDescent="0.25">
      <c r="A5" s="56" t="s">
        <v>113</v>
      </c>
      <c r="D5" s="56" t="s">
        <v>116</v>
      </c>
      <c r="E5" s="56" t="s">
        <v>1</v>
      </c>
    </row>
    <row r="6" spans="1:9" x14ac:dyDescent="0.25">
      <c r="D6" t="s">
        <v>117</v>
      </c>
      <c r="H6" t="s">
        <v>118</v>
      </c>
      <c r="I6" t="s">
        <v>109</v>
      </c>
    </row>
    <row r="7" spans="1:9" x14ac:dyDescent="0.25">
      <c r="A7" s="56" t="s">
        <v>86</v>
      </c>
      <c r="B7" s="56" t="s">
        <v>87</v>
      </c>
      <c r="C7" s="56" t="s">
        <v>92</v>
      </c>
      <c r="D7" s="57" t="s">
        <v>119</v>
      </c>
      <c r="E7" s="57" t="s">
        <v>120</v>
      </c>
      <c r="F7" s="57" t="s">
        <v>121</v>
      </c>
      <c r="G7" s="57" t="s">
        <v>122</v>
      </c>
      <c r="H7" s="57" t="s">
        <v>123</v>
      </c>
    </row>
    <row r="8" spans="1:9" x14ac:dyDescent="0.25">
      <c r="A8" t="s">
        <v>97</v>
      </c>
      <c r="B8" t="s">
        <v>98</v>
      </c>
      <c r="C8">
        <v>100</v>
      </c>
      <c r="D8" s="58">
        <v>15000</v>
      </c>
      <c r="E8" s="58">
        <v>15000</v>
      </c>
      <c r="F8" s="58">
        <v>24000</v>
      </c>
      <c r="G8" s="58">
        <v>21000</v>
      </c>
      <c r="H8" s="58">
        <v>12000</v>
      </c>
      <c r="I8" s="58">
        <v>87000</v>
      </c>
    </row>
    <row r="9" spans="1:9" x14ac:dyDescent="0.25">
      <c r="C9">
        <v>115</v>
      </c>
      <c r="D9" s="58">
        <v>10350</v>
      </c>
      <c r="E9" s="58">
        <v>10350</v>
      </c>
      <c r="F9" s="58">
        <v>6900</v>
      </c>
      <c r="G9" s="58">
        <v>6900</v>
      </c>
      <c r="H9" s="58">
        <v>10350</v>
      </c>
      <c r="I9" s="58">
        <v>44850</v>
      </c>
    </row>
    <row r="10" spans="1:9" x14ac:dyDescent="0.25">
      <c r="C10">
        <v>125</v>
      </c>
      <c r="D10" s="58">
        <v>18750</v>
      </c>
      <c r="E10" s="58">
        <v>18750</v>
      </c>
      <c r="F10" s="58">
        <v>22500</v>
      </c>
      <c r="G10" s="58">
        <v>26250</v>
      </c>
      <c r="H10" s="58">
        <v>15000</v>
      </c>
      <c r="I10" s="58">
        <v>101250</v>
      </c>
    </row>
    <row r="11" spans="1:9" x14ac:dyDescent="0.25">
      <c r="C11">
        <v>210</v>
      </c>
      <c r="D11" s="58">
        <v>6300</v>
      </c>
      <c r="E11" s="58"/>
      <c r="F11" s="58"/>
      <c r="G11" s="58"/>
      <c r="H11" s="58"/>
      <c r="I11" s="58">
        <v>6300</v>
      </c>
    </row>
    <row r="12" spans="1:9" x14ac:dyDescent="0.25">
      <c r="C12">
        <v>305</v>
      </c>
      <c r="D12" s="58">
        <v>9150</v>
      </c>
      <c r="E12" s="58">
        <v>36600</v>
      </c>
      <c r="F12" s="58">
        <v>27450</v>
      </c>
      <c r="G12" s="58">
        <v>27450</v>
      </c>
      <c r="H12" s="58">
        <v>9150</v>
      </c>
      <c r="I12" s="58">
        <v>109800</v>
      </c>
    </row>
    <row r="13" spans="1:9" x14ac:dyDescent="0.25">
      <c r="C13">
        <v>0</v>
      </c>
      <c r="D13" s="58"/>
      <c r="E13" s="58">
        <v>0</v>
      </c>
      <c r="F13" s="58"/>
      <c r="G13" s="58"/>
      <c r="H13" s="58"/>
      <c r="I13" s="58">
        <v>0</v>
      </c>
    </row>
    <row r="14" spans="1:9" x14ac:dyDescent="0.25">
      <c r="C14">
        <v>168</v>
      </c>
      <c r="D14" s="58">
        <v>5040</v>
      </c>
      <c r="E14" s="58"/>
      <c r="F14" s="58"/>
      <c r="G14" s="58"/>
      <c r="H14" s="58"/>
      <c r="I14" s="58">
        <v>5040</v>
      </c>
    </row>
    <row r="15" spans="1:9" x14ac:dyDescent="0.25">
      <c r="B15" t="s">
        <v>114</v>
      </c>
      <c r="D15" s="58">
        <v>64590</v>
      </c>
      <c r="E15" s="58">
        <v>80700</v>
      </c>
      <c r="F15" s="58">
        <v>80850</v>
      </c>
      <c r="G15" s="58">
        <v>81600</v>
      </c>
      <c r="H15" s="58">
        <v>46500</v>
      </c>
      <c r="I15" s="58">
        <v>354240</v>
      </c>
    </row>
    <row r="16" spans="1:9" x14ac:dyDescent="0.25">
      <c r="A16" t="s">
        <v>110</v>
      </c>
      <c r="D16" s="58">
        <v>64590</v>
      </c>
      <c r="E16" s="58">
        <v>80700</v>
      </c>
      <c r="F16" s="58">
        <v>80850</v>
      </c>
      <c r="G16" s="58">
        <v>81600</v>
      </c>
      <c r="H16" s="58">
        <v>46500</v>
      </c>
      <c r="I16" s="58">
        <v>354240</v>
      </c>
    </row>
    <row r="17" spans="1:9" x14ac:dyDescent="0.25">
      <c r="A17" t="s">
        <v>96</v>
      </c>
      <c r="B17" t="s">
        <v>99</v>
      </c>
      <c r="C17">
        <v>100</v>
      </c>
      <c r="D17" s="58">
        <v>9000</v>
      </c>
      <c r="E17" s="58">
        <v>9000</v>
      </c>
      <c r="F17" s="58">
        <v>6000</v>
      </c>
      <c r="G17" s="58">
        <v>9000</v>
      </c>
      <c r="H17" s="58">
        <v>9000</v>
      </c>
      <c r="I17" s="58">
        <v>42000</v>
      </c>
    </row>
    <row r="18" spans="1:9" x14ac:dyDescent="0.25">
      <c r="C18">
        <v>115</v>
      </c>
      <c r="D18" s="58">
        <v>6900</v>
      </c>
      <c r="E18" s="58">
        <v>13800</v>
      </c>
      <c r="F18" s="58">
        <v>13800</v>
      </c>
      <c r="G18" s="58">
        <v>13800</v>
      </c>
      <c r="H18" s="58">
        <v>6900</v>
      </c>
      <c r="I18" s="58">
        <v>55200</v>
      </c>
    </row>
    <row r="19" spans="1:9" x14ac:dyDescent="0.25">
      <c r="C19">
        <v>125</v>
      </c>
      <c r="D19" s="58">
        <v>3750</v>
      </c>
      <c r="E19" s="58">
        <v>3750</v>
      </c>
      <c r="F19" s="58"/>
      <c r="G19" s="58"/>
      <c r="H19" s="58">
        <v>3750</v>
      </c>
      <c r="I19" s="58">
        <v>11250</v>
      </c>
    </row>
    <row r="20" spans="1:9" x14ac:dyDescent="0.25">
      <c r="C20">
        <v>160</v>
      </c>
      <c r="D20" s="58">
        <v>4800</v>
      </c>
      <c r="E20" s="58"/>
      <c r="F20" s="58"/>
      <c r="G20" s="58"/>
      <c r="H20" s="58"/>
      <c r="I20" s="58">
        <v>4800</v>
      </c>
    </row>
    <row r="21" spans="1:9" x14ac:dyDescent="0.25">
      <c r="C21">
        <v>180</v>
      </c>
      <c r="D21" s="58">
        <v>5400</v>
      </c>
      <c r="E21" s="58"/>
      <c r="F21" s="58"/>
      <c r="G21" s="58"/>
      <c r="H21" s="58"/>
      <c r="I21" s="58">
        <v>5400</v>
      </c>
    </row>
    <row r="22" spans="1:9" x14ac:dyDescent="0.25">
      <c r="C22">
        <v>250</v>
      </c>
      <c r="D22" s="58">
        <v>7500</v>
      </c>
      <c r="E22" s="58"/>
      <c r="F22" s="58"/>
      <c r="G22" s="58"/>
      <c r="H22" s="58">
        <v>7500</v>
      </c>
      <c r="I22" s="58">
        <v>15000</v>
      </c>
    </row>
    <row r="23" spans="1:9" x14ac:dyDescent="0.25">
      <c r="C23">
        <v>305</v>
      </c>
      <c r="D23" s="58">
        <v>27450</v>
      </c>
      <c r="E23" s="58">
        <v>27450</v>
      </c>
      <c r="F23" s="58">
        <v>45750</v>
      </c>
      <c r="G23" s="58">
        <v>45750</v>
      </c>
      <c r="H23" s="58">
        <v>36600</v>
      </c>
      <c r="I23" s="58">
        <v>183000</v>
      </c>
    </row>
    <row r="24" spans="1:9" x14ac:dyDescent="0.25">
      <c r="C24">
        <v>0</v>
      </c>
      <c r="D24" s="58">
        <v>0</v>
      </c>
      <c r="E24" s="58">
        <v>0</v>
      </c>
      <c r="F24" s="58"/>
      <c r="G24" s="58"/>
      <c r="H24" s="58"/>
      <c r="I24" s="58">
        <v>0</v>
      </c>
    </row>
    <row r="25" spans="1:9" x14ac:dyDescent="0.25">
      <c r="B25" t="s">
        <v>115</v>
      </c>
      <c r="D25" s="58">
        <v>64800</v>
      </c>
      <c r="E25" s="58">
        <v>54000</v>
      </c>
      <c r="F25" s="58">
        <v>65550</v>
      </c>
      <c r="G25" s="58">
        <v>68550</v>
      </c>
      <c r="H25" s="58">
        <v>63750</v>
      </c>
      <c r="I25" s="58">
        <v>316650</v>
      </c>
    </row>
    <row r="26" spans="1:9" x14ac:dyDescent="0.25">
      <c r="A26" t="s">
        <v>111</v>
      </c>
      <c r="D26" s="58">
        <v>64800</v>
      </c>
      <c r="E26" s="58">
        <v>54000</v>
      </c>
      <c r="F26" s="58">
        <v>65550</v>
      </c>
      <c r="G26" s="58">
        <v>68550</v>
      </c>
      <c r="H26" s="58">
        <v>63750</v>
      </c>
      <c r="I26" s="58">
        <v>316650</v>
      </c>
    </row>
    <row r="27" spans="1:9" x14ac:dyDescent="0.25">
      <c r="A27" t="s">
        <v>109</v>
      </c>
      <c r="D27" s="58">
        <v>129390</v>
      </c>
      <c r="E27" s="58">
        <v>134700</v>
      </c>
      <c r="F27" s="58">
        <v>146400</v>
      </c>
      <c r="G27" s="58">
        <v>150150</v>
      </c>
      <c r="H27" s="58">
        <v>110250</v>
      </c>
      <c r="I27" s="58">
        <v>670890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Зарплата Крафтер</vt:lpstr>
      <vt:lpstr>Зарплата Ивеко (Иван)</vt:lpstr>
      <vt:lpstr>Исх.данные</vt:lpstr>
      <vt:lpstr>Сводная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cp:lastPrinted>2018-01-05T06:58:42Z</cp:lastPrinted>
  <dcterms:created xsi:type="dcterms:W3CDTF">2017-10-26T09:04:43Z</dcterms:created>
  <dcterms:modified xsi:type="dcterms:W3CDTF">2018-01-26T10:13:15Z</dcterms:modified>
</cp:coreProperties>
</file>