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D:\Download\Excel\"/>
    </mc:Choice>
  </mc:AlternateContent>
  <bookViews>
    <workbookView xWindow="0" yWindow="0" windowWidth="25200" windowHeight="11685"/>
  </bookViews>
  <sheets>
    <sheet name="Лист1" sheetId="6" r:id="rId1"/>
    <sheet name="Праздники" sheetId="7" r:id="rId2"/>
  </sheets>
  <calcPr calcId="152511"/>
</workbook>
</file>

<file path=xl/calcChain.xml><?xml version="1.0" encoding="utf-8"?>
<calcChain xmlns="http://schemas.openxmlformats.org/spreadsheetml/2006/main">
  <c r="H47" i="6" l="1"/>
  <c r="H46" i="6"/>
  <c r="G46" i="6"/>
  <c r="G47" i="6"/>
  <c r="F47" i="6"/>
  <c r="F46" i="6"/>
  <c r="C46" i="6"/>
  <c r="D46" i="6"/>
  <c r="E46" i="6"/>
  <c r="C47" i="6"/>
  <c r="D47" i="6"/>
  <c r="E47" i="6"/>
  <c r="F34" i="6" l="1"/>
  <c r="H4" i="6"/>
  <c r="H5" i="6"/>
  <c r="H6" i="6"/>
  <c r="H7" i="6"/>
  <c r="H8" i="6"/>
  <c r="H9" i="6"/>
  <c r="H10" i="6"/>
  <c r="H11" i="6"/>
  <c r="H12" i="6"/>
  <c r="H13" i="6"/>
  <c r="H14" i="6"/>
  <c r="H15" i="6"/>
  <c r="H16" i="6"/>
  <c r="H17" i="6"/>
  <c r="H18" i="6"/>
  <c r="H19" i="6"/>
  <c r="H20" i="6"/>
  <c r="H21" i="6"/>
  <c r="H22" i="6"/>
  <c r="H23" i="6"/>
  <c r="H24" i="6"/>
  <c r="H25" i="6"/>
  <c r="H26" i="6"/>
  <c r="H27" i="6"/>
  <c r="H28" i="6"/>
  <c r="H29" i="6"/>
  <c r="H30" i="6"/>
  <c r="H31" i="6"/>
  <c r="H32" i="6"/>
  <c r="H33" i="6"/>
  <c r="H34" i="6"/>
  <c r="H35" i="6"/>
  <c r="H36" i="6"/>
  <c r="H37" i="6"/>
  <c r="H38" i="6"/>
  <c r="H39" i="6"/>
  <c r="H40" i="6"/>
  <c r="H41" i="6"/>
  <c r="H42" i="6"/>
  <c r="H43" i="6"/>
  <c r="H44" i="6"/>
  <c r="H45" i="6"/>
  <c r="H3" i="6"/>
  <c r="G3" i="6"/>
  <c r="G5" i="6"/>
  <c r="G6" i="6"/>
  <c r="G7" i="6"/>
  <c r="G8" i="6"/>
  <c r="G9" i="6"/>
  <c r="G10" i="6"/>
  <c r="G11" i="6"/>
  <c r="G12" i="6"/>
  <c r="G13" i="6"/>
  <c r="G14" i="6"/>
  <c r="G15" i="6"/>
  <c r="G16" i="6"/>
  <c r="G17" i="6"/>
  <c r="G18" i="6"/>
  <c r="G19" i="6"/>
  <c r="G20" i="6"/>
  <c r="G21" i="6"/>
  <c r="G22" i="6"/>
  <c r="G23" i="6"/>
  <c r="G24" i="6"/>
  <c r="G25" i="6"/>
  <c r="G26" i="6"/>
  <c r="G27" i="6"/>
  <c r="G28" i="6"/>
  <c r="G29" i="6"/>
  <c r="G30" i="6"/>
  <c r="G31" i="6"/>
  <c r="G32" i="6"/>
  <c r="G33" i="6"/>
  <c r="G34" i="6"/>
  <c r="G35" i="6"/>
  <c r="G36" i="6"/>
  <c r="G37" i="6"/>
  <c r="G38" i="6"/>
  <c r="G39" i="6"/>
  <c r="G40" i="6"/>
  <c r="G41" i="6"/>
  <c r="G42" i="6"/>
  <c r="G43" i="6"/>
  <c r="G44" i="6"/>
  <c r="G45" i="6"/>
  <c r="G4" i="6"/>
  <c r="F11" i="6"/>
  <c r="F12" i="6"/>
  <c r="F13" i="6"/>
  <c r="F14" i="6"/>
  <c r="F15" i="6"/>
  <c r="F4" i="6"/>
  <c r="F5" i="6"/>
  <c r="F6" i="6"/>
  <c r="F7" i="6"/>
  <c r="F8" i="6"/>
  <c r="F9" i="6"/>
  <c r="F10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5" i="6"/>
  <c r="F36" i="6"/>
  <c r="F37" i="6"/>
  <c r="F38" i="6"/>
  <c r="F39" i="6"/>
  <c r="F40" i="6"/>
  <c r="F41" i="6"/>
  <c r="F42" i="6"/>
  <c r="F43" i="6"/>
  <c r="F44" i="6"/>
  <c r="F45" i="6"/>
  <c r="F3" i="6"/>
  <c r="E11" i="6"/>
  <c r="D11" i="6"/>
  <c r="C11" i="6"/>
  <c r="E4" i="6"/>
  <c r="E5" i="6"/>
  <c r="E6" i="6"/>
  <c r="E7" i="6"/>
  <c r="E8" i="6"/>
  <c r="E9" i="6"/>
  <c r="E10" i="6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E33" i="6"/>
  <c r="E34" i="6"/>
  <c r="E35" i="6"/>
  <c r="E36" i="6"/>
  <c r="E37" i="6"/>
  <c r="E38" i="6"/>
  <c r="E39" i="6"/>
  <c r="E40" i="6"/>
  <c r="E41" i="6"/>
  <c r="E42" i="6"/>
  <c r="E43" i="6"/>
  <c r="E44" i="6"/>
  <c r="E45" i="6"/>
  <c r="E3" i="6"/>
  <c r="D4" i="6"/>
  <c r="D5" i="6"/>
  <c r="D6" i="6"/>
  <c r="D7" i="6"/>
  <c r="D8" i="6"/>
  <c r="D9" i="6"/>
  <c r="D10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27" i="6"/>
  <c r="D28" i="6"/>
  <c r="D29" i="6"/>
  <c r="D30" i="6"/>
  <c r="D31" i="6"/>
  <c r="D32" i="6"/>
  <c r="D33" i="6"/>
  <c r="D34" i="6"/>
  <c r="D35" i="6"/>
  <c r="D36" i="6"/>
  <c r="D37" i="6"/>
  <c r="D38" i="6"/>
  <c r="D39" i="6"/>
  <c r="D40" i="6"/>
  <c r="D41" i="6"/>
  <c r="D42" i="6"/>
  <c r="D43" i="6"/>
  <c r="D44" i="6"/>
  <c r="D45" i="6"/>
  <c r="D3" i="6"/>
  <c r="C45" i="6"/>
  <c r="C44" i="6"/>
  <c r="C43" i="6"/>
  <c r="C42" i="6"/>
  <c r="C41" i="6"/>
  <c r="C40" i="6"/>
  <c r="C39" i="6"/>
  <c r="C38" i="6"/>
  <c r="C37" i="6"/>
  <c r="C36" i="6"/>
  <c r="C35" i="6"/>
  <c r="C34" i="6"/>
  <c r="C33" i="6"/>
  <c r="C32" i="6"/>
  <c r="C31" i="6"/>
  <c r="C30" i="6"/>
  <c r="C29" i="6"/>
  <c r="C28" i="6"/>
  <c r="C27" i="6"/>
  <c r="C26" i="6"/>
  <c r="C25" i="6"/>
  <c r="C24" i="6"/>
  <c r="C23" i="6"/>
  <c r="C22" i="6"/>
  <c r="C21" i="6"/>
  <c r="C20" i="6"/>
  <c r="C19" i="6"/>
  <c r="C18" i="6"/>
  <c r="C17" i="6"/>
  <c r="C16" i="6"/>
  <c r="C15" i="6"/>
  <c r="C14" i="6"/>
  <c r="C13" i="6"/>
  <c r="C12" i="6"/>
  <c r="C10" i="6"/>
  <c r="C9" i="6"/>
  <c r="C8" i="6"/>
  <c r="C7" i="6"/>
  <c r="C6" i="6"/>
  <c r="C5" i="6"/>
  <c r="C4" i="6"/>
  <c r="C3" i="6"/>
</calcChain>
</file>

<file path=xl/comments1.xml><?xml version="1.0" encoding="utf-8"?>
<comments xmlns="http://schemas.openxmlformats.org/spreadsheetml/2006/main">
  <authors>
    <author>Sergey</author>
  </authors>
  <commentList>
    <comment ref="B40" authorId="0" shapeId="0">
      <text>
        <r>
          <rPr>
            <b/>
            <sz val="8"/>
            <color indexed="81"/>
            <rFont val="Tahoma"/>
            <family val="2"/>
            <charset val="204"/>
          </rPr>
          <t>Воскресенье!</t>
        </r>
      </text>
    </comment>
  </commentList>
</comments>
</file>

<file path=xl/sharedStrings.xml><?xml version="1.0" encoding="utf-8"?>
<sst xmlns="http://schemas.openxmlformats.org/spreadsheetml/2006/main" count="12" uniqueCount="11">
  <si>
    <t>откр</t>
  </si>
  <si>
    <t>закр</t>
  </si>
  <si>
    <t>ZORRO2005</t>
  </si>
  <si>
    <t>MCH1</t>
  </si>
  <si>
    <t>MCH2</t>
  </si>
  <si>
    <t>MCH3 (обед)</t>
  </si>
  <si>
    <t>DV (обед)</t>
  </si>
  <si>
    <t>MCH4 (обед)</t>
  </si>
  <si>
    <t>?</t>
  </si>
  <si>
    <t>Как модернизировать формулу, чтобы она вычитала праздничные дни? (06.11.17 - не рабочий день)</t>
  </si>
  <si>
    <t>Должно получиться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</si>
</sst>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h:mm;@"/>
    <numFmt numFmtId="165" formatCode="[hh]:mm:ss"/>
    <numFmt numFmtId="166" formatCode="ddd\ dd/mm\ hh:mm:ss"/>
    <numFmt numFmtId="167" formatCode="[hh]:mm"/>
    <numFmt numFmtId="168" formatCode="[h]:mm:ss;@"/>
  </numFmts>
  <fonts count="10" x14ac:knownFonts="1">
    <font>
      <sz val="11"/>
      <color theme="1"/>
      <name val="Calibri"/>
      <family val="2"/>
      <charset val="204"/>
      <scheme val="minor"/>
    </font>
    <font>
      <b/>
      <sz val="8"/>
      <color indexed="81"/>
      <name val="Tahoma"/>
      <family val="2"/>
      <charset val="204"/>
    </font>
    <font>
      <sz val="11"/>
      <color indexed="10"/>
      <name val="Calibri"/>
      <family val="2"/>
      <charset val="204"/>
    </font>
    <font>
      <sz val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8"/>
      <color rgb="FFFF0000"/>
      <name val="Calibri"/>
      <family val="2"/>
      <charset val="204"/>
      <scheme val="minor"/>
    </font>
    <font>
      <sz val="11"/>
      <color rgb="FFFFFF00"/>
      <name val="Calibri"/>
      <family val="2"/>
      <charset val="204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</fills>
  <borders count="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</borders>
  <cellStyleXfs count="2">
    <xf numFmtId="0" fontId="0" fillId="0" borderId="0"/>
    <xf numFmtId="0" fontId="4" fillId="0" borderId="0"/>
  </cellStyleXfs>
  <cellXfs count="36">
    <xf numFmtId="0" fontId="0" fillId="0" borderId="0" xfId="0"/>
    <xf numFmtId="0" fontId="0" fillId="0" borderId="0" xfId="0" applyAlignment="1">
      <alignment horizontal="left"/>
    </xf>
    <xf numFmtId="164" fontId="0" fillId="0" borderId="1" xfId="0" applyNumberFormat="1" applyBorder="1" applyAlignment="1"/>
    <xf numFmtId="164" fontId="0" fillId="0" borderId="1" xfId="0" applyNumberFormat="1" applyBorder="1"/>
    <xf numFmtId="0" fontId="0" fillId="2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165" fontId="0" fillId="0" borderId="1" xfId="0" applyNumberFormat="1" applyBorder="1"/>
    <xf numFmtId="165" fontId="0" fillId="5" borderId="1" xfId="0" applyNumberFormat="1" applyFill="1" applyBorder="1"/>
    <xf numFmtId="166" fontId="0" fillId="0" borderId="1" xfId="0" applyNumberFormat="1" applyBorder="1" applyAlignment="1">
      <alignment horizontal="left"/>
    </xf>
    <xf numFmtId="166" fontId="2" fillId="0" borderId="1" xfId="0" applyNumberFormat="1" applyFont="1" applyBorder="1" applyAlignment="1">
      <alignment horizontal="left"/>
    </xf>
    <xf numFmtId="166" fontId="0" fillId="5" borderId="1" xfId="0" applyNumberFormat="1" applyFill="1" applyBorder="1" applyAlignment="1">
      <alignment horizontal="left"/>
    </xf>
    <xf numFmtId="166" fontId="0" fillId="6" borderId="1" xfId="0" applyNumberFormat="1" applyFill="1" applyBorder="1" applyAlignment="1">
      <alignment horizontal="left"/>
    </xf>
    <xf numFmtId="166" fontId="0" fillId="3" borderId="1" xfId="0" applyNumberFormat="1" applyFill="1" applyBorder="1" applyAlignment="1">
      <alignment horizontal="left"/>
    </xf>
    <xf numFmtId="166" fontId="0" fillId="0" borderId="1" xfId="0" applyNumberFormat="1" applyFill="1" applyBorder="1" applyAlignment="1">
      <alignment horizontal="left"/>
    </xf>
    <xf numFmtId="165" fontId="0" fillId="6" borderId="1" xfId="0" applyNumberFormat="1" applyFill="1" applyBorder="1"/>
    <xf numFmtId="167" fontId="0" fillId="0" borderId="1" xfId="0" applyNumberFormat="1" applyBorder="1"/>
    <xf numFmtId="20" fontId="0" fillId="0" borderId="0" xfId="0" applyNumberFormat="1"/>
    <xf numFmtId="168" fontId="0" fillId="7" borderId="0" xfId="0" applyNumberFormat="1" applyFill="1"/>
    <xf numFmtId="0" fontId="0" fillId="0" borderId="0" xfId="0" applyAlignment="1">
      <alignment horizontal="center"/>
    </xf>
    <xf numFmtId="165" fontId="0" fillId="8" borderId="0" xfId="0" applyNumberFormat="1" applyFill="1" applyBorder="1"/>
    <xf numFmtId="166" fontId="5" fillId="9" borderId="2" xfId="0" applyNumberFormat="1" applyFont="1" applyFill="1" applyBorder="1" applyAlignment="1">
      <alignment horizontal="left"/>
    </xf>
    <xf numFmtId="0" fontId="7" fillId="0" borderId="0" xfId="0" applyFont="1" applyAlignment="1">
      <alignment horizontal="center" vertical="center"/>
    </xf>
    <xf numFmtId="0" fontId="8" fillId="0" borderId="0" xfId="0" applyFont="1"/>
    <xf numFmtId="14" fontId="4" fillId="0" borderId="0" xfId="1" applyNumberFormat="1"/>
    <xf numFmtId="166" fontId="0" fillId="0" borderId="0" xfId="0" applyNumberFormat="1"/>
    <xf numFmtId="21" fontId="0" fillId="0" borderId="0" xfId="0" applyNumberFormat="1"/>
    <xf numFmtId="22" fontId="0" fillId="0" borderId="0" xfId="0" applyNumberFormat="1"/>
    <xf numFmtId="168" fontId="0" fillId="0" borderId="0" xfId="0" applyNumberFormat="1" applyAlignment="1">
      <alignment horizontal="left"/>
    </xf>
    <xf numFmtId="0" fontId="9" fillId="10" borderId="0" xfId="0" applyFont="1" applyFill="1"/>
    <xf numFmtId="21" fontId="9" fillId="10" borderId="0" xfId="0" applyNumberFormat="1" applyFont="1" applyFill="1"/>
    <xf numFmtId="165" fontId="0" fillId="0" borderId="4" xfId="0" applyNumberFormat="1" applyBorder="1"/>
    <xf numFmtId="167" fontId="0" fillId="0" borderId="5" xfId="0" applyNumberFormat="1" applyBorder="1"/>
    <xf numFmtId="168" fontId="6" fillId="11" borderId="3" xfId="0" applyNumberFormat="1" applyFont="1" applyFill="1" applyBorder="1"/>
    <xf numFmtId="165" fontId="6" fillId="11" borderId="3" xfId="0" applyNumberFormat="1" applyFont="1" applyFill="1" applyBorder="1"/>
    <xf numFmtId="167" fontId="7" fillId="11" borderId="3" xfId="0" applyNumberFormat="1" applyFont="1" applyFill="1" applyBorder="1"/>
  </cellXfs>
  <cellStyles count="2">
    <cellStyle name="Обычный" xfId="0" builtinId="0"/>
    <cellStyle name="Обычный 2" xfId="1"/>
  </cellStyles>
  <dxfs count="1"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/>
  <dimension ref="A1:P57"/>
  <sheetViews>
    <sheetView showGridLines="0" tabSelected="1" zoomScale="90" zoomScaleNormal="90" workbookViewId="0">
      <pane ySplit="2" topLeftCell="A24" activePane="bottomLeft" state="frozenSplit"/>
      <selection pane="bottomLeft" activeCell="F46" sqref="F46:H47"/>
    </sheetView>
  </sheetViews>
  <sheetFormatPr defaultRowHeight="15" x14ac:dyDescent="0.25"/>
  <cols>
    <col min="1" max="1" width="17.5703125" style="1" bestFit="1" customWidth="1"/>
    <col min="2" max="2" width="17.5703125" bestFit="1" customWidth="1"/>
    <col min="3" max="3" width="13.140625" customWidth="1"/>
    <col min="4" max="4" width="11.85546875" customWidth="1"/>
    <col min="5" max="5" width="11.28515625" customWidth="1"/>
    <col min="6" max="6" width="12.5703125" bestFit="1" customWidth="1"/>
    <col min="7" max="7" width="9.85546875" bestFit="1" customWidth="1"/>
    <col min="8" max="8" width="12.5703125" bestFit="1" customWidth="1"/>
    <col min="9" max="9" width="19.28515625" customWidth="1"/>
    <col min="13" max="13" width="16.85546875" bestFit="1" customWidth="1"/>
  </cols>
  <sheetData>
    <row r="1" spans="1:8" x14ac:dyDescent="0.25">
      <c r="A1" s="2">
        <v>0.33333333333333331</v>
      </c>
      <c r="B1" s="2">
        <v>0.70833333333333337</v>
      </c>
      <c r="C1" s="3"/>
      <c r="F1" s="17"/>
      <c r="G1" s="17"/>
    </row>
    <row r="2" spans="1:8" x14ac:dyDescent="0.25">
      <c r="A2" s="4" t="s">
        <v>0</v>
      </c>
      <c r="B2" s="5" t="s">
        <v>1</v>
      </c>
      <c r="C2" s="6" t="s">
        <v>2</v>
      </c>
      <c r="D2" s="19" t="s">
        <v>3</v>
      </c>
      <c r="E2" s="19" t="s">
        <v>4</v>
      </c>
      <c r="F2" s="19" t="s">
        <v>5</v>
      </c>
      <c r="G2" s="19" t="s">
        <v>6</v>
      </c>
      <c r="H2" s="19" t="s">
        <v>7</v>
      </c>
    </row>
    <row r="3" spans="1:8" x14ac:dyDescent="0.25">
      <c r="A3" s="9">
        <v>41099.398842592593</v>
      </c>
      <c r="B3" s="9">
        <v>41099.72351851852</v>
      </c>
      <c r="C3" s="7">
        <f t="shared" ref="C3:C45" si="0">SUM(IF(INT(B3)-INT(A3)=0,IF(B3&gt;=INT(B3)+HOUR($A$1)/24,MIN(B3,INT(B3)+HOUR($B$1)/24),INT(B3)+HOUR($A$1)/24)-IF(A3&lt;=INT(A3)+HOUR($B$1)/24,MAX(A3,INT(A3)+HOUR($A$1)/24),INT(A3)+HOUR($B$1)/24)),IF(INT(B3)-INT(A3)&gt;0,INT(A3)+HOUR($B$1)/24-IF(A3&lt;=INT(A3)+HOUR($B$1)/24,MAX(A3,INT(A3)+HOUR($A$1)/24),INT(A3)+HOUR($B$1)/24)+IF(B3&gt;=INT(B3)+HOUR($A$1)/24,MIN(B3,INT(B3)+HOUR($B$1)/24),INT(B3)+HOUR($A$1)/24)-(INT(B3)+HOUR($A$1)/24)),MAX(NETWORKDAYS(A3,B3)-2,0)*9/24)</f>
        <v>0.30949074074305827</v>
      </c>
      <c r="D3" s="7">
        <f>(NETWORKDAYS(A3,B3)-1)*($B$1-$A$1)+MIN(MAX(MOD(B3,1),$A$1),$B$1)-MIN(MAX(MOD(A3,1),$A$1),$B$1)</f>
        <v>0.30949074074063299</v>
      </c>
      <c r="E3" s="7">
        <f t="shared" ref="E3:E45" si="1">(NETWORKDAYS(A3,B3)-1)*($B$1-$A$1)+MIN(MAX(MOD(B3,1),(WEEKDAY(B3,2)&gt;5)*$B$1,$A$1),$B$1)-MIN(MAX(MOD(A3,1)*(WEEKDAY(A3,2)&lt;6),$A$1),$B$1)</f>
        <v>0.30949074074063299</v>
      </c>
      <c r="F3" s="16">
        <f>IF((B3-A3)*1440&lt;1,,SUMPRODUCT((WEEKDAY(A3+(ROW(A$1:INDEX(A:A,(B3-A3)*1440))-1)/1440,2)&lt;6)*LOOKUP(HOUR(A3+(ROW(A$1:INDEX(A:A,(B3-A3)*1440))-1)/1440),{0,8,12,13,17},{0,1,0,1,0}))/1440)</f>
        <v>0.26805555555555555</v>
      </c>
      <c r="G3" s="18">
        <f>(WEEKDAY(A3,2)&lt;6)*(MAX(0,MIN(12/24,MOD(A3,1)+B3-A3)-MAX(MOD(A3,1),8/24))+MAX(0,MIN(17/24,MOD(A3,1)+B3-A3)-MAX(MOD(A3,1),13/24)))+(WEEKDAY(B3,2)&lt;6)*(INT(B3)&gt;INT(A3))*((MAX(0,MIN(12/24,MOD(B3,1))-MIN(MOD(B3,1),8/24))+MAX(0,MIN(17/24,MOD(B3,1))-MIN(MOD(B3,1),13/24))))+MAX(,NETWORKDAYS(A3+1,B3-1))*1/3</f>
        <v>0.26782407407396636</v>
      </c>
      <c r="H3" s="20">
        <f t="shared" ref="H3:H47" si="2">(WEEKDAY(A3,2)&lt;6)*("12:00"-MAX(MIN(MOD(A3,1),--"12:00"),--"8:00")+"17:00"-MAX(MIN(MOD(A3,1),--"17:00"),--"13:00"))+(WEEKDAY(B3,2)&lt;6)*(MAX(MIN(MOD(B3,1),--"12:00"),--"8:00")-"8:00"+MAX(MIN(MOD(B3,1),--"17:00"),--"13:00")-"13:00")+(NETWORKDAYS(WORKDAY(A3+1,-1),WORKDAY(B3-1,1))-2)*"8:00"</f>
        <v>0.26782407407396641</v>
      </c>
    </row>
    <row r="4" spans="1:8" x14ac:dyDescent="0.25">
      <c r="A4" s="9">
        <v>41086.544618055559</v>
      </c>
      <c r="B4" s="9">
        <v>41088.378171296295</v>
      </c>
      <c r="C4" s="7">
        <f t="shared" si="0"/>
        <v>0.58355324073636439</v>
      </c>
      <c r="D4" s="7">
        <f t="shared" ref="D4:D45" si="3">(NETWORKDAYS(A4,B4)-1)*($B$1-$A$1)+MIN(MAX(MOD(B4,1),$A$1),$B$1)-MIN(MAX(MOD(A4,1),$A$1),$B$1)</f>
        <v>0.58355324073636439</v>
      </c>
      <c r="E4" s="7">
        <f t="shared" si="1"/>
        <v>0.58355324073636439</v>
      </c>
      <c r="F4" s="16">
        <f>IF((B4-A4)*1440&lt;1,,SUMPRODUCT((WEEKDAY(A4+(ROW(A$1:INDEX(A:A,(B4-A4)*1440))-1)/1440,2)&lt;6)*LOOKUP(HOUR(A4+(ROW(A$1:INDEX(A:A,(B4-A4)*1440))-1)/1440),{0,8,12,13,17},{0,1,0,1,0}))/1440)</f>
        <v>0.54166666666666663</v>
      </c>
      <c r="G4" s="18">
        <f>(WEEKDAY(A4,2)&lt;6)*(MAX(0,MIN(12/24,MOD(A4,1)+B4-A4)-MAX(MOD(A4,1),8/24))+MAX(0,MIN(17/24,MOD(A4,1)+B4-A4)-MAX(MOD(A4,1),13/24)))+(WEEKDAY(B4,2)&lt;6)*(INT(B4)&gt;INT(A4))*((MAX(0,MIN(12/24,MOD(B4,1))-MIN(MOD(B4,1),8/24))+MAX(0,MIN(17/24,MOD(B4,1))-MIN(MOD(B4,1),13/24))))+MAX(,NETWORKDAYS(A4+1,B4-1))*1/3</f>
        <v>0.54188657406969776</v>
      </c>
      <c r="H4" s="20">
        <f t="shared" si="2"/>
        <v>0.54188657406969765</v>
      </c>
    </row>
    <row r="5" spans="1:8" x14ac:dyDescent="0.25">
      <c r="A5" s="9">
        <v>41108.706076388888</v>
      </c>
      <c r="B5" s="9">
        <v>41110.645578703705</v>
      </c>
      <c r="C5" s="7">
        <f t="shared" si="0"/>
        <v>0.68950231481721858</v>
      </c>
      <c r="D5" s="7">
        <f t="shared" si="3"/>
        <v>0.68950231481721858</v>
      </c>
      <c r="E5" s="7">
        <f t="shared" si="1"/>
        <v>0.68950231481721858</v>
      </c>
      <c r="F5" s="16">
        <f>IF((B5-A5)*1440&lt;1,,SUMPRODUCT((WEEKDAY(A5+(ROW(A$1:INDEX(A:A,(B5-A5)*1440))-1)/1440,2)&lt;6)*LOOKUP(HOUR(A5+(ROW(A$1:INDEX(A:A,(B5-A5)*1440))-1)/1440),{0,8,12,13,17},{0,1,0,1,0}))/1440)</f>
        <v>0.60555555555555551</v>
      </c>
      <c r="G5" s="18">
        <f t="shared" ref="G5:G47" si="4">(WEEKDAY(A5,2)&lt;6)*(MAX(0,MIN(12/24,MOD(A5,1)+B5-A5)-MAX(MOD(A5,1),8/24))+MAX(0,MIN(17/24,MOD(A5,1)+B5-A5)-MAX(MOD(A5,1),13/24)))+(WEEKDAY(B5,2)&lt;6)*(INT(B5)&gt;INT(A5))*((MAX(0,MIN(12/24,MOD(B5,1))-MIN(MOD(B5,1),8/24))+MAX(0,MIN(17/24,MOD(B5,1))-MIN(MOD(B5,1),13/24))))+MAX(,NETWORKDAYS(A5+1,B5-1))*1/3</f>
        <v>0.60616898148388532</v>
      </c>
      <c r="H5" s="20">
        <f t="shared" si="2"/>
        <v>0.60616898148388532</v>
      </c>
    </row>
    <row r="6" spans="1:8" x14ac:dyDescent="0.25">
      <c r="A6" s="10">
        <v>41099.711550925924</v>
      </c>
      <c r="B6" s="9">
        <v>41101.660983796297</v>
      </c>
      <c r="C6" s="7">
        <f t="shared" si="0"/>
        <v>0.70265046296117362</v>
      </c>
      <c r="D6" s="7">
        <f t="shared" si="3"/>
        <v>0.7026504629635989</v>
      </c>
      <c r="E6" s="7">
        <f t="shared" si="1"/>
        <v>0.7026504629635989</v>
      </c>
      <c r="F6" s="16">
        <f>IF((B6-A6)*1440&lt;1,,SUMPRODUCT((WEEKDAY(A6+(ROW(A$1:INDEX(A:A,(B6-A6)*1440))-1)/1440,2)&lt;6)*LOOKUP(HOUR(A6+(ROW(A$1:INDEX(A:A,(B6-A6)*1440))-1)/1440),{0,8,12,13,17},{0,1,0,1,0}))/1440)</f>
        <v>0.61875000000000002</v>
      </c>
      <c r="G6" s="18">
        <f t="shared" si="4"/>
        <v>0.61931712963026564</v>
      </c>
      <c r="H6" s="20">
        <f t="shared" si="2"/>
        <v>0.61931712963026575</v>
      </c>
    </row>
    <row r="7" spans="1:8" x14ac:dyDescent="0.25">
      <c r="A7" s="9">
        <v>41108.434236111112</v>
      </c>
      <c r="B7" s="10">
        <v>41110.307847222219</v>
      </c>
      <c r="C7" s="7">
        <f t="shared" si="0"/>
        <v>0.64909722222364508</v>
      </c>
      <c r="D7" s="7">
        <f t="shared" si="3"/>
        <v>0.6490972222212199</v>
      </c>
      <c r="E7" s="7">
        <f t="shared" si="1"/>
        <v>0.6490972222212199</v>
      </c>
      <c r="F7" s="16">
        <f>IF((B7-A7)*1440&lt;1,,SUMPRODUCT((WEEKDAY(A7+(ROW(A$1:INDEX(A:A,(B7-A7)*1440))-1)/1440,2)&lt;6)*LOOKUP(HOUR(A7+(ROW(A$1:INDEX(A:A,(B7-A7)*1440))-1)/1440),{0,8,12,13,17},{0,1,0,1,0}))/1440)</f>
        <v>0.56597222222222221</v>
      </c>
      <c r="G7" s="18">
        <f t="shared" si="4"/>
        <v>0.56576388888788642</v>
      </c>
      <c r="H7" s="20">
        <f t="shared" si="2"/>
        <v>0.56576388888788642</v>
      </c>
    </row>
    <row r="8" spans="1:8" x14ac:dyDescent="0.25">
      <c r="A8" s="9">
        <v>41113.355682870373</v>
      </c>
      <c r="B8" s="9">
        <v>41115.385775462964</v>
      </c>
      <c r="C8" s="7">
        <f t="shared" si="0"/>
        <v>0.78009259259124519</v>
      </c>
      <c r="D8" s="7">
        <f t="shared" si="3"/>
        <v>0.78009259259124519</v>
      </c>
      <c r="E8" s="7">
        <f t="shared" si="1"/>
        <v>0.78009259259124519</v>
      </c>
      <c r="F8" s="16">
        <f>IF((B8-A8)*1440&lt;1,,SUMPRODUCT((WEEKDAY(A8+(ROW(A$1:INDEX(A:A,(B8-A8)*1440))-1)/1440,2)&lt;6)*LOOKUP(HOUR(A8+(ROW(A$1:INDEX(A:A,(B8-A8)*1440))-1)/1440),{0,8,12,13,17},{0,1,0,1,0}))/1440)</f>
        <v>0.69652777777777775</v>
      </c>
      <c r="G8" s="18">
        <f t="shared" si="4"/>
        <v>0.69675925925791193</v>
      </c>
      <c r="H8" s="20">
        <f t="shared" si="2"/>
        <v>0.69675925925791193</v>
      </c>
    </row>
    <row r="9" spans="1:8" x14ac:dyDescent="0.25">
      <c r="A9" s="10">
        <v>41114.291666666664</v>
      </c>
      <c r="B9" s="10">
        <v>41115.326388888891</v>
      </c>
      <c r="C9" s="7">
        <f t="shared" si="0"/>
        <v>0.375</v>
      </c>
      <c r="D9" s="7">
        <f t="shared" si="3"/>
        <v>0.37500000000000006</v>
      </c>
      <c r="E9" s="7">
        <f t="shared" si="1"/>
        <v>0.37500000000000006</v>
      </c>
      <c r="F9" s="16">
        <f>IF((B9-A9)*1440&lt;1,,SUMPRODUCT((WEEKDAY(A9+(ROW(A$1:INDEX(A:A,(B9-A9)*1440))-1)/1440,2)&lt;6)*LOOKUP(HOUR(A9+(ROW(A$1:INDEX(A:A,(B9-A9)*1440))-1)/1440),{0,8,12,13,17},{0,1,0,1,0}))/1440)</f>
        <v>0.33333333333333331</v>
      </c>
      <c r="G9" s="18">
        <f t="shared" si="4"/>
        <v>0.33333333333333343</v>
      </c>
      <c r="H9" s="20">
        <f t="shared" si="2"/>
        <v>0.33333333333333337</v>
      </c>
    </row>
    <row r="10" spans="1:8" x14ac:dyDescent="0.25">
      <c r="A10" s="9">
        <v>41093.585231481484</v>
      </c>
      <c r="B10" s="9">
        <v>41095.790717592594</v>
      </c>
      <c r="C10" s="7">
        <f t="shared" si="0"/>
        <v>0.87310185185197042</v>
      </c>
      <c r="D10" s="7">
        <f t="shared" si="3"/>
        <v>0.87310185184954525</v>
      </c>
      <c r="E10" s="7">
        <f t="shared" si="1"/>
        <v>0.87310185184954525</v>
      </c>
      <c r="F10" s="16">
        <f>IF((B10-A10)*1440&lt;1,,SUMPRODUCT((WEEKDAY(A10+(ROW(A$1:INDEX(A:A,(B10-A10)*1440))-1)/1440,2)&lt;6)*LOOKUP(HOUR(A10+(ROW(A$1:INDEX(A:A,(B10-A10)*1440))-1)/1440),{0,8,12,13,17},{0,1,0,1,0}))/1440)</f>
        <v>0.79027777777777775</v>
      </c>
      <c r="G10" s="18">
        <f t="shared" si="4"/>
        <v>0.78976851851621188</v>
      </c>
      <c r="H10" s="20">
        <f t="shared" si="2"/>
        <v>0.78976851851621177</v>
      </c>
    </row>
    <row r="11" spans="1:8" x14ac:dyDescent="0.25">
      <c r="A11" s="11">
        <v>41103.731354166666</v>
      </c>
      <c r="B11" s="11">
        <v>41109.444363425922</v>
      </c>
      <c r="C11" s="8">
        <f>SUM(IF(INT(B11)-INT(A11)=0,IF(B11&gt;=INT(B11)+HOUR($A$1)/24,MIN(B11,INT(B11)+HOUR($B$1)/24),INT(B11)+HOUR($A$1)/24)-IF(A11&lt;=INT(A11)+HOUR($B$1)/24,MAX(A11,INT(A11)+HOUR($A$1)/24),INT(A11)+HOUR($B$1)/24)),IF(INT(B11)-INT(A11)&gt;0,INT(A11)+HOUR($B$1)/24-IF(A11&lt;=INT(A11)+HOUR($B$1)/24,MAX(A11,INT(A11)+HOUR($A$1)/24),INT(A11)+HOUR($B$1)/24)+IF(B11&gt;=INT(B11)+HOUR($A$1)/24,MIN(B11,INT(B11)+HOUR($B$1)/24),INT(B11)+HOUR($A$1)/24)-(INT(B11)+HOUR($A$1)/24)),MAX(NETWORKDAYS(A11,B11)-2,0)*9/24)</f>
        <v>1.2360300925865886</v>
      </c>
      <c r="D11" s="8">
        <f>(NETWORKDAYS(A11,B11)-1)*($B$1-$A$1)+MIN(MAX(MOD(B11,1),$A$1),$B$1)-MIN(MAX(MOD(A11,1),$A$1),$B$1)</f>
        <v>1.2360300925890142</v>
      </c>
      <c r="E11" s="7">
        <f>(NETWORKDAYS(A11,B11)-1)*($B$1-$A$1)+MIN(MAX(MOD(B11,1),(WEEKDAY(B11,2)&gt;5)*$B$1,$A$1),$B$1)-MIN(MAX(MOD(A11,1)*(WEEKDAY(A11,2)&lt;6),$A$1),$B$1)</f>
        <v>1.2360300925890142</v>
      </c>
      <c r="F11" s="16">
        <f>IF((B11-A11)*1440&lt;1,,SUMPRODUCT((WEEKDAY(A11+(ROW(A$1:INDEX(A:A,(B11-A11)*1440))-1)/1440,2)&lt;6)*LOOKUP(HOUR(A11+(ROW(A$1:INDEX(A:A,(B11-A11)*1440))-1)/1440),{0,8,12,13,17},{0,1,0,1,0}))/1440)</f>
        <v>1.1104166666666666</v>
      </c>
      <c r="G11" s="18">
        <f t="shared" si="4"/>
        <v>1.111030092589014</v>
      </c>
      <c r="H11" s="20">
        <f t="shared" si="2"/>
        <v>1.1110300925890138</v>
      </c>
    </row>
    <row r="12" spans="1:8" x14ac:dyDescent="0.25">
      <c r="A12" s="11">
        <v>41104.314687500002</v>
      </c>
      <c r="B12" s="11">
        <v>41109.444363425922</v>
      </c>
      <c r="C12" s="8">
        <f t="shared" si="0"/>
        <v>1.2360300925865886</v>
      </c>
      <c r="D12" s="8">
        <f t="shared" si="3"/>
        <v>1.2360300925890142</v>
      </c>
      <c r="E12" s="7">
        <f t="shared" si="1"/>
        <v>1.2360300925890142</v>
      </c>
      <c r="F12" s="16">
        <f>IF((B12-A12)*1440&lt;1,,SUMPRODUCT((WEEKDAY(A12+(ROW(A$1:INDEX(A:A,(B12-A12)*1440))-1)/1440,2)&lt;6)*LOOKUP(HOUR(A12+(ROW(A$1:INDEX(A:A,(B12-A12)*1440))-1)/1440),{0,8,12,13,17},{0,1,0,1,0}))/1440)</f>
        <v>1.1104166666666666</v>
      </c>
      <c r="G12" s="18">
        <f t="shared" si="4"/>
        <v>1.111030092589014</v>
      </c>
      <c r="H12" s="20">
        <f t="shared" si="2"/>
        <v>1.1110300925890138</v>
      </c>
    </row>
    <row r="13" spans="1:8" x14ac:dyDescent="0.25">
      <c r="A13" s="11">
        <v>41104.439687500002</v>
      </c>
      <c r="B13" s="11">
        <v>41109.444363425922</v>
      </c>
      <c r="C13" s="8">
        <f t="shared" si="0"/>
        <v>1.12967592592031</v>
      </c>
      <c r="D13" s="8">
        <f t="shared" si="3"/>
        <v>1.1296759259203102</v>
      </c>
      <c r="E13" s="7">
        <f t="shared" si="1"/>
        <v>1.2360300925890142</v>
      </c>
      <c r="F13" s="16">
        <f>IF((B13-A13)*1440&lt;1,,SUMPRODUCT((WEEKDAY(A13+(ROW(A$1:INDEX(A:A,(B13-A13)*1440))-1)/1440,2)&lt;6)*LOOKUP(HOUR(A13+(ROW(A$1:INDEX(A:A,(B13-A13)*1440))-1)/1440),{0,8,12,13,17},{0,1,0,1,0}))/1440)</f>
        <v>1.1104166666666666</v>
      </c>
      <c r="G13" s="18">
        <f t="shared" si="4"/>
        <v>1.111030092589014</v>
      </c>
      <c r="H13" s="20">
        <f t="shared" si="2"/>
        <v>1.1110300925890138</v>
      </c>
    </row>
    <row r="14" spans="1:8" x14ac:dyDescent="0.25">
      <c r="A14" s="11">
        <v>41105.731354166666</v>
      </c>
      <c r="B14" s="11">
        <v>41109.444363425922</v>
      </c>
      <c r="C14" s="8">
        <f t="shared" si="0"/>
        <v>0.86103009258658858</v>
      </c>
      <c r="D14" s="8">
        <f t="shared" si="3"/>
        <v>0.86103009258901408</v>
      </c>
      <c r="E14" s="7">
        <f t="shared" si="1"/>
        <v>1.2360300925890142</v>
      </c>
      <c r="F14" s="16">
        <f>IF((B14-A14)*1440&lt;1,,SUMPRODUCT((WEEKDAY(A14+(ROW(A$1:INDEX(A:A,(B14-A14)*1440))-1)/1440,2)&lt;6)*LOOKUP(HOUR(A14+(ROW(A$1:INDEX(A:A,(B14-A14)*1440))-1)/1440),{0,8,12,13,17},{0,1,0,1,0}))/1440)</f>
        <v>1.1104166666666666</v>
      </c>
      <c r="G14" s="18">
        <f t="shared" si="4"/>
        <v>1.111030092589014</v>
      </c>
      <c r="H14" s="20">
        <f t="shared" si="2"/>
        <v>1.1110300925890138</v>
      </c>
    </row>
    <row r="15" spans="1:8" x14ac:dyDescent="0.25">
      <c r="A15" s="11">
        <v>41106.314687500002</v>
      </c>
      <c r="B15" s="11">
        <v>41109.444363425922</v>
      </c>
      <c r="C15" s="8">
        <f t="shared" si="0"/>
        <v>1.2360300925865886</v>
      </c>
      <c r="D15" s="8">
        <f t="shared" si="3"/>
        <v>1.2360300925890142</v>
      </c>
      <c r="E15" s="7">
        <f t="shared" si="1"/>
        <v>1.2360300925890142</v>
      </c>
      <c r="F15" s="16">
        <f>IF((B15-A15)*1440&lt;1,,SUMPRODUCT((WEEKDAY(A15+(ROW(A$1:INDEX(A:A,(B15-A15)*1440))-1)/1440,2)&lt;6)*LOOKUP(HOUR(A15+(ROW(A$1:INDEX(A:A,(B15-A15)*1440))-1)/1440),{0,8,12,13,17},{0,1,0,1,0}))/1440)</f>
        <v>1.1104166666666666</v>
      </c>
      <c r="G15" s="18">
        <f t="shared" si="4"/>
        <v>1.111030092589014</v>
      </c>
      <c r="H15" s="20">
        <f t="shared" si="2"/>
        <v>1.1110300925890138</v>
      </c>
    </row>
    <row r="16" spans="1:8" x14ac:dyDescent="0.25">
      <c r="A16" s="12">
        <v>41103.689687500002</v>
      </c>
      <c r="B16" s="12">
        <v>41110.736030092594</v>
      </c>
      <c r="C16" s="15">
        <f t="shared" si="0"/>
        <v>1.8936458333337214</v>
      </c>
      <c r="D16" s="15">
        <f t="shared" si="3"/>
        <v>1.8936458333312962</v>
      </c>
      <c r="E16" s="7">
        <f t="shared" si="1"/>
        <v>1.8936458333312962</v>
      </c>
      <c r="F16" s="16">
        <f>IF((B16-A16)*1440&lt;1,,SUMPRODUCT((WEEKDAY(A16+(ROW(A$1:INDEX(A:A,(B16-A16)*1440))-1)/1440,2)&lt;6)*LOOKUP(HOUR(A16+(ROW(A$1:INDEX(A:A,(B16-A16)*1440))-1)/1440),{0,8,12,13,17},{0,1,0,1,0}))/1440)</f>
        <v>1.6854166666666666</v>
      </c>
      <c r="G16" s="18">
        <f t="shared" si="4"/>
        <v>1.6853124999979627</v>
      </c>
      <c r="H16" s="20">
        <f t="shared" si="2"/>
        <v>1.6853124999979627</v>
      </c>
    </row>
    <row r="17" spans="1:8" x14ac:dyDescent="0.25">
      <c r="A17" s="12">
        <v>41103.689687500002</v>
      </c>
      <c r="B17" s="12">
        <v>41111.444363425922</v>
      </c>
      <c r="C17" s="15">
        <f t="shared" si="0"/>
        <v>1.62967592592031</v>
      </c>
      <c r="D17" s="15">
        <f t="shared" si="3"/>
        <v>1.62967592592031</v>
      </c>
      <c r="E17" s="7">
        <f t="shared" si="1"/>
        <v>1.8936458333312962</v>
      </c>
      <c r="F17" s="16">
        <f>IF((B17-A17)*1440&lt;1,,SUMPRODUCT((WEEKDAY(A17+(ROW(A$1:INDEX(A:A,(B17-A17)*1440))-1)/1440,2)&lt;6)*LOOKUP(HOUR(A17+(ROW(A$1:INDEX(A:A,(B17-A17)*1440))-1)/1440),{0,8,12,13,17},{0,1,0,1,0}))/1440)</f>
        <v>1.6854166666666666</v>
      </c>
      <c r="G17" s="18">
        <f t="shared" si="4"/>
        <v>1.6853124999979627</v>
      </c>
      <c r="H17" s="20">
        <f t="shared" si="2"/>
        <v>1.6853124999979627</v>
      </c>
    </row>
    <row r="18" spans="1:8" x14ac:dyDescent="0.25">
      <c r="A18" s="12">
        <v>41103.689687500002</v>
      </c>
      <c r="B18" s="12">
        <v>41111.736030092594</v>
      </c>
      <c r="C18" s="15">
        <f t="shared" si="0"/>
        <v>1.8936458333337214</v>
      </c>
      <c r="D18" s="15">
        <f t="shared" si="3"/>
        <v>1.8936458333312962</v>
      </c>
      <c r="E18" s="7">
        <f t="shared" si="1"/>
        <v>1.8936458333312962</v>
      </c>
      <c r="F18" s="16">
        <f>IF((B18-A18)*1440&lt;1,,SUMPRODUCT((WEEKDAY(A18+(ROW(A$1:INDEX(A:A,(B18-A18)*1440))-1)/1440,2)&lt;6)*LOOKUP(HOUR(A18+(ROW(A$1:INDEX(A:A,(B18-A18)*1440))-1)/1440),{0,8,12,13,17},{0,1,0,1,0}))/1440)</f>
        <v>1.6854166666666666</v>
      </c>
      <c r="G18" s="18">
        <f t="shared" si="4"/>
        <v>1.6853124999979627</v>
      </c>
      <c r="H18" s="20">
        <f t="shared" si="2"/>
        <v>1.6853124999979627</v>
      </c>
    </row>
    <row r="19" spans="1:8" x14ac:dyDescent="0.25">
      <c r="A19" s="12">
        <v>41103.689687500002</v>
      </c>
      <c r="B19" s="12">
        <v>41112.319363425922</v>
      </c>
      <c r="C19" s="15">
        <f t="shared" si="0"/>
        <v>1.5186458333337214</v>
      </c>
      <c r="D19" s="15">
        <f t="shared" si="3"/>
        <v>1.5186458333312962</v>
      </c>
      <c r="E19" s="7">
        <f t="shared" si="1"/>
        <v>1.8936458333312962</v>
      </c>
      <c r="F19" s="16">
        <f>IF((B19-A19)*1440&lt;1,,SUMPRODUCT((WEEKDAY(A19+(ROW(A$1:INDEX(A:A,(B19-A19)*1440))-1)/1440,2)&lt;6)*LOOKUP(HOUR(A19+(ROW(A$1:INDEX(A:A,(B19-A19)*1440))-1)/1440),{0,8,12,13,17},{0,1,0,1,0}))/1440)</f>
        <v>1.6854166666666666</v>
      </c>
      <c r="G19" s="18">
        <f t="shared" si="4"/>
        <v>1.6853124999979627</v>
      </c>
      <c r="H19" s="20">
        <f t="shared" si="2"/>
        <v>1.6853124999979627</v>
      </c>
    </row>
    <row r="20" spans="1:8" x14ac:dyDescent="0.25">
      <c r="A20" s="12">
        <v>41103.689687500002</v>
      </c>
      <c r="B20" s="12">
        <v>41113.319363425922</v>
      </c>
      <c r="C20" s="15">
        <f t="shared" si="0"/>
        <v>1.8936458333337214</v>
      </c>
      <c r="D20" s="15">
        <f t="shared" si="3"/>
        <v>1.8936458333312967</v>
      </c>
      <c r="E20" s="7">
        <f t="shared" si="1"/>
        <v>1.8936458333312967</v>
      </c>
      <c r="F20" s="16">
        <f>IF((B20-A20)*1440&lt;1,,SUMPRODUCT((WEEKDAY(A20+(ROW(A$1:INDEX(A:A,(B20-A20)*1440))-1)/1440,2)&lt;6)*LOOKUP(HOUR(A20+(ROW(A$1:INDEX(A:A,(B20-A20)*1440))-1)/1440),{0,8,12,13,17},{0,1,0,1,0}))/1440)</f>
        <v>1.6854166666666666</v>
      </c>
      <c r="G20" s="18">
        <f t="shared" si="4"/>
        <v>1.6853124999979627</v>
      </c>
      <c r="H20" s="20">
        <f t="shared" si="2"/>
        <v>1.6853124999979627</v>
      </c>
    </row>
    <row r="21" spans="1:8" x14ac:dyDescent="0.25">
      <c r="A21" s="14">
        <v>41103.689687500002</v>
      </c>
      <c r="B21" s="14">
        <v>41113.319363425922</v>
      </c>
      <c r="C21" s="7">
        <f t="shared" si="0"/>
        <v>1.8936458333337214</v>
      </c>
      <c r="D21" s="7">
        <f t="shared" si="3"/>
        <v>1.8936458333312967</v>
      </c>
      <c r="E21" s="7">
        <f t="shared" si="1"/>
        <v>1.8936458333312967</v>
      </c>
      <c r="F21" s="16">
        <f>IF((B21-A21)*1440&lt;1,,SUMPRODUCT((WEEKDAY(A21+(ROW(A$1:INDEX(A:A,(B21-A21)*1440))-1)/1440,2)&lt;6)*LOOKUP(HOUR(A21+(ROW(A$1:INDEX(A:A,(B21-A21)*1440))-1)/1440),{0,8,12,13,17},{0,1,0,1,0}))/1440)</f>
        <v>1.6854166666666666</v>
      </c>
      <c r="G21" s="18">
        <f t="shared" si="4"/>
        <v>1.6853124999979627</v>
      </c>
      <c r="H21" s="20">
        <f t="shared" si="2"/>
        <v>1.6853124999979627</v>
      </c>
    </row>
    <row r="22" spans="1:8" x14ac:dyDescent="0.25">
      <c r="A22" s="9">
        <v>41103.678622685184</v>
      </c>
      <c r="B22" s="9">
        <v>41107.537002314813</v>
      </c>
      <c r="C22" s="7">
        <f t="shared" si="0"/>
        <v>0.60837962962978054</v>
      </c>
      <c r="D22" s="7">
        <f t="shared" si="3"/>
        <v>0.60837962962978054</v>
      </c>
      <c r="E22" s="7">
        <f t="shared" si="1"/>
        <v>0.60837962962978054</v>
      </c>
      <c r="F22" s="16">
        <f>IF((B22-A22)*1440&lt;1,,SUMPRODUCT((WEEKDAY(A22+(ROW(A$1:INDEX(A:A,(B22-A22)*1440))-1)/1440,2)&lt;6)*LOOKUP(HOUR(A22+(ROW(A$1:INDEX(A:A,(B22-A22)*1440))-1)/1440),{0,8,12,13,17},{0,1,0,1,0}))/1440)</f>
        <v>0.52986111111111112</v>
      </c>
      <c r="G22" s="18">
        <f t="shared" si="4"/>
        <v>0.52971064814967883</v>
      </c>
      <c r="H22" s="20">
        <f t="shared" si="2"/>
        <v>0.52971064814967872</v>
      </c>
    </row>
    <row r="23" spans="1:8" x14ac:dyDescent="0.25">
      <c r="A23" s="9">
        <v>41103.644618055558</v>
      </c>
      <c r="B23" s="9">
        <v>41107.538402777776</v>
      </c>
      <c r="C23" s="7">
        <f t="shared" si="0"/>
        <v>0.64378472221869742</v>
      </c>
      <c r="D23" s="7">
        <f t="shared" si="3"/>
        <v>0.64378472221869742</v>
      </c>
      <c r="E23" s="7">
        <f t="shared" si="1"/>
        <v>0.64378472221869742</v>
      </c>
      <c r="F23" s="16">
        <f>IF((B23-A23)*1440&lt;1,,SUMPRODUCT((WEEKDAY(A23+(ROW(A$1:INDEX(A:A,(B23-A23)*1440))-1)/1440,2)&lt;6)*LOOKUP(HOUR(A23+(ROW(A$1:INDEX(A:A,(B23-A23)*1440))-1)/1440),{0,8,12,13,17},{0,1,0,1,0}))/1440)</f>
        <v>0.56388888888888888</v>
      </c>
      <c r="G23" s="18">
        <f t="shared" si="4"/>
        <v>0.56371527777567587</v>
      </c>
      <c r="H23" s="20">
        <f t="shared" si="2"/>
        <v>0.56371527777567576</v>
      </c>
    </row>
    <row r="24" spans="1:8" x14ac:dyDescent="0.25">
      <c r="A24" s="9">
        <v>41109.613668981481</v>
      </c>
      <c r="B24" s="9">
        <v>41113.622974537036</v>
      </c>
      <c r="C24" s="7">
        <f t="shared" si="0"/>
        <v>0.75930555555532919</v>
      </c>
      <c r="D24" s="7">
        <f t="shared" si="3"/>
        <v>0.75930555555532919</v>
      </c>
      <c r="E24" s="7">
        <f t="shared" si="1"/>
        <v>0.75930555555532919</v>
      </c>
      <c r="F24" s="16">
        <f>IF((B24-A24)*1440&lt;1,,SUMPRODUCT((WEEKDAY(A24+(ROW(A$1:INDEX(A:A,(B24-A24)*1440))-1)/1440,2)&lt;6)*LOOKUP(HOUR(A24+(ROW(A$1:INDEX(A:A,(B24-A24)*1440))-1)/1440),{0,8,12,13,17},{0,1,0,1,0}))/1440)</f>
        <v>0.67569444444444449</v>
      </c>
      <c r="G24" s="18">
        <f t="shared" si="4"/>
        <v>0.67597222222199593</v>
      </c>
      <c r="H24" s="20">
        <f t="shared" si="2"/>
        <v>0.67597222222199593</v>
      </c>
    </row>
    <row r="25" spans="1:8" x14ac:dyDescent="0.25">
      <c r="A25" s="9">
        <v>41095.423148148147</v>
      </c>
      <c r="B25" s="9">
        <v>41099.615474537037</v>
      </c>
      <c r="C25" s="7">
        <f t="shared" si="0"/>
        <v>0.94232638888934162</v>
      </c>
      <c r="D25" s="7">
        <f t="shared" si="3"/>
        <v>0.94232638888934162</v>
      </c>
      <c r="E25" s="7">
        <f t="shared" si="1"/>
        <v>0.94232638888934162</v>
      </c>
      <c r="F25" s="16">
        <f>IF((B25-A25)*1440&lt;1,,SUMPRODUCT((WEEKDAY(A25+(ROW(A$1:INDEX(A:A,(B25-A25)*1440))-1)/1440,2)&lt;6)*LOOKUP(HOUR(A25+(ROW(A$1:INDEX(A:A,(B25-A25)*1440))-1)/1440),{0,8,12,13,17},{0,1,0,1,0}))/1440)</f>
        <v>0.81666666666666665</v>
      </c>
      <c r="G25" s="18">
        <f t="shared" si="4"/>
        <v>0.81732638888934173</v>
      </c>
      <c r="H25" s="20">
        <f t="shared" si="2"/>
        <v>0.81732638888934184</v>
      </c>
    </row>
    <row r="26" spans="1:8" x14ac:dyDescent="0.25">
      <c r="A26" s="9">
        <v>41102.510057870371</v>
      </c>
      <c r="B26" s="9">
        <v>41106.709861111114</v>
      </c>
      <c r="C26" s="7">
        <f t="shared" si="0"/>
        <v>0.94827546296437504</v>
      </c>
      <c r="D26" s="7">
        <f t="shared" si="3"/>
        <v>0.94827546296194987</v>
      </c>
      <c r="E26" s="7">
        <f t="shared" si="1"/>
        <v>0.94827546296194987</v>
      </c>
      <c r="F26" s="16">
        <f>IF((B26-A26)*1440&lt;1,,SUMPRODUCT((WEEKDAY(A26+(ROW(A$1:INDEX(A:A,(B26-A26)*1440))-1)/1440,2)&lt;6)*LOOKUP(HOUR(A26+(ROW(A$1:INDEX(A:A,(B26-A26)*1440))-1)/1440),{0,8,12,13,17},{0,1,0,1,0}))/1440)</f>
        <v>0.83333333333333337</v>
      </c>
      <c r="G26" s="18">
        <f t="shared" si="4"/>
        <v>0.83333333333333348</v>
      </c>
      <c r="H26" s="20">
        <f t="shared" si="2"/>
        <v>0.83333333333333348</v>
      </c>
    </row>
    <row r="27" spans="1:8" x14ac:dyDescent="0.25">
      <c r="A27" s="9">
        <v>41096.693252314813</v>
      </c>
      <c r="B27" s="9">
        <v>41101.502453703702</v>
      </c>
      <c r="C27" s="7">
        <f t="shared" si="0"/>
        <v>0.93420138888905058</v>
      </c>
      <c r="D27" s="7">
        <f t="shared" si="3"/>
        <v>0.9342013888890508</v>
      </c>
      <c r="E27" s="7">
        <f t="shared" si="1"/>
        <v>0.9342013888890508</v>
      </c>
      <c r="F27" s="16">
        <f>IF((B27-A27)*1440&lt;1,,SUMPRODUCT((WEEKDAY(A27+(ROW(A$1:INDEX(A:A,(B27-A27)*1440))-1)/1440,2)&lt;6)*LOOKUP(HOUR(A27+(ROW(A$1:INDEX(A:A,(B27-A27)*1440))-1)/1440),{0,8,12,13,17},{0,1,0,1,0}))/1440)</f>
        <v>0.84861111111111109</v>
      </c>
      <c r="G27" s="18">
        <f t="shared" si="4"/>
        <v>0.84841435185323166</v>
      </c>
      <c r="H27" s="20">
        <f t="shared" si="2"/>
        <v>0.84841435185323155</v>
      </c>
    </row>
    <row r="28" spans="1:8" x14ac:dyDescent="0.25">
      <c r="A28" s="9">
        <v>41109.582060185188</v>
      </c>
      <c r="B28" s="9">
        <v>41114.576944444445</v>
      </c>
      <c r="C28" s="7">
        <f t="shared" si="0"/>
        <v>1.1198842592566507</v>
      </c>
      <c r="D28" s="7">
        <f t="shared" si="3"/>
        <v>1.1198842592566509</v>
      </c>
      <c r="E28" s="7">
        <f t="shared" si="1"/>
        <v>1.1198842592566509</v>
      </c>
      <c r="F28" s="16">
        <f>IF((B28-A28)*1440&lt;1,,SUMPRODUCT((WEEKDAY(A28+(ROW(A$1:INDEX(A:A,(B28-A28)*1440))-1)/1440,2)&lt;6)*LOOKUP(HOUR(A28+(ROW(A$1:INDEX(A:A,(B28-A28)*1440))-1)/1440),{0,8,12,13,17},{0,1,0,1,0}))/1440)</f>
        <v>0.99444444444444446</v>
      </c>
      <c r="G28" s="18">
        <f t="shared" si="4"/>
        <v>0.99488425925665069</v>
      </c>
      <c r="H28" s="20">
        <f t="shared" si="2"/>
        <v>0.9948842592566508</v>
      </c>
    </row>
    <row r="29" spans="1:8" x14ac:dyDescent="0.25">
      <c r="A29" s="9">
        <v>41103.45585648148</v>
      </c>
      <c r="B29" s="9">
        <v>41108.571863425925</v>
      </c>
      <c r="C29" s="7">
        <f t="shared" si="0"/>
        <v>1.2410069444449618</v>
      </c>
      <c r="D29" s="7">
        <f t="shared" si="3"/>
        <v>1.2410069444449621</v>
      </c>
      <c r="E29" s="7">
        <f t="shared" si="1"/>
        <v>1.2410069444449621</v>
      </c>
      <c r="F29" s="16">
        <f>IF((B29-A29)*1440&lt;1,,SUMPRODUCT((WEEKDAY(A29+(ROW(A$1:INDEX(A:A,(B29-A29)*1440))-1)/1440,2)&lt;6)*LOOKUP(HOUR(A29+(ROW(A$1:INDEX(A:A,(B29-A29)*1440))-1)/1440),{0,8,12,13,17},{0,1,0,1,0}))/1440)</f>
        <v>1.0743055555555556</v>
      </c>
      <c r="G29" s="18">
        <f t="shared" si="4"/>
        <v>1.0743402777782953</v>
      </c>
      <c r="H29" s="20">
        <f t="shared" si="2"/>
        <v>1.0743402777782953</v>
      </c>
    </row>
    <row r="30" spans="1:8" x14ac:dyDescent="0.25">
      <c r="A30" s="9">
        <v>41103.391446759262</v>
      </c>
      <c r="B30" s="9">
        <v>41108.702141203707</v>
      </c>
      <c r="C30" s="7">
        <f t="shared" si="0"/>
        <v>1.4356944444443798</v>
      </c>
      <c r="D30" s="7">
        <f t="shared" si="3"/>
        <v>1.43569444444438</v>
      </c>
      <c r="E30" s="7">
        <f t="shared" si="1"/>
        <v>1.43569444444438</v>
      </c>
      <c r="F30" s="16">
        <f>IF((B30-A30)*1440&lt;1,,SUMPRODUCT((WEEKDAY(A30+(ROW(A$1:INDEX(A:A,(B30-A30)*1440))-1)/1440,2)&lt;6)*LOOKUP(HOUR(A30+(ROW(A$1:INDEX(A:A,(B30-A30)*1440))-1)/1440),{0,8,12,13,17},{0,1,0,1,0}))/1440)</f>
        <v>1.26875</v>
      </c>
      <c r="G30" s="18">
        <f t="shared" si="4"/>
        <v>1.2690277777777133</v>
      </c>
      <c r="H30" s="20">
        <f t="shared" si="2"/>
        <v>1.2690277777777133</v>
      </c>
    </row>
    <row r="31" spans="1:8" x14ac:dyDescent="0.25">
      <c r="A31" s="9">
        <v>41087.652824074074</v>
      </c>
      <c r="B31" s="9">
        <v>41093.456250000003</v>
      </c>
      <c r="C31" s="7">
        <f t="shared" si="0"/>
        <v>1.3034259259293322</v>
      </c>
      <c r="D31" s="7">
        <f t="shared" si="3"/>
        <v>1.3034259259293324</v>
      </c>
      <c r="E31" s="7">
        <f t="shared" si="1"/>
        <v>1.3034259259293324</v>
      </c>
      <c r="F31" s="16">
        <f>IF((B31-A31)*1440&lt;1,,SUMPRODUCT((WEEKDAY(A31+(ROW(A$1:INDEX(A:A,(B31-A31)*1440))-1)/1440,2)&lt;6)*LOOKUP(HOUR(A31+(ROW(A$1:INDEX(A:A,(B31-A31)*1440))-1)/1440),{0,8,12,13,17},{0,1,0,1,0}))/1440)</f>
        <v>1.1777777777777778</v>
      </c>
      <c r="G31" s="18">
        <f t="shared" si="4"/>
        <v>1.1784259259293322</v>
      </c>
      <c r="H31" s="20">
        <f t="shared" si="2"/>
        <v>1.1784259259293322</v>
      </c>
    </row>
    <row r="32" spans="1:8" x14ac:dyDescent="0.25">
      <c r="A32" s="9">
        <v>41109.421018518522</v>
      </c>
      <c r="B32" s="9">
        <v>41115.338125000002</v>
      </c>
      <c r="C32" s="7">
        <f t="shared" si="0"/>
        <v>1.4171064814800047</v>
      </c>
      <c r="D32" s="7">
        <f t="shared" si="3"/>
        <v>1.417106481480005</v>
      </c>
      <c r="E32" s="7">
        <f t="shared" si="1"/>
        <v>1.417106481480005</v>
      </c>
      <c r="F32" s="16">
        <f>IF((B32-A32)*1440&lt;1,,SUMPRODUCT((WEEKDAY(A32+(ROW(A$1:INDEX(A:A,(B32-A32)*1440))-1)/1440,2)&lt;6)*LOOKUP(HOUR(A32+(ROW(A$1:INDEX(A:A,(B32-A32)*1440))-1)/1440),{0,8,12,13,17},{0,1,0,1,0}))/1440)</f>
        <v>1.25</v>
      </c>
      <c r="G32" s="18">
        <f t="shared" si="4"/>
        <v>1.2504398148133382</v>
      </c>
      <c r="H32" s="20">
        <f t="shared" si="2"/>
        <v>1.2504398148133382</v>
      </c>
    </row>
    <row r="33" spans="1:16" x14ac:dyDescent="0.25">
      <c r="A33" s="9">
        <v>41093.657083333332</v>
      </c>
      <c r="B33" s="9">
        <v>41099.617766203701</v>
      </c>
      <c r="C33" s="7">
        <f t="shared" si="0"/>
        <v>1.4606828703690553</v>
      </c>
      <c r="D33" s="7">
        <f t="shared" si="3"/>
        <v>1.4606828703690553</v>
      </c>
      <c r="E33" s="7">
        <f t="shared" si="1"/>
        <v>1.4606828703690553</v>
      </c>
      <c r="F33" s="16">
        <f>IF((B33-A33)*1440&lt;1,,SUMPRODUCT((WEEKDAY(A33+(ROW(A$1:INDEX(A:A,(B33-A33)*1440))-1)/1440,2)&lt;6)*LOOKUP(HOUR(A33+(ROW(A$1:INDEX(A:A,(B33-A33)*1440))-1)/1440),{0,8,12,13,17},{0,1,0,1,0}))/1440)</f>
        <v>1.29375</v>
      </c>
      <c r="G33" s="18">
        <f t="shared" si="4"/>
        <v>1.2940162037023888</v>
      </c>
      <c r="H33" s="20">
        <f t="shared" si="2"/>
        <v>1.2940162037023888</v>
      </c>
    </row>
    <row r="34" spans="1:16" x14ac:dyDescent="0.25">
      <c r="A34" s="14">
        <v>41089.478472222225</v>
      </c>
      <c r="B34" s="14">
        <v>41095.493043981478</v>
      </c>
      <c r="C34" s="7">
        <f t="shared" si="0"/>
        <v>1.5145717592531582</v>
      </c>
      <c r="D34" s="7">
        <f t="shared" si="3"/>
        <v>1.5145717592531585</v>
      </c>
      <c r="E34" s="7">
        <f t="shared" si="1"/>
        <v>1.5145717592531585</v>
      </c>
      <c r="F34" s="16">
        <f>IF((B34-A34)*1440&lt;1,,SUMPRODUCT((WEEKDAY(A34+(ROW(A$1:INDEX(A:A,(B34-A34)*1440))-1)/1440,2)&lt;6)*LOOKUP(HOUR(A34+(ROW(A$1:INDEX(A:A,(B34-A34)*1440))-1)/1440),{0,8,12,13,17},{0,1,0,1,0}))/1440)</f>
        <v>1.3472222222222223</v>
      </c>
      <c r="G34" s="18">
        <f t="shared" si="4"/>
        <v>1.3479050925864917</v>
      </c>
      <c r="H34" s="20">
        <f t="shared" si="2"/>
        <v>1.3479050925864917</v>
      </c>
    </row>
    <row r="35" spans="1:16" x14ac:dyDescent="0.25">
      <c r="A35" s="9">
        <v>41089.47960648148</v>
      </c>
      <c r="B35" s="9">
        <v>41095.494687500002</v>
      </c>
      <c r="C35" s="7">
        <f t="shared" si="0"/>
        <v>1.5150810185223236</v>
      </c>
      <c r="D35" s="7">
        <f t="shared" si="3"/>
        <v>1.5150810185223238</v>
      </c>
      <c r="E35" s="7">
        <f t="shared" si="1"/>
        <v>1.5150810185223238</v>
      </c>
      <c r="F35" s="16">
        <f>IF((B35-A35)*1440&lt;1,,SUMPRODUCT((WEEKDAY(A35+(ROW(A$1:INDEX(A:A,(B35-A35)*1440))-1)/1440,2)&lt;6)*LOOKUP(HOUR(A35+(ROW(A$1:INDEX(A:A,(B35-A35)*1440))-1)/1440),{0,8,12,13,17},{0,1,0,1,0}))/1440)</f>
        <v>1.3479166666666667</v>
      </c>
      <c r="G35" s="18">
        <f t="shared" si="4"/>
        <v>1.3484143518556571</v>
      </c>
      <c r="H35" s="20">
        <f t="shared" si="2"/>
        <v>1.3484143518556571</v>
      </c>
      <c r="P35" s="26"/>
    </row>
    <row r="36" spans="1:16" x14ac:dyDescent="0.25">
      <c r="A36" s="9">
        <v>41102.665520833332</v>
      </c>
      <c r="B36" s="9">
        <v>41109.415775462963</v>
      </c>
      <c r="C36" s="7">
        <f t="shared" si="0"/>
        <v>1.6252546296309447</v>
      </c>
      <c r="D36" s="7">
        <f t="shared" si="3"/>
        <v>1.6252546296309447</v>
      </c>
      <c r="E36" s="7">
        <f t="shared" si="1"/>
        <v>1.6252546296309447</v>
      </c>
      <c r="F36" s="16">
        <f>IF((B36-A36)*1440&lt;1,,SUMPRODUCT((WEEKDAY(A36+(ROW(A$1:INDEX(A:A,(B36-A36)*1440))-1)/1440,2)&lt;6)*LOOKUP(HOUR(A36+(ROW(A$1:INDEX(A:A,(B36-A36)*1440))-1)/1440),{0,8,12,13,17},{0,1,0,1,0}))/1440)</f>
        <v>1.4583333333333333</v>
      </c>
      <c r="G36" s="18">
        <f t="shared" si="4"/>
        <v>1.458587962964278</v>
      </c>
      <c r="H36" s="20">
        <f t="shared" si="2"/>
        <v>1.458587962964278</v>
      </c>
    </row>
    <row r="37" spans="1:16" x14ac:dyDescent="0.25">
      <c r="A37" s="9">
        <v>41112.768437500003</v>
      </c>
      <c r="B37" s="9">
        <v>41117.523321759261</v>
      </c>
      <c r="C37" s="7">
        <f t="shared" si="0"/>
        <v>1.3149884259255487</v>
      </c>
      <c r="D37" s="7">
        <f t="shared" si="3"/>
        <v>1.3149884259279738</v>
      </c>
      <c r="E37" s="7">
        <f t="shared" si="1"/>
        <v>1.689988425927974</v>
      </c>
      <c r="F37" s="16">
        <f>IF((B37-A37)*1440&lt;1,,SUMPRODUCT((WEEKDAY(A37+(ROW(A$1:INDEX(A:A,(B37-A37)*1440))-1)/1440,2)&lt;6)*LOOKUP(HOUR(A37+(ROW(A$1:INDEX(A:A,(B37-A37)*1440))-1)/1440),{0,8,12,13,17},{0,1,0,1,0}))/1440)</f>
        <v>1.5</v>
      </c>
      <c r="G37" s="18">
        <f t="shared" si="4"/>
        <v>1.5</v>
      </c>
      <c r="H37" s="20">
        <f t="shared" si="2"/>
        <v>1.5</v>
      </c>
      <c r="M37" s="27"/>
    </row>
    <row r="38" spans="1:16" x14ac:dyDescent="0.25">
      <c r="A38" s="9">
        <v>41102.646296296298</v>
      </c>
      <c r="B38" s="9">
        <v>41110.404317129629</v>
      </c>
      <c r="C38" s="7">
        <f t="shared" si="0"/>
        <v>2.008020833331102</v>
      </c>
      <c r="D38" s="7">
        <f t="shared" si="3"/>
        <v>2.0080208333311025</v>
      </c>
      <c r="E38" s="7">
        <f t="shared" si="1"/>
        <v>2.0080208333311025</v>
      </c>
      <c r="F38" s="16">
        <f>IF((B38-A38)*1440&lt;1,,SUMPRODUCT((WEEKDAY(A38+(ROW(A$1:INDEX(A:A,(B38-A38)*1440))-1)/1440,2)&lt;6)*LOOKUP(HOUR(A38+(ROW(A$1:INDEX(A:A,(B38-A38)*1440))-1)/1440),{0,8,12,13,17},{0,1,0,1,0}))/1440)</f>
        <v>1.7993055555555555</v>
      </c>
      <c r="G38" s="18">
        <f t="shared" si="4"/>
        <v>1.7996874999977688</v>
      </c>
      <c r="H38" s="20">
        <f t="shared" si="2"/>
        <v>1.7996874999977686</v>
      </c>
    </row>
    <row r="39" spans="1:16" x14ac:dyDescent="0.25">
      <c r="A39" s="9">
        <v>41096.53943287037</v>
      </c>
      <c r="B39" s="9">
        <v>41106.710648148146</v>
      </c>
      <c r="C39" s="7">
        <f t="shared" si="0"/>
        <v>2.4189004629661213</v>
      </c>
      <c r="D39" s="7">
        <f t="shared" si="3"/>
        <v>2.4189004629636965</v>
      </c>
      <c r="E39" s="7">
        <f t="shared" si="1"/>
        <v>2.4189004629636965</v>
      </c>
      <c r="F39" s="16">
        <f>IF((B39-A39)*1440&lt;1,,SUMPRODUCT((WEEKDAY(A39+(ROW(A$1:INDEX(A:A,(B39-A39)*1440))-1)/1440,2)&lt;6)*LOOKUP(HOUR(A39+(ROW(A$1:INDEX(A:A,(B39-A39)*1440))-1)/1440),{0,8,12,13,17},{0,1,0,1,0}))/1440)</f>
        <v>2.1666666666666665</v>
      </c>
      <c r="G39" s="18">
        <f t="shared" si="4"/>
        <v>2.166666666666667</v>
      </c>
      <c r="H39" s="20">
        <f t="shared" si="2"/>
        <v>2.1666666666666665</v>
      </c>
    </row>
    <row r="40" spans="1:16" x14ac:dyDescent="0.25">
      <c r="A40" s="9">
        <v>41103.729317129626</v>
      </c>
      <c r="B40" s="13">
        <v>41116.37877314815</v>
      </c>
      <c r="C40" s="7">
        <f t="shared" si="0"/>
        <v>3.0454398148140172</v>
      </c>
      <c r="D40" s="7">
        <f t="shared" si="3"/>
        <v>3.0454398148164428</v>
      </c>
      <c r="E40" s="7">
        <f t="shared" si="1"/>
        <v>3.0454398148164428</v>
      </c>
      <c r="F40" s="16">
        <f>IF((B40-A40)*1440&lt;1,,SUMPRODUCT((WEEKDAY(A40+(ROW(A$1:INDEX(A:A,(B40-A40)*1440))-1)/1440,2)&lt;6)*LOOKUP(HOUR(A40+(ROW(A$1:INDEX(A:A,(B40-A40)*1440))-1)/1440),{0,8,12,13,17},{0,1,0,1,0}))/1440)</f>
        <v>2.7118055555555554</v>
      </c>
      <c r="G40" s="18">
        <f t="shared" si="4"/>
        <v>2.7121064814831088</v>
      </c>
      <c r="H40" s="20">
        <f t="shared" si="2"/>
        <v>2.7121064814831088</v>
      </c>
      <c r="M40" s="25"/>
    </row>
    <row r="41" spans="1:16" x14ac:dyDescent="0.25">
      <c r="A41" s="9">
        <v>41109.42465277778</v>
      </c>
      <c r="B41" s="9">
        <v>41120.373425925929</v>
      </c>
      <c r="C41" s="7">
        <f t="shared" si="0"/>
        <v>2.5737731481494848</v>
      </c>
      <c r="D41" s="7">
        <f t="shared" si="3"/>
        <v>2.5737731481494852</v>
      </c>
      <c r="E41" s="7">
        <f t="shared" si="1"/>
        <v>2.5737731481494852</v>
      </c>
      <c r="F41" s="16">
        <f>IF((B41-A41)*1440&lt;1,,SUMPRODUCT((WEEKDAY(A41+(ROW(A$1:INDEX(A:A,(B41-A41)*1440))-1)/1440,2)&lt;6)*LOOKUP(HOUR(A41+(ROW(A$1:INDEX(A:A,(B41-A41)*1440))-1)/1440),{0,8,12,13,17},{0,1,0,1,0}))/1440)</f>
        <v>2.2819444444444446</v>
      </c>
      <c r="G41" s="18">
        <f t="shared" si="4"/>
        <v>2.2821064814828182</v>
      </c>
      <c r="H41" s="20">
        <f t="shared" si="2"/>
        <v>2.2821064814828182</v>
      </c>
    </row>
    <row r="42" spans="1:16" x14ac:dyDescent="0.25">
      <c r="A42" s="9">
        <v>41094.44226851852</v>
      </c>
      <c r="B42" s="9">
        <v>41106.564803240741</v>
      </c>
      <c r="C42" s="7">
        <f t="shared" si="0"/>
        <v>3.1225347222207347</v>
      </c>
      <c r="D42" s="7">
        <f t="shared" si="3"/>
        <v>3.1225347222207351</v>
      </c>
      <c r="E42" s="7">
        <f t="shared" si="1"/>
        <v>3.1225347222207351</v>
      </c>
      <c r="F42" s="16">
        <f>IF((B42-A42)*1440&lt;1,,SUMPRODUCT((WEEKDAY(A42+(ROW(A$1:INDEX(A:A,(B42-A42)*1440))-1)/1440,2)&lt;6)*LOOKUP(HOUR(A42+(ROW(A$1:INDEX(A:A,(B42-A42)*1440))-1)/1440),{0,8,12,13,17},{0,1,0,1,0}))/1440)</f>
        <v>2.7472222222222222</v>
      </c>
      <c r="G42" s="18">
        <f t="shared" si="4"/>
        <v>2.7475347222207351</v>
      </c>
      <c r="H42" s="20">
        <f t="shared" si="2"/>
        <v>2.7475347222207347</v>
      </c>
    </row>
    <row r="43" spans="1:16" x14ac:dyDescent="0.25">
      <c r="A43" s="9">
        <v>41094.359016203707</v>
      </c>
      <c r="B43" s="9">
        <v>41106.655381944445</v>
      </c>
      <c r="C43" s="7">
        <f t="shared" si="0"/>
        <v>3.2963657407381106</v>
      </c>
      <c r="D43" s="7">
        <f t="shared" si="3"/>
        <v>3.2963657407381111</v>
      </c>
      <c r="E43" s="7">
        <f t="shared" si="1"/>
        <v>3.2963657407381111</v>
      </c>
      <c r="F43" s="16">
        <f>IF((B43-A43)*1440&lt;1,,SUMPRODUCT((WEEKDAY(A43+(ROW(A$1:INDEX(A:A,(B43-A43)*1440))-1)/1440,2)&lt;6)*LOOKUP(HOUR(A43+(ROW(A$1:INDEX(A:A,(B43-A43)*1440))-1)/1440),{0,8,12,13,17},{0,1,0,1,0}))/1440)</f>
        <v>2.9208333333333334</v>
      </c>
      <c r="G43" s="18">
        <f t="shared" si="4"/>
        <v>2.9213657407381106</v>
      </c>
      <c r="H43" s="20">
        <f t="shared" si="2"/>
        <v>2.9213657407381106</v>
      </c>
    </row>
    <row r="44" spans="1:16" x14ac:dyDescent="0.25">
      <c r="A44" s="9">
        <v>41101.349942129629</v>
      </c>
      <c r="B44" s="9">
        <v>41116.480821759258</v>
      </c>
      <c r="C44" s="7">
        <f t="shared" si="0"/>
        <v>4.2558796296289074</v>
      </c>
      <c r="D44" s="7">
        <f t="shared" si="3"/>
        <v>4.2558796296289083</v>
      </c>
      <c r="E44" s="7">
        <f t="shared" si="1"/>
        <v>4.2558796296289083</v>
      </c>
      <c r="F44" s="16">
        <f>IF((B44-A44)*1440&lt;1,,SUMPRODUCT((WEEKDAY(A44+(ROW(A$1:INDEX(A:A,(B44-A44)*1440))-1)/1440,2)&lt;6)*LOOKUP(HOUR(A44+(ROW(A$1:INDEX(A:A,(B44-A44)*1440))-1)/1440),{0,8,12,13,17},{0,1,0,1,0}))/1440)</f>
        <v>3.7972222222222221</v>
      </c>
      <c r="G44" s="18">
        <f t="shared" si="4"/>
        <v>3.7975462962955744</v>
      </c>
      <c r="H44" s="20">
        <f t="shared" si="2"/>
        <v>3.7975462962955739</v>
      </c>
    </row>
    <row r="45" spans="1:16" x14ac:dyDescent="0.25">
      <c r="A45" s="9">
        <v>41087.613182870373</v>
      </c>
      <c r="B45" s="9">
        <v>41107.357916666668</v>
      </c>
      <c r="C45" s="7">
        <f t="shared" si="0"/>
        <v>4.994733796294895</v>
      </c>
      <c r="D45" s="7">
        <f t="shared" si="3"/>
        <v>4.9947337962948959</v>
      </c>
      <c r="E45" s="7">
        <f t="shared" si="1"/>
        <v>4.9947337962948959</v>
      </c>
      <c r="F45" s="32">
        <f>IF((B45-A45)*1440&lt;1,,SUMPRODUCT((WEEKDAY(A45+(ROW(A$1:INDEX(A:A,(B45-A45)*1440))-1)/1440,2)&lt;6)*LOOKUP(HOUR(A45+(ROW(A$1:INDEX(A:A,(B45-A45)*1440))-1)/1440),{0,8,12,13,17},{0,1,0,1,0}))/1440)</f>
        <v>4.4527777777777775</v>
      </c>
      <c r="G45" s="18">
        <f t="shared" si="4"/>
        <v>4.453067129628228</v>
      </c>
      <c r="H45" s="20">
        <f t="shared" si="2"/>
        <v>4.453067129628228</v>
      </c>
      <c r="I45" s="29" t="s">
        <v>10</v>
      </c>
    </row>
    <row r="46" spans="1:16" ht="23.25" x14ac:dyDescent="0.35">
      <c r="A46" s="21">
        <v>43045.657083333332</v>
      </c>
      <c r="B46" s="21">
        <v>43046.617766203701</v>
      </c>
      <c r="C46" s="7">
        <f t="shared" ref="C46:C47" si="5">SUM(IF(INT(B46)-INT(A46)=0,IF(B46&gt;=INT(B46)+HOUR($A$1)/24,MIN(B46,INT(B46)+HOUR($B$1)/24),INT(B46)+HOUR($A$1)/24)-IF(A46&lt;=INT(A46)+HOUR($B$1)/24,MAX(A46,INT(A46)+HOUR($A$1)/24),INT(A46)+HOUR($B$1)/24)),IF(INT(B46)-INT(A46)&gt;0,INT(A46)+HOUR($B$1)/24-IF(A46&lt;=INT(A46)+HOUR($B$1)/24,MAX(A46,INT(A46)+HOUR($A$1)/24),INT(A46)+HOUR($B$1)/24)+IF(B46&gt;=INT(B46)+HOUR($A$1)/24,MIN(B46,INT(B46)+HOUR($B$1)/24),INT(B46)+HOUR($A$1)/24)-(INT(B46)+HOUR($A$1)/24)),MAX(NETWORKDAYS(A46,B46)-2,0)*9/24)</f>
        <v>0.33568287036905531</v>
      </c>
      <c r="D46" s="7">
        <f t="shared" ref="D46:D47" si="6">(NETWORKDAYS(A46,B46)-1)*($B$1-$A$1)+MIN(MAX(MOD(B46,1),$A$1),$B$1)-MIN(MAX(MOD(A46,1),$A$1),$B$1)</f>
        <v>0.33568287036905531</v>
      </c>
      <c r="E46" s="31">
        <f t="shared" ref="E46:E47" si="7">(NETWORKDAYS(A46,B46)-1)*($B$1-$A$1)+MIN(MAX(MOD(B46,1),(WEEKDAY(B46,2)&gt;5)*$B$1,$A$1),$B$1)-MIN(MAX(MOD(A46,1)*(WEEKDAY(A46,2)&lt;6),$A$1),$B$1)</f>
        <v>0.33568287036905531</v>
      </c>
      <c r="F46" s="35">
        <f>IF((B46-A46)*1440&lt;1,,SUMPRODUCT(((WEEKDAY(A46+(ROW(A$1:INDEX(A:A,(B46-A46)*1440))-1)/1440,2)&lt;6))*ISNA(MATCH(TRUNC(A46+(ROW(A$1:INDEX(A:A,(B46-A46)*1440))-1)/1440),Праздники!$A$1:$A$13,0))*LOOKUP(HOUR(A46+(ROW(A$1:INDEX(A:A,(B46-A46)*1440))-1)/1440),{0,8,12,13,17},{0,1,0,1,0}))/1440)</f>
        <v>0.24236111111111111</v>
      </c>
      <c r="G46" s="33">
        <f>ISNA(MATCH(TRUNC(A46),Праздники!$A$1:$A$13,0))*(WEEKDAY(A46,2)&lt;6)*(MAX(0,MIN(12/24,MOD(A46,1)+B46-A46)-MAX(MOD(A46,1),8/24))+MAX(0,MIN(17/24,MOD(A46,1)+B46-A46)-MAX(MOD(A46,1),13/24)))+(WEEKDAY(B46,2)&lt;6)*(INT(B46)&gt;INT(A46))*((MAX(0,MIN(12/24,MOD(B46,1))-MIN(MOD(B46,1),8/24))+MAX(0,MIN(17/24,MOD(B46,1))-MIN(MOD(B46,1),13/24))))+MAX(,NETWORKDAYS(A46+1,B46-1,Праздники!$A$1:$A$13))*1/3</f>
        <v>0.24276620370073948</v>
      </c>
      <c r="H46" s="34">
        <f>ISNA(MATCH(TRUNC(A46),Праздники!$A$1:$A$13,0))*(WEEKDAY(A46,2)&lt;6)*("12:00"-MAX(MIN(MOD(A46,1),--"12:00"),--"8:00")+"17:00"-MAX(MIN(MOD(A46,1),--"17:00"),--"13:00"))+(WEEKDAY(B46,2)&lt;6)*(MAX(MIN(MOD(B46,1),--"12:00"),--"8:00")-"8:00"+MAX(MIN(MOD(B46,1),--"17:00"),--"13:00")-"13:00")+(NETWORKDAYS(WORKDAY(A46+1,-1,Праздники!$A$1:$A$13),WORKDAY(B46-1,1,Праздники!$A$1:$A$13),Праздники!$A$1:$A$13)-2)*"8:00"</f>
        <v>0.24276620370073954</v>
      </c>
      <c r="I46" s="30">
        <v>0.24276620370370372</v>
      </c>
      <c r="K46" s="22" t="s">
        <v>8</v>
      </c>
      <c r="L46" s="23" t="s">
        <v>9</v>
      </c>
    </row>
    <row r="47" spans="1:16" x14ac:dyDescent="0.25">
      <c r="A47" s="21">
        <v>43042.657083333332</v>
      </c>
      <c r="B47" s="21">
        <v>43046.617766203701</v>
      </c>
      <c r="C47" s="7">
        <f t="shared" si="5"/>
        <v>0.71068287036905531</v>
      </c>
      <c r="D47" s="7">
        <f t="shared" si="6"/>
        <v>0.71068287036905531</v>
      </c>
      <c r="E47" s="31">
        <f t="shared" si="7"/>
        <v>0.71068287036905531</v>
      </c>
      <c r="F47" s="35">
        <f>IF((B47-A47)*1440&lt;1,,SUMPRODUCT(((WEEKDAY(A47+(ROW(A$1:INDEX(A:A,(B47-A47)*1440))-1)/1440,2)&lt;6))*ISNA(MATCH(TRUNC(A47+(ROW(A$1:INDEX(A:A,(B47-A47)*1440))-1)/1440),Праздники!$A$1:$A$13,0))*LOOKUP(HOUR(A47+(ROW(A$1:INDEX(A:A,(B47-A47)*1440))-1)/1440),{0,8,12,13,17},{0,1,0,1,0}))/1440)</f>
        <v>0.29375000000000001</v>
      </c>
      <c r="G47" s="33">
        <f>ISNA(MATCH(TRUNC(A47),Праздники!$A$1:$A$13,0))*(WEEKDAY(A47,2)&lt;6)*(MAX(0,MIN(12/24,MOD(A47,1)+B47-A47)-MAX(MOD(A47,1),8/24))+MAX(0,MIN(17/24,MOD(A47,1)+B47-A47)-MAX(MOD(A47,1),13/24)))+(WEEKDAY(B47,2)&lt;6)*(INT(B47)&gt;INT(A47))*((MAX(0,MIN(12/24,MOD(B47,1))-MIN(MOD(B47,1),8/24))+MAX(0,MIN(17/24,MOD(B47,1))-MIN(MOD(B47,1),13/24))))+MAX(,NETWORKDAYS(A47+1,B47-1,Праздники!$A$1:$A$13))*1/3</f>
        <v>0.29401620370238873</v>
      </c>
      <c r="H47" s="34">
        <f>ISNA(MATCH(TRUNC(A47),Праздники!$A$1:$A$13,0))*(WEEKDAY(A47,2)&lt;6)*("12:00"-MAX(MIN(MOD(A47,1),--"12:00"),--"8:00")+"17:00"-MAX(MIN(MOD(A47,1),--"17:00"),--"13:00"))+(WEEKDAY(B47,2)&lt;6)*(MAX(MIN(MOD(B47,1),--"12:00"),--"8:00")-"8:00"+MAX(MIN(MOD(B47,1),--"17:00"),--"13:00")-"13:00")+(NETWORKDAYS(WORKDAY(A47+1,-1,Праздники!$A$1:$A$13),WORKDAY(B47-1,1,Праздники!$A$1:$A$13),Праздники!$A$1:$A$13)-2)*"8:00"</f>
        <v>0.29401620370238879</v>
      </c>
      <c r="I47" s="30">
        <v>0.29401620370777826</v>
      </c>
      <c r="K47" s="22" t="s">
        <v>8</v>
      </c>
    </row>
    <row r="57" spans="1:1" x14ac:dyDescent="0.25">
      <c r="A57" s="28"/>
    </row>
  </sheetData>
  <phoneticPr fontId="3" type="noConversion"/>
  <conditionalFormatting sqref="A1">
    <cfRule type="containsText" dxfId="0" priority="1" stopIfTrue="1" operator="containsText" text="не выполнено">
      <formula>NOT(ISERROR(SEARCH("не выполнено",A1)))</formula>
    </cfRule>
  </conditionalFormatting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3"/>
  <sheetViews>
    <sheetView workbookViewId="0">
      <selection sqref="A1:A13"/>
    </sheetView>
  </sheetViews>
  <sheetFormatPr defaultRowHeight="15" x14ac:dyDescent="0.25"/>
  <cols>
    <col min="1" max="1" width="26.140625" customWidth="1"/>
  </cols>
  <sheetData>
    <row r="1" spans="1:1" x14ac:dyDescent="0.25">
      <c r="A1" s="24">
        <v>42737</v>
      </c>
    </row>
    <row r="2" spans="1:1" x14ac:dyDescent="0.25">
      <c r="A2" s="24">
        <v>42738</v>
      </c>
    </row>
    <row r="3" spans="1:1" x14ac:dyDescent="0.25">
      <c r="A3" s="24">
        <v>42739</v>
      </c>
    </row>
    <row r="4" spans="1:1" x14ac:dyDescent="0.25">
      <c r="A4" s="24">
        <v>42740</v>
      </c>
    </row>
    <row r="5" spans="1:1" x14ac:dyDescent="0.25">
      <c r="A5" s="24">
        <v>42741</v>
      </c>
    </row>
    <row r="6" spans="1:1" x14ac:dyDescent="0.25">
      <c r="A6" s="24">
        <v>42789</v>
      </c>
    </row>
    <row r="7" spans="1:1" x14ac:dyDescent="0.25">
      <c r="A7" s="24">
        <v>42790</v>
      </c>
    </row>
    <row r="8" spans="1:1" x14ac:dyDescent="0.25">
      <c r="A8" s="24">
        <v>42802</v>
      </c>
    </row>
    <row r="9" spans="1:1" x14ac:dyDescent="0.25">
      <c r="A9" s="24">
        <v>42856</v>
      </c>
    </row>
    <row r="10" spans="1:1" x14ac:dyDescent="0.25">
      <c r="A10" s="24">
        <v>42863</v>
      </c>
    </row>
    <row r="11" spans="1:1" x14ac:dyDescent="0.25">
      <c r="A11" s="24">
        <v>42864</v>
      </c>
    </row>
    <row r="12" spans="1:1" x14ac:dyDescent="0.25">
      <c r="A12" s="24">
        <v>42898</v>
      </c>
    </row>
    <row r="13" spans="1:1" x14ac:dyDescent="0.25">
      <c r="A13" s="24">
        <v>43045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Праздники</vt:lpstr>
    </vt:vector>
  </TitlesOfParts>
  <Company>Mosenergo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Глахов Александр Александрович</dc:creator>
  <cp:lastModifiedBy>Elena</cp:lastModifiedBy>
  <dcterms:created xsi:type="dcterms:W3CDTF">2012-08-03T07:45:21Z</dcterms:created>
  <dcterms:modified xsi:type="dcterms:W3CDTF">2018-02-01T13:10:13Z</dcterms:modified>
</cp:coreProperties>
</file>