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 activeTab="1"/>
  </bookViews>
  <sheets>
    <sheet name="Справочники" sheetId="1" r:id="rId1"/>
    <sheet name="СрокЗаказов" sheetId="2" r:id="rId2"/>
  </sheets>
  <definedNames>
    <definedName name="Заказчики">Справочники!$D$3:$D$6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5" i="2"/>
  <c r="L6" i="2"/>
  <c r="L3" i="2"/>
  <c r="K4" i="2" a="1"/>
  <c r="K4" i="2" s="1"/>
  <c r="K3" i="2" a="1"/>
  <c r="K3" i="2" s="1"/>
  <c r="H4" i="2" a="1"/>
  <c r="H4" i="2"/>
  <c r="H5" i="2" a="1"/>
  <c r="H5" i="2"/>
  <c r="H6" i="2" a="1"/>
  <c r="H6" i="2"/>
  <c r="H7" i="2" a="1"/>
  <c r="H7" i="2"/>
  <c r="H8" i="2" a="1"/>
  <c r="H8" i="2"/>
  <c r="H9" i="2" a="1"/>
  <c r="H9" i="2"/>
  <c r="H10" i="2" a="1"/>
  <c r="H10" i="2"/>
  <c r="H11" i="2" a="1"/>
  <c r="H11" i="2"/>
  <c r="H12" i="2" a="1"/>
  <c r="H12" i="2"/>
  <c r="H13" i="2" a="1"/>
  <c r="H13" i="2"/>
  <c r="H14" i="2" a="1"/>
  <c r="H14" i="2"/>
  <c r="H3" i="2" a="1"/>
  <c r="H3" i="2" s="1"/>
  <c r="K6" i="2" l="1" a="1"/>
  <c r="K6" i="2" s="1"/>
  <c r="K5" i="2" a="1"/>
  <c r="K5" i="2" s="1"/>
  <c r="G4" i="2"/>
  <c r="G5" i="2"/>
  <c r="G6" i="2"/>
  <c r="G7" i="2"/>
  <c r="G8" i="2"/>
  <c r="G9" i="2"/>
  <c r="G10" i="2"/>
  <c r="G11" i="2"/>
  <c r="G12" i="2"/>
  <c r="G13" i="2"/>
  <c r="G14" i="2"/>
  <c r="G3" i="2"/>
  <c r="K8" i="2" l="1" a="1"/>
  <c r="K8" i="2" s="1"/>
</calcChain>
</file>

<file path=xl/sharedStrings.xml><?xml version="1.0" encoding="utf-8"?>
<sst xmlns="http://schemas.openxmlformats.org/spreadsheetml/2006/main" count="74" uniqueCount="31">
  <si>
    <t>Справочники</t>
  </si>
  <si>
    <t>Срок заказов</t>
  </si>
  <si>
    <t>Дата изменения курса</t>
  </si>
  <si>
    <r>
      <t xml:space="preserve">Курс </t>
    </r>
    <r>
      <rPr>
        <b/>
        <sz val="11"/>
        <color theme="1"/>
        <rFont val="Calibri"/>
        <family val="2"/>
        <charset val="204"/>
      </rPr>
      <t>$</t>
    </r>
  </si>
  <si>
    <t>Заказчики</t>
  </si>
  <si>
    <t>Прибой</t>
  </si>
  <si>
    <t>Маяк</t>
  </si>
  <si>
    <t>Борис</t>
  </si>
  <si>
    <t>Номер заказа</t>
  </si>
  <si>
    <t>Дата заказа</t>
  </si>
  <si>
    <t>Дата доставки</t>
  </si>
  <si>
    <t>Сумма заказа</t>
  </si>
  <si>
    <t>Сумма выполнения</t>
  </si>
  <si>
    <t>Пометка о сроке выполнения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</si>
  <si>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</si>
  <si>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</si>
  <si>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</si>
  <si>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</si>
  <si>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</si>
  <si>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</si>
  <si>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</si>
  <si>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</si>
  <si>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</si>
  <si>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</si>
  <si>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</si>
  <si>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</si>
  <si>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r>
      <t xml:space="preserve">Остаток заказа </t>
    </r>
    <r>
      <rPr>
        <b/>
        <sz val="11"/>
        <color theme="1"/>
        <rFont val="Calibri"/>
        <family val="2"/>
        <charset val="204"/>
      </rPr>
      <t>$</t>
    </r>
  </si>
  <si>
    <t>дата заказа</t>
  </si>
  <si>
    <t>Общий итог</t>
  </si>
  <si>
    <t>Сумма по полю Остаток заказа $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</si>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</sst>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\ &quot;₽&quot;"/>
    <numFmt numFmtId="167" formatCode="[$$-409]#,##0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0" xfId="0" applyNumberFormat="1"/>
    <xf numFmtId="2" fontId="0" fillId="0" borderId="1" xfId="0" applyNumberFormat="1" applyBorder="1"/>
    <xf numFmtId="0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0" fillId="0" borderId="1" xfId="0" applyNumberFormat="1" applyBorder="1"/>
    <xf numFmtId="0" fontId="1" fillId="0" borderId="1" xfId="0" applyNumberFormat="1" applyFont="1" applyBorder="1" applyAlignment="1">
      <alignment horizontal="center" vertical="top" wrapText="1"/>
    </xf>
    <xf numFmtId="165" fontId="0" fillId="0" borderId="0" xfId="0" applyNumberFormat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/>
    <xf numFmtId="165" fontId="0" fillId="3" borderId="1" xfId="0" applyNumberFormat="1" applyFill="1" applyBorder="1"/>
    <xf numFmtId="4" fontId="0" fillId="3" borderId="1" xfId="0" applyNumberFormat="1" applyFill="1" applyBorder="1"/>
    <xf numFmtId="0" fontId="0" fillId="0" borderId="0" xfId="0" pivotButton="1"/>
    <xf numFmtId="167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37.416343287034" createdVersion="5" refreshedVersion="5" minRefreshableVersion="3" recordCount="12">
  <cacheSource type="worksheet">
    <worksheetSource ref="A2:H14" sheet="СрокЗаказов"/>
  </cacheSource>
  <cacheFields count="8">
    <cacheField name="Номер заказа" numFmtId="49">
      <sharedItems count="12">
        <s v="001"/>
        <s v="002"/>
        <s v="003"/>
        <s v="004"/>
        <s v="005"/>
        <s v="006"/>
        <s v="007"/>
        <s v="008"/>
        <s v="009"/>
        <s v="010"/>
        <s v="011"/>
        <s v="012"/>
      </sharedItems>
    </cacheField>
    <cacheField name="Заказчики" numFmtId="0">
      <sharedItems count="3">
        <s v="Прибой"/>
        <s v="Маяк"/>
        <s v="Борис"/>
      </sharedItems>
    </cacheField>
    <cacheField name="Дата заказа" numFmtId="164">
      <sharedItems containsSemiMixedTypes="0" containsNonDate="0" containsDate="1" containsString="0" minDate="2007-08-04T00:00:00" maxDate="2007-08-12T00:00:00" count="4">
        <d v="2007-08-04T00:00:00"/>
        <d v="2007-08-06T00:00:00"/>
        <d v="2007-08-10T00:00:00"/>
        <d v="2007-08-11T00:00:00"/>
      </sharedItems>
    </cacheField>
    <cacheField name="Дата доставки" numFmtId="164">
      <sharedItems containsSemiMixedTypes="0" containsNonDate="0" containsDate="1" containsString="0" minDate="2007-08-08T00:00:00" maxDate="2007-08-16T00:00:00" count="4">
        <d v="2007-08-11T00:00:00"/>
        <d v="2007-08-08T00:00:00"/>
        <d v="2007-08-12T00:00:00"/>
        <d v="2007-08-15T00:00:00"/>
      </sharedItems>
    </cacheField>
    <cacheField name="Сумма заказа" numFmtId="165">
      <sharedItems containsSemiMixedTypes="0" containsString="0" containsNumber="1" containsInteger="1" minValue="270" maxValue="3760"/>
    </cacheField>
    <cacheField name="Сумма выполнения" numFmtId="165">
      <sharedItems containsSemiMixedTypes="0" containsString="0" containsNumber="1" containsInteger="1" minValue="250" maxValue="3400"/>
    </cacheField>
    <cacheField name="Пометка о сроке выполнения" numFmtId="0">
      <sharedItems containsMixedTypes="1" containsNumber="1" containsInteger="1" minValue="2" maxValue="7"/>
    </cacheField>
    <cacheField name="Остаток заказа $" numFmtId="4">
      <sharedItems containsSemiMixedTypes="0" containsString="0" containsNumber="1" minValue="-6.8989306657468097" maxValue="20.8623087621696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n v="3760"/>
    <n v="3160"/>
    <n v="7"/>
    <n v="20.862308762169679"/>
  </r>
  <r>
    <x v="1"/>
    <x v="1"/>
    <x v="0"/>
    <x v="0"/>
    <n v="3168"/>
    <n v="2760"/>
    <n v="7"/>
    <n v="14.186369958275382"/>
  </r>
  <r>
    <x v="2"/>
    <x v="2"/>
    <x v="0"/>
    <x v="0"/>
    <n v="3400"/>
    <n v="3400"/>
    <n v="7"/>
    <n v="0"/>
  </r>
  <r>
    <x v="3"/>
    <x v="2"/>
    <x v="1"/>
    <x v="1"/>
    <n v="1200"/>
    <n v="700"/>
    <n v="2"/>
    <n v="17.385257301808064"/>
  </r>
  <r>
    <x v="4"/>
    <x v="0"/>
    <x v="1"/>
    <x v="1"/>
    <n v="595"/>
    <n v="600"/>
    <s v="В срок"/>
    <n v="-0.17385257301808066"/>
  </r>
  <r>
    <x v="5"/>
    <x v="1"/>
    <x v="1"/>
    <x v="1"/>
    <n v="600"/>
    <n v="250"/>
    <n v="2"/>
    <n v="12.169680111265645"/>
  </r>
  <r>
    <x v="6"/>
    <x v="0"/>
    <x v="2"/>
    <x v="2"/>
    <n v="400"/>
    <n v="600"/>
    <s v="В срок"/>
    <n v="-6.8989306657468097"/>
  </r>
  <r>
    <x v="7"/>
    <x v="2"/>
    <x v="2"/>
    <x v="2"/>
    <n v="400"/>
    <n v="400"/>
    <s v="В срок"/>
    <n v="0"/>
  </r>
  <r>
    <x v="8"/>
    <x v="0"/>
    <x v="3"/>
    <x v="3"/>
    <n v="360"/>
    <n v="360"/>
    <n v="4"/>
    <n v="0"/>
  </r>
  <r>
    <x v="9"/>
    <x v="1"/>
    <x v="3"/>
    <x v="3"/>
    <n v="315"/>
    <n v="270"/>
    <n v="4"/>
    <n v="1.5141318977119784"/>
  </r>
  <r>
    <x v="10"/>
    <x v="0"/>
    <x v="3"/>
    <x v="3"/>
    <n v="270"/>
    <n v="270"/>
    <n v="4"/>
    <n v="0"/>
  </r>
  <r>
    <x v="11"/>
    <x v="2"/>
    <x v="3"/>
    <x v="3"/>
    <n v="396"/>
    <n v="360"/>
    <n v="4"/>
    <n v="1.21130551816958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K9:Q23" firstHeaderRow="1" firstDataRow="2" firstDataCol="2" rowPageCount="1" colPageCount="1"/>
  <pivotFields count="8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>
      <items count="4">
        <item x="2"/>
        <item x="1"/>
        <item x="0"/>
        <item t="default"/>
      </items>
    </pivotField>
    <pivotField axis="axisCol" compact="0" numFmtId="164" outline="0" showAll="0">
      <items count="5">
        <item x="0"/>
        <item x="1"/>
        <item x="2"/>
        <item x="3"/>
        <item t="default"/>
      </items>
    </pivotField>
    <pivotField axis="axisPage" compact="0" numFmtId="164" outline="0" showAll="0">
      <items count="5">
        <item x="1"/>
        <item x="0"/>
        <item x="2"/>
        <item x="3"/>
        <item t="default"/>
      </items>
    </pivotField>
    <pivotField compact="0" numFmtId="165" outline="0" showAll="0"/>
    <pivotField compact="0" numFmtId="165" outline="0" showAll="0"/>
    <pivotField compact="0" outline="0" showAll="0"/>
    <pivotField dataField="1" compact="0" numFmtId="4" outline="0" showAll="0"/>
  </pivotFields>
  <rowFields count="2">
    <field x="0"/>
    <field x="1"/>
  </rowFields>
  <rowItems count="13">
    <i>
      <x/>
      <x v="2"/>
    </i>
    <i>
      <x v="1"/>
      <x v="1"/>
    </i>
    <i>
      <x v="2"/>
      <x/>
    </i>
    <i>
      <x v="3"/>
      <x/>
    </i>
    <i>
      <x v="4"/>
      <x v="2"/>
    </i>
    <i>
      <x v="5"/>
      <x v="1"/>
    </i>
    <i>
      <x v="6"/>
      <x v="2"/>
    </i>
    <i>
      <x v="7"/>
      <x/>
    </i>
    <i>
      <x v="8"/>
      <x v="2"/>
    </i>
    <i>
      <x v="9"/>
      <x v="1"/>
    </i>
    <i>
      <x v="10"/>
      <x v="2"/>
    </i>
    <i>
      <x v="11"/>
      <x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Сумма по полю Остаток заказа $" fld="7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3" sqref="D3:D6"/>
    </sheetView>
  </sheetViews>
  <sheetFormatPr defaultRowHeight="15" x14ac:dyDescent="0.25"/>
  <cols>
    <col min="1" max="1" width="16.85546875" style="8" customWidth="1"/>
    <col min="2" max="2" width="10.5703125" customWidth="1"/>
    <col min="3" max="3" width="19.7109375" customWidth="1"/>
    <col min="4" max="4" width="12.85546875" customWidth="1"/>
  </cols>
  <sheetData>
    <row r="1" spans="1:4" ht="30" customHeight="1" x14ac:dyDescent="0.25">
      <c r="A1" s="10" t="s">
        <v>0</v>
      </c>
    </row>
    <row r="2" spans="1:4" s="1" customFormat="1" ht="30" x14ac:dyDescent="0.25">
      <c r="A2" s="6" t="s">
        <v>2</v>
      </c>
      <c r="B2" s="2" t="s">
        <v>3</v>
      </c>
      <c r="C2" s="4"/>
      <c r="D2" s="2" t="s">
        <v>4</v>
      </c>
    </row>
    <row r="3" spans="1:4" x14ac:dyDescent="0.25">
      <c r="A3" s="7">
        <v>39295</v>
      </c>
      <c r="B3" s="9">
        <v>27.75</v>
      </c>
      <c r="C3" s="3"/>
      <c r="D3" s="3" t="s">
        <v>5</v>
      </c>
    </row>
    <row r="4" spans="1:4" x14ac:dyDescent="0.25">
      <c r="A4" s="7">
        <v>39298</v>
      </c>
      <c r="B4" s="9">
        <v>28.76</v>
      </c>
      <c r="C4" s="3"/>
      <c r="D4" s="3" t="s">
        <v>6</v>
      </c>
    </row>
    <row r="5" spans="1:4" x14ac:dyDescent="0.25">
      <c r="A5" s="7">
        <v>39303</v>
      </c>
      <c r="B5" s="9">
        <v>28.99</v>
      </c>
      <c r="C5" s="3"/>
      <c r="D5" s="3" t="s">
        <v>7</v>
      </c>
    </row>
    <row r="6" spans="1:4" x14ac:dyDescent="0.25">
      <c r="A6" s="7">
        <v>39305</v>
      </c>
      <c r="B6" s="9">
        <v>29.72</v>
      </c>
      <c r="C6" s="3"/>
      <c r="D6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K27" sqref="K27"/>
    </sheetView>
  </sheetViews>
  <sheetFormatPr defaultRowHeight="15" x14ac:dyDescent="0.25"/>
  <cols>
    <col min="1" max="1" width="8.7109375" customWidth="1"/>
    <col min="2" max="2" width="13.28515625" customWidth="1"/>
    <col min="3" max="3" width="12.7109375" style="8" customWidth="1"/>
    <col min="4" max="4" width="12.28515625" style="8" customWidth="1"/>
    <col min="5" max="5" width="12.7109375" style="14" customWidth="1"/>
    <col min="6" max="6" width="14.42578125" style="14" customWidth="1"/>
    <col min="7" max="7" width="14.7109375" customWidth="1"/>
    <col min="8" max="8" width="13" customWidth="1"/>
    <col min="11" max="11" width="31.28515625" bestFit="1" customWidth="1"/>
    <col min="12" max="12" width="12.42578125" customWidth="1"/>
    <col min="13" max="15" width="13.7109375" customWidth="1"/>
    <col min="16" max="16" width="13.7109375" bestFit="1" customWidth="1"/>
    <col min="17" max="17" width="11.85546875" customWidth="1"/>
  </cols>
  <sheetData>
    <row r="1" spans="1:17" ht="30" customHeight="1" x14ac:dyDescent="0.25">
      <c r="A1" s="11" t="s">
        <v>1</v>
      </c>
      <c r="C1" s="5"/>
      <c r="D1" s="5"/>
      <c r="E1" s="5"/>
      <c r="F1" s="5"/>
    </row>
    <row r="2" spans="1:17" s="1" customFormat="1" ht="45" x14ac:dyDescent="0.25">
      <c r="A2" s="4" t="s">
        <v>8</v>
      </c>
      <c r="B2" s="4" t="s">
        <v>4</v>
      </c>
      <c r="C2" s="13" t="s">
        <v>9</v>
      </c>
      <c r="D2" s="13" t="s">
        <v>10</v>
      </c>
      <c r="E2" s="13" t="s">
        <v>11</v>
      </c>
      <c r="F2" s="13" t="s">
        <v>12</v>
      </c>
      <c r="G2" s="4" t="s">
        <v>13</v>
      </c>
      <c r="H2" s="4" t="s">
        <v>26</v>
      </c>
      <c r="K2" s="18" t="s">
        <v>27</v>
      </c>
      <c r="L2" s="18" t="s">
        <v>11</v>
      </c>
    </row>
    <row r="3" spans="1:17" x14ac:dyDescent="0.25">
      <c r="A3" s="12" t="s">
        <v>14</v>
      </c>
      <c r="B3" s="3" t="s">
        <v>5</v>
      </c>
      <c r="C3" s="7">
        <v>39298</v>
      </c>
      <c r="D3" s="7">
        <v>39305</v>
      </c>
      <c r="E3" s="15">
        <v>3760</v>
      </c>
      <c r="F3" s="15">
        <v>3160</v>
      </c>
      <c r="G3" s="16">
        <f>IF(AND(DATEDIF(C3,D3,"d")&lt;=3,F3&gt;=E3),"В срок",DATEDIF(C3,D3,"d"))</f>
        <v>7</v>
      </c>
      <c r="H3" s="21">
        <f t="array" ref="H3">(E3-F3)/VLOOKUP(C3&amp;B3,CHOOSE({1,2},Справочники!$A$3:$A$6&amp;Заказчики,Справочники!$B$3:$B$6),2)</f>
        <v>20.862308762169679</v>
      </c>
      <c r="K3" s="19">
        <f t="array" ref="K3">IFERROR(INDEX($C$3:$C$14,MATCH(,COUNTIF(K$2:K2,$C$3:$C$14),)),"")</f>
        <v>39298</v>
      </c>
      <c r="L3" s="20">
        <f>SUMIF($C$3:$C$14,K3,$E$3:$E$14)</f>
        <v>10328</v>
      </c>
    </row>
    <row r="4" spans="1:17" x14ac:dyDescent="0.25">
      <c r="A4" s="12" t="s">
        <v>15</v>
      </c>
      <c r="B4" s="3" t="s">
        <v>6</v>
      </c>
      <c r="C4" s="7">
        <v>39298</v>
      </c>
      <c r="D4" s="7">
        <v>39305</v>
      </c>
      <c r="E4" s="15">
        <v>3168</v>
      </c>
      <c r="F4" s="15">
        <v>2760</v>
      </c>
      <c r="G4" s="16">
        <f t="shared" ref="G4:G14" si="0">IF(AND(DATEDIF(C4,D4,"d")&lt;=3,F4&gt;=E4),"В срок",DATEDIF(C4,D4,"d"))</f>
        <v>7</v>
      </c>
      <c r="H4" s="21">
        <f t="array" ref="H4">(E4-F4)/VLOOKUP(C4&amp;B4,CHOOSE({1,2},Справочники!$A$3:$A$6&amp;Заказчики,Справочники!$B$3:$B$6),2)</f>
        <v>14.186369958275382</v>
      </c>
      <c r="K4" s="19">
        <f t="array" ref="K4">IFERROR(INDEX($C$3:$C$14,MATCH(,COUNTIF(K$2:K3,$C$3:$C$14),)),"")</f>
        <v>39300</v>
      </c>
      <c r="L4" s="20">
        <f t="shared" ref="L4:L6" si="1">SUMIF($C$3:$C$14,K4,$E$3:$E$14)</f>
        <v>2395</v>
      </c>
    </row>
    <row r="5" spans="1:17" x14ac:dyDescent="0.25">
      <c r="A5" s="12" t="s">
        <v>16</v>
      </c>
      <c r="B5" s="3" t="s">
        <v>7</v>
      </c>
      <c r="C5" s="7">
        <v>39298</v>
      </c>
      <c r="D5" s="7">
        <v>39305</v>
      </c>
      <c r="E5" s="15">
        <v>3400</v>
      </c>
      <c r="F5" s="15">
        <v>3400</v>
      </c>
      <c r="G5" s="16">
        <f t="shared" si="0"/>
        <v>7</v>
      </c>
      <c r="H5" s="21">
        <f t="array" ref="H5">(E5-F5)/VLOOKUP(C5&amp;B5,CHOOSE({1,2},Справочники!$A$3:$A$6&amp;Заказчики,Справочники!$B$3:$B$6),2)</f>
        <v>0</v>
      </c>
      <c r="K5" s="19">
        <f t="array" ref="K5">IFERROR(INDEX($C$3:$C$14,MATCH(,COUNTIF(K$2:K4,$C$3:$C$14),)),"")</f>
        <v>39304</v>
      </c>
      <c r="L5" s="20">
        <f t="shared" si="1"/>
        <v>800</v>
      </c>
    </row>
    <row r="6" spans="1:17" x14ac:dyDescent="0.25">
      <c r="A6" s="12" t="s">
        <v>17</v>
      </c>
      <c r="B6" s="3" t="s">
        <v>7</v>
      </c>
      <c r="C6" s="7">
        <v>39300</v>
      </c>
      <c r="D6" s="7">
        <v>39302</v>
      </c>
      <c r="E6" s="15">
        <v>1200</v>
      </c>
      <c r="F6" s="15">
        <v>700</v>
      </c>
      <c r="G6" s="16">
        <f t="shared" si="0"/>
        <v>2</v>
      </c>
      <c r="H6" s="21">
        <f t="array" ref="H6">(E6-F6)/VLOOKUP(C6&amp;B6,CHOOSE({1,2},Справочники!$A$3:$A$6&amp;Заказчики,Справочники!$B$3:$B$6),2)</f>
        <v>17.385257301808064</v>
      </c>
      <c r="K6" s="19">
        <f t="array" ref="K6">IFERROR(INDEX($C$3:$C$14,MATCH(,COUNTIF(K$2:K5,$C$3:$C$14),)),"")</f>
        <v>39305</v>
      </c>
      <c r="L6" s="20">
        <f t="shared" si="1"/>
        <v>1341</v>
      </c>
    </row>
    <row r="7" spans="1:17" x14ac:dyDescent="0.25">
      <c r="A7" s="12" t="s">
        <v>18</v>
      </c>
      <c r="B7" s="3" t="s">
        <v>5</v>
      </c>
      <c r="C7" s="7">
        <v>39300</v>
      </c>
      <c r="D7" s="7">
        <v>39302</v>
      </c>
      <c r="E7" s="15">
        <v>595</v>
      </c>
      <c r="F7" s="15">
        <v>600</v>
      </c>
      <c r="G7" s="16" t="str">
        <f t="shared" si="0"/>
        <v>В срок</v>
      </c>
      <c r="H7" s="21">
        <f t="array" ref="H7">(E7-F7)/VLOOKUP(C7&amp;B7,CHOOSE({1,2},Справочники!$A$3:$A$6&amp;Заказчики,Справочники!$B$3:$B$6),2)</f>
        <v>-0.17385257301808066</v>
      </c>
      <c r="K7" s="22" t="s">
        <v>10</v>
      </c>
      <c r="L7" t="s">
        <v>30</v>
      </c>
    </row>
    <row r="8" spans="1:17" x14ac:dyDescent="0.25">
      <c r="A8" s="12" t="s">
        <v>19</v>
      </c>
      <c r="B8" s="3" t="s">
        <v>6</v>
      </c>
      <c r="C8" s="7">
        <v>39300</v>
      </c>
      <c r="D8" s="7">
        <v>39302</v>
      </c>
      <c r="E8" s="15">
        <v>600</v>
      </c>
      <c r="F8" s="15">
        <v>250</v>
      </c>
      <c r="G8" s="16">
        <f t="shared" si="0"/>
        <v>2</v>
      </c>
      <c r="H8" s="21">
        <f t="array" ref="H8">(E8-F8)/VLOOKUP(C8&amp;B8,CHOOSE({1,2},Справочники!$A$3:$A$6&amp;Заказчики,Справочники!$B$3:$B$6),2)</f>
        <v>12.169680111265645</v>
      </c>
      <c r="K8" s="8" t="str">
        <f t="array" ref="K8">IFERROR(INDEX($C$3:$C$14,MATCH(,COUNTIF(K$2:K7,$C$3:$C$14),)),"")</f>
        <v/>
      </c>
    </row>
    <row r="9" spans="1:17" x14ac:dyDescent="0.25">
      <c r="A9" s="12" t="s">
        <v>20</v>
      </c>
      <c r="B9" s="3" t="s">
        <v>5</v>
      </c>
      <c r="C9" s="7">
        <v>39304</v>
      </c>
      <c r="D9" s="7">
        <v>39306</v>
      </c>
      <c r="E9" s="15">
        <v>400</v>
      </c>
      <c r="F9" s="15">
        <v>600</v>
      </c>
      <c r="G9" s="16" t="str">
        <f t="shared" si="0"/>
        <v>В срок</v>
      </c>
      <c r="H9" s="21">
        <f t="array" ref="H9">(E9-F9)/VLOOKUP(C9&amp;B9,CHOOSE({1,2},Справочники!$A$3:$A$6&amp;Заказчики,Справочники!$B$3:$B$6),2)</f>
        <v>-6.8989306657468097</v>
      </c>
      <c r="K9" s="22" t="s">
        <v>29</v>
      </c>
      <c r="M9" s="22" t="s">
        <v>9</v>
      </c>
    </row>
    <row r="10" spans="1:17" x14ac:dyDescent="0.25">
      <c r="A10" s="12" t="s">
        <v>21</v>
      </c>
      <c r="B10" s="3" t="s">
        <v>7</v>
      </c>
      <c r="C10" s="7">
        <v>39304</v>
      </c>
      <c r="D10" s="7">
        <v>39306</v>
      </c>
      <c r="E10" s="15">
        <v>400</v>
      </c>
      <c r="F10" s="15">
        <v>400</v>
      </c>
      <c r="G10" s="16" t="str">
        <f t="shared" si="0"/>
        <v>В срок</v>
      </c>
      <c r="H10" s="21">
        <f t="array" ref="H10">(E10-F10)/VLOOKUP(C10&amp;B10,CHOOSE({1,2},Справочники!$A$3:$A$6&amp;Заказчики,Справочники!$B$3:$B$6),2)</f>
        <v>0</v>
      </c>
      <c r="K10" s="22" t="s">
        <v>8</v>
      </c>
      <c r="L10" s="22" t="s">
        <v>4</v>
      </c>
      <c r="M10" s="8">
        <v>39298</v>
      </c>
      <c r="N10" s="8">
        <v>39300</v>
      </c>
      <c r="O10" s="8">
        <v>39304</v>
      </c>
      <c r="P10" s="8">
        <v>39305</v>
      </c>
      <c r="Q10" s="8" t="s">
        <v>28</v>
      </c>
    </row>
    <row r="11" spans="1:17" x14ac:dyDescent="0.25">
      <c r="A11" s="12" t="s">
        <v>22</v>
      </c>
      <c r="B11" s="3" t="s">
        <v>5</v>
      </c>
      <c r="C11" s="7">
        <v>39305</v>
      </c>
      <c r="D11" s="7">
        <v>39309</v>
      </c>
      <c r="E11" s="15">
        <v>360</v>
      </c>
      <c r="F11" s="15">
        <v>360</v>
      </c>
      <c r="G11" s="16">
        <f t="shared" si="0"/>
        <v>4</v>
      </c>
      <c r="H11" s="21">
        <f t="array" ref="H11">(E11-F11)/VLOOKUP(C11&amp;B11,CHOOSE({1,2},Справочники!$A$3:$A$6&amp;Заказчики,Справочники!$B$3:$B$6),2)</f>
        <v>0</v>
      </c>
      <c r="K11" t="s">
        <v>14</v>
      </c>
      <c r="L11" t="s">
        <v>5</v>
      </c>
      <c r="M11" s="23">
        <v>20.862308762169679</v>
      </c>
      <c r="N11" s="23"/>
      <c r="O11" s="23"/>
      <c r="P11" s="23"/>
      <c r="Q11" s="23">
        <v>20.862308762169679</v>
      </c>
    </row>
    <row r="12" spans="1:17" x14ac:dyDescent="0.25">
      <c r="A12" s="12" t="s">
        <v>23</v>
      </c>
      <c r="B12" s="3" t="s">
        <v>6</v>
      </c>
      <c r="C12" s="7">
        <v>39305</v>
      </c>
      <c r="D12" s="7">
        <v>39309</v>
      </c>
      <c r="E12" s="15">
        <v>315</v>
      </c>
      <c r="F12" s="15">
        <v>270</v>
      </c>
      <c r="G12" s="16">
        <f t="shared" si="0"/>
        <v>4</v>
      </c>
      <c r="H12" s="21">
        <f t="array" ref="H12">(E12-F12)/VLOOKUP(C12&amp;B12,CHOOSE({1,2},Справочники!$A$3:$A$6&amp;Заказчики,Справочники!$B$3:$B$6),2)</f>
        <v>1.5141318977119784</v>
      </c>
      <c r="K12" t="s">
        <v>15</v>
      </c>
      <c r="L12" t="s">
        <v>6</v>
      </c>
      <c r="M12" s="23">
        <v>14.186369958275382</v>
      </c>
      <c r="N12" s="23"/>
      <c r="O12" s="23"/>
      <c r="P12" s="23"/>
      <c r="Q12" s="23">
        <v>14.186369958275382</v>
      </c>
    </row>
    <row r="13" spans="1:17" x14ac:dyDescent="0.25">
      <c r="A13" s="12" t="s">
        <v>24</v>
      </c>
      <c r="B13" s="3" t="s">
        <v>5</v>
      </c>
      <c r="C13" s="7">
        <v>39305</v>
      </c>
      <c r="D13" s="7">
        <v>39309</v>
      </c>
      <c r="E13" s="15">
        <v>270</v>
      </c>
      <c r="F13" s="15">
        <v>270</v>
      </c>
      <c r="G13" s="16">
        <f t="shared" si="0"/>
        <v>4</v>
      </c>
      <c r="H13" s="21">
        <f t="array" ref="H13">(E13-F13)/VLOOKUP(C13&amp;B13,CHOOSE({1,2},Справочники!$A$3:$A$6&amp;Заказчики,Справочники!$B$3:$B$6),2)</f>
        <v>0</v>
      </c>
      <c r="K13" t="s">
        <v>16</v>
      </c>
      <c r="L13" t="s">
        <v>7</v>
      </c>
      <c r="M13" s="23">
        <v>0</v>
      </c>
      <c r="N13" s="23"/>
      <c r="O13" s="23"/>
      <c r="P13" s="23"/>
      <c r="Q13" s="23">
        <v>0</v>
      </c>
    </row>
    <row r="14" spans="1:17" x14ac:dyDescent="0.25">
      <c r="A14" s="12" t="s">
        <v>25</v>
      </c>
      <c r="B14" s="3" t="s">
        <v>7</v>
      </c>
      <c r="C14" s="7">
        <v>39305</v>
      </c>
      <c r="D14" s="7">
        <v>39309</v>
      </c>
      <c r="E14" s="15">
        <v>396</v>
      </c>
      <c r="F14" s="15">
        <v>360</v>
      </c>
      <c r="G14" s="16">
        <f t="shared" si="0"/>
        <v>4</v>
      </c>
      <c r="H14" s="21">
        <f t="array" ref="H14">(E14-F14)/VLOOKUP(C14&amp;B14,CHOOSE({1,2},Справочники!$A$3:$A$6&amp;Заказчики,Справочники!$B$3:$B$6),2)</f>
        <v>1.2113055181695829</v>
      </c>
      <c r="K14" t="s">
        <v>17</v>
      </c>
      <c r="L14" t="s">
        <v>7</v>
      </c>
      <c r="M14" s="23"/>
      <c r="N14" s="23">
        <v>17.385257301808064</v>
      </c>
      <c r="O14" s="23"/>
      <c r="P14" s="23"/>
      <c r="Q14" s="23">
        <v>17.385257301808064</v>
      </c>
    </row>
    <row r="15" spans="1:17" x14ac:dyDescent="0.25">
      <c r="K15" t="s">
        <v>18</v>
      </c>
      <c r="L15" t="s">
        <v>5</v>
      </c>
      <c r="M15" s="23"/>
      <c r="N15" s="23">
        <v>-0.17385257301808066</v>
      </c>
      <c r="O15" s="23"/>
      <c r="P15" s="23"/>
      <c r="Q15" s="23">
        <v>-0.17385257301808066</v>
      </c>
    </row>
    <row r="16" spans="1:17" x14ac:dyDescent="0.25">
      <c r="K16" t="s">
        <v>19</v>
      </c>
      <c r="L16" t="s">
        <v>6</v>
      </c>
      <c r="M16" s="23"/>
      <c r="N16" s="23">
        <v>12.169680111265645</v>
      </c>
      <c r="O16" s="23"/>
      <c r="P16" s="23"/>
      <c r="Q16" s="23">
        <v>12.169680111265645</v>
      </c>
    </row>
    <row r="17" spans="1:17" x14ac:dyDescent="0.25">
      <c r="K17" t="s">
        <v>20</v>
      </c>
      <c r="L17" t="s">
        <v>5</v>
      </c>
      <c r="M17" s="23"/>
      <c r="N17" s="23"/>
      <c r="O17" s="23">
        <v>-6.8989306657468097</v>
      </c>
      <c r="P17" s="23"/>
      <c r="Q17" s="23">
        <v>-6.8989306657468097</v>
      </c>
    </row>
    <row r="18" spans="1:17" x14ac:dyDescent="0.25">
      <c r="A18" s="17"/>
      <c r="K18" t="s">
        <v>21</v>
      </c>
      <c r="L18" t="s">
        <v>7</v>
      </c>
      <c r="M18" s="23"/>
      <c r="N18" s="23"/>
      <c r="O18" s="23">
        <v>0</v>
      </c>
      <c r="P18" s="23"/>
      <c r="Q18" s="23">
        <v>0</v>
      </c>
    </row>
    <row r="19" spans="1:17" x14ac:dyDescent="0.25">
      <c r="A19" s="17"/>
      <c r="K19" t="s">
        <v>22</v>
      </c>
      <c r="L19" t="s">
        <v>5</v>
      </c>
      <c r="M19" s="23"/>
      <c r="N19" s="23"/>
      <c r="O19" s="23"/>
      <c r="P19" s="23">
        <v>0</v>
      </c>
      <c r="Q19" s="23">
        <v>0</v>
      </c>
    </row>
    <row r="20" spans="1:17" x14ac:dyDescent="0.25">
      <c r="K20" t="s">
        <v>23</v>
      </c>
      <c r="L20" t="s">
        <v>6</v>
      </c>
      <c r="M20" s="23"/>
      <c r="N20" s="23"/>
      <c r="O20" s="23"/>
      <c r="P20" s="23">
        <v>1.5141318977119784</v>
      </c>
      <c r="Q20" s="23">
        <v>1.5141318977119784</v>
      </c>
    </row>
    <row r="21" spans="1:17" x14ac:dyDescent="0.25">
      <c r="K21" t="s">
        <v>24</v>
      </c>
      <c r="L21" t="s">
        <v>5</v>
      </c>
      <c r="M21" s="23"/>
      <c r="N21" s="23"/>
      <c r="O21" s="23"/>
      <c r="P21" s="23">
        <v>0</v>
      </c>
      <c r="Q21" s="23">
        <v>0</v>
      </c>
    </row>
    <row r="22" spans="1:17" x14ac:dyDescent="0.25">
      <c r="K22" t="s">
        <v>25</v>
      </c>
      <c r="L22" t="s">
        <v>7</v>
      </c>
      <c r="M22" s="23"/>
      <c r="N22" s="23"/>
      <c r="O22" s="23"/>
      <c r="P22" s="23">
        <v>1.2113055181695829</v>
      </c>
      <c r="Q22" s="23">
        <v>1.2113055181695829</v>
      </c>
    </row>
    <row r="23" spans="1:17" x14ac:dyDescent="0.25">
      <c r="K23" t="s">
        <v>28</v>
      </c>
      <c r="M23" s="23">
        <v>35.048678720445061</v>
      </c>
      <c r="N23" s="23">
        <v>29.381084840055628</v>
      </c>
      <c r="O23" s="23">
        <v>-6.8989306657468097</v>
      </c>
      <c r="P23" s="23">
        <v>2.7254374158815615</v>
      </c>
      <c r="Q23" s="23">
        <v>60.256270310635436</v>
      </c>
    </row>
  </sheetData>
  <conditionalFormatting sqref="H3:H14">
    <cfRule type="cellIs" dxfId="0" priority="1" operator="lessThan">
      <formula>0</formula>
    </cfRule>
  </conditionalFormatting>
  <dataValidations xWindow="214" yWindow="387" count="1">
    <dataValidation type="list" errorStyle="warning" allowBlank="1" showInputMessage="1" showErrorMessage="1" errorTitle="Неверный формат данных" error="Выберите значение из списка" promptTitle="Ожидание ввода" prompt="Выберите заказчика" sqref="B3:B14">
      <formula1>Заказчики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Справочники</vt:lpstr>
      <vt:lpstr>СрокЗаказов</vt:lpstr>
      <vt:lpstr>Заказчики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Che79</cp:lastModifiedBy>
  <cp:lastPrinted>2018-02-05T14:56:02Z</cp:lastPrinted>
  <dcterms:created xsi:type="dcterms:W3CDTF">2018-02-05T14:47:58Z</dcterms:created>
  <dcterms:modified xsi:type="dcterms:W3CDTF">2018-02-06T07:01:55Z</dcterms:modified>
</cp:coreProperties>
</file>