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465" yWindow="2520" windowWidth="15195" windowHeight="6510" tabRatio="719"/>
  </bookViews>
  <sheets>
    <sheet name="Февраль ЦЕМЕНТ-ЗОЛА" sheetId="111" r:id="rId1"/>
  </sheets>
  <definedNames>
    <definedName name="вНаличии">Наличие[№ Ж/Д ]</definedName>
    <definedName name="вПути">Путь[№ Ж/Д]</definedName>
  </definedNames>
  <calcPr calcId="145621"/>
</workbook>
</file>

<file path=xl/calcChain.xml><?xml version="1.0" encoding="utf-8"?>
<calcChain xmlns="http://schemas.openxmlformats.org/spreadsheetml/2006/main">
  <c r="O46" i="111" l="1"/>
  <c r="O47" i="111"/>
  <c r="O48" i="111"/>
  <c r="O49" i="111"/>
  <c r="O50" i="111"/>
  <c r="O45" i="111"/>
  <c r="O22" i="111"/>
  <c r="O23" i="111" s="1"/>
  <c r="O24" i="111" s="1"/>
  <c r="O25" i="111" s="1"/>
  <c r="O26" i="111" s="1"/>
  <c r="O27" i="111" s="1"/>
  <c r="O28" i="111" s="1"/>
  <c r="O29" i="111" s="1"/>
  <c r="O30" i="111" s="1"/>
  <c r="O31" i="111" s="1"/>
  <c r="O32" i="111" s="1"/>
  <c r="O33" i="111" s="1"/>
  <c r="O34" i="111" s="1"/>
  <c r="O35" i="111" s="1"/>
  <c r="O36" i="111" s="1"/>
  <c r="O37" i="111" s="1"/>
  <c r="O38" i="111" s="1"/>
  <c r="O39" i="111" s="1"/>
  <c r="O40" i="111" s="1"/>
  <c r="O41" i="111" s="1"/>
  <c r="O42" i="111" s="1"/>
  <c r="O43" i="111" s="1"/>
  <c r="O44" i="111" s="1"/>
  <c r="K51" i="111"/>
  <c r="L51" i="111"/>
  <c r="K6" i="111" s="1"/>
  <c r="G18" i="111"/>
  <c r="H18" i="111"/>
  <c r="C51" i="111"/>
  <c r="E51" i="111"/>
  <c r="O51" i="111" l="1"/>
  <c r="C6" i="111" s="1"/>
  <c r="C5" i="111" l="1"/>
</calcChain>
</file>

<file path=xl/sharedStrings.xml><?xml version="1.0" encoding="utf-8"?>
<sst xmlns="http://schemas.openxmlformats.org/spreadsheetml/2006/main" count="158" uniqueCount="94">
  <si>
    <t xml:space="preserve">ОСТАТКИ </t>
  </si>
  <si>
    <t>Дата прихода (разгрузки)</t>
  </si>
  <si>
    <t>ИТОГО:</t>
  </si>
  <si>
    <t>Бирюлево-товарное</t>
  </si>
  <si>
    <t>Дата (отгрузки)</t>
  </si>
  <si>
    <t>№ Ж/Д</t>
  </si>
  <si>
    <t>Тоннаж</t>
  </si>
  <si>
    <t>Отправитель</t>
  </si>
  <si>
    <t>Вагоны на перевалку в пути:</t>
  </si>
  <si>
    <t>Итог</t>
  </si>
  <si>
    <t xml:space="preserve">№ Ж/Д </t>
  </si>
  <si>
    <t>б/н транспортного средства</t>
  </si>
  <si>
    <t>Пункт разгрузки</t>
  </si>
  <si>
    <t>ТТН</t>
  </si>
  <si>
    <t>Остаток (т)</t>
  </si>
  <si>
    <t>Наличие "Цемента" на перевалке</t>
  </si>
  <si>
    <t xml:space="preserve">Расход/отгрузка "Цемента" </t>
  </si>
  <si>
    <t>по отгрузке:</t>
  </si>
  <si>
    <t>по приходу:</t>
  </si>
  <si>
    <t>ДОЛГ за ПЕРЕВАЛКУ</t>
  </si>
  <si>
    <t>Стоимость "ПЕРЕВАЛКИ"</t>
  </si>
  <si>
    <t>Входящий остаток</t>
  </si>
  <si>
    <t>23.02.2016</t>
  </si>
  <si>
    <t>Мордва</t>
  </si>
  <si>
    <t>93007409</t>
  </si>
  <si>
    <t>93009637</t>
  </si>
  <si>
    <t>93416998</t>
  </si>
  <si>
    <t>24.02.2016</t>
  </si>
  <si>
    <t>59321471</t>
  </si>
  <si>
    <t>93233492</t>
  </si>
  <si>
    <t>53661625</t>
  </si>
  <si>
    <t>53675229</t>
  </si>
  <si>
    <t>53651295</t>
  </si>
  <si>
    <t>26.02.2016</t>
  </si>
  <si>
    <t>93008712</t>
  </si>
  <si>
    <t>27.02.2016</t>
  </si>
  <si>
    <t>58950064</t>
  </si>
  <si>
    <t>97278527</t>
  </si>
  <si>
    <t>93009934</t>
  </si>
  <si>
    <t>53699872</t>
  </si>
  <si>
    <t>53642856</t>
  </si>
  <si>
    <t>93413797</t>
  </si>
  <si>
    <t>15.02.2016</t>
  </si>
  <si>
    <t>53688982</t>
  </si>
  <si>
    <t>53643557</t>
  </si>
  <si>
    <t>53637096</t>
  </si>
  <si>
    <t>53687950</t>
  </si>
  <si>
    <t>16.02.2016</t>
  </si>
  <si>
    <t>53643276</t>
  </si>
  <si>
    <t>93419398</t>
  </si>
  <si>
    <t>59542787</t>
  </si>
  <si>
    <t>93434991</t>
  </si>
  <si>
    <t>93413490</t>
  </si>
  <si>
    <t>93437697</t>
  </si>
  <si>
    <t>53688255</t>
  </si>
  <si>
    <t>93007425</t>
  </si>
  <si>
    <t>59483081</t>
  </si>
  <si>
    <t>53693107</t>
  </si>
  <si>
    <t>93006724</t>
  </si>
  <si>
    <t>93228591</t>
  </si>
  <si>
    <t>53687497</t>
  </si>
  <si>
    <t>р881рм77</t>
  </si>
  <si>
    <t>внуково</t>
  </si>
  <si>
    <t>самовывоз</t>
  </si>
  <si>
    <t>строгино</t>
  </si>
  <si>
    <t>тучково</t>
  </si>
  <si>
    <t>Лыковский проезд</t>
  </si>
  <si>
    <t>Аминьевское шоссе</t>
  </si>
  <si>
    <t>звенигород</t>
  </si>
  <si>
    <t>очаково</t>
  </si>
  <si>
    <t>вашутинское ш</t>
  </si>
  <si>
    <t>р881рм78</t>
  </si>
  <si>
    <t>р881рм79</t>
  </si>
  <si>
    <t>р881рм80</t>
  </si>
  <si>
    <t>р881рм81</t>
  </si>
  <si>
    <t>р881рм82</t>
  </si>
  <si>
    <t>р881рм83</t>
  </si>
  <si>
    <t>р881рм84</t>
  </si>
  <si>
    <t>р881рм85</t>
  </si>
  <si>
    <t>р881рм86</t>
  </si>
  <si>
    <t>р881рм87</t>
  </si>
  <si>
    <t>р881рм88</t>
  </si>
  <si>
    <t>р881рм89</t>
  </si>
  <si>
    <t>р881рм90</t>
  </si>
  <si>
    <t>р881рм91</t>
  </si>
  <si>
    <t>р881рм92</t>
  </si>
  <si>
    <t>р881рм93</t>
  </si>
  <si>
    <t>р881рм94</t>
  </si>
  <si>
    <t>р881рм95</t>
  </si>
  <si>
    <t>р881рм96</t>
  </si>
  <si>
    <t>р881рм97</t>
  </si>
  <si>
    <t>р881рм98</t>
  </si>
  <si>
    <t>р881рм99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</si>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</sst>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1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3"/>
      <name val="Tahoma"/>
      <family val="2"/>
      <charset val="204"/>
    </font>
    <font>
      <sz val="10"/>
      <color indexed="8"/>
      <name val="Tahoma"/>
      <family val="2"/>
      <charset val="204"/>
    </font>
    <font>
      <b/>
      <i/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b/>
      <sz val="11"/>
      <color rgb="FF006100"/>
      <name val="Tahoma"/>
      <family val="2"/>
      <charset val="204"/>
    </font>
    <font>
      <b/>
      <sz val="14"/>
      <color rgb="FFFA7D00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name val="Tahoma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1" applyNumberFormat="0" applyFill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5" fillId="2" borderId="0" applyNumberFormat="0" applyBorder="0" applyAlignment="0" applyProtection="0"/>
    <xf numFmtId="0" fontId="6" fillId="3" borderId="2" applyNumberFormat="0" applyAlignment="0" applyProtection="0"/>
    <xf numFmtId="0" fontId="1" fillId="0" borderId="0"/>
  </cellStyleXfs>
  <cellXfs count="58">
    <xf numFmtId="0" fontId="0" fillId="0" borderId="0" xfId="0"/>
    <xf numFmtId="0" fontId="7" fillId="0" borderId="1" xfId="1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9" fillId="7" borderId="3" xfId="5" applyFont="1" applyFill="1" applyBorder="1" applyAlignment="1">
      <alignment horizontal="center" vertical="center"/>
    </xf>
    <xf numFmtId="164" fontId="10" fillId="8" borderId="3" xfId="5" applyNumberFormat="1" applyFont="1" applyFill="1" applyBorder="1" applyAlignment="1">
      <alignment horizontal="center" vertical="center"/>
    </xf>
    <xf numFmtId="14" fontId="7" fillId="0" borderId="1" xfId="1" applyNumberFormat="1" applyFont="1" applyAlignment="1">
      <alignment horizontal="center" vertical="center"/>
    </xf>
    <xf numFmtId="0" fontId="8" fillId="0" borderId="0" xfId="5" applyFont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4" fontId="11" fillId="0" borderId="0" xfId="0" applyNumberFormat="1" applyFont="1" applyFill="1" applyBorder="1" applyAlignment="1">
      <alignment horizontal="center"/>
    </xf>
    <xf numFmtId="164" fontId="9" fillId="0" borderId="3" xfId="5" applyNumberFormat="1" applyFont="1" applyBorder="1" applyAlignment="1">
      <alignment horizontal="center" vertical="center"/>
    </xf>
    <xf numFmtId="44" fontId="12" fillId="2" borderId="3" xfId="9" applyNumberFormat="1" applyFont="1" applyBorder="1" applyAlignment="1">
      <alignment horizontal="center" vertical="center"/>
    </xf>
    <xf numFmtId="0" fontId="8" fillId="0" borderId="0" xfId="5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4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/>
    </xf>
    <xf numFmtId="164" fontId="10" fillId="5" borderId="5" xfId="5" applyNumberFormat="1" applyFont="1" applyFill="1" applyBorder="1" applyAlignment="1">
      <alignment horizontal="center" vertical="center"/>
    </xf>
    <xf numFmtId="0" fontId="8" fillId="0" borderId="0" xfId="5" applyFont="1" applyFill="1" applyBorder="1">
      <alignment vertical="top"/>
    </xf>
    <xf numFmtId="0" fontId="8" fillId="0" borderId="0" xfId="5" applyFont="1" applyFill="1">
      <alignment vertical="top"/>
    </xf>
    <xf numFmtId="0" fontId="14" fillId="0" borderId="0" xfId="0" applyNumberFormat="1" applyFont="1" applyFill="1" applyBorder="1" applyAlignment="1" applyProtection="1">
      <alignment horizontal="center" vertical="center"/>
    </xf>
    <xf numFmtId="164" fontId="14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14" fontId="8" fillId="0" borderId="0" xfId="5" applyNumberFormat="1" applyFont="1" applyFill="1" applyAlignment="1">
      <alignment horizontal="center" vertical="center"/>
    </xf>
    <xf numFmtId="164" fontId="11" fillId="0" borderId="0" xfId="5" applyNumberFormat="1" applyFont="1" applyFill="1" applyAlignment="1">
      <alignment horizontal="center" vertical="center"/>
    </xf>
    <xf numFmtId="164" fontId="8" fillId="0" borderId="0" xfId="5" applyNumberFormat="1" applyFont="1" applyFill="1" applyAlignment="1">
      <alignment horizontal="center" vertical="center"/>
    </xf>
    <xf numFmtId="14" fontId="8" fillId="0" borderId="0" xfId="5" applyNumberFormat="1" applyFont="1" applyFill="1" applyBorder="1" applyAlignment="1">
      <alignment horizontal="center" vertical="center"/>
    </xf>
    <xf numFmtId="164" fontId="11" fillId="0" borderId="0" xfId="5" applyNumberFormat="1" applyFont="1" applyFill="1" applyBorder="1" applyAlignment="1">
      <alignment horizontal="center" vertical="center"/>
    </xf>
    <xf numFmtId="0" fontId="8" fillId="0" borderId="0" xfId="5" applyFont="1" applyFill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 wrapText="1"/>
    </xf>
    <xf numFmtId="0" fontId="9" fillId="4" borderId="3" xfId="5" applyFont="1" applyFill="1" applyBorder="1" applyAlignment="1">
      <alignment horizontal="left" vertical="center"/>
    </xf>
    <xf numFmtId="0" fontId="9" fillId="6" borderId="3" xfId="5" applyFont="1" applyFill="1" applyBorder="1" applyAlignment="1">
      <alignment horizontal="left" vertical="center"/>
    </xf>
    <xf numFmtId="0" fontId="11" fillId="0" borderId="0" xfId="5" applyFont="1" applyFill="1">
      <alignment vertical="top"/>
    </xf>
    <xf numFmtId="0" fontId="11" fillId="0" borderId="0" xfId="5" applyFont="1" applyFill="1" applyBorder="1">
      <alignment vertical="top"/>
    </xf>
    <xf numFmtId="0" fontId="8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9" fillId="10" borderId="3" xfId="5" applyFont="1" applyFill="1" applyBorder="1" applyAlignment="1">
      <alignment horizontal="center" vertical="center"/>
    </xf>
    <xf numFmtId="0" fontId="9" fillId="9" borderId="3" xfId="5" applyFont="1" applyFill="1" applyBorder="1" applyAlignment="1">
      <alignment horizontal="center" vertical="center"/>
    </xf>
    <xf numFmtId="0" fontId="9" fillId="4" borderId="6" xfId="5" applyFont="1" applyFill="1" applyBorder="1" applyAlignment="1">
      <alignment horizontal="center" vertical="center"/>
    </xf>
    <xf numFmtId="0" fontId="9" fillId="4" borderId="7" xfId="5" applyFont="1" applyFill="1" applyBorder="1" applyAlignment="1">
      <alignment horizontal="center" vertical="center"/>
    </xf>
    <xf numFmtId="0" fontId="9" fillId="4" borderId="8" xfId="5" applyFont="1" applyFill="1" applyBorder="1" applyAlignment="1">
      <alignment horizontal="center" vertical="center"/>
    </xf>
    <xf numFmtId="0" fontId="9" fillId="0" borderId="3" xfId="5" applyFont="1" applyBorder="1" applyAlignment="1">
      <alignment horizontal="center" vertical="center"/>
    </xf>
    <xf numFmtId="44" fontId="13" fillId="3" borderId="3" xfId="10" applyNumberFormat="1" applyFont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164" fontId="15" fillId="0" borderId="0" xfId="0" applyNumberFormat="1" applyFont="1" applyFill="1" applyAlignment="1">
      <alignment horizontal="center" vertical="center"/>
    </xf>
    <xf numFmtId="0" fontId="15" fillId="0" borderId="0" xfId="0" applyFont="1" applyFill="1"/>
    <xf numFmtId="0" fontId="8" fillId="0" borderId="0" xfId="5" quotePrefix="1" applyFont="1" applyAlignment="1">
      <alignment horizontal="center" vertical="center"/>
    </xf>
  </cellXfs>
  <cellStyles count="12">
    <cellStyle name="Вычисление" xfId="10" builtinId="22"/>
    <cellStyle name="Заголовок 3" xfId="1" builtinId="18"/>
    <cellStyle name="Обычный" xfId="0" builtinId="0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7" xfId="11"/>
    <cellStyle name="Обычный 8" xfId="8"/>
    <cellStyle name="Хороший" xfId="9" builtinId="26"/>
  </cellStyles>
  <dxfs count="4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ahom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ahoma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4"/>
        <color indexed="8"/>
        <name val="Tahoma"/>
        <scheme val="none"/>
      </font>
      <alignment textRotation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strike val="0"/>
        <outline val="0"/>
        <shadow val="0"/>
        <u val="none"/>
        <vertAlign val="baseline"/>
        <sz val="14"/>
        <color indexed="8"/>
        <name val="Tahoma"/>
        <scheme val="none"/>
      </font>
      <alignment textRotation="0" relativeIndent="0" justifyLastLine="0" shrinkToFit="0" readingOrder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relativeIndent="0" justifyLastLine="0" shrinkToFit="0" readingOrder="0"/>
    </dxf>
    <dxf>
      <border>
        <bottom style="medium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strike val="0"/>
        <outline val="0"/>
        <shadow val="0"/>
        <u val="none"/>
        <vertAlign val="baseline"/>
        <sz val="14"/>
        <color auto="1"/>
        <name val="Tahoma"/>
        <scheme val="none"/>
      </font>
      <fill>
        <patternFill>
          <fgColor indexed="64"/>
        </patternFill>
      </fill>
      <alignment textRotation="0" relativeIndent="0" justifyLastLine="0" shrinkToFit="0" readingOrder="0"/>
    </dxf>
    <dxf>
      <border outline="0"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auto="1"/>
        </patternFill>
      </fill>
      <alignment textRotation="0" relative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Путь" displayName="Путь" ref="F3:I18" totalsRowCount="1" headerRowDxfId="43" dataDxfId="41" totalsRowDxfId="39" headerRowBorderDxfId="42" tableBorderDxfId="40" headerRowCellStyle="Обычный 2 5">
  <autoFilter ref="F3:I17"/>
  <tableColumns count="4">
    <tableColumn id="1" name="Дата (отгрузки)" totalsRowLabel="Итог" dataDxfId="38" totalsRowDxfId="7"/>
    <tableColumn id="2" name="№ Ж/Д" totalsRowFunction="count" dataDxfId="37" totalsRowDxfId="6"/>
    <tableColumn id="3" name="Тоннаж" totalsRowFunction="sum" dataDxfId="36" totalsRowDxfId="5"/>
    <tableColumn id="4" name="Отправитель" dataDxfId="35" totalsRowDxfId="4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id="3" name="Наличие" displayName="Наличие" ref="B21:E51" totalsRowCount="1" headerRowDxfId="18" dataDxfId="17" totalsRowDxfId="16" headerRowCellStyle="Обычный 2 5" dataCellStyle="Обычный 2 5">
  <autoFilter ref="B21:E50"/>
  <tableColumns count="4">
    <tableColumn id="1" name="Дата прихода (разгрузки)" totalsRowLabel="Итог" dataDxfId="14" totalsRowDxfId="15" dataCellStyle="Обычный 2 5"/>
    <tableColumn id="2" name="№ Ж/Д " totalsRowFunction="count" dataDxfId="12" totalsRowDxfId="13" dataCellStyle="Обычный 2 5"/>
    <tableColumn id="3" name="Отправитель" dataDxfId="10" totalsRowDxfId="11" dataCellStyle="Обычный 2 5"/>
    <tableColumn id="4" name="Тоннаж" totalsRowFunction="sum" dataDxfId="8" totalsRowDxfId="9" dataCellStyle="Обычный 2 5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id="4" name="Расход" displayName="Расход" ref="J21:O51" totalsRowCount="1" headerRowDxfId="34" dataDxfId="32" totalsRowDxfId="31" headerRowBorderDxfId="33" headerRowCellStyle="Обычный 2 5" dataCellStyle="Обычный 2 5">
  <autoFilter ref="J21:O50"/>
  <tableColumns count="6">
    <tableColumn id="1" name="Дата (отгрузки)" totalsRowLabel="Итог" dataDxfId="30" totalsRowDxfId="29" dataCellStyle="Обычный 2 5"/>
    <tableColumn id="2" name="б/н транспортного средства" totalsRowFunction="count" dataDxfId="28" totalsRowDxfId="27" dataCellStyle="Обычный 2 5"/>
    <tableColumn id="3" name="Тоннаж" totalsRowFunction="sum" dataDxfId="26" totalsRowDxfId="25" dataCellStyle="Обычный 2 5"/>
    <tableColumn id="4" name="Пункт разгрузки" dataDxfId="24" totalsRowDxfId="23" dataCellStyle="Обычный 2 5"/>
    <tableColumn id="5" name="ТТН" dataDxfId="22" totalsRowDxfId="21" dataCellStyle="Обычный 2 5"/>
    <tableColumn id="6" name="Остаток (т)" totalsRowFunction="sum" dataDxfId="20" totalsRowDxfId="19" dataCellStyle="Обычный 2 5">
      <calculatedColumnFormula>O21+Наличие[[#This Row],[Тоннаж]]-Расход[[#This Row],[Тоннаж]]</calculatedColumnFormula>
    </tableColumn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zoomScale="60" zoomScaleNormal="60" workbookViewId="0">
      <pane ySplit="21" topLeftCell="A22" activePane="bottomLeft" state="frozen"/>
      <selection pane="bottomLeft" activeCell="G15" sqref="G15"/>
    </sheetView>
  </sheetViews>
  <sheetFormatPr defaultRowHeight="12.75" x14ac:dyDescent="0.2"/>
  <cols>
    <col min="1" max="1" width="27.28515625" style="2" bestFit="1" customWidth="1"/>
    <col min="2" max="2" width="15.7109375" style="2" customWidth="1"/>
    <col min="3" max="3" width="14.7109375" style="2" customWidth="1"/>
    <col min="4" max="4" width="20.7109375" style="2" customWidth="1"/>
    <col min="5" max="5" width="14.7109375" style="2" customWidth="1"/>
    <col min="6" max="6" width="15.7109375" style="2" customWidth="1"/>
    <col min="7" max="8" width="14.7109375" style="2" customWidth="1"/>
    <col min="9" max="9" width="20.7109375" style="2" customWidth="1"/>
    <col min="10" max="10" width="15.7109375" style="7" customWidth="1"/>
    <col min="11" max="11" width="16.7109375" style="2" customWidth="1"/>
    <col min="12" max="12" width="14.7109375" style="2" customWidth="1"/>
    <col min="13" max="13" width="20.7109375" style="2" customWidth="1"/>
    <col min="14" max="14" width="9.140625" style="2"/>
    <col min="15" max="15" width="14.7109375" style="2" customWidth="1"/>
    <col min="16" max="16" width="21.28515625" style="2" bestFit="1" customWidth="1"/>
    <col min="17" max="17" width="10.85546875" style="2" bestFit="1" customWidth="1"/>
    <col min="18" max="16384" width="9.140625" style="2"/>
  </cols>
  <sheetData>
    <row r="1" spans="1:14" ht="15" thickBot="1" x14ac:dyDescent="0.25">
      <c r="A1" s="1" t="s">
        <v>3</v>
      </c>
      <c r="I1" s="44"/>
      <c r="J1" s="44"/>
      <c r="M1" s="4" t="s">
        <v>21</v>
      </c>
      <c r="N1" s="5">
        <v>0</v>
      </c>
    </row>
    <row r="2" spans="1:14" ht="15" thickBot="1" x14ac:dyDescent="0.25">
      <c r="A2" s="6">
        <v>43133</v>
      </c>
      <c r="F2" s="45" t="s">
        <v>8</v>
      </c>
      <c r="G2" s="45"/>
      <c r="H2" s="45"/>
      <c r="I2" s="45"/>
      <c r="M2" s="4" t="s">
        <v>93</v>
      </c>
      <c r="N2" s="5"/>
    </row>
    <row r="3" spans="1:14" ht="77.099999999999994" customHeight="1" x14ac:dyDescent="0.2">
      <c r="F3" s="8" t="s">
        <v>4</v>
      </c>
      <c r="G3" s="9" t="s">
        <v>5</v>
      </c>
      <c r="H3" s="9" t="s">
        <v>6</v>
      </c>
      <c r="I3" s="9" t="s">
        <v>7</v>
      </c>
    </row>
    <row r="4" spans="1:14" x14ac:dyDescent="0.2">
      <c r="A4" s="46" t="s">
        <v>2</v>
      </c>
      <c r="B4" s="46"/>
      <c r="C4" s="46"/>
      <c r="F4" s="10" t="s">
        <v>22</v>
      </c>
      <c r="G4" s="11">
        <v>58962234</v>
      </c>
      <c r="H4" s="12">
        <v>66.2</v>
      </c>
      <c r="I4" s="13" t="s">
        <v>23</v>
      </c>
      <c r="K4" s="48" t="s">
        <v>19</v>
      </c>
      <c r="L4" s="49"/>
      <c r="M4" s="50"/>
    </row>
    <row r="5" spans="1:14" ht="14.25" x14ac:dyDescent="0.2">
      <c r="A5" s="47" t="s">
        <v>0</v>
      </c>
      <c r="B5" s="40" t="s">
        <v>17</v>
      </c>
      <c r="C5" s="14">
        <f>Наличие[[#Totals],[Тоннаж]]+Путь[[#Totals],[Тоннаж]]+Расход[[#Totals],[Остаток (т)]]-Расход[[#Totals],[Тоннаж]]</f>
        <v>11826.149999999998</v>
      </c>
      <c r="E5" s="3"/>
      <c r="F5" s="10" t="s">
        <v>22</v>
      </c>
      <c r="G5" s="11" t="s">
        <v>24</v>
      </c>
      <c r="H5" s="12">
        <v>69.400000000000006</v>
      </c>
      <c r="I5" s="13" t="s">
        <v>23</v>
      </c>
      <c r="K5" s="51" t="s">
        <v>20</v>
      </c>
      <c r="L5" s="51"/>
      <c r="M5" s="15">
        <v>0</v>
      </c>
    </row>
    <row r="6" spans="1:14" x14ac:dyDescent="0.2">
      <c r="A6" s="47"/>
      <c r="B6" s="41" t="s">
        <v>18</v>
      </c>
      <c r="C6" s="14">
        <f>Расход[[#Totals],[Остаток (т)]]+Наличие[[#Totals],[Тоннаж]]-Расход[[#Totals],[Тоннаж]]</f>
        <v>11079.349999999999</v>
      </c>
      <c r="E6" s="3"/>
      <c r="F6" s="10" t="s">
        <v>22</v>
      </c>
      <c r="G6" s="11" t="s">
        <v>25</v>
      </c>
      <c r="H6" s="12">
        <v>69.5</v>
      </c>
      <c r="I6" s="13" t="s">
        <v>23</v>
      </c>
      <c r="K6" s="52">
        <f>Расход[[#Totals],[Тоннаж]]*M5</f>
        <v>0</v>
      </c>
      <c r="L6" s="52"/>
      <c r="M6" s="52"/>
    </row>
    <row r="7" spans="1:14" x14ac:dyDescent="0.2">
      <c r="E7" s="3"/>
      <c r="F7" s="10" t="s">
        <v>22</v>
      </c>
      <c r="G7" s="11" t="s">
        <v>26</v>
      </c>
      <c r="H7" s="12">
        <v>68.3</v>
      </c>
      <c r="I7" s="13" t="s">
        <v>23</v>
      </c>
      <c r="K7" s="52"/>
      <c r="L7" s="52"/>
      <c r="M7" s="52"/>
    </row>
    <row r="8" spans="1:14" x14ac:dyDescent="0.2">
      <c r="A8" s="16"/>
      <c r="E8" s="3"/>
      <c r="F8" s="10" t="s">
        <v>27</v>
      </c>
      <c r="G8" s="11" t="s">
        <v>28</v>
      </c>
      <c r="H8" s="12">
        <v>61.7</v>
      </c>
      <c r="I8" s="13" t="s">
        <v>23</v>
      </c>
    </row>
    <row r="9" spans="1:14" x14ac:dyDescent="0.2">
      <c r="E9" s="3"/>
      <c r="F9" s="10" t="s">
        <v>27</v>
      </c>
      <c r="G9" s="11" t="s">
        <v>29</v>
      </c>
      <c r="H9" s="12">
        <v>67.2</v>
      </c>
      <c r="I9" s="13" t="s">
        <v>23</v>
      </c>
    </row>
    <row r="10" spans="1:14" x14ac:dyDescent="0.2">
      <c r="E10" s="3"/>
      <c r="F10" s="10" t="s">
        <v>27</v>
      </c>
      <c r="G10" s="11" t="s">
        <v>30</v>
      </c>
      <c r="H10" s="12">
        <v>68.7</v>
      </c>
      <c r="I10" s="13" t="s">
        <v>23</v>
      </c>
    </row>
    <row r="11" spans="1:14" x14ac:dyDescent="0.2">
      <c r="E11" s="3"/>
      <c r="F11" s="10" t="s">
        <v>27</v>
      </c>
      <c r="G11" s="11" t="s">
        <v>31</v>
      </c>
      <c r="H11" s="12">
        <v>68.599999999999994</v>
      </c>
      <c r="I11" s="13" t="s">
        <v>23</v>
      </c>
    </row>
    <row r="12" spans="1:14" x14ac:dyDescent="0.2">
      <c r="E12" s="3"/>
      <c r="F12" s="10" t="s">
        <v>27</v>
      </c>
      <c r="G12" s="11" t="s">
        <v>32</v>
      </c>
      <c r="H12" s="12">
        <v>68.599999999999994</v>
      </c>
      <c r="I12" s="13" t="s">
        <v>23</v>
      </c>
    </row>
    <row r="13" spans="1:14" x14ac:dyDescent="0.2">
      <c r="E13" s="3"/>
      <c r="F13" s="10" t="s">
        <v>33</v>
      </c>
      <c r="G13" s="11" t="s">
        <v>34</v>
      </c>
      <c r="H13" s="12">
        <v>69.400000000000006</v>
      </c>
      <c r="I13" s="13" t="s">
        <v>23</v>
      </c>
    </row>
    <row r="14" spans="1:14" x14ac:dyDescent="0.2">
      <c r="E14" s="3"/>
      <c r="F14" s="10" t="s">
        <v>35</v>
      </c>
      <c r="G14" s="11" t="s">
        <v>36</v>
      </c>
      <c r="H14" s="12">
        <v>69.2</v>
      </c>
      <c r="I14" s="13" t="s">
        <v>23</v>
      </c>
    </row>
    <row r="15" spans="1:14" x14ac:dyDescent="0.2">
      <c r="F15" s="17"/>
      <c r="G15" s="11" t="s">
        <v>38</v>
      </c>
      <c r="H15" s="18"/>
      <c r="I15" s="13"/>
    </row>
    <row r="16" spans="1:14" x14ac:dyDescent="0.2">
      <c r="F16" s="19"/>
      <c r="G16" s="20"/>
      <c r="H16" s="21"/>
      <c r="I16" s="13"/>
    </row>
    <row r="17" spans="1:15" x14ac:dyDescent="0.2">
      <c r="F17" s="22"/>
      <c r="G17" s="22"/>
      <c r="H17" s="23"/>
      <c r="I17" s="13"/>
    </row>
    <row r="18" spans="1:15" ht="18" x14ac:dyDescent="0.25">
      <c r="F18" s="53" t="s">
        <v>9</v>
      </c>
      <c r="G18" s="54">
        <f>SUBTOTAL(103,Путь[№ Ж/Д])</f>
        <v>12</v>
      </c>
      <c r="H18" s="55">
        <f>SUBTOTAL(109,Путь[Тоннаж])</f>
        <v>746.80000000000007</v>
      </c>
      <c r="I18" s="56"/>
    </row>
    <row r="20" spans="1:15" x14ac:dyDescent="0.2">
      <c r="A20" s="24"/>
      <c r="B20" s="45" t="s">
        <v>15</v>
      </c>
      <c r="C20" s="45"/>
      <c r="D20" s="45"/>
      <c r="E20" s="45"/>
      <c r="J20" s="45" t="s">
        <v>16</v>
      </c>
      <c r="K20" s="45"/>
      <c r="L20" s="45"/>
      <c r="M20" s="45"/>
      <c r="N20" s="45"/>
      <c r="O20" s="45"/>
    </row>
    <row r="21" spans="1:15" ht="77.099999999999994" customHeight="1" thickBot="1" x14ac:dyDescent="0.25">
      <c r="B21" s="7" t="s">
        <v>1</v>
      </c>
      <c r="C21" s="2" t="s">
        <v>10</v>
      </c>
      <c r="D21" s="2" t="s">
        <v>7</v>
      </c>
      <c r="E21" s="2" t="s">
        <v>6</v>
      </c>
      <c r="J21" s="25" t="s">
        <v>4</v>
      </c>
      <c r="K21" s="25" t="s">
        <v>11</v>
      </c>
      <c r="L21" s="26" t="s">
        <v>6</v>
      </c>
      <c r="M21" s="26" t="s">
        <v>12</v>
      </c>
      <c r="N21" s="26" t="s">
        <v>13</v>
      </c>
      <c r="O21" s="25" t="s">
        <v>14</v>
      </c>
    </row>
    <row r="22" spans="1:15" ht="13.5" thickBot="1" x14ac:dyDescent="0.25">
      <c r="B22" s="13">
        <v>42411</v>
      </c>
      <c r="C22" s="11">
        <v>97278527</v>
      </c>
      <c r="D22" s="11" t="s">
        <v>23</v>
      </c>
      <c r="E22" s="12">
        <v>69</v>
      </c>
      <c r="J22" s="13">
        <v>42411</v>
      </c>
      <c r="K22" s="13" t="s">
        <v>61</v>
      </c>
      <c r="L22" s="12">
        <v>37.200000000000003</v>
      </c>
      <c r="M22" s="13" t="s">
        <v>62</v>
      </c>
      <c r="N22" s="11">
        <v>6</v>
      </c>
      <c r="O22" s="27">
        <f>$N$1+Наличие[[#This Row],[Тоннаж]]-Расход[[#This Row],[Тоннаж]]</f>
        <v>31.799999999999997</v>
      </c>
    </row>
    <row r="23" spans="1:15" x14ac:dyDescent="0.2">
      <c r="B23" s="13">
        <v>42411</v>
      </c>
      <c r="C23" s="11" t="s">
        <v>38</v>
      </c>
      <c r="D23" s="11" t="s">
        <v>23</v>
      </c>
      <c r="E23" s="12">
        <v>68.8</v>
      </c>
      <c r="F23" s="3"/>
      <c r="G23" s="3"/>
      <c r="J23" s="13">
        <v>42411</v>
      </c>
      <c r="K23" s="13" t="s">
        <v>71</v>
      </c>
      <c r="L23" s="12">
        <v>23</v>
      </c>
      <c r="M23" s="13" t="s">
        <v>63</v>
      </c>
      <c r="N23" s="11">
        <v>7</v>
      </c>
      <c r="O23" s="12">
        <f>IF(Наличие[[#This Row],[Тоннаж]]="","-",O22+Наличие[[#This Row],[Тоннаж]]-Расход[[#This Row],[Тоннаж]])</f>
        <v>77.599999999999994</v>
      </c>
    </row>
    <row r="24" spans="1:15" x14ac:dyDescent="0.2">
      <c r="B24" s="13">
        <v>42411</v>
      </c>
      <c r="C24" s="11" t="s">
        <v>39</v>
      </c>
      <c r="D24" s="11" t="s">
        <v>23</v>
      </c>
      <c r="E24" s="12">
        <v>68</v>
      </c>
      <c r="F24" s="3"/>
      <c r="G24" s="3"/>
      <c r="H24" s="57"/>
      <c r="J24" s="13">
        <v>42413</v>
      </c>
      <c r="K24" s="13" t="s">
        <v>72</v>
      </c>
      <c r="L24" s="12">
        <v>26.06</v>
      </c>
      <c r="M24" s="13" t="s">
        <v>63</v>
      </c>
      <c r="N24" s="11">
        <v>8</v>
      </c>
      <c r="O24" s="12">
        <f>IF(Наличие[[#This Row],[Тоннаж]]="","-",O23+Наличие[[#This Row],[Тоннаж]]-Расход[[#This Row],[Тоннаж]])</f>
        <v>119.53999999999999</v>
      </c>
    </row>
    <row r="25" spans="1:15" x14ac:dyDescent="0.2">
      <c r="B25" s="13">
        <v>42411</v>
      </c>
      <c r="C25" s="11" t="s">
        <v>40</v>
      </c>
      <c r="D25" s="11" t="s">
        <v>23</v>
      </c>
      <c r="E25" s="12">
        <v>68.5</v>
      </c>
      <c r="F25" s="3"/>
      <c r="G25" s="3"/>
      <c r="J25" s="13">
        <v>42414</v>
      </c>
      <c r="K25" s="13" t="s">
        <v>73</v>
      </c>
      <c r="L25" s="12">
        <v>41.46</v>
      </c>
      <c r="M25" s="13" t="s">
        <v>64</v>
      </c>
      <c r="N25" s="11">
        <v>1</v>
      </c>
      <c r="O25" s="12">
        <f>IF(Наличие[[#This Row],[Тоннаж]]="","-",O24+Наличие[[#This Row],[Тоннаж]]-Расход[[#This Row],[Тоннаж]])</f>
        <v>146.57999999999998</v>
      </c>
    </row>
    <row r="26" spans="1:15" x14ac:dyDescent="0.2">
      <c r="B26" s="13">
        <v>42411</v>
      </c>
      <c r="C26" s="11" t="s">
        <v>41</v>
      </c>
      <c r="D26" s="11" t="s">
        <v>23</v>
      </c>
      <c r="E26" s="12">
        <v>68</v>
      </c>
      <c r="F26" s="3"/>
      <c r="G26" s="3"/>
      <c r="J26" s="13">
        <v>42414</v>
      </c>
      <c r="K26" s="13" t="s">
        <v>74</v>
      </c>
      <c r="L26" s="12">
        <v>44.56</v>
      </c>
      <c r="M26" s="13" t="s">
        <v>64</v>
      </c>
      <c r="N26" s="11">
        <v>2</v>
      </c>
      <c r="O26" s="12">
        <f>IF(Наличие[[#This Row],[Тоннаж]]="","-",O25+Наличие[[#This Row],[Тоннаж]]-Расход[[#This Row],[Тоннаж]])</f>
        <v>170.01999999999998</v>
      </c>
    </row>
    <row r="27" spans="1:15" x14ac:dyDescent="0.2">
      <c r="B27" s="10" t="s">
        <v>42</v>
      </c>
      <c r="C27" s="11" t="s">
        <v>43</v>
      </c>
      <c r="D27" s="11" t="s">
        <v>23</v>
      </c>
      <c r="E27" s="12">
        <v>68.2</v>
      </c>
      <c r="F27" s="3"/>
      <c r="G27" s="3"/>
      <c r="J27" s="13">
        <v>42414</v>
      </c>
      <c r="K27" s="13" t="s">
        <v>75</v>
      </c>
      <c r="L27" s="12">
        <v>26.84</v>
      </c>
      <c r="M27" s="13" t="s">
        <v>64</v>
      </c>
      <c r="N27" s="11">
        <v>9</v>
      </c>
      <c r="O27" s="12">
        <f>IF(Наличие[[#This Row],[Тоннаж]]="","-",O26+Наличие[[#This Row],[Тоннаж]]-Расход[[#This Row],[Тоннаж]])</f>
        <v>211.37999999999997</v>
      </c>
    </row>
    <row r="28" spans="1:15" x14ac:dyDescent="0.2">
      <c r="B28" s="10" t="s">
        <v>42</v>
      </c>
      <c r="C28" s="11" t="s">
        <v>44</v>
      </c>
      <c r="D28" s="11" t="s">
        <v>23</v>
      </c>
      <c r="E28" s="12">
        <v>68.099999999999994</v>
      </c>
      <c r="F28" s="3"/>
      <c r="G28" s="3"/>
      <c r="J28" s="13">
        <v>42414</v>
      </c>
      <c r="K28" s="13" t="s">
        <v>76</v>
      </c>
      <c r="L28" s="12">
        <v>28.22</v>
      </c>
      <c r="M28" s="13" t="s">
        <v>63</v>
      </c>
      <c r="N28" s="11">
        <v>10</v>
      </c>
      <c r="O28" s="12">
        <f>IF(Наличие[[#This Row],[Тоннаж]]="","-",O27+Наличие[[#This Row],[Тоннаж]]-Расход[[#This Row],[Тоннаж]])</f>
        <v>251.25999999999996</v>
      </c>
    </row>
    <row r="29" spans="1:15" x14ac:dyDescent="0.2">
      <c r="B29" s="10" t="s">
        <v>42</v>
      </c>
      <c r="C29" s="11" t="s">
        <v>45</v>
      </c>
      <c r="D29" s="11" t="s">
        <v>23</v>
      </c>
      <c r="E29" s="12">
        <v>68.099999999999994</v>
      </c>
      <c r="F29" s="3"/>
      <c r="G29" s="3"/>
      <c r="J29" s="13">
        <v>42415</v>
      </c>
      <c r="K29" s="13" t="s">
        <v>77</v>
      </c>
      <c r="L29" s="12">
        <v>38.74</v>
      </c>
      <c r="M29" s="13" t="s">
        <v>65</v>
      </c>
      <c r="N29" s="11"/>
      <c r="O29" s="12">
        <f>IF(Наличие[[#This Row],[Тоннаж]]="","-",O28+Наличие[[#This Row],[Тоннаж]]-Расход[[#This Row],[Тоннаж]])</f>
        <v>280.61999999999995</v>
      </c>
    </row>
    <row r="30" spans="1:15" x14ac:dyDescent="0.2">
      <c r="B30" s="10" t="s">
        <v>42</v>
      </c>
      <c r="C30" s="11" t="s">
        <v>46</v>
      </c>
      <c r="D30" s="11" t="s">
        <v>23</v>
      </c>
      <c r="E30" s="12">
        <v>67.5</v>
      </c>
      <c r="F30" s="3"/>
      <c r="G30" s="3"/>
      <c r="J30" s="13">
        <v>42415</v>
      </c>
      <c r="K30" s="13" t="s">
        <v>78</v>
      </c>
      <c r="L30" s="12">
        <v>36.840000000000003</v>
      </c>
      <c r="M30" s="13" t="s">
        <v>65</v>
      </c>
      <c r="N30" s="11"/>
      <c r="O30" s="12">
        <f>IF(Наличие[[#This Row],[Тоннаж]]="","-",O29+Наличие[[#This Row],[Тоннаж]]-Расход[[#This Row],[Тоннаж]])</f>
        <v>311.27999999999997</v>
      </c>
    </row>
    <row r="31" spans="1:15" x14ac:dyDescent="0.2">
      <c r="B31" s="10" t="s">
        <v>47</v>
      </c>
      <c r="C31" s="11" t="s">
        <v>48</v>
      </c>
      <c r="D31" s="11" t="s">
        <v>23</v>
      </c>
      <c r="E31" s="12">
        <v>68.099999999999994</v>
      </c>
      <c r="F31" s="3"/>
      <c r="G31" s="3"/>
      <c r="J31" s="13">
        <v>42415</v>
      </c>
      <c r="K31" s="13" t="s">
        <v>79</v>
      </c>
      <c r="L31" s="12">
        <v>23.96</v>
      </c>
      <c r="M31" s="13" t="s">
        <v>63</v>
      </c>
      <c r="N31" s="11">
        <v>15</v>
      </c>
      <c r="O31" s="12">
        <f>IF(Наличие[[#This Row],[Тоннаж]]="","-",O30+Наличие[[#This Row],[Тоннаж]]-Расход[[#This Row],[Тоннаж]])</f>
        <v>355.42</v>
      </c>
    </row>
    <row r="32" spans="1:15" x14ac:dyDescent="0.2">
      <c r="B32" s="13">
        <v>42416</v>
      </c>
      <c r="C32" s="11" t="s">
        <v>49</v>
      </c>
      <c r="D32" s="11" t="s">
        <v>23</v>
      </c>
      <c r="E32" s="12">
        <v>68</v>
      </c>
      <c r="F32" s="3"/>
      <c r="G32" s="3"/>
      <c r="J32" s="13">
        <v>42416</v>
      </c>
      <c r="K32" s="13" t="s">
        <v>80</v>
      </c>
      <c r="L32" s="12">
        <v>25.5</v>
      </c>
      <c r="M32" s="13" t="s">
        <v>63</v>
      </c>
      <c r="N32" s="11">
        <v>16</v>
      </c>
      <c r="O32" s="12">
        <f>IF(Наличие[[#This Row],[Тоннаж]]="","-",O31+Наличие[[#This Row],[Тоннаж]]-Расход[[#This Row],[Тоннаж]])</f>
        <v>397.92</v>
      </c>
    </row>
    <row r="33" spans="2:15" x14ac:dyDescent="0.2">
      <c r="B33" s="13">
        <v>42417</v>
      </c>
      <c r="C33" s="11" t="s">
        <v>50</v>
      </c>
      <c r="D33" s="11" t="s">
        <v>23</v>
      </c>
      <c r="E33" s="12">
        <v>69.099999999999994</v>
      </c>
      <c r="F33" s="3"/>
      <c r="G33" s="3"/>
      <c r="J33" s="13">
        <v>42416</v>
      </c>
      <c r="K33" s="13" t="s">
        <v>81</v>
      </c>
      <c r="L33" s="12">
        <v>32.92</v>
      </c>
      <c r="M33" s="13" t="s">
        <v>66</v>
      </c>
      <c r="N33" s="11"/>
      <c r="O33" s="12">
        <f>IF(Наличие[[#This Row],[Тоннаж]]="","-",O32+Наличие[[#This Row],[Тоннаж]]-Расход[[#This Row],[Тоннаж]])</f>
        <v>434.09999999999997</v>
      </c>
    </row>
    <row r="34" spans="2:15" x14ac:dyDescent="0.2">
      <c r="B34" s="13">
        <v>42417</v>
      </c>
      <c r="C34" s="11" t="s">
        <v>51</v>
      </c>
      <c r="D34" s="11" t="s">
        <v>23</v>
      </c>
      <c r="E34" s="12">
        <v>67.599999999999994</v>
      </c>
      <c r="F34" s="3"/>
      <c r="G34" s="3"/>
      <c r="J34" s="13">
        <v>42417</v>
      </c>
      <c r="K34" s="13" t="s">
        <v>82</v>
      </c>
      <c r="L34" s="12">
        <v>21.8</v>
      </c>
      <c r="M34" s="13" t="s">
        <v>67</v>
      </c>
      <c r="N34" s="11">
        <v>19</v>
      </c>
      <c r="O34" s="12">
        <f>IF(Наличие[[#This Row],[Тоннаж]]="","-",O33+Наличие[[#This Row],[Тоннаж]]-Расход[[#This Row],[Тоннаж]])</f>
        <v>479.89999999999992</v>
      </c>
    </row>
    <row r="35" spans="2:15" x14ac:dyDescent="0.2">
      <c r="B35" s="13">
        <v>42424</v>
      </c>
      <c r="C35" s="11" t="s">
        <v>52</v>
      </c>
      <c r="D35" s="11" t="s">
        <v>23</v>
      </c>
      <c r="E35" s="12">
        <v>68.3</v>
      </c>
      <c r="F35" s="3"/>
      <c r="G35" s="3"/>
      <c r="J35" s="13">
        <v>42417</v>
      </c>
      <c r="K35" s="13" t="s">
        <v>83</v>
      </c>
      <c r="L35" s="12">
        <v>19.8</v>
      </c>
      <c r="M35" s="13" t="s">
        <v>67</v>
      </c>
      <c r="N35" s="11">
        <v>20</v>
      </c>
      <c r="O35" s="12">
        <f>IF(Наличие[[#This Row],[Тоннаж]]="","-",O34+Наличие[[#This Row],[Тоннаж]]-Расход[[#This Row],[Тоннаж]])</f>
        <v>528.4</v>
      </c>
    </row>
    <row r="36" spans="2:15" x14ac:dyDescent="0.2">
      <c r="B36" s="13">
        <v>42424</v>
      </c>
      <c r="C36" s="11" t="s">
        <v>53</v>
      </c>
      <c r="D36" s="11" t="s">
        <v>23</v>
      </c>
      <c r="E36" s="12">
        <v>68.2</v>
      </c>
      <c r="F36" s="3"/>
      <c r="G36" s="3"/>
      <c r="J36" s="13">
        <v>42417</v>
      </c>
      <c r="K36" s="13" t="s">
        <v>84</v>
      </c>
      <c r="L36" s="12">
        <v>25</v>
      </c>
      <c r="M36" s="13" t="s">
        <v>63</v>
      </c>
      <c r="N36" s="11"/>
      <c r="O36" s="12">
        <f>IF(Наличие[[#This Row],[Тоннаж]]="","-",O35+Наличие[[#This Row],[Тоннаж]]-Расход[[#This Row],[Тоннаж]])</f>
        <v>571.6</v>
      </c>
    </row>
    <row r="37" spans="2:15" x14ac:dyDescent="0.2">
      <c r="B37" s="13">
        <v>42425</v>
      </c>
      <c r="C37" s="11" t="s">
        <v>54</v>
      </c>
      <c r="D37" s="11" t="s">
        <v>23</v>
      </c>
      <c r="E37" s="12">
        <v>68.2</v>
      </c>
      <c r="F37" s="3"/>
      <c r="G37" s="3"/>
      <c r="J37" s="13">
        <v>42418</v>
      </c>
      <c r="K37" s="13" t="s">
        <v>85</v>
      </c>
      <c r="L37" s="12">
        <v>24.85</v>
      </c>
      <c r="M37" s="13" t="s">
        <v>63</v>
      </c>
      <c r="N37" s="11">
        <v>21</v>
      </c>
      <c r="O37" s="12">
        <f>IF(Наличие[[#This Row],[Тоннаж]]="","-",O36+Наличие[[#This Row],[Тоннаж]]-Расход[[#This Row],[Тоннаж]])</f>
        <v>614.95000000000005</v>
      </c>
    </row>
    <row r="38" spans="2:15" x14ac:dyDescent="0.2">
      <c r="B38" s="13">
        <v>42425</v>
      </c>
      <c r="C38" s="11" t="s">
        <v>55</v>
      </c>
      <c r="D38" s="11" t="s">
        <v>23</v>
      </c>
      <c r="E38" s="12">
        <v>69</v>
      </c>
      <c r="F38" s="3"/>
      <c r="G38" s="3"/>
      <c r="J38" s="13">
        <v>42418</v>
      </c>
      <c r="K38" s="13" t="s">
        <v>86</v>
      </c>
      <c r="L38" s="12">
        <v>26</v>
      </c>
      <c r="M38" s="13" t="s">
        <v>63</v>
      </c>
      <c r="N38" s="11">
        <v>22</v>
      </c>
      <c r="O38" s="12">
        <f>IF(Наличие[[#This Row],[Тоннаж]]="","-",O37+Наличие[[#This Row],[Тоннаж]]-Расход[[#This Row],[Тоннаж]])</f>
        <v>657.95</v>
      </c>
    </row>
    <row r="39" spans="2:15" x14ac:dyDescent="0.2">
      <c r="B39" s="13">
        <v>42426</v>
      </c>
      <c r="C39" s="11" t="s">
        <v>37</v>
      </c>
      <c r="D39" s="11" t="s">
        <v>23</v>
      </c>
      <c r="E39" s="12">
        <v>68.900000000000006</v>
      </c>
      <c r="F39" s="3"/>
      <c r="G39" s="3"/>
      <c r="J39" s="13">
        <v>42418</v>
      </c>
      <c r="K39" s="13" t="s">
        <v>87</v>
      </c>
      <c r="L39" s="12">
        <v>37.299999999999997</v>
      </c>
      <c r="M39" s="13" t="s">
        <v>62</v>
      </c>
      <c r="N39" s="11"/>
      <c r="O39" s="12">
        <f>IF(Наличие[[#This Row],[Тоннаж]]="","-",O38+Наличие[[#This Row],[Тоннаж]]-Расход[[#This Row],[Тоннаж]])</f>
        <v>689.55000000000007</v>
      </c>
    </row>
    <row r="40" spans="2:15" x14ac:dyDescent="0.2">
      <c r="B40" s="13">
        <v>42426</v>
      </c>
      <c r="C40" s="11" t="s">
        <v>56</v>
      </c>
      <c r="D40" s="11" t="s">
        <v>23</v>
      </c>
      <c r="E40" s="12">
        <v>68.5</v>
      </c>
      <c r="F40" s="3"/>
      <c r="G40" s="3"/>
      <c r="J40" s="13">
        <v>42418</v>
      </c>
      <c r="K40" s="13" t="s">
        <v>88</v>
      </c>
      <c r="L40" s="12">
        <v>40.72</v>
      </c>
      <c r="M40" s="13" t="s">
        <v>62</v>
      </c>
      <c r="N40" s="11"/>
      <c r="O40" s="12">
        <f>IF(Наличие[[#This Row],[Тоннаж]]="","-",O39+Наличие[[#This Row],[Тоннаж]]-Расход[[#This Row],[Тоннаж]])</f>
        <v>717.33</v>
      </c>
    </row>
    <row r="41" spans="2:15" x14ac:dyDescent="0.2">
      <c r="B41" s="13">
        <v>42427</v>
      </c>
      <c r="C41" s="11" t="s">
        <v>57</v>
      </c>
      <c r="D41" s="11" t="s">
        <v>23</v>
      </c>
      <c r="E41" s="12">
        <v>68.5</v>
      </c>
      <c r="F41" s="3"/>
      <c r="G41" s="3"/>
      <c r="J41" s="13">
        <v>42419</v>
      </c>
      <c r="K41" s="13" t="s">
        <v>89</v>
      </c>
      <c r="L41" s="12">
        <v>41.38</v>
      </c>
      <c r="M41" s="13" t="s">
        <v>68</v>
      </c>
      <c r="N41" s="11"/>
      <c r="O41" s="12">
        <f>IF(Наличие[[#This Row],[Тоннаж]]="","-",O40+Наличие[[#This Row],[Тоннаж]]-Расход[[#This Row],[Тоннаж]])</f>
        <v>744.45</v>
      </c>
    </row>
    <row r="42" spans="2:15" x14ac:dyDescent="0.2">
      <c r="B42" s="13">
        <v>42427</v>
      </c>
      <c r="C42" s="11" t="s">
        <v>58</v>
      </c>
      <c r="D42" s="11" t="s">
        <v>23</v>
      </c>
      <c r="E42" s="12">
        <v>68.599999999999994</v>
      </c>
      <c r="F42" s="3"/>
      <c r="G42" s="3"/>
      <c r="J42" s="13">
        <v>42420</v>
      </c>
      <c r="K42" s="13" t="s">
        <v>90</v>
      </c>
      <c r="L42" s="12">
        <v>25.1</v>
      </c>
      <c r="M42" s="13" t="s">
        <v>69</v>
      </c>
      <c r="N42" s="11">
        <v>25</v>
      </c>
      <c r="O42" s="12">
        <f>IF(Наличие[[#This Row],[Тоннаж]]="","-",O41+Наличие[[#This Row],[Тоннаж]]-Расход[[#This Row],[Тоннаж]])</f>
        <v>787.95</v>
      </c>
    </row>
    <row r="43" spans="2:15" x14ac:dyDescent="0.2">
      <c r="B43" s="13">
        <v>42427</v>
      </c>
      <c r="C43" s="11" t="s">
        <v>59</v>
      </c>
      <c r="D43" s="11" t="s">
        <v>23</v>
      </c>
      <c r="E43" s="12">
        <v>67.8</v>
      </c>
      <c r="F43" s="3"/>
      <c r="G43" s="3"/>
      <c r="J43" s="13">
        <v>42420</v>
      </c>
      <c r="K43" s="13" t="s">
        <v>91</v>
      </c>
      <c r="L43" s="12">
        <v>41.46</v>
      </c>
      <c r="M43" s="13" t="s">
        <v>70</v>
      </c>
      <c r="N43" s="11"/>
      <c r="O43" s="12">
        <f>IF(Наличие[[#This Row],[Тоннаж]]="","-",O42+Наличие[[#This Row],[Тоннаж]]-Расход[[#This Row],[Тоннаж]])</f>
        <v>814.29</v>
      </c>
    </row>
    <row r="44" spans="2:15" x14ac:dyDescent="0.2">
      <c r="B44" s="13">
        <v>42427</v>
      </c>
      <c r="C44" s="11" t="s">
        <v>60</v>
      </c>
      <c r="D44" s="11" t="s">
        <v>23</v>
      </c>
      <c r="E44" s="12">
        <v>68.599999999999994</v>
      </c>
      <c r="F44" s="3"/>
      <c r="G44" s="3"/>
      <c r="J44" s="13">
        <v>42420</v>
      </c>
      <c r="K44" s="13" t="s">
        <v>92</v>
      </c>
      <c r="L44" s="12">
        <v>40.159999999999997</v>
      </c>
      <c r="M44" s="13" t="s">
        <v>70</v>
      </c>
      <c r="N44" s="11"/>
      <c r="O44" s="12">
        <f>IF(Наличие[[#This Row],[Тоннаж]]="","-",O43+Наличие[[#This Row],[Тоннаж]]-Расход[[#This Row],[Тоннаж]])</f>
        <v>842.73</v>
      </c>
    </row>
    <row r="45" spans="2:15" x14ac:dyDescent="0.2">
      <c r="B45" s="28"/>
      <c r="C45" s="28"/>
      <c r="D45" s="28"/>
      <c r="E45" s="12"/>
      <c r="J45" s="28"/>
      <c r="K45" s="28"/>
      <c r="L45" s="28"/>
      <c r="M45" s="28"/>
      <c r="N45" s="28"/>
      <c r="O45" s="12" t="str">
        <f>IF(Наличие[[#This Row],[Тоннаж]]="","-",O44+Наличие[[#This Row],[Тоннаж]]-Расход[[#This Row],[Тоннаж]])</f>
        <v>-</v>
      </c>
    </row>
    <row r="46" spans="2:15" x14ac:dyDescent="0.2">
      <c r="B46" s="29"/>
      <c r="C46" s="29"/>
      <c r="D46" s="29"/>
      <c r="E46" s="12"/>
      <c r="J46" s="29"/>
      <c r="K46" s="29"/>
      <c r="L46" s="29"/>
      <c r="M46" s="29"/>
      <c r="N46" s="29"/>
      <c r="O46" s="12" t="str">
        <f>IF(Наличие[[#This Row],[Тоннаж]]="","-",O45+Наличие[[#This Row],[Тоннаж]]-Расход[[#This Row],[Тоннаж]])</f>
        <v>-</v>
      </c>
    </row>
    <row r="47" spans="2:15" x14ac:dyDescent="0.2">
      <c r="B47" s="29"/>
      <c r="C47" s="29"/>
      <c r="D47" s="29"/>
      <c r="E47" s="12"/>
      <c r="J47" s="28"/>
      <c r="K47" s="28"/>
      <c r="L47" s="28"/>
      <c r="M47" s="28"/>
      <c r="N47" s="28"/>
      <c r="O47" s="12" t="str">
        <f>IF(Наличие[[#This Row],[Тоннаж]]="","-",O46+Наличие[[#This Row],[Тоннаж]]-Расход[[#This Row],[Тоннаж]])</f>
        <v>-</v>
      </c>
    </row>
    <row r="48" spans="2:15" x14ac:dyDescent="0.2">
      <c r="B48" s="28"/>
      <c r="C48" s="28"/>
      <c r="D48" s="28"/>
      <c r="E48" s="12"/>
      <c r="J48" s="28"/>
      <c r="K48" s="28"/>
      <c r="L48" s="28"/>
      <c r="M48" s="28"/>
      <c r="N48" s="28"/>
      <c r="O48" s="12" t="str">
        <f>IF(Наличие[[#This Row],[Тоннаж]]="","-",O47+Наличие[[#This Row],[Тоннаж]]-Расход[[#This Row],[Тоннаж]])</f>
        <v>-</v>
      </c>
    </row>
    <row r="49" spans="2:15" x14ac:dyDescent="0.2">
      <c r="B49" s="29"/>
      <c r="C49" s="29"/>
      <c r="D49" s="29"/>
      <c r="E49" s="42"/>
      <c r="J49" s="29"/>
      <c r="K49" s="29"/>
      <c r="L49" s="29"/>
      <c r="M49" s="29"/>
      <c r="N49" s="29"/>
      <c r="O49" s="12" t="str">
        <f>IF(Наличие[[#This Row],[Тоннаж]]="","-",O48+Наличие[[#This Row],[Тоннаж]]-Расход[[#This Row],[Тоннаж]])</f>
        <v>-</v>
      </c>
    </row>
    <row r="50" spans="2:15" x14ac:dyDescent="0.2">
      <c r="B50" s="28"/>
      <c r="C50" s="28"/>
      <c r="D50" s="28"/>
      <c r="E50" s="43"/>
      <c r="J50" s="28"/>
      <c r="K50" s="28"/>
      <c r="L50" s="28"/>
      <c r="M50" s="28"/>
      <c r="N50" s="28"/>
      <c r="O50" s="12" t="str">
        <f>IF(Наличие[[#This Row],[Тоннаж]]="","-",O49+Наличие[[#This Row],[Тоннаж]]-Расход[[#This Row],[Тоннаж]])</f>
        <v>-</v>
      </c>
    </row>
    <row r="51" spans="2:15" ht="18" x14ac:dyDescent="0.2">
      <c r="B51" s="30" t="s">
        <v>9</v>
      </c>
      <c r="C51" s="30">
        <f>SUBTOTAL(103,Наличие[№ Ж/Д ])</f>
        <v>23</v>
      </c>
      <c r="D51" s="30"/>
      <c r="E51" s="31">
        <f>SUBTOTAL(109,Наличие[Тоннаж])</f>
        <v>1571.6</v>
      </c>
      <c r="J51" s="32" t="s">
        <v>9</v>
      </c>
      <c r="K51" s="30">
        <f>SUBTOTAL(103,Расход[б/н транспортного средства])</f>
        <v>23</v>
      </c>
      <c r="L51" s="30">
        <f>SUBTOTAL(109,Расход[Тоннаж])</f>
        <v>728.87</v>
      </c>
      <c r="M51" s="30"/>
      <c r="N51" s="30"/>
      <c r="O51" s="30">
        <f>SUBTOTAL(109,Расход[Остаток (т)])</f>
        <v>10236.619999999999</v>
      </c>
    </row>
    <row r="52" spans="2:15" x14ac:dyDescent="0.2">
      <c r="B52" s="33"/>
      <c r="C52" s="16"/>
      <c r="D52" s="16"/>
      <c r="E52" s="34"/>
      <c r="J52" s="13"/>
      <c r="K52" s="13"/>
      <c r="L52" s="12"/>
      <c r="M52" s="13"/>
      <c r="N52" s="11"/>
      <c r="O52" s="35"/>
    </row>
    <row r="53" spans="2:15" x14ac:dyDescent="0.2">
      <c r="B53" s="33"/>
      <c r="C53" s="16"/>
      <c r="D53" s="16"/>
      <c r="E53" s="34"/>
      <c r="J53" s="13"/>
      <c r="K53" s="13"/>
      <c r="L53" s="12"/>
      <c r="M53" s="13"/>
      <c r="N53" s="11"/>
      <c r="O53" s="35"/>
    </row>
    <row r="54" spans="2:15" x14ac:dyDescent="0.2">
      <c r="B54" s="33"/>
      <c r="C54" s="16"/>
      <c r="D54" s="16"/>
      <c r="E54" s="34"/>
      <c r="J54" s="13"/>
      <c r="K54" s="13"/>
      <c r="L54" s="12"/>
      <c r="M54" s="13"/>
      <c r="N54" s="11"/>
      <c r="O54" s="35"/>
    </row>
    <row r="55" spans="2:15" x14ac:dyDescent="0.2">
      <c r="B55" s="33"/>
      <c r="C55" s="16"/>
      <c r="D55" s="16"/>
      <c r="E55" s="34"/>
      <c r="J55" s="13"/>
      <c r="K55" s="13"/>
      <c r="L55" s="12"/>
      <c r="M55" s="13"/>
      <c r="N55" s="11"/>
      <c r="O55" s="35"/>
    </row>
    <row r="56" spans="2:15" x14ac:dyDescent="0.2">
      <c r="B56" s="33"/>
      <c r="C56" s="16"/>
      <c r="D56" s="16"/>
      <c r="E56" s="34"/>
      <c r="J56" s="13"/>
      <c r="K56" s="13"/>
      <c r="L56" s="12"/>
      <c r="M56" s="13"/>
      <c r="N56" s="11"/>
      <c r="O56" s="35"/>
    </row>
    <row r="57" spans="2:15" x14ac:dyDescent="0.2">
      <c r="B57" s="33"/>
      <c r="C57" s="16"/>
      <c r="D57" s="16"/>
      <c r="E57" s="34"/>
      <c r="J57" s="13"/>
      <c r="K57" s="13"/>
      <c r="L57" s="12"/>
      <c r="M57" s="13"/>
      <c r="N57" s="11"/>
      <c r="O57" s="35"/>
    </row>
    <row r="58" spans="2:15" x14ac:dyDescent="0.2">
      <c r="B58" s="36"/>
      <c r="C58" s="22"/>
      <c r="D58" s="22"/>
      <c r="E58" s="37"/>
      <c r="J58" s="13"/>
      <c r="K58" s="13"/>
      <c r="L58" s="12"/>
      <c r="M58" s="13"/>
      <c r="N58" s="11"/>
      <c r="O58" s="23"/>
    </row>
    <row r="59" spans="2:15" x14ac:dyDescent="0.2">
      <c r="B59" s="33"/>
      <c r="C59" s="16"/>
      <c r="D59" s="16"/>
      <c r="E59" s="34"/>
      <c r="J59" s="13"/>
      <c r="K59" s="13"/>
      <c r="L59" s="12"/>
      <c r="M59" s="13"/>
      <c r="N59" s="11"/>
      <c r="O59" s="35"/>
    </row>
    <row r="60" spans="2:15" x14ac:dyDescent="0.2">
      <c r="B60" s="33"/>
      <c r="C60" s="16"/>
      <c r="D60" s="16"/>
      <c r="E60" s="34"/>
      <c r="J60" s="13"/>
      <c r="K60" s="13"/>
      <c r="L60" s="12"/>
      <c r="M60" s="13"/>
      <c r="N60" s="11"/>
      <c r="O60" s="35"/>
    </row>
    <row r="61" spans="2:15" x14ac:dyDescent="0.2">
      <c r="B61" s="33"/>
      <c r="C61" s="16"/>
      <c r="D61" s="16"/>
      <c r="E61" s="34"/>
      <c r="J61" s="13"/>
      <c r="K61" s="13"/>
      <c r="L61" s="12"/>
      <c r="M61" s="13"/>
      <c r="N61" s="11"/>
      <c r="O61" s="35"/>
    </row>
    <row r="62" spans="2:15" x14ac:dyDescent="0.2">
      <c r="B62" s="33"/>
      <c r="C62" s="16"/>
      <c r="D62" s="16"/>
      <c r="E62" s="34"/>
      <c r="J62" s="13"/>
      <c r="K62" s="13"/>
      <c r="L62" s="12"/>
      <c r="M62" s="13"/>
      <c r="N62" s="11"/>
      <c r="O62" s="35"/>
    </row>
    <row r="63" spans="2:15" x14ac:dyDescent="0.2">
      <c r="B63" s="33"/>
      <c r="C63" s="16"/>
      <c r="D63" s="16"/>
      <c r="E63" s="34"/>
      <c r="J63" s="13"/>
      <c r="K63" s="13"/>
      <c r="L63" s="12"/>
      <c r="M63" s="13"/>
      <c r="N63" s="11"/>
      <c r="O63" s="35"/>
    </row>
    <row r="64" spans="2:15" x14ac:dyDescent="0.2">
      <c r="B64" s="33"/>
      <c r="C64" s="16"/>
      <c r="D64" s="16"/>
      <c r="E64" s="34"/>
      <c r="J64" s="13"/>
      <c r="K64" s="13"/>
      <c r="L64" s="12"/>
      <c r="M64" s="13"/>
      <c r="N64" s="11"/>
      <c r="O64" s="35"/>
    </row>
    <row r="65" spans="2:15" x14ac:dyDescent="0.2">
      <c r="B65" s="33"/>
      <c r="C65" s="16"/>
      <c r="D65" s="16"/>
      <c r="E65" s="34"/>
      <c r="J65" s="13"/>
      <c r="K65" s="13"/>
      <c r="L65" s="12"/>
      <c r="M65" s="13"/>
      <c r="N65" s="11"/>
      <c r="O65" s="23"/>
    </row>
    <row r="66" spans="2:15" x14ac:dyDescent="0.2">
      <c r="B66" s="33"/>
      <c r="C66" s="16"/>
      <c r="D66" s="16"/>
      <c r="E66" s="34"/>
      <c r="J66" s="38"/>
      <c r="K66" s="16"/>
      <c r="L66" s="16"/>
      <c r="M66" s="16"/>
      <c r="N66" s="16"/>
      <c r="O66" s="35"/>
    </row>
    <row r="67" spans="2:15" x14ac:dyDescent="0.2">
      <c r="B67" s="33"/>
      <c r="C67" s="16"/>
      <c r="D67" s="16"/>
      <c r="E67" s="34"/>
      <c r="J67" s="38"/>
      <c r="K67" s="16"/>
      <c r="L67" s="16"/>
      <c r="M67" s="16"/>
      <c r="N67" s="16"/>
      <c r="O67" s="35"/>
    </row>
    <row r="68" spans="2:15" x14ac:dyDescent="0.2">
      <c r="B68" s="36"/>
      <c r="C68" s="22"/>
      <c r="D68" s="22"/>
      <c r="E68" s="37"/>
      <c r="J68" s="38"/>
      <c r="K68" s="16"/>
      <c r="L68" s="16"/>
      <c r="M68" s="16"/>
      <c r="N68" s="16"/>
      <c r="O68" s="35"/>
    </row>
    <row r="69" spans="2:15" x14ac:dyDescent="0.2">
      <c r="B69" s="33"/>
      <c r="C69" s="16"/>
      <c r="D69" s="16"/>
      <c r="E69" s="34"/>
      <c r="J69" s="38"/>
      <c r="K69" s="16"/>
      <c r="L69" s="16"/>
      <c r="M69" s="16"/>
      <c r="N69" s="16"/>
      <c r="O69" s="35"/>
    </row>
    <row r="70" spans="2:15" x14ac:dyDescent="0.2">
      <c r="B70" s="33"/>
      <c r="C70" s="16"/>
      <c r="D70" s="16"/>
      <c r="E70" s="34"/>
      <c r="J70" s="38"/>
      <c r="K70" s="16"/>
      <c r="L70" s="16"/>
      <c r="M70" s="16"/>
      <c r="N70" s="16"/>
      <c r="O70" s="35"/>
    </row>
    <row r="71" spans="2:15" x14ac:dyDescent="0.2">
      <c r="B71" s="33"/>
      <c r="C71" s="16"/>
      <c r="D71" s="16"/>
      <c r="E71" s="34"/>
      <c r="J71" s="38"/>
      <c r="K71" s="16"/>
      <c r="L71" s="16"/>
      <c r="M71" s="16"/>
      <c r="N71" s="16"/>
      <c r="O71" s="35"/>
    </row>
    <row r="72" spans="2:15" x14ac:dyDescent="0.2">
      <c r="B72" s="33"/>
      <c r="C72" s="16"/>
      <c r="D72" s="16"/>
      <c r="E72" s="34"/>
      <c r="J72" s="38"/>
      <c r="K72" s="16"/>
      <c r="L72" s="16"/>
      <c r="M72" s="16"/>
      <c r="N72" s="16"/>
      <c r="O72" s="35"/>
    </row>
    <row r="73" spans="2:15" x14ac:dyDescent="0.2">
      <c r="B73" s="33"/>
      <c r="C73" s="16"/>
      <c r="D73" s="16"/>
      <c r="E73" s="34"/>
      <c r="J73" s="38"/>
      <c r="K73" s="16"/>
      <c r="L73" s="16"/>
      <c r="M73" s="16"/>
      <c r="N73" s="16"/>
      <c r="O73" s="35"/>
    </row>
    <row r="74" spans="2:15" x14ac:dyDescent="0.2">
      <c r="B74" s="33"/>
      <c r="C74" s="16"/>
      <c r="D74" s="16"/>
      <c r="E74" s="34"/>
      <c r="J74" s="38"/>
      <c r="K74" s="16"/>
      <c r="L74" s="16"/>
      <c r="M74" s="16"/>
      <c r="N74" s="16"/>
      <c r="O74" s="35"/>
    </row>
    <row r="75" spans="2:15" x14ac:dyDescent="0.2">
      <c r="B75" s="33"/>
      <c r="C75" s="16"/>
      <c r="D75" s="16"/>
      <c r="E75" s="34"/>
      <c r="J75" s="38"/>
      <c r="K75" s="16"/>
      <c r="L75" s="16"/>
      <c r="M75" s="16"/>
      <c r="N75" s="16"/>
      <c r="O75" s="35"/>
    </row>
    <row r="76" spans="2:15" x14ac:dyDescent="0.2">
      <c r="B76" s="36"/>
      <c r="C76" s="22"/>
      <c r="D76" s="22"/>
      <c r="E76" s="37"/>
      <c r="J76" s="39"/>
      <c r="K76" s="22"/>
      <c r="L76" s="22"/>
      <c r="M76" s="22"/>
      <c r="N76" s="22"/>
      <c r="O76" s="23"/>
    </row>
  </sheetData>
  <mergeCells count="9">
    <mergeCell ref="I1:J1"/>
    <mergeCell ref="F2:I2"/>
    <mergeCell ref="J20:O20"/>
    <mergeCell ref="B20:E20"/>
    <mergeCell ref="A4:C4"/>
    <mergeCell ref="A5:A6"/>
    <mergeCell ref="K4:M4"/>
    <mergeCell ref="K5:L5"/>
    <mergeCell ref="K6:M7"/>
  </mergeCells>
  <conditionalFormatting sqref="B22:E44">
    <cfRule type="expression" dxfId="3" priority="3">
      <formula>COUNTIF(вПути,$C22)</formula>
    </cfRule>
  </conditionalFormatting>
  <conditionalFormatting sqref="F4:I17">
    <cfRule type="expression" dxfId="2" priority="1">
      <formula>COUNTIF($C$22:$C$50,$G4)</formula>
    </cfRule>
  </conditionalFormatting>
  <pageMargins left="0.25" right="0.25" top="0.75" bottom="0.75" header="0.3" footer="0.3"/>
  <pageSetup paperSize="13" scale="70"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Февраль ЦЕМЕНТ-ЗОЛА</vt:lpstr>
      <vt:lpstr>вНаличии</vt:lpstr>
      <vt:lpstr>вПути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_GlavBeton</dc:creator>
  <cp:lastModifiedBy>Client</cp:lastModifiedBy>
  <cp:lastPrinted>2016-12-30T10:23:40Z</cp:lastPrinted>
  <dcterms:created xsi:type="dcterms:W3CDTF">2007-07-06T07:15:23Z</dcterms:created>
  <dcterms:modified xsi:type="dcterms:W3CDTF">2018-02-09T08:21:22Z</dcterms:modified>
</cp:coreProperties>
</file>