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0035"/>
  </bookViews>
  <sheets>
    <sheet name="Лист1" sheetId="1" r:id="rId1"/>
    <sheet name="Лист2" sheetId="2" r:id="rId2"/>
    <sheet name="Лист3" sheetId="3" r:id="rId3"/>
  </sheets>
  <calcPr calcId="152511"/>
  <pivotCaches>
    <pivotCache cacheId="3" r:id="rId4"/>
  </pivotCaches>
</workbook>
</file>

<file path=xl/calcChain.xml><?xml version="1.0" encoding="utf-8"?>
<calcChain xmlns="http://schemas.openxmlformats.org/spreadsheetml/2006/main">
  <c r="L5" i="1" l="1"/>
  <c r="L6" i="1"/>
  <c r="L4" i="1"/>
  <c r="K5" i="1" l="1"/>
  <c r="K6" i="1"/>
  <c r="K4" i="1"/>
  <c r="I6" i="1"/>
  <c r="I5" i="1"/>
  <c r="I4" i="1"/>
  <c r="E7" i="1"/>
  <c r="E6" i="1"/>
  <c r="E4" i="1"/>
  <c r="E5" i="1"/>
  <c r="E3" i="1"/>
</calcChain>
</file>

<file path=xl/sharedStrings.xml><?xml version="1.0" encoding="utf-8"?>
<sst xmlns="http://schemas.openxmlformats.org/spreadsheetml/2006/main" count="16" uniqueCount="16">
  <si>
    <t>Месяц</t>
  </si>
  <si>
    <t>Сумма</t>
  </si>
  <si>
    <t>октябрь</t>
  </si>
  <si>
    <t>ноябрь</t>
  </si>
  <si>
    <t>декабрь</t>
  </si>
  <si>
    <t>Вот так все должно выглядеть</t>
  </si>
  <si>
    <t>Подгонка формулы</t>
  </si>
  <si>
    <t>Даты</t>
  </si>
  <si>
    <t>суммы</t>
  </si>
  <si>
    <t>Названия строк</t>
  </si>
  <si>
    <t>Общий итог</t>
  </si>
  <si>
    <t>2018</t>
  </si>
  <si>
    <t>окт</t>
  </si>
  <si>
    <t>ноя</t>
  </si>
  <si>
    <t>дек</t>
  </si>
  <si>
    <t xml:space="preserve">Суммы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</si>
</sst>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&quot;р.&quot;;[Red]\-#,##0&quot;р.&quot;"/>
    <numFmt numFmtId="168" formatCode="#,##0.00&quot;р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rgb="FF0000FF"/>
      <name val="Verdana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16" fontId="1" fillId="0" borderId="1" xfId="0" applyNumberFormat="1" applyFont="1" applyBorder="1" applyAlignment="1">
      <alignment horizontal="left" vertical="top" wrapText="1"/>
    </xf>
    <xf numFmtId="6" fontId="1" fillId="0" borderId="1" xfId="0" applyNumberFormat="1" applyFont="1" applyBorder="1" applyAlignment="1">
      <alignment wrapText="1"/>
    </xf>
    <xf numFmtId="6" fontId="1" fillId="0" borderId="1" xfId="0" applyNumberFormat="1" applyFont="1" applyFill="1" applyBorder="1" applyAlignment="1">
      <alignment wrapText="1"/>
    </xf>
    <xf numFmtId="0" fontId="0" fillId="0" borderId="1" xfId="0" applyBorder="1"/>
    <xf numFmtId="6" fontId="0" fillId="0" borderId="1" xfId="0" applyNumberFormat="1" applyBorder="1"/>
    <xf numFmtId="0" fontId="2" fillId="0" borderId="0" xfId="0" applyFont="1"/>
    <xf numFmtId="0" fontId="3" fillId="2" borderId="0" xfId="0" applyFont="1" applyFill="1"/>
    <xf numFmtId="16" fontId="1" fillId="0" borderId="2" xfId="0" applyNumberFormat="1" applyFont="1" applyBorder="1" applyAlignment="1">
      <alignment horizontal="left" vertical="top" wrapText="1"/>
    </xf>
    <xf numFmtId="6" fontId="1" fillId="0" borderId="2" xfId="0" applyNumberFormat="1" applyFont="1" applyFill="1" applyBorder="1" applyAlignment="1">
      <alignment wrapText="1"/>
    </xf>
    <xf numFmtId="0" fontId="0" fillId="0" borderId="0" xfId="0" pivotButton="1"/>
    <xf numFmtId="0" fontId="0" fillId="0" borderId="0" xfId="0" applyAlignment="1">
      <alignment horizontal="left"/>
    </xf>
    <xf numFmtId="16" fontId="0" fillId="0" borderId="0" xfId="0" applyNumberFormat="1" applyAlignment="1">
      <alignment horizontal="left" indent="1"/>
    </xf>
    <xf numFmtId="168" fontId="0" fillId="0" borderId="0" xfId="0" applyNumberFormat="1"/>
  </cellXfs>
  <cellStyles count="1">
    <cellStyle name="Обычный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0" formatCode="#,##0&quot;р.&quot;;[Red]\-#,##0&quot;р.&quot;"/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21" formatCode="dd/mmm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he79" refreshedDate="43146.719267245368" createdVersion="5" refreshedVersion="5" minRefreshableVersion="3" recordCount="27">
  <cacheSource type="worksheet">
    <worksheetSource name="Таблица1"/>
  </cacheSource>
  <cacheFields count="3">
    <cacheField name="Даты" numFmtId="16">
      <sharedItems containsSemiMixedTypes="0" containsNonDate="0" containsDate="1" containsString="0" minDate="2018-10-13T00:00:00" maxDate="2018-12-27T00:00:00" count="13">
        <d v="2018-10-13T00:00:00"/>
        <d v="2018-10-16T00:00:00"/>
        <d v="2018-10-24T00:00:00"/>
        <d v="2018-10-25T00:00:00"/>
        <d v="2018-11-07T00:00:00"/>
        <d v="2018-11-08T00:00:00"/>
        <d v="2018-11-09T00:00:00"/>
        <d v="2018-11-22T00:00:00"/>
        <d v="2018-11-23T00:00:00"/>
        <d v="2018-11-24T00:00:00"/>
        <d v="2018-12-08T00:00:00"/>
        <d v="2018-12-22T00:00:00"/>
        <d v="2018-12-26T00:00:00"/>
      </sharedItems>
      <fieldGroup par="2" base="0">
        <rangePr groupBy="months" startDate="2018-10-13T00:00:00" endDate="2018-12-27T00:00:00"/>
        <groupItems count="14">
          <s v="&lt;13.10.2018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27.12.2018"/>
        </groupItems>
      </fieldGroup>
    </cacheField>
    <cacheField name="суммы" numFmtId="6">
      <sharedItems containsSemiMixedTypes="0" containsString="0" containsNumber="1" minValue="0" maxValue="605258"/>
    </cacheField>
    <cacheField name="Годы" numFmtId="0" databaseField="0">
      <fieldGroup base="0">
        <rangePr groupBy="years" startDate="2018-10-13T00:00:00" endDate="2018-12-27T00:00:00"/>
        <groupItems count="3">
          <s v="&lt;13.10.2018"/>
          <s v="2018"/>
          <s v="&gt;27.12.2018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7">
  <r>
    <x v="0"/>
    <n v="225383"/>
  </r>
  <r>
    <x v="0"/>
    <n v="30000"/>
  </r>
  <r>
    <x v="1"/>
    <n v="94655"/>
  </r>
  <r>
    <x v="1"/>
    <n v="46400"/>
  </r>
  <r>
    <x v="2"/>
    <n v="221950"/>
  </r>
  <r>
    <x v="2"/>
    <n v="76233"/>
  </r>
  <r>
    <x v="3"/>
    <n v="11000"/>
  </r>
  <r>
    <x v="4"/>
    <n v="29250"/>
  </r>
  <r>
    <x v="5"/>
    <n v="600"/>
  </r>
  <r>
    <x v="4"/>
    <n v="23320"/>
  </r>
  <r>
    <x v="6"/>
    <n v="4300"/>
  </r>
  <r>
    <x v="6"/>
    <n v="15333"/>
  </r>
  <r>
    <x v="6"/>
    <n v="13000"/>
  </r>
  <r>
    <x v="6"/>
    <n v="0"/>
  </r>
  <r>
    <x v="6"/>
    <n v="600"/>
  </r>
  <r>
    <x v="7"/>
    <n v="193612.2"/>
  </r>
  <r>
    <x v="7"/>
    <n v="959.8"/>
  </r>
  <r>
    <x v="8"/>
    <n v="136752"/>
  </r>
  <r>
    <x v="8"/>
    <n v="32000"/>
  </r>
  <r>
    <x v="8"/>
    <n v="8942"/>
  </r>
  <r>
    <x v="8"/>
    <n v="21120"/>
  </r>
  <r>
    <x v="9"/>
    <n v="12000"/>
  </r>
  <r>
    <x v="10"/>
    <n v="605258"/>
  </r>
  <r>
    <x v="10"/>
    <n v="41023.5"/>
  </r>
  <r>
    <x v="10"/>
    <n v="15000"/>
  </r>
  <r>
    <x v="11"/>
    <n v="70000"/>
  </r>
  <r>
    <x v="12"/>
    <n v="4223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3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N4:O9" firstHeaderRow="1" firstDataRow="1" firstDataCol="1"/>
  <pivotFields count="3">
    <pivotField axis="axisRow" numFmtId="16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numFmtId="6" showAll="0"/>
    <pivotField axis="axisRow" showAll="0" defaultSubtotal="0">
      <items count="3">
        <item x="0"/>
        <item x="1"/>
        <item x="2"/>
      </items>
    </pivotField>
  </pivotFields>
  <rowFields count="2">
    <field x="2"/>
    <field x="0"/>
  </rowFields>
  <rowItems count="5">
    <i>
      <x v="1"/>
    </i>
    <i r="1">
      <x v="10"/>
    </i>
    <i r="1">
      <x v="11"/>
    </i>
    <i r="1">
      <x v="12"/>
    </i>
    <i t="grand">
      <x/>
    </i>
  </rowItems>
  <colItems count="1">
    <i/>
  </colItems>
  <dataFields count="1">
    <dataField name="Суммы " fld="1" baseField="2" baseItem="1" numFmtId="168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Таблица1" displayName="Таблица1" ref="A2:B29" totalsRowShown="0" tableBorderDxfId="2">
  <autoFilter ref="A2:B29"/>
  <tableColumns count="2">
    <tableColumn id="1" name="Даты" dataDxfId="1"/>
    <tableColumn id="2" name="суммы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9"/>
  <sheetViews>
    <sheetView tabSelected="1" workbookViewId="0">
      <selection activeCell="O19" sqref="O19"/>
    </sheetView>
  </sheetViews>
  <sheetFormatPr defaultRowHeight="15" x14ac:dyDescent="0.25"/>
  <cols>
    <col min="2" max="2" width="9.28515625" customWidth="1"/>
    <col min="4" max="4" width="9.140625" customWidth="1"/>
    <col min="11" max="11" width="9.85546875" bestFit="1" customWidth="1"/>
    <col min="14" max="14" width="17.28515625" bestFit="1" customWidth="1"/>
    <col min="15" max="15" width="13.28515625" customWidth="1"/>
  </cols>
  <sheetData>
    <row r="2" spans="1:15" x14ac:dyDescent="0.25">
      <c r="A2" t="s">
        <v>7</v>
      </c>
      <c r="B2" t="s">
        <v>8</v>
      </c>
      <c r="E2" t="s">
        <v>6</v>
      </c>
      <c r="H2" t="s">
        <v>5</v>
      </c>
    </row>
    <row r="3" spans="1:15" x14ac:dyDescent="0.25">
      <c r="A3" s="1">
        <v>43386</v>
      </c>
      <c r="B3" s="2">
        <v>225383</v>
      </c>
      <c r="E3">
        <f ca="1">SUMIF(A3:B29,A13,B3:B29)</f>
        <v>33233</v>
      </c>
      <c r="H3" s="4" t="s">
        <v>0</v>
      </c>
      <c r="I3" s="4" t="s">
        <v>1</v>
      </c>
    </row>
    <row r="4" spans="1:15" ht="15.75" x14ac:dyDescent="0.25">
      <c r="A4" s="1">
        <v>43386</v>
      </c>
      <c r="B4" s="2">
        <v>30000</v>
      </c>
      <c r="E4">
        <f>SUMIFS(B3:B29,A3:A29,"ЕСЛИ(МЕСЯЦ(A1)=10)")</f>
        <v>0</v>
      </c>
      <c r="H4" s="4" t="s">
        <v>2</v>
      </c>
      <c r="I4" s="5">
        <f>SUM(B3:B9)</f>
        <v>705621</v>
      </c>
      <c r="K4" s="6">
        <f>SUMPRODUCT(($B$3:$B$29*(MONTH($A$3:$A$29)=(SEARCH(MID(H4,2,2),"нвеварпрайюнюлвгенктояек")+1)/2)))</f>
        <v>705621</v>
      </c>
      <c r="L4" s="7">
        <f>SUMIFS($B$3:$B$100,$A$3:$A$100,"&gt;="&amp;EDATE(1&amp;H4,0),$A$3:$A$100,"&lt;"&amp;EDATE(1&amp;H4,1))</f>
        <v>705621</v>
      </c>
      <c r="N4" s="10" t="s">
        <v>9</v>
      </c>
      <c r="O4" t="s">
        <v>15</v>
      </c>
    </row>
    <row r="5" spans="1:15" ht="15.75" x14ac:dyDescent="0.25">
      <c r="A5" s="1">
        <v>43389</v>
      </c>
      <c r="B5" s="2">
        <v>94655</v>
      </c>
      <c r="E5">
        <f ca="1">SUMIF(A3:B29,"01.10.2018",B3:B29)</f>
        <v>0</v>
      </c>
      <c r="H5" s="4" t="s">
        <v>3</v>
      </c>
      <c r="I5" s="5">
        <f>SUM(B10:B24)</f>
        <v>491789</v>
      </c>
      <c r="K5" s="6">
        <f t="shared" ref="K5:K6" si="0">SUMPRODUCT(($B$3:$B$29*(MONTH($A$3:$A$29)=(SEARCH(MID(H5,2,2),"нвеварпрайюнюлвгенктояек")+1)/2)))</f>
        <v>491789</v>
      </c>
      <c r="L5" s="7">
        <f t="shared" ref="L5:L6" si="1">SUMIFS($B$3:$B$100,$A$3:$A$100,"&gt;="&amp;EDATE(1&amp;H5,0),$A$3:$A$100,"&lt;"&amp;EDATE(1&amp;H5,1))</f>
        <v>491789</v>
      </c>
      <c r="N5" s="11" t="s">
        <v>11</v>
      </c>
      <c r="O5" s="13"/>
    </row>
    <row r="6" spans="1:15" ht="15.75" x14ac:dyDescent="0.25">
      <c r="A6" s="1">
        <v>43389</v>
      </c>
      <c r="B6" s="2">
        <v>46400</v>
      </c>
      <c r="E6">
        <f>SUMIFS(B5:B31,A5:A31,"МЕСЯЦ(A:A)=10)")</f>
        <v>0</v>
      </c>
      <c r="H6" s="4" t="s">
        <v>4</v>
      </c>
      <c r="I6" s="5">
        <f>SUM(B25:B29)</f>
        <v>773513.5</v>
      </c>
      <c r="K6" s="6">
        <f t="shared" si="0"/>
        <v>773513.5</v>
      </c>
      <c r="L6" s="7">
        <f t="shared" si="1"/>
        <v>773513.5</v>
      </c>
      <c r="N6" s="12" t="s">
        <v>12</v>
      </c>
      <c r="O6" s="13">
        <v>705621</v>
      </c>
    </row>
    <row r="7" spans="1:15" x14ac:dyDescent="0.25">
      <c r="A7" s="1">
        <v>43397</v>
      </c>
      <c r="B7" s="2">
        <v>221950</v>
      </c>
      <c r="E7">
        <f ca="1">SUMIF(A3:B29,TEXT((A:A),"ММММ"),B3:B29)</f>
        <v>0</v>
      </c>
      <c r="H7" s="4"/>
      <c r="I7" s="4"/>
      <c r="N7" s="12" t="s">
        <v>13</v>
      </c>
      <c r="O7" s="13">
        <v>491789</v>
      </c>
    </row>
    <row r="8" spans="1:15" x14ac:dyDescent="0.25">
      <c r="A8" s="1">
        <v>43397</v>
      </c>
      <c r="B8" s="2">
        <v>76233</v>
      </c>
      <c r="H8" s="4"/>
      <c r="I8" s="4"/>
      <c r="N8" s="12" t="s">
        <v>14</v>
      </c>
      <c r="O8" s="13">
        <v>773513.5</v>
      </c>
    </row>
    <row r="9" spans="1:15" x14ac:dyDescent="0.25">
      <c r="A9" s="1">
        <v>43398</v>
      </c>
      <c r="B9" s="2">
        <v>11000</v>
      </c>
      <c r="H9" s="4"/>
      <c r="I9" s="4"/>
      <c r="N9" s="11" t="s">
        <v>10</v>
      </c>
      <c r="O9" s="13">
        <v>1970923.5</v>
      </c>
    </row>
    <row r="10" spans="1:15" x14ac:dyDescent="0.25">
      <c r="A10" s="1">
        <v>43411</v>
      </c>
      <c r="B10" s="2">
        <v>29250</v>
      </c>
      <c r="H10" s="4"/>
      <c r="I10" s="4"/>
    </row>
    <row r="11" spans="1:15" x14ac:dyDescent="0.25">
      <c r="A11" s="1">
        <v>43412</v>
      </c>
      <c r="B11" s="2">
        <v>600</v>
      </c>
      <c r="H11" s="4"/>
      <c r="I11" s="4"/>
    </row>
    <row r="12" spans="1:15" x14ac:dyDescent="0.25">
      <c r="A12" s="1">
        <v>43411</v>
      </c>
      <c r="B12" s="2">
        <v>23320</v>
      </c>
      <c r="H12" s="4"/>
      <c r="I12" s="4"/>
    </row>
    <row r="13" spans="1:15" x14ac:dyDescent="0.25">
      <c r="A13" s="1">
        <v>43413</v>
      </c>
      <c r="B13" s="2">
        <v>4300</v>
      </c>
      <c r="H13" s="4"/>
      <c r="I13" s="4"/>
    </row>
    <row r="14" spans="1:15" x14ac:dyDescent="0.25">
      <c r="A14" s="1">
        <v>43413</v>
      </c>
      <c r="B14" s="2">
        <v>15333</v>
      </c>
      <c r="H14" s="4"/>
      <c r="I14" s="4"/>
    </row>
    <row r="15" spans="1:15" x14ac:dyDescent="0.25">
      <c r="A15" s="1">
        <v>43413</v>
      </c>
      <c r="B15" s="2">
        <v>13000</v>
      </c>
      <c r="H15" s="4"/>
      <c r="I15" s="4"/>
    </row>
    <row r="16" spans="1:15" x14ac:dyDescent="0.25">
      <c r="A16" s="1">
        <v>43413</v>
      </c>
      <c r="B16" s="3">
        <v>0</v>
      </c>
      <c r="H16" s="4"/>
      <c r="I16" s="4"/>
    </row>
    <row r="17" spans="1:9" x14ac:dyDescent="0.25">
      <c r="A17" s="1">
        <v>43413</v>
      </c>
      <c r="B17" s="3">
        <v>600</v>
      </c>
      <c r="H17" s="4"/>
      <c r="I17" s="4"/>
    </row>
    <row r="18" spans="1:9" x14ac:dyDescent="0.25">
      <c r="A18" s="1">
        <v>43426</v>
      </c>
      <c r="B18" s="3">
        <v>193612.2</v>
      </c>
      <c r="H18" s="4"/>
      <c r="I18" s="4"/>
    </row>
    <row r="19" spans="1:9" x14ac:dyDescent="0.25">
      <c r="A19" s="1">
        <v>43426</v>
      </c>
      <c r="B19" s="3">
        <v>959.8</v>
      </c>
      <c r="H19" s="4"/>
      <c r="I19" s="4"/>
    </row>
    <row r="20" spans="1:9" x14ac:dyDescent="0.25">
      <c r="A20" s="1">
        <v>43427</v>
      </c>
      <c r="B20" s="3">
        <v>136752</v>
      </c>
      <c r="H20" s="4"/>
      <c r="I20" s="4"/>
    </row>
    <row r="21" spans="1:9" x14ac:dyDescent="0.25">
      <c r="A21" s="1">
        <v>43427</v>
      </c>
      <c r="B21" s="3">
        <v>32000</v>
      </c>
      <c r="H21" s="4"/>
      <c r="I21" s="4"/>
    </row>
    <row r="22" spans="1:9" x14ac:dyDescent="0.25">
      <c r="A22" s="1">
        <v>43427</v>
      </c>
      <c r="B22" s="3">
        <v>8942</v>
      </c>
      <c r="H22" s="4"/>
      <c r="I22" s="4"/>
    </row>
    <row r="23" spans="1:9" x14ac:dyDescent="0.25">
      <c r="A23" s="1">
        <v>43427</v>
      </c>
      <c r="B23" s="3">
        <v>21120</v>
      </c>
      <c r="H23" s="4"/>
      <c r="I23" s="4"/>
    </row>
    <row r="24" spans="1:9" x14ac:dyDescent="0.25">
      <c r="A24" s="1">
        <v>43428</v>
      </c>
      <c r="B24" s="3">
        <v>12000</v>
      </c>
      <c r="H24" s="4"/>
      <c r="I24" s="4"/>
    </row>
    <row r="25" spans="1:9" x14ac:dyDescent="0.25">
      <c r="A25" s="1">
        <v>43442</v>
      </c>
      <c r="B25" s="3">
        <v>605258</v>
      </c>
      <c r="H25" s="4"/>
      <c r="I25" s="4"/>
    </row>
    <row r="26" spans="1:9" x14ac:dyDescent="0.25">
      <c r="A26" s="1">
        <v>43442</v>
      </c>
      <c r="B26" s="3">
        <v>41023.5</v>
      </c>
      <c r="H26" s="4"/>
      <c r="I26" s="4"/>
    </row>
    <row r="27" spans="1:9" x14ac:dyDescent="0.25">
      <c r="A27" s="1">
        <v>43442</v>
      </c>
      <c r="B27" s="3">
        <v>15000</v>
      </c>
      <c r="H27" s="4"/>
      <c r="I27" s="4"/>
    </row>
    <row r="28" spans="1:9" x14ac:dyDescent="0.25">
      <c r="A28" s="1">
        <v>43456</v>
      </c>
      <c r="B28" s="3">
        <v>70000</v>
      </c>
      <c r="H28" s="4"/>
      <c r="I28" s="4"/>
    </row>
    <row r="29" spans="1:9" x14ac:dyDescent="0.25">
      <c r="A29" s="8">
        <v>43460</v>
      </c>
      <c r="B29" s="9">
        <v>42232</v>
      </c>
      <c r="H29" s="4"/>
      <c r="I29" s="4"/>
    </row>
  </sheetData>
  <pageMargins left="0.7" right="0.7" top="0.75" bottom="0.75" header="0.3" footer="0.3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TS-Buch</dc:creator>
  <cp:lastModifiedBy>Che79</cp:lastModifiedBy>
  <dcterms:created xsi:type="dcterms:W3CDTF">2018-02-15T08:31:21Z</dcterms:created>
  <dcterms:modified xsi:type="dcterms:W3CDTF">2018-02-15T14:17:25Z</dcterms:modified>
</cp:coreProperties>
</file>