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Лист1!$A$4:$Q$48</definedName>
  </definedNames>
  <calcPr calcId="152511" iterate="1" iterateCount="1000" iterateDelta="1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P4" i="1" a="1"/>
  <c r="P5" i="1" a="1"/>
  <c r="P6" i="1" a="1"/>
  <c r="P7" i="1" a="1"/>
  <c r="P8" i="1" a="1"/>
  <c r="P9" i="1" a="1"/>
  <c r="P10" i="1" a="1"/>
  <c r="P11" i="1" a="1"/>
  <c r="P12" i="1" a="1"/>
  <c r="P13" i="1" a="1"/>
  <c r="P14" i="1" a="1"/>
  <c r="P15" i="1" a="1"/>
  <c r="P3" i="1" a="1"/>
  <c r="N3" i="1" a="1"/>
  <c r="N6" i="1" a="1"/>
  <c r="N8" i="1" a="1"/>
  <c r="N10" i="1" a="1"/>
  <c r="N12" i="1" a="1"/>
  <c r="N14" i="1" a="1"/>
  <c r="N4" i="1" a="1"/>
  <c r="N5" i="1" a="1"/>
  <c r="N7" i="1" a="1"/>
  <c r="N9" i="1" a="1"/>
  <c r="N11" i="1" a="1"/>
  <c r="N13" i="1" a="1"/>
  <c r="N15" i="1" a="1"/>
  <c r="M3" i="1" a="1"/>
  <c r="M4" i="1" a="1"/>
  <c r="M5" i="1" a="1"/>
  <c r="M6" i="1" a="1"/>
  <c r="M7" i="1" a="1"/>
  <c r="M8" i="1" a="1"/>
  <c r="M9" i="1" a="1"/>
  <c r="M10" i="1" a="1"/>
  <c r="M11" i="1" a="1"/>
  <c r="M12" i="1" a="1"/>
  <c r="M13" i="1" a="1"/>
  <c r="M14" i="1" a="1"/>
  <c r="M15" i="1" a="1"/>
  <c r="L4" i="1" a="1"/>
  <c r="L5" i="1" a="1"/>
  <c r="L6" i="1" a="1"/>
  <c r="L7" i="1" a="1"/>
  <c r="L8" i="1" a="1"/>
  <c r="L9" i="1" a="1"/>
  <c r="L10" i="1" a="1"/>
  <c r="L11" i="1" a="1"/>
  <c r="L12" i="1" a="1"/>
  <c r="L13" i="1" a="1"/>
  <c r="L14" i="1" a="1"/>
  <c r="L15" i="1" a="1"/>
  <c r="L3" i="1" a="1"/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N15" i="1"/>
  <c r="N13" i="1"/>
  <c r="N11" i="1"/>
  <c r="N9" i="1"/>
  <c r="N7" i="1"/>
  <c r="N5" i="1"/>
  <c r="N4" i="1"/>
  <c r="N14" i="1"/>
  <c r="N12" i="1"/>
  <c r="N10" i="1"/>
  <c r="N8" i="1"/>
  <c r="N6" i="1"/>
  <c r="N3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N2" i="1"/>
</calcChain>
</file>

<file path=xl/comments1.xml><?xml version="1.0" encoding="utf-8"?>
<comments xmlns="http://schemas.openxmlformats.org/spreadsheetml/2006/main">
  <authors>
    <author>Che79</author>
  </authors>
  <commentLis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Выбрать значение из выпадающего списка</t>
        </r>
      </text>
    </comment>
  </commentList>
</comments>
</file>

<file path=xl/sharedStrings.xml><?xml version="1.0" encoding="utf-8"?>
<sst xmlns="http://schemas.openxmlformats.org/spreadsheetml/2006/main" count="150" uniqueCount="106">
  <si>
    <t>Шифр расценки</t>
  </si>
  <si>
    <t>ГЭСН 08-01-001-01</t>
  </si>
  <si>
    <t>ГЭСН 08-01-001-02</t>
  </si>
  <si>
    <t>ГЭСН 08-01-001-03</t>
  </si>
  <si>
    <t>Наименование</t>
  </si>
  <si>
    <t>Устройство из бутового камня фундаментов: ленточных</t>
  </si>
  <si>
    <t>Устройство из бутового камня фундаментов: столбовых</t>
  </si>
  <si>
    <t>Устройство из бутового камня фундаментов: массивов шириной более 2 м</t>
  </si>
  <si>
    <t>Измеритель</t>
  </si>
  <si>
    <t>м3</t>
  </si>
  <si>
    <r>
      <rPr>
        <sz val="9"/>
        <rFont val="Times New Roman"/>
        <family val="1"/>
      </rPr>
      <t>Код ресурса</t>
    </r>
  </si>
  <si>
    <r>
      <rPr>
        <sz val="9"/>
        <rFont val="Times New Roman"/>
        <family val="1"/>
      </rPr>
      <t>Наименование элемента затрат</t>
    </r>
  </si>
  <si>
    <r>
      <rPr>
        <sz val="9"/>
        <rFont val="Times New Roman"/>
        <family val="1"/>
      </rPr>
      <t>Ед. изм.</t>
    </r>
  </si>
  <si>
    <t>08-01-001-01</t>
  </si>
  <si>
    <t>08-01-001-02</t>
  </si>
  <si>
    <t>08-01-001-03</t>
  </si>
  <si>
    <r>
      <rPr>
        <sz val="9"/>
        <rFont val="Times New Roman"/>
        <family val="1"/>
      </rPr>
      <t>Затраты труда рабочих</t>
    </r>
  </si>
  <si>
    <r>
      <rPr>
        <sz val="9"/>
        <rFont val="Times New Roman"/>
        <family val="1"/>
      </rPr>
      <t>чел.-ч</t>
    </r>
  </si>
  <si>
    <r>
      <rPr>
        <sz val="9"/>
        <rFont val="Times New Roman"/>
        <family val="1"/>
      </rPr>
      <t>1.1</t>
    </r>
  </si>
  <si>
    <r>
      <rPr>
        <sz val="9"/>
        <rFont val="Times New Roman"/>
        <family val="1"/>
      </rPr>
      <t>Средний разряд работы</t>
    </r>
  </si>
  <si>
    <r>
      <rPr>
        <sz val="9"/>
        <rFont val="Times New Roman"/>
        <family val="1"/>
      </rPr>
      <t>Затраты труда машинистов</t>
    </r>
  </si>
  <si>
    <r>
      <rPr>
        <b/>
        <sz val="9"/>
        <rFont val="Times New Roman"/>
        <family val="1"/>
      </rPr>
      <t>МАШИНЫ И МЕХАНИЗМЫ</t>
    </r>
  </si>
  <si>
    <r>
      <rPr>
        <sz val="9"/>
        <rFont val="Times New Roman"/>
        <family val="1"/>
      </rPr>
      <t>91.05.01-017</t>
    </r>
  </si>
  <si>
    <r>
      <rPr>
        <sz val="9"/>
        <rFont val="Times New Roman"/>
        <family val="1"/>
      </rPr>
      <t>Краны башенные, грузоподъемность 8 т</t>
    </r>
  </si>
  <si>
    <r>
      <rPr>
        <sz val="9"/>
        <rFont val="Times New Roman"/>
        <family val="1"/>
      </rPr>
      <t>маш.-ч</t>
    </r>
  </si>
  <si>
    <r>
      <rPr>
        <sz val="9"/>
        <rFont val="Times New Roman"/>
        <family val="1"/>
      </rPr>
      <t>91.05.05-014</t>
    </r>
  </si>
  <si>
    <r>
      <rPr>
        <sz val="9"/>
        <rFont val="Times New Roman"/>
        <family val="1"/>
      </rPr>
      <t xml:space="preserve">Краны на автомобильном ходу,
</t>
    </r>
    <r>
      <rPr>
        <sz val="9"/>
        <rFont val="Times New Roman"/>
        <family val="1"/>
      </rPr>
      <t>грузоподъемность 10 т</t>
    </r>
  </si>
  <si>
    <r>
      <rPr>
        <sz val="9"/>
        <rFont val="Times New Roman"/>
        <family val="1"/>
      </rPr>
      <t>91.08.04-021</t>
    </r>
  </si>
  <si>
    <r>
      <rPr>
        <sz val="9"/>
        <rFont val="Times New Roman"/>
        <family val="1"/>
      </rPr>
      <t>Котлы битумные: передвижные 400 л</t>
    </r>
  </si>
  <si>
    <r>
      <rPr>
        <sz val="9"/>
        <rFont val="Times New Roman"/>
        <family val="1"/>
      </rPr>
      <t>91.14.02-001</t>
    </r>
  </si>
  <si>
    <r>
      <rPr>
        <sz val="9"/>
        <rFont val="Times New Roman"/>
        <family val="1"/>
      </rPr>
      <t xml:space="preserve">Автомобили бортовые, грузоподъемность: до
</t>
    </r>
    <r>
      <rPr>
        <sz val="9"/>
        <rFont val="Times New Roman"/>
        <family val="1"/>
      </rPr>
      <t>5 т</t>
    </r>
  </si>
  <si>
    <r>
      <rPr>
        <sz val="9"/>
        <rFont val="Times New Roman"/>
        <family val="1"/>
      </rPr>
      <t>91.06.05-057</t>
    </r>
  </si>
  <si>
    <r>
      <rPr>
        <sz val="9"/>
        <rFont val="Times New Roman"/>
        <family val="1"/>
      </rPr>
      <t xml:space="preserve">Погрузчики одноковшовые универсальные фронтальные
</t>
    </r>
    <r>
      <rPr>
        <sz val="9"/>
        <rFont val="Times New Roman"/>
        <family val="1"/>
      </rPr>
      <t>пневмоколесные, грузоподъемность 3 т</t>
    </r>
  </si>
  <si>
    <r>
      <rPr>
        <sz val="9"/>
        <rFont val="Times New Roman"/>
        <family val="1"/>
      </rPr>
      <t>91.08.09-023</t>
    </r>
  </si>
  <si>
    <r>
      <rPr>
        <sz val="9"/>
        <rFont val="Times New Roman"/>
        <family val="1"/>
      </rPr>
      <t xml:space="preserve">Трамбовки пневматические при работе от: передвижных
</t>
    </r>
    <r>
      <rPr>
        <sz val="9"/>
        <rFont val="Times New Roman"/>
        <family val="1"/>
      </rPr>
      <t>компрессорных станций</t>
    </r>
  </si>
  <si>
    <r>
      <rPr>
        <sz val="9"/>
        <rFont val="Times New Roman"/>
        <family val="1"/>
      </rPr>
      <t>91.18.01-007</t>
    </r>
  </si>
  <si>
    <r>
      <rPr>
        <sz val="9"/>
        <rFont val="Times New Roman"/>
        <family val="1"/>
      </rPr>
      <t xml:space="preserve">Компрессоры передвижные с двигателем внутреннего сгорания,
</t>
    </r>
    <r>
      <rPr>
        <sz val="9"/>
        <rFont val="Times New Roman"/>
        <family val="1"/>
      </rPr>
      <t>давлением до 686 кПа (7 ат), производительность до 5 м</t>
    </r>
    <r>
      <rPr>
        <vertAlign val="superscript"/>
        <sz val="6"/>
        <rFont val="Times New Roman"/>
        <family val="1"/>
      </rPr>
      <t>3</t>
    </r>
    <r>
      <rPr>
        <sz val="9"/>
        <rFont val="Times New Roman"/>
        <family val="1"/>
      </rPr>
      <t>/мин</t>
    </r>
  </si>
  <si>
    <r>
      <rPr>
        <b/>
        <sz val="9"/>
        <rFont val="Times New Roman"/>
        <family val="1"/>
      </rPr>
      <t>МАТЕРИАЛЫ</t>
    </r>
  </si>
  <si>
    <r>
      <rPr>
        <sz val="9"/>
        <rFont val="Times New Roman"/>
        <family val="1"/>
      </rPr>
      <t>01.2.01.02-0054</t>
    </r>
  </si>
  <si>
    <r>
      <rPr>
        <sz val="9"/>
        <rFont val="Times New Roman"/>
        <family val="1"/>
      </rPr>
      <t xml:space="preserve">Битумы нефтяные строительные марки: БН-
</t>
    </r>
    <r>
      <rPr>
        <sz val="9"/>
        <rFont val="Times New Roman"/>
        <family val="1"/>
      </rPr>
      <t>90/10</t>
    </r>
  </si>
  <si>
    <r>
      <rPr>
        <sz val="9"/>
        <rFont val="Times New Roman"/>
        <family val="1"/>
      </rPr>
      <t>т</t>
    </r>
  </si>
  <si>
    <r>
      <rPr>
        <sz val="9"/>
        <rFont val="Times New Roman"/>
        <family val="1"/>
      </rPr>
      <t>01.2.03.03-0013</t>
    </r>
  </si>
  <si>
    <r>
      <rPr>
        <sz val="9"/>
        <rFont val="Times New Roman"/>
        <family val="1"/>
      </rPr>
      <t>Мастика битумная кровельная горячая</t>
    </r>
  </si>
  <si>
    <r>
      <rPr>
        <sz val="9"/>
        <rFont val="Times New Roman"/>
        <family val="1"/>
      </rPr>
      <t>01.3.01.03-0002</t>
    </r>
  </si>
  <si>
    <t>Керосин для технических целей марок КТ-1, КТ-2</t>
  </si>
  <si>
    <r>
      <rPr>
        <sz val="9"/>
        <rFont val="Times New Roman"/>
        <family val="1"/>
      </rPr>
      <t>01.7.03.01-0001</t>
    </r>
  </si>
  <si>
    <r>
      <rPr>
        <sz val="9"/>
        <rFont val="Times New Roman"/>
        <family val="1"/>
      </rPr>
      <t>Вода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</si>
  <si>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3</t>
    </r>
  </si>
  <si>
    <r>
      <rPr>
        <sz val="9"/>
        <rFont val="Times New Roman"/>
        <family val="1"/>
      </rPr>
      <t>01.7.15.06-0085</t>
    </r>
  </si>
  <si>
    <r>
      <rPr>
        <sz val="9"/>
        <rFont val="Times New Roman"/>
        <family val="1"/>
      </rPr>
      <t>Гвозди проволочные круглые формовочные: 1,6х100 мм</t>
    </r>
  </si>
  <si>
    <r>
      <rPr>
        <sz val="9"/>
        <rFont val="Times New Roman"/>
        <family val="1"/>
      </rPr>
      <t>01.7.20.08-0051</t>
    </r>
  </si>
  <si>
    <r>
      <rPr>
        <sz val="9"/>
        <rFont val="Times New Roman"/>
        <family val="1"/>
      </rPr>
      <t>Ветошь</t>
    </r>
  </si>
  <si>
    <r>
      <rPr>
        <sz val="9"/>
        <rFont val="Times New Roman"/>
        <family val="1"/>
      </rPr>
      <t>кг</t>
    </r>
  </si>
  <si>
    <r>
      <rPr>
        <sz val="9"/>
        <rFont val="Times New Roman"/>
        <family val="1"/>
      </rPr>
      <t>01.8.01.07-0001</t>
    </r>
  </si>
  <si>
    <r>
      <rPr>
        <sz val="9"/>
        <rFont val="Times New Roman"/>
        <family val="1"/>
      </rPr>
      <t>Стекло жидкое калийное</t>
    </r>
  </si>
  <si>
    <r>
      <rPr>
        <sz val="9"/>
        <rFont val="Times New Roman"/>
        <family val="1"/>
      </rPr>
      <t>02.2.01.02</t>
    </r>
  </si>
  <si>
    <r>
      <rPr>
        <sz val="9"/>
        <rFont val="Times New Roman"/>
        <family val="1"/>
      </rPr>
      <t>Гравий</t>
    </r>
  </si>
  <si>
    <r>
      <rPr>
        <sz val="9"/>
        <rFont val="Times New Roman"/>
        <family val="1"/>
      </rPr>
      <t>02.2.03.01</t>
    </r>
  </si>
  <si>
    <r>
      <rPr>
        <sz val="9"/>
        <rFont val="Times New Roman"/>
        <family val="1"/>
      </rPr>
      <t>Камень бутовый</t>
    </r>
  </si>
  <si>
    <r>
      <rPr>
        <sz val="9"/>
        <rFont val="Times New Roman"/>
        <family val="1"/>
      </rPr>
      <t>02.2.05.04</t>
    </r>
  </si>
  <si>
    <r>
      <rPr>
        <sz val="9"/>
        <rFont val="Times New Roman"/>
        <family val="1"/>
      </rPr>
      <t>Щебень</t>
    </r>
  </si>
  <si>
    <r>
      <rPr>
        <sz val="9"/>
        <rFont val="Times New Roman"/>
        <family val="1"/>
      </rPr>
      <t>02.3.01.02</t>
    </r>
  </si>
  <si>
    <r>
      <rPr>
        <sz val="9"/>
        <rFont val="Times New Roman"/>
        <family val="1"/>
      </rPr>
      <t>Песок для строительных работ природный</t>
    </r>
  </si>
  <si>
    <r>
      <rPr>
        <sz val="9"/>
        <rFont val="Times New Roman"/>
        <family val="1"/>
      </rPr>
      <t>04.3.01.09-0011</t>
    </r>
  </si>
  <si>
    <r>
      <rPr>
        <sz val="9"/>
        <rFont val="Times New Roman"/>
        <family val="1"/>
      </rPr>
      <t>Раствор готовый кладочный цементный марки: 25</t>
    </r>
  </si>
  <si>
    <r>
      <rPr>
        <sz val="9"/>
        <rFont val="Times New Roman"/>
        <family val="1"/>
      </rPr>
      <t>04.3.01.09-0012</t>
    </r>
  </si>
  <si>
    <r>
      <rPr>
        <sz val="9"/>
        <rFont val="Times New Roman"/>
        <family val="1"/>
      </rPr>
      <t>Раствор готовый кладочный цементный марки: 50</t>
    </r>
  </si>
  <si>
    <r>
      <rPr>
        <sz val="9"/>
        <rFont val="Times New Roman"/>
        <family val="1"/>
      </rPr>
      <t>04.3.01.09-0023</t>
    </r>
  </si>
  <si>
    <r>
      <rPr>
        <sz val="9"/>
        <rFont val="Times New Roman"/>
        <family val="1"/>
      </rPr>
      <t>Раствор готовый отделочный тяжелый,: цементный 1:3</t>
    </r>
  </si>
  <si>
    <r>
      <rPr>
        <sz val="9"/>
        <rFont val="Times New Roman"/>
        <family val="1"/>
      </rPr>
      <t>04.3.01.12-0002</t>
    </r>
  </si>
  <si>
    <r>
      <rPr>
        <sz val="9"/>
        <rFont val="Times New Roman"/>
        <family val="1"/>
      </rPr>
      <t>Раствор готовый кладочный цементно- известковый марки: 25</t>
    </r>
  </si>
  <si>
    <r>
      <rPr>
        <sz val="9"/>
        <rFont val="Times New Roman"/>
        <family val="1"/>
      </rPr>
      <t>04.3.01.12-0003</t>
    </r>
  </si>
  <si>
    <r>
      <rPr>
        <sz val="9"/>
        <rFont val="Times New Roman"/>
        <family val="1"/>
      </rPr>
      <t>Раствор готовый кладочный цементно- известковый марки: 50</t>
    </r>
  </si>
  <si>
    <r>
      <rPr>
        <sz val="9"/>
        <rFont val="Times New Roman"/>
        <family val="1"/>
      </rPr>
      <t>04.3.01.13</t>
    </r>
  </si>
  <si>
    <r>
      <rPr>
        <sz val="9"/>
        <rFont val="Times New Roman"/>
        <family val="1"/>
      </rPr>
      <t>Раствор готовый кладочный</t>
    </r>
  </si>
  <si>
    <r>
      <rPr>
        <sz val="9"/>
        <rFont val="Times New Roman"/>
        <family val="1"/>
      </rPr>
      <t>Раствор готовый отделочный</t>
    </r>
  </si>
  <si>
    <r>
      <rPr>
        <sz val="9"/>
        <rFont val="Times New Roman"/>
        <family val="1"/>
      </rPr>
      <t>06.1.01.01</t>
    </r>
  </si>
  <si>
    <r>
      <rPr>
        <sz val="9"/>
        <rFont val="Times New Roman"/>
        <family val="1"/>
      </rPr>
      <t>Камни керамические или силикатные кладочные</t>
    </r>
  </si>
  <si>
    <r>
      <rPr>
        <sz val="9"/>
        <rFont val="Times New Roman"/>
        <family val="1"/>
      </rPr>
      <t>1000 шт.</t>
    </r>
  </si>
  <si>
    <r>
      <rPr>
        <sz val="9"/>
        <rFont val="Times New Roman"/>
        <family val="1"/>
      </rPr>
      <t xml:space="preserve">Камни керамические или силикатные
</t>
    </r>
    <r>
      <rPr>
        <sz val="9"/>
        <rFont val="Times New Roman"/>
        <family val="1"/>
      </rPr>
      <t>лицевые</t>
    </r>
  </si>
  <si>
    <r>
      <rPr>
        <sz val="9"/>
        <rFont val="Times New Roman"/>
        <family val="1"/>
      </rPr>
      <t>06.1.01.05</t>
    </r>
  </si>
  <si>
    <r>
      <rPr>
        <sz val="9"/>
        <rFont val="Times New Roman"/>
        <family val="1"/>
      </rPr>
      <t>Кирпич керамический или силикатный лицевой</t>
    </r>
  </si>
  <si>
    <r>
      <rPr>
        <sz val="9"/>
        <rFont val="Times New Roman"/>
        <family val="1"/>
      </rPr>
      <t xml:space="preserve">Кирпич керамический, силикатный или
</t>
    </r>
    <r>
      <rPr>
        <sz val="9"/>
        <rFont val="Times New Roman"/>
        <family val="1"/>
      </rPr>
      <t>пустотелый</t>
    </r>
  </si>
  <si>
    <t>07.2.07.13</t>
  </si>
  <si>
    <t>Изделия металлические (стяжки, прижимы, планки)</t>
  </si>
  <si>
    <t>т</t>
  </si>
  <si>
    <r>
      <rPr>
        <sz val="9"/>
        <rFont val="Times New Roman"/>
        <family val="1"/>
      </rPr>
      <t>08.1.02.11-0001</t>
    </r>
  </si>
  <si>
    <r>
      <rPr>
        <sz val="9"/>
        <rFont val="Times New Roman"/>
        <family val="1"/>
      </rPr>
      <t>Поковки из квадратных заготовок, масса: 1,8 кг</t>
    </r>
  </si>
  <si>
    <t>08.4.03.02</t>
  </si>
  <si>
    <t>Горячекатаная арматурная сталь класса А-I</t>
  </si>
  <si>
    <r>
      <rPr>
        <sz val="9"/>
        <rFont val="Times New Roman"/>
        <family val="1"/>
      </rPr>
      <t>08.4.03.02-0001</t>
    </r>
  </si>
  <si>
    <r>
      <rPr>
        <sz val="9"/>
        <rFont val="Times New Roman"/>
        <family val="1"/>
      </rPr>
      <t xml:space="preserve">Горячекатаная арматурная сталь гладкая класса А-I,
</t>
    </r>
    <r>
      <rPr>
        <sz val="9"/>
        <rFont val="Times New Roman"/>
        <family val="1"/>
      </rPr>
      <t>диаметром: 6 мм</t>
    </r>
  </si>
  <si>
    <r>
      <rPr>
        <sz val="9"/>
        <rFont val="Times New Roman"/>
        <family val="1"/>
      </rPr>
      <t>11.1.02.04-0031</t>
    </r>
  </si>
  <si>
    <r>
      <rPr>
        <sz val="9"/>
        <rFont val="Times New Roman"/>
        <family val="1"/>
      </rPr>
      <t xml:space="preserve">Лесоматериалы круглые хвойных пород для
</t>
    </r>
    <r>
      <rPr>
        <sz val="9"/>
        <rFont val="Times New Roman"/>
        <family val="1"/>
      </rPr>
      <t>строительства диаметром 14-24 см, длиной 3-6,5 м</t>
    </r>
  </si>
  <si>
    <r>
      <rPr>
        <sz val="9"/>
        <rFont val="Times New Roman"/>
        <family val="1"/>
      </rPr>
      <t>11.1.03.01-0080</t>
    </r>
  </si>
  <si>
    <r>
      <rPr>
        <sz val="9"/>
        <rFont val="Times New Roman"/>
        <family val="1"/>
      </rPr>
      <t>Бруски обрезные хвойных пород длиной: 4- 6,5 м, шириной 75-150 мм, толщиной 40-75 мм, IV сорта</t>
    </r>
  </si>
  <si>
    <r>
      <rPr>
        <sz val="9"/>
        <rFont val="Times New Roman"/>
        <family val="1"/>
      </rPr>
      <t>11.1.03.06-0095</t>
    </r>
  </si>
  <si>
    <r>
      <rPr>
        <sz val="9"/>
        <rFont val="Times New Roman"/>
        <family val="1"/>
      </rPr>
      <t>Доски обрезные хвойных пород длиной: 4-6,5 м, шириной 75-150 мм, толщиной 44 мм и более, III сорта</t>
    </r>
  </si>
  <si>
    <r>
      <rPr>
        <sz val="9"/>
        <rFont val="Times New Roman"/>
        <family val="1"/>
      </rPr>
      <t>12.1.02.14-0001</t>
    </r>
  </si>
  <si>
    <r>
      <rPr>
        <sz val="9"/>
        <rFont val="Times New Roman"/>
        <family val="1"/>
      </rPr>
      <t>Толь с крупнозернистой посыпкой гидроизоляционный марки ТГ-350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</si>
  <si>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2</t>
    </r>
  </si>
  <si>
    <r>
      <rPr>
        <sz val="9"/>
        <rFont val="Times New Roman"/>
        <family val="1"/>
      </rPr>
      <t>12.1.02.15</t>
    </r>
  </si>
  <si>
    <r>
      <rPr>
        <sz val="9"/>
        <rFont val="Times New Roman"/>
        <family val="1"/>
      </rPr>
      <t>Материалы гидроизоляционные рулонные</t>
    </r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</si>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</sst>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70" formatCode="0;;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4A4A4A"/>
      <name val="Arial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vertAlign val="superscript"/>
      <sz val="6"/>
      <name val="Times New Roman"/>
      <family val="1"/>
    </font>
    <font>
      <vertAlign val="subscript"/>
      <sz val="9"/>
      <name val="Times New Roman"/>
      <family val="1"/>
    </font>
    <font>
      <sz val="6"/>
      <name val="Times New Roman"/>
      <family val="1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2" xfId="0" applyBorder="1"/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righ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vertical="top" wrapText="1"/>
    </xf>
    <xf numFmtId="0" fontId="0" fillId="0" borderId="0" xfId="0" applyBorder="1"/>
    <xf numFmtId="0" fontId="0" fillId="0" borderId="7" xfId="0" applyBorder="1"/>
    <xf numFmtId="0" fontId="2" fillId="0" borderId="8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righ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0" fillId="0" borderId="8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 inden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vertical="top" shrinkToFit="1"/>
    </xf>
    <xf numFmtId="2" fontId="5" fillId="3" borderId="8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vertical="top" shrinkToFit="1"/>
    </xf>
    <xf numFmtId="164" fontId="5" fillId="3" borderId="8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right" vertical="top" wrapText="1" indent="2"/>
    </xf>
    <xf numFmtId="0" fontId="6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left" wrapText="1"/>
    </xf>
    <xf numFmtId="2" fontId="5" fillId="0" borderId="8" xfId="0" applyNumberFormat="1" applyFont="1" applyFill="1" applyBorder="1" applyAlignment="1">
      <alignment vertical="center" shrinkToFit="1"/>
    </xf>
    <xf numFmtId="2" fontId="5" fillId="3" borderId="8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wrapText="1"/>
    </xf>
    <xf numFmtId="0" fontId="0" fillId="3" borderId="8" xfId="0" applyFill="1" applyBorder="1" applyAlignment="1">
      <alignment horizontal="left" wrapText="1"/>
    </xf>
    <xf numFmtId="0" fontId="0" fillId="0" borderId="8" xfId="0" applyBorder="1"/>
    <xf numFmtId="0" fontId="0" fillId="3" borderId="8" xfId="0" applyFill="1" applyBorder="1"/>
    <xf numFmtId="165" fontId="5" fillId="0" borderId="8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165" fontId="5" fillId="0" borderId="8" xfId="0" applyNumberFormat="1" applyFont="1" applyFill="1" applyBorder="1" applyAlignment="1">
      <alignment vertical="top" shrinkToFit="1"/>
    </xf>
    <xf numFmtId="2" fontId="5" fillId="0" borderId="8" xfId="0" applyNumberFormat="1" applyFont="1" applyFill="1" applyBorder="1" applyAlignment="1">
      <alignment horizontal="left" vertical="top" indent="1" shrinkToFit="1"/>
    </xf>
    <xf numFmtId="2" fontId="5" fillId="3" borderId="8" xfId="0" applyNumberFormat="1" applyFont="1" applyFill="1" applyBorder="1" applyAlignment="1">
      <alignment horizontal="left" vertical="top" indent="1" shrinkToFit="1"/>
    </xf>
    <xf numFmtId="0" fontId="0" fillId="0" borderId="8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3" borderId="8" xfId="0" applyFill="1" applyBorder="1" applyAlignment="1"/>
    <xf numFmtId="0" fontId="0" fillId="0" borderId="8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4" borderId="6" xfId="0" applyFill="1" applyBorder="1"/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0" fontId="0" fillId="0" borderId="0" xfId="0" applyNumberFormat="1" applyBorder="1"/>
    <xf numFmtId="0" fontId="0" fillId="5" borderId="9" xfId="0" applyFill="1" applyBorder="1" applyAlignment="1">
      <alignment horizontal="left"/>
    </xf>
    <xf numFmtId="0" fontId="0" fillId="5" borderId="9" xfId="0" applyFill="1" applyBorder="1" applyAlignment="1">
      <alignment horizontal="left" wrapText="1"/>
    </xf>
    <xf numFmtId="0" fontId="0" fillId="5" borderId="9" xfId="0" applyFill="1" applyBorder="1" applyAlignment="1">
      <alignment horizontal="center"/>
    </xf>
    <xf numFmtId="170" fontId="0" fillId="5" borderId="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tabSelected="1" zoomScale="85" zoomScaleNormal="85" workbookViewId="0">
      <selection activeCell="P3" sqref="P3"/>
    </sheetView>
  </sheetViews>
  <sheetFormatPr defaultRowHeight="15" x14ac:dyDescent="0.25"/>
  <cols>
    <col min="12" max="12" width="12" customWidth="1"/>
    <col min="13" max="13" width="36.28515625" customWidth="1"/>
    <col min="19" max="19" width="14.5703125" style="53" bestFit="1" customWidth="1"/>
    <col min="20" max="20" width="48" bestFit="1" customWidth="1"/>
  </cols>
  <sheetData>
    <row r="1" spans="1:22" ht="48" x14ac:dyDescent="0.25">
      <c r="A1" s="1"/>
      <c r="B1" s="1"/>
      <c r="C1" s="46" t="s">
        <v>0</v>
      </c>
      <c r="D1" s="47" t="s">
        <v>1</v>
      </c>
      <c r="E1" s="47" t="s">
        <v>2</v>
      </c>
      <c r="F1" s="48" t="s">
        <v>3</v>
      </c>
      <c r="G1" s="54" t="s">
        <v>103</v>
      </c>
      <c r="H1" s="54" t="s">
        <v>104</v>
      </c>
      <c r="I1" s="54" t="s">
        <v>105</v>
      </c>
      <c r="J1" s="55"/>
      <c r="K1" s="3"/>
      <c r="L1" s="4" t="s">
        <v>10</v>
      </c>
      <c r="M1" s="5" t="s">
        <v>11</v>
      </c>
      <c r="N1" s="6" t="s">
        <v>12</v>
      </c>
      <c r="O1" s="7"/>
      <c r="P1" s="8"/>
      <c r="Q1" s="2"/>
    </row>
    <row r="2" spans="1:22" ht="165" x14ac:dyDescent="0.25">
      <c r="C2" s="46" t="s">
        <v>4</v>
      </c>
      <c r="D2" s="49" t="s">
        <v>5</v>
      </c>
      <c r="E2" s="49" t="s">
        <v>6</v>
      </c>
      <c r="F2" s="50" t="s">
        <v>7</v>
      </c>
      <c r="K2" s="52" t="s">
        <v>1</v>
      </c>
      <c r="L2" s="9"/>
      <c r="M2" s="60" t="str">
        <f>HLOOKUP($K$2,$D$1:$F$2,2,)</f>
        <v>Устройство из бутового камня фундаментов: ленточных</v>
      </c>
      <c r="N2" s="58" t="str">
        <f>F3</f>
        <v>м3</v>
      </c>
      <c r="O2" s="9"/>
      <c r="P2" s="10"/>
    </row>
    <row r="3" spans="1:22" ht="30" x14ac:dyDescent="0.25">
      <c r="A3" s="1"/>
      <c r="B3" s="1"/>
      <c r="C3" s="51" t="s">
        <v>8</v>
      </c>
      <c r="D3" s="49" t="s">
        <v>9</v>
      </c>
      <c r="E3" s="49" t="s">
        <v>9</v>
      </c>
      <c r="F3" s="50" t="s">
        <v>9</v>
      </c>
      <c r="K3" s="9"/>
      <c r="L3" s="59">
        <f t="array" aca="1" ref="L3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1))),"")</f>
        <v>1</v>
      </c>
      <c r="M3" s="60" t="str">
        <f t="array" aca="1" ref="M3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1))),"")</f>
        <v>Затраты труда рабочих</v>
      </c>
      <c r="N3" s="62" t="str">
        <f t="array" aca="1" ref="N3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1))),"")</f>
        <v>чел.-ч</v>
      </c>
      <c r="O3" s="56"/>
      <c r="P3" s="61">
        <f t="array" aca="1" ref="P3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1)),MATCH($K$2,$D$1:$F$1,)),"")</f>
        <v>3.94</v>
      </c>
      <c r="T3" s="53"/>
      <c r="U3" s="53"/>
      <c r="V3" s="53"/>
    </row>
    <row r="4" spans="1:22" ht="48" x14ac:dyDescent="0.25">
      <c r="A4" s="11" t="s">
        <v>10</v>
      </c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K4" s="9"/>
      <c r="L4" s="59" t="str">
        <f t="array" aca="1" ref="L4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2))),"")</f>
        <v>1.1</v>
      </c>
      <c r="M4" s="60" t="str">
        <f t="array" aca="1" ref="M4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2))),"")</f>
        <v>Средний разряд работы</v>
      </c>
      <c r="N4" s="62">
        <f t="array" aca="1" ref="N4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2))),"")</f>
        <v>0</v>
      </c>
      <c r="O4" s="56"/>
      <c r="P4" s="61">
        <f t="array" aca="1" ref="P4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2)),MATCH($K$2,$D$1:$F$1,)),"")</f>
        <v>2.7</v>
      </c>
      <c r="T4" s="53"/>
      <c r="U4" s="53"/>
      <c r="V4" s="53"/>
    </row>
    <row r="5" spans="1:22" ht="36" x14ac:dyDescent="0.25">
      <c r="A5" s="17">
        <v>1</v>
      </c>
      <c r="B5" s="12" t="s">
        <v>16</v>
      </c>
      <c r="C5" s="12" t="s">
        <v>17</v>
      </c>
      <c r="D5" s="18">
        <v>3.94</v>
      </c>
      <c r="E5" s="19">
        <v>5.82</v>
      </c>
      <c r="F5" s="20">
        <v>3.72</v>
      </c>
      <c r="K5" s="9"/>
      <c r="L5" s="59">
        <f t="array" aca="1" ref="L5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3))),"")</f>
        <v>2</v>
      </c>
      <c r="M5" s="60" t="str">
        <f t="array" aca="1" ref="M5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3))),"")</f>
        <v>Затраты труда машинистов</v>
      </c>
      <c r="N5" s="62" t="str">
        <f t="array" aca="1" ref="N5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3))),"")</f>
        <v>чел.-ч</v>
      </c>
      <c r="O5" s="56"/>
      <c r="P5" s="61">
        <f t="array" aca="1" ref="P5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3)),MATCH($K$2,$D$1:$F$1,)),"")</f>
        <v>0.15</v>
      </c>
      <c r="T5" s="53"/>
      <c r="U5" s="53"/>
      <c r="V5" s="53"/>
    </row>
    <row r="6" spans="1:22" ht="45" x14ac:dyDescent="0.25">
      <c r="A6" s="21" t="s">
        <v>18</v>
      </c>
      <c r="B6" s="12" t="s">
        <v>19</v>
      </c>
      <c r="C6" s="12"/>
      <c r="D6" s="22">
        <v>2.7</v>
      </c>
      <c r="E6" s="23">
        <v>3.5</v>
      </c>
      <c r="F6" s="24">
        <v>2.7</v>
      </c>
      <c r="K6" s="9"/>
      <c r="L6" s="59" t="str">
        <f t="array" aca="1" ref="L6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4))),"")</f>
        <v>91.08.04-021</v>
      </c>
      <c r="M6" s="60" t="str">
        <f t="array" aca="1" ref="M6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4))),"")</f>
        <v>Котлы битумные: передвижные 400 л</v>
      </c>
      <c r="N6" s="62" t="str">
        <f t="array" aca="1" ref="N6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4))),"")</f>
        <v>маш.-ч</v>
      </c>
      <c r="O6" s="56"/>
      <c r="P6" s="61">
        <f t="array" aca="1" ref="P6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4)),MATCH($K$2,$D$1:$F$1,)),"")</f>
        <v>0.02</v>
      </c>
      <c r="T6" s="53"/>
      <c r="U6" s="53"/>
      <c r="V6" s="53"/>
    </row>
    <row r="7" spans="1:22" ht="48" x14ac:dyDescent="0.25">
      <c r="A7" s="17">
        <v>2</v>
      </c>
      <c r="B7" s="12" t="s">
        <v>20</v>
      </c>
      <c r="C7" s="25" t="s">
        <v>17</v>
      </c>
      <c r="D7" s="18">
        <v>0.15</v>
      </c>
      <c r="E7" s="19">
        <v>0.15</v>
      </c>
      <c r="F7" s="20">
        <v>0.14000000000000001</v>
      </c>
      <c r="K7" s="9"/>
      <c r="L7" s="59" t="str">
        <f t="array" aca="1" ref="L7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5))),"")</f>
        <v>91.14.02-001</v>
      </c>
      <c r="M7" s="60" t="str">
        <f t="array" aca="1" ref="M7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5))),"")</f>
        <v>Автомобили бортовые, грузоподъемность: до
5 т</v>
      </c>
      <c r="N7" s="62" t="str">
        <f t="array" aca="1" ref="N7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5))),"")</f>
        <v>маш.-ч</v>
      </c>
      <c r="O7" s="56"/>
      <c r="P7" s="61">
        <f t="array" aca="1" ref="P7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5)),MATCH($K$2,$D$1:$F$1,)),"")</f>
        <v>0.15</v>
      </c>
      <c r="T7" s="53"/>
      <c r="U7" s="53"/>
      <c r="V7" s="53"/>
    </row>
    <row r="8" spans="1:22" ht="48" x14ac:dyDescent="0.25">
      <c r="A8" s="17">
        <v>3</v>
      </c>
      <c r="B8" s="26" t="s">
        <v>21</v>
      </c>
      <c r="C8" s="27"/>
      <c r="D8" s="27"/>
      <c r="E8" s="28"/>
      <c r="F8" s="29"/>
      <c r="K8" s="9"/>
      <c r="L8" s="59" t="str">
        <f t="array" aca="1" ref="L8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6))),"")</f>
        <v>01.2.03.03-0013</v>
      </c>
      <c r="M8" s="60" t="str">
        <f t="array" aca="1" ref="M8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6))),"")</f>
        <v>Мастика битумная кровельная горячая</v>
      </c>
      <c r="N8" s="62" t="str">
        <f t="array" aca="1" ref="N8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6))),"")</f>
        <v>т</v>
      </c>
      <c r="O8" s="56"/>
      <c r="P8" s="61">
        <f t="array" aca="1" ref="P8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6)),MATCH($K$2,$D$1:$F$1,)),"")</f>
        <v>3.5000000000000001E-3</v>
      </c>
      <c r="T8" s="53"/>
      <c r="U8" s="53"/>
      <c r="V8" s="53"/>
    </row>
    <row r="9" spans="1:22" ht="48" x14ac:dyDescent="0.25">
      <c r="A9" s="30" t="s">
        <v>22</v>
      </c>
      <c r="B9" s="12" t="s">
        <v>23</v>
      </c>
      <c r="C9" s="31" t="s">
        <v>24</v>
      </c>
      <c r="D9" s="27"/>
      <c r="E9" s="28"/>
      <c r="F9" s="29"/>
      <c r="K9" s="9"/>
      <c r="L9" s="59" t="str">
        <f t="array" aca="1" ref="L9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7))),"")</f>
        <v>01.7.03.01-0001</v>
      </c>
      <c r="M9" s="60" t="str">
        <f t="array" aca="1" ref="M9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7))),"")</f>
        <v>Вода</v>
      </c>
      <c r="N9" s="62" t="str">
        <f t="array" aca="1" ref="N9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7))),"")</f>
        <v>м3</v>
      </c>
      <c r="O9" s="56"/>
      <c r="P9" s="61">
        <f t="array" aca="1" ref="P9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7)),MATCH($K$2,$D$1:$F$1,)),"")</f>
        <v>7.0000000000000007E-2</v>
      </c>
      <c r="T9" s="53"/>
      <c r="U9" s="53"/>
      <c r="V9" s="53"/>
    </row>
    <row r="10" spans="1:22" ht="72" x14ac:dyDescent="0.25">
      <c r="A10" s="30" t="s">
        <v>25</v>
      </c>
      <c r="B10" s="15" t="s">
        <v>26</v>
      </c>
      <c r="C10" s="13" t="s">
        <v>24</v>
      </c>
      <c r="D10" s="32"/>
      <c r="E10" s="28"/>
      <c r="F10" s="29"/>
      <c r="L10" s="59" t="str">
        <f t="array" aca="1" ref="L10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8))),"")</f>
        <v>02.2.03.01</v>
      </c>
      <c r="M10" s="60" t="str">
        <f t="array" aca="1" ref="M10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8))),"")</f>
        <v>Камень бутовый</v>
      </c>
      <c r="N10" s="62" t="str">
        <f t="array" aca="1" ref="N10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8))),"")</f>
        <v>м3</v>
      </c>
      <c r="O10" s="57"/>
      <c r="P10" s="61">
        <f t="array" aca="1" ref="P10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8)),MATCH($K$2,$D$1:$F$1,)),"")</f>
        <v>1.03</v>
      </c>
      <c r="T10" s="53"/>
      <c r="U10" s="53"/>
      <c r="V10" s="53"/>
    </row>
    <row r="11" spans="1:22" ht="48" x14ac:dyDescent="0.25">
      <c r="A11" s="30" t="s">
        <v>27</v>
      </c>
      <c r="B11" s="12" t="s">
        <v>28</v>
      </c>
      <c r="C11" s="13" t="s">
        <v>24</v>
      </c>
      <c r="D11" s="18">
        <v>0.02</v>
      </c>
      <c r="E11" s="28"/>
      <c r="F11" s="29"/>
      <c r="L11" s="59" t="str">
        <f t="array" aca="1" ref="L11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9))),"")</f>
        <v>04.3.01.09-0012</v>
      </c>
      <c r="M11" s="60" t="str">
        <f t="array" aca="1" ref="M11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9))),"")</f>
        <v>Раствор готовый кладочный цементный марки: 50</v>
      </c>
      <c r="N11" s="62" t="str">
        <f t="array" aca="1" ref="N11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9))),"")</f>
        <v>м3</v>
      </c>
      <c r="O11" s="57"/>
      <c r="P11" s="61">
        <f t="array" aca="1" ref="P11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9)),MATCH($K$2,$D$1:$F$1,)),"")</f>
        <v>0.39</v>
      </c>
      <c r="T11" s="53"/>
      <c r="U11" s="53"/>
      <c r="V11" s="53"/>
    </row>
    <row r="12" spans="1:22" ht="84" x14ac:dyDescent="0.25">
      <c r="A12" s="30" t="s">
        <v>29</v>
      </c>
      <c r="B12" s="15" t="s">
        <v>30</v>
      </c>
      <c r="C12" s="13" t="s">
        <v>24</v>
      </c>
      <c r="D12" s="18">
        <v>0.15</v>
      </c>
      <c r="E12" s="28">
        <v>0.15</v>
      </c>
      <c r="F12" s="29">
        <v>0.14000000000000001</v>
      </c>
      <c r="L12" s="59" t="str">
        <f t="array" aca="1" ref="L12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10))),"")</f>
        <v>12.1.02.14-0001</v>
      </c>
      <c r="M12" s="60" t="str">
        <f t="array" aca="1" ref="M12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10))),"")</f>
        <v>Толь с крупнозернистой посыпкой гидроизоляционный марки ТГ-350</v>
      </c>
      <c r="N12" s="62" t="str">
        <f t="array" aca="1" ref="N12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10))),"")</f>
        <v>м2</v>
      </c>
      <c r="O12" s="57"/>
      <c r="P12" s="61">
        <f t="array" aca="1" ref="P12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10)),MATCH($K$2,$D$1:$F$1,)),"")</f>
        <v>1.83</v>
      </c>
      <c r="T12" s="53"/>
      <c r="U12" s="53"/>
      <c r="V12" s="53"/>
    </row>
    <row r="13" spans="1:22" ht="144" x14ac:dyDescent="0.25">
      <c r="A13" s="30" t="s">
        <v>31</v>
      </c>
      <c r="B13" s="15" t="s">
        <v>32</v>
      </c>
      <c r="C13" s="13" t="s">
        <v>24</v>
      </c>
      <c r="D13" s="18"/>
      <c r="E13" s="28"/>
      <c r="F13" s="29"/>
      <c r="L13" s="59" t="str">
        <f t="array" aca="1" ref="L13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11))),"")</f>
        <v/>
      </c>
      <c r="M13" s="60" t="str">
        <f t="array" aca="1" ref="M13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11))),"")</f>
        <v/>
      </c>
      <c r="N13" s="62" t="str">
        <f t="array" aca="1" ref="N13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11))),"")</f>
        <v/>
      </c>
      <c r="O13" s="57"/>
      <c r="P13" s="61" t="str">
        <f t="array" aca="1" ref="P13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11)),MATCH($K$2,$D$1:$F$1,)),"")</f>
        <v/>
      </c>
      <c r="T13" s="53"/>
      <c r="U13" s="53"/>
      <c r="V13" s="53"/>
    </row>
    <row r="14" spans="1:22" ht="108" x14ac:dyDescent="0.25">
      <c r="A14" s="30" t="s">
        <v>33</v>
      </c>
      <c r="B14" s="15" t="s">
        <v>34</v>
      </c>
      <c r="C14" s="13" t="s">
        <v>24</v>
      </c>
      <c r="D14" s="18"/>
      <c r="E14" s="28"/>
      <c r="F14" s="29"/>
      <c r="L14" s="59" t="str">
        <f t="array" aca="1" ref="L14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12))),"")</f>
        <v/>
      </c>
      <c r="M14" s="60" t="str">
        <f t="array" aca="1" ref="M14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12))),"")</f>
        <v/>
      </c>
      <c r="N14" s="62" t="str">
        <f t="array" aca="1" ref="N14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12))),"")</f>
        <v/>
      </c>
      <c r="O14" s="57"/>
      <c r="P14" s="61" t="str">
        <f t="array" aca="1" ref="P14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12)),MATCH($K$2,$D$1:$F$1,)),"")</f>
        <v/>
      </c>
      <c r="T14" s="53"/>
      <c r="U14" s="53"/>
      <c r="V14" s="53"/>
    </row>
    <row r="15" spans="1:22" ht="168" x14ac:dyDescent="0.25">
      <c r="A15" s="30" t="s">
        <v>35</v>
      </c>
      <c r="B15" s="15" t="s">
        <v>36</v>
      </c>
      <c r="C15" s="13" t="s">
        <v>24</v>
      </c>
      <c r="D15" s="18"/>
      <c r="E15" s="28"/>
      <c r="F15" s="29"/>
      <c r="L15" s="59" t="str">
        <f t="array" aca="1" ref="L15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13))),"")</f>
        <v/>
      </c>
      <c r="M15" s="60" t="str">
        <f t="array" aca="1" ref="M15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13))),"")</f>
        <v/>
      </c>
      <c r="N15" s="62" t="str">
        <f t="array" aca="1" ref="N15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13))),"")</f>
        <v/>
      </c>
      <c r="O15" s="57"/>
      <c r="P15" s="61" t="str">
        <f t="array" aca="1" ref="P15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13)),MATCH($K$2,$D$1:$F$1,)),"")</f>
        <v/>
      </c>
      <c r="T15" s="53"/>
      <c r="U15" s="53"/>
      <c r="V15" s="53"/>
    </row>
    <row r="16" spans="1:22" ht="48" x14ac:dyDescent="0.25">
      <c r="A16" s="30" t="s">
        <v>27</v>
      </c>
      <c r="B16" s="12" t="s">
        <v>28</v>
      </c>
      <c r="C16" s="13" t="s">
        <v>24</v>
      </c>
      <c r="D16" s="18"/>
      <c r="E16" s="28"/>
      <c r="F16" s="29"/>
    </row>
    <row r="17" spans="1:6" ht="24" x14ac:dyDescent="0.25">
      <c r="A17" s="17">
        <v>4</v>
      </c>
      <c r="B17" s="26" t="s">
        <v>37</v>
      </c>
      <c r="C17" s="27"/>
      <c r="D17" s="27"/>
      <c r="E17" s="33"/>
      <c r="F17" s="34"/>
    </row>
    <row r="18" spans="1:6" ht="72" x14ac:dyDescent="0.25">
      <c r="A18" s="30" t="s">
        <v>38</v>
      </c>
      <c r="B18" s="15" t="s">
        <v>39</v>
      </c>
      <c r="C18" s="21" t="s">
        <v>40</v>
      </c>
      <c r="D18" s="35"/>
      <c r="E18" s="35"/>
      <c r="F18" s="36"/>
    </row>
    <row r="19" spans="1:6" ht="48" x14ac:dyDescent="0.25">
      <c r="A19" s="30" t="s">
        <v>41</v>
      </c>
      <c r="B19" s="12" t="s">
        <v>42</v>
      </c>
      <c r="C19" s="21" t="s">
        <v>40</v>
      </c>
      <c r="D19" s="37">
        <v>3.5000000000000001E-3</v>
      </c>
      <c r="E19" s="38"/>
      <c r="F19" s="39"/>
    </row>
    <row r="20" spans="1:6" ht="72" x14ac:dyDescent="0.25">
      <c r="A20" s="30" t="s">
        <v>43</v>
      </c>
      <c r="B20" s="40" t="s">
        <v>44</v>
      </c>
      <c r="C20" s="21" t="s">
        <v>40</v>
      </c>
      <c r="D20" s="35"/>
      <c r="E20" s="35"/>
      <c r="F20" s="36"/>
    </row>
    <row r="21" spans="1:6" ht="24" x14ac:dyDescent="0.25">
      <c r="A21" s="30" t="s">
        <v>45</v>
      </c>
      <c r="B21" s="12" t="s">
        <v>46</v>
      </c>
      <c r="C21" s="41" t="s">
        <v>47</v>
      </c>
      <c r="D21" s="18">
        <v>7.0000000000000007E-2</v>
      </c>
      <c r="E21" s="19">
        <v>0.08</v>
      </c>
      <c r="F21" s="20">
        <v>7.0000000000000007E-2</v>
      </c>
    </row>
    <row r="22" spans="1:6" ht="84" x14ac:dyDescent="0.25">
      <c r="A22" s="30" t="s">
        <v>48</v>
      </c>
      <c r="B22" s="12" t="s">
        <v>49</v>
      </c>
      <c r="C22" s="12" t="s">
        <v>40</v>
      </c>
      <c r="D22" s="18"/>
      <c r="E22" s="23"/>
      <c r="F22" s="20"/>
    </row>
    <row r="23" spans="1:6" ht="24" x14ac:dyDescent="0.25">
      <c r="A23" s="30" t="s">
        <v>50</v>
      </c>
      <c r="B23" s="12" t="s">
        <v>51</v>
      </c>
      <c r="C23" s="12" t="s">
        <v>52</v>
      </c>
      <c r="D23" s="35"/>
      <c r="E23" s="35"/>
      <c r="F23" s="36"/>
    </row>
    <row r="24" spans="1:6" ht="36" x14ac:dyDescent="0.25">
      <c r="A24" s="30" t="s">
        <v>53</v>
      </c>
      <c r="B24" s="12" t="s">
        <v>54</v>
      </c>
      <c r="C24" s="21" t="s">
        <v>40</v>
      </c>
      <c r="D24" s="27"/>
      <c r="E24" s="42">
        <v>4.0000000000000002E-4</v>
      </c>
      <c r="F24" s="34"/>
    </row>
    <row r="25" spans="1:6" x14ac:dyDescent="0.25">
      <c r="A25" s="30" t="s">
        <v>55</v>
      </c>
      <c r="B25" s="12" t="s">
        <v>56</v>
      </c>
      <c r="C25" s="15" t="s">
        <v>47</v>
      </c>
      <c r="D25" s="35"/>
      <c r="E25" s="35"/>
      <c r="F25" s="36"/>
    </row>
    <row r="26" spans="1:6" ht="24" x14ac:dyDescent="0.25">
      <c r="A26" s="30" t="s">
        <v>57</v>
      </c>
      <c r="B26" s="12" t="s">
        <v>58</v>
      </c>
      <c r="C26" s="41" t="s">
        <v>47</v>
      </c>
      <c r="D26" s="43">
        <v>1.03</v>
      </c>
      <c r="E26" s="19">
        <v>1.03</v>
      </c>
      <c r="F26" s="44">
        <v>1.03</v>
      </c>
    </row>
    <row r="27" spans="1:6" x14ac:dyDescent="0.25">
      <c r="A27" s="30" t="s">
        <v>59</v>
      </c>
      <c r="B27" s="12" t="s">
        <v>60</v>
      </c>
      <c r="C27" s="15" t="s">
        <v>47</v>
      </c>
      <c r="D27" s="35"/>
      <c r="E27" s="35"/>
      <c r="F27" s="36"/>
    </row>
    <row r="28" spans="1:6" ht="60" x14ac:dyDescent="0.25">
      <c r="A28" s="30" t="s">
        <v>61</v>
      </c>
      <c r="B28" s="12" t="s">
        <v>62</v>
      </c>
      <c r="C28" s="15" t="s">
        <v>47</v>
      </c>
      <c r="D28" s="35"/>
      <c r="E28" s="35"/>
      <c r="F28" s="36"/>
    </row>
    <row r="29" spans="1:6" ht="60" x14ac:dyDescent="0.25">
      <c r="A29" s="30" t="s">
        <v>63</v>
      </c>
      <c r="B29" s="12" t="s">
        <v>64</v>
      </c>
      <c r="C29" s="41" t="s">
        <v>47</v>
      </c>
      <c r="D29" s="27"/>
      <c r="E29" s="42"/>
      <c r="F29" s="34"/>
    </row>
    <row r="30" spans="1:6" ht="60" x14ac:dyDescent="0.25">
      <c r="A30" s="30" t="s">
        <v>65</v>
      </c>
      <c r="B30" s="12" t="s">
        <v>66</v>
      </c>
      <c r="C30" s="41" t="s">
        <v>47</v>
      </c>
      <c r="D30" s="18">
        <v>0.39</v>
      </c>
      <c r="E30" s="23">
        <v>0.4</v>
      </c>
      <c r="F30" s="20">
        <v>0.37</v>
      </c>
    </row>
    <row r="31" spans="1:6" ht="84" x14ac:dyDescent="0.25">
      <c r="A31" s="30" t="s">
        <v>67</v>
      </c>
      <c r="B31" s="12" t="s">
        <v>68</v>
      </c>
      <c r="C31" s="15" t="s">
        <v>47</v>
      </c>
      <c r="D31" s="18"/>
      <c r="E31" s="23"/>
      <c r="F31" s="20"/>
    </row>
    <row r="32" spans="1:6" ht="84" x14ac:dyDescent="0.25">
      <c r="A32" s="30" t="s">
        <v>69</v>
      </c>
      <c r="B32" s="12" t="s">
        <v>70</v>
      </c>
      <c r="C32" s="15" t="s">
        <v>47</v>
      </c>
      <c r="D32" s="18"/>
      <c r="E32" s="23"/>
      <c r="F32" s="20"/>
    </row>
    <row r="33" spans="1:6" ht="84" x14ac:dyDescent="0.25">
      <c r="A33" s="30" t="s">
        <v>71</v>
      </c>
      <c r="B33" s="12" t="s">
        <v>72</v>
      </c>
      <c r="C33" s="15" t="s">
        <v>47</v>
      </c>
      <c r="D33" s="18"/>
      <c r="E33" s="23"/>
      <c r="F33" s="20"/>
    </row>
    <row r="34" spans="1:6" ht="36" x14ac:dyDescent="0.25">
      <c r="A34" s="30" t="s">
        <v>73</v>
      </c>
      <c r="B34" s="12" t="s">
        <v>74</v>
      </c>
      <c r="C34" s="41" t="s">
        <v>47</v>
      </c>
      <c r="D34" s="18"/>
      <c r="E34" s="23"/>
      <c r="F34" s="20"/>
    </row>
    <row r="35" spans="1:6" ht="48" x14ac:dyDescent="0.25">
      <c r="A35" s="30" t="s">
        <v>73</v>
      </c>
      <c r="B35" s="12" t="s">
        <v>75</v>
      </c>
      <c r="C35" s="41" t="s">
        <v>47</v>
      </c>
      <c r="D35" s="18"/>
      <c r="E35" s="23"/>
      <c r="F35" s="20"/>
    </row>
    <row r="36" spans="1:6" ht="72" x14ac:dyDescent="0.25">
      <c r="A36" s="30" t="s">
        <v>76</v>
      </c>
      <c r="B36" s="12" t="s">
        <v>77</v>
      </c>
      <c r="C36" s="21" t="s">
        <v>78</v>
      </c>
      <c r="D36" s="18"/>
      <c r="E36" s="23"/>
      <c r="F36" s="20"/>
    </row>
    <row r="37" spans="1:6" ht="72" x14ac:dyDescent="0.25">
      <c r="A37" s="30" t="s">
        <v>76</v>
      </c>
      <c r="B37" s="45" t="s">
        <v>79</v>
      </c>
      <c r="C37" s="21" t="s">
        <v>78</v>
      </c>
      <c r="D37" s="18"/>
      <c r="E37" s="23"/>
      <c r="F37" s="20"/>
    </row>
    <row r="38" spans="1:6" ht="60" x14ac:dyDescent="0.25">
      <c r="A38" s="30" t="s">
        <v>80</v>
      </c>
      <c r="B38" s="12" t="s">
        <v>81</v>
      </c>
      <c r="C38" s="21" t="s">
        <v>78</v>
      </c>
      <c r="D38" s="18"/>
      <c r="E38" s="23"/>
      <c r="F38" s="20"/>
    </row>
    <row r="39" spans="1:6" ht="84" x14ac:dyDescent="0.25">
      <c r="A39" s="30" t="s">
        <v>80</v>
      </c>
      <c r="B39" s="15" t="s">
        <v>82</v>
      </c>
      <c r="C39" s="12" t="s">
        <v>78</v>
      </c>
      <c r="D39" s="18"/>
      <c r="E39" s="23"/>
      <c r="F39" s="20"/>
    </row>
    <row r="40" spans="1:6" ht="105" x14ac:dyDescent="0.25">
      <c r="A40" s="30" t="s">
        <v>83</v>
      </c>
      <c r="B40" s="15" t="s">
        <v>84</v>
      </c>
      <c r="C40" s="12" t="s">
        <v>85</v>
      </c>
      <c r="D40" s="18"/>
      <c r="E40" s="23"/>
      <c r="F40" s="20"/>
    </row>
    <row r="41" spans="1:6" ht="84" x14ac:dyDescent="0.25">
      <c r="A41" s="30" t="s">
        <v>86</v>
      </c>
      <c r="B41" s="12" t="s">
        <v>87</v>
      </c>
      <c r="C41" s="21" t="s">
        <v>40</v>
      </c>
      <c r="D41" s="18"/>
      <c r="E41" s="23"/>
      <c r="F41" s="20"/>
    </row>
    <row r="42" spans="1:6" ht="60" x14ac:dyDescent="0.25">
      <c r="A42" s="30" t="s">
        <v>88</v>
      </c>
      <c r="B42" s="12" t="s">
        <v>89</v>
      </c>
      <c r="C42" s="21" t="s">
        <v>85</v>
      </c>
      <c r="D42" s="18"/>
      <c r="E42" s="23"/>
      <c r="F42" s="20"/>
    </row>
    <row r="43" spans="1:6" ht="96" x14ac:dyDescent="0.25">
      <c r="A43" s="30" t="s">
        <v>90</v>
      </c>
      <c r="B43" s="15" t="s">
        <v>91</v>
      </c>
      <c r="C43" s="21" t="s">
        <v>40</v>
      </c>
      <c r="D43" s="18"/>
      <c r="E43" s="23"/>
      <c r="F43" s="20"/>
    </row>
    <row r="44" spans="1:6" ht="132" x14ac:dyDescent="0.25">
      <c r="A44" s="30" t="s">
        <v>92</v>
      </c>
      <c r="B44" s="15" t="s">
        <v>93</v>
      </c>
      <c r="C44" s="15" t="s">
        <v>47</v>
      </c>
      <c r="D44" s="18"/>
      <c r="E44" s="23"/>
      <c r="F44" s="20"/>
    </row>
    <row r="45" spans="1:6" ht="132" x14ac:dyDescent="0.25">
      <c r="A45" s="30" t="s">
        <v>94</v>
      </c>
      <c r="B45" s="12" t="s">
        <v>95</v>
      </c>
      <c r="C45" s="15" t="s">
        <v>47</v>
      </c>
      <c r="D45" s="18"/>
      <c r="E45" s="23"/>
      <c r="F45" s="20"/>
    </row>
    <row r="46" spans="1:6" ht="144" x14ac:dyDescent="0.25">
      <c r="A46" s="30" t="s">
        <v>96</v>
      </c>
      <c r="B46" s="12" t="s">
        <v>97</v>
      </c>
      <c r="C46" s="15" t="s">
        <v>47</v>
      </c>
      <c r="D46" s="18"/>
      <c r="E46" s="23"/>
      <c r="F46" s="20"/>
    </row>
    <row r="47" spans="1:6" ht="96" x14ac:dyDescent="0.25">
      <c r="A47" s="30" t="s">
        <v>98</v>
      </c>
      <c r="B47" s="12" t="s">
        <v>99</v>
      </c>
      <c r="C47" s="41" t="s">
        <v>100</v>
      </c>
      <c r="D47" s="18">
        <v>1.83</v>
      </c>
      <c r="E47" s="38"/>
      <c r="F47" s="39"/>
    </row>
    <row r="48" spans="1:6" ht="60" x14ac:dyDescent="0.25">
      <c r="A48" s="30" t="s">
        <v>101</v>
      </c>
      <c r="B48" s="12" t="s">
        <v>102</v>
      </c>
      <c r="C48" s="41" t="s">
        <v>100</v>
      </c>
      <c r="D48" s="18"/>
      <c r="E48" s="38"/>
      <c r="F48" s="39"/>
    </row>
  </sheetData>
  <dataValidations count="1">
    <dataValidation type="list" allowBlank="1" showInputMessage="1" showErrorMessage="1" sqref="K2">
      <formula1>$D$1:$F$1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2018-03-05T19:26:12Z</dcterms:created>
  <dcterms:modified xsi:type="dcterms:W3CDTF">2018-03-05T21:52:57Z</dcterms:modified>
</cp:coreProperties>
</file>