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slicers/slicer1.xml" ContentType="application/vnd.ms-excel.slicer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 activeTab="4"/>
  </bookViews>
  <sheets>
    <sheet name="Кадры" sheetId="1" r:id="rId1"/>
    <sheet name="Выдача ДС" sheetId="6" r:id="rId2"/>
    <sheet name="Инструменты-Автотранспорт" sheetId="2" r:id="rId3"/>
    <sheet name="Табель учета рабочего времени" sheetId="3" r:id="rId4"/>
    <sheet name="Табель сдачи объектов" sheetId="4" r:id="rId5"/>
    <sheet name="KPI" sheetId="5" r:id="rId6"/>
  </sheets>
  <externalReferences>
    <externalReference r:id="rId7"/>
  </externalReferences>
  <definedNames>
    <definedName name="id">[1]Настройки!$L$17</definedName>
    <definedName name="Срез_Отдел">#N/A</definedName>
  </definedNames>
  <calcPr calcId="152511"/>
  <fileRecoveryPr repairLoad="1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8"/>
      </x15:slicerCaches>
    </ext>
  </extLst>
</workbook>
</file>

<file path=xl/calcChain.xml><?xml version="1.0" encoding="utf-8"?>
<calcChain xmlns="http://schemas.openxmlformats.org/spreadsheetml/2006/main">
  <c r="B8" i="3" l="1"/>
  <c r="C8" i="3"/>
  <c r="AM3" i="4"/>
  <c r="AM4" i="4"/>
  <c r="AM5" i="4"/>
  <c r="AM6" i="4"/>
  <c r="AM7" i="4"/>
  <c r="AM8" i="4"/>
  <c r="AM9" i="4"/>
  <c r="AM10" i="4"/>
  <c r="AM11" i="4"/>
  <c r="AM12" i="4"/>
  <c r="AM13" i="4"/>
  <c r="AM14" i="4"/>
  <c r="AM15" i="4"/>
  <c r="AM16" i="4"/>
  <c r="AM17" i="4"/>
  <c r="AM18" i="4"/>
  <c r="AM19" i="4"/>
  <c r="AM20" i="4"/>
  <c r="AM2" i="4"/>
  <c r="A2" i="4"/>
  <c r="A9" i="4"/>
  <c r="A10" i="4"/>
  <c r="A11" i="4"/>
  <c r="A12" i="4"/>
  <c r="A13" i="4"/>
  <c r="A14" i="4"/>
  <c r="A15" i="4"/>
  <c r="A16" i="4"/>
  <c r="A17" i="4"/>
  <c r="A18" i="4"/>
  <c r="A19" i="4"/>
  <c r="A20" i="4"/>
  <c r="A3" i="4"/>
  <c r="A4" i="4"/>
  <c r="A5" i="4"/>
  <c r="A6" i="4"/>
  <c r="A7" i="4"/>
  <c r="A8" i="4"/>
  <c r="C4" i="6"/>
  <c r="CI8" i="3"/>
  <c r="CI9" i="3"/>
  <c r="CI10" i="3"/>
  <c r="CI11" i="3"/>
  <c r="CI12" i="3"/>
  <c r="CI13" i="3"/>
  <c r="CI14" i="3"/>
  <c r="CI15" i="3"/>
  <c r="CI16" i="3"/>
  <c r="CI17" i="3"/>
  <c r="CI18" i="3"/>
  <c r="CI19" i="3"/>
  <c r="CI20" i="3"/>
  <c r="CI21" i="3"/>
  <c r="CI22" i="3"/>
  <c r="CI23" i="3"/>
  <c r="CI24" i="3"/>
  <c r="CI25" i="3"/>
  <c r="CI26" i="3"/>
  <c r="CI27" i="3"/>
  <c r="CH8" i="3"/>
  <c r="CH9" i="3"/>
  <c r="CH10" i="3"/>
  <c r="CH11" i="3"/>
  <c r="CH12" i="3"/>
  <c r="CH13" i="3"/>
  <c r="CH14" i="3"/>
  <c r="CH15" i="3"/>
  <c r="CH16" i="3"/>
  <c r="CH17" i="3"/>
  <c r="CH18" i="3"/>
  <c r="CH19" i="3"/>
  <c r="CH20" i="3"/>
  <c r="CH21" i="3"/>
  <c r="CH22" i="3"/>
  <c r="CH23" i="3"/>
  <c r="CH24" i="3"/>
  <c r="CH25" i="3"/>
  <c r="CH26" i="3"/>
  <c r="CH27" i="3"/>
  <c r="AQ8" i="3"/>
  <c r="CG7" i="3"/>
  <c r="CG27" i="3"/>
  <c r="CF8" i="3"/>
  <c r="CF9" i="3"/>
  <c r="CF10" i="3"/>
  <c r="CF11" i="3"/>
  <c r="CF12" i="3"/>
  <c r="CF13" i="3"/>
  <c r="CF14" i="3"/>
  <c r="CF15" i="3"/>
  <c r="CF16" i="3"/>
  <c r="CF17" i="3"/>
  <c r="CF18" i="3"/>
  <c r="CF19" i="3"/>
  <c r="CF20" i="3"/>
  <c r="CF21" i="3"/>
  <c r="CF22" i="3"/>
  <c r="CF23" i="3"/>
  <c r="CF24" i="3"/>
  <c r="CF25" i="3"/>
  <c r="CF26" i="3"/>
  <c r="CF27" i="3"/>
  <c r="CE8" i="3"/>
  <c r="CB8" i="3"/>
  <c r="CE9" i="3"/>
  <c r="CE10" i="3"/>
  <c r="CE11" i="3"/>
  <c r="CE12" i="3"/>
  <c r="CE13" i="3"/>
  <c r="CE14" i="3"/>
  <c r="CE15" i="3"/>
  <c r="CE16" i="3"/>
  <c r="CE17" i="3"/>
  <c r="CE18" i="3"/>
  <c r="CE19" i="3"/>
  <c r="CE20" i="3"/>
  <c r="CE21" i="3"/>
  <c r="CE22" i="3"/>
  <c r="CE23" i="3"/>
  <c r="CE24" i="3"/>
  <c r="CE25" i="3"/>
  <c r="CE26" i="3"/>
  <c r="CE27" i="3"/>
  <c r="CD8" i="3"/>
  <c r="CD9" i="3"/>
  <c r="CD10" i="3"/>
  <c r="CD11" i="3"/>
  <c r="CD12" i="3"/>
  <c r="CD13" i="3"/>
  <c r="CD14" i="3"/>
  <c r="CD15" i="3"/>
  <c r="CD16" i="3"/>
  <c r="CD17" i="3"/>
  <c r="CD18" i="3"/>
  <c r="CD19" i="3"/>
  <c r="CD20" i="3"/>
  <c r="CD21" i="3"/>
  <c r="CD22" i="3"/>
  <c r="CD23" i="3"/>
  <c r="CD24" i="3"/>
  <c r="CD25" i="3"/>
  <c r="CD26" i="3"/>
  <c r="CD27" i="3"/>
  <c r="CC8" i="3"/>
  <c r="CC9" i="3"/>
  <c r="CC10" i="3"/>
  <c r="CC11" i="3"/>
  <c r="CC12" i="3"/>
  <c r="CC13" i="3"/>
  <c r="CC14" i="3"/>
  <c r="CC15" i="3"/>
  <c r="CC16" i="3"/>
  <c r="CC17" i="3"/>
  <c r="CC18" i="3"/>
  <c r="CC19" i="3"/>
  <c r="CC20" i="3"/>
  <c r="CC21" i="3"/>
  <c r="CC22" i="3"/>
  <c r="CC23" i="3"/>
  <c r="CC24" i="3"/>
  <c r="CC25" i="3"/>
  <c r="CC26" i="3"/>
  <c r="CC27" i="3"/>
  <c r="CB9" i="3"/>
  <c r="CB10" i="3"/>
  <c r="CB11" i="3"/>
  <c r="CB12" i="3"/>
  <c r="CB13" i="3"/>
  <c r="CB14" i="3"/>
  <c r="CB15" i="3"/>
  <c r="CB16" i="3"/>
  <c r="CB17" i="3"/>
  <c r="CB18" i="3"/>
  <c r="CB19" i="3"/>
  <c r="CB20" i="3"/>
  <c r="CB21" i="3"/>
  <c r="CB22" i="3"/>
  <c r="CB23" i="3"/>
  <c r="CB24" i="3"/>
  <c r="CB25" i="3"/>
  <c r="CB26" i="3"/>
  <c r="CB27" i="3"/>
  <c r="CA8" i="3"/>
  <c r="CA9" i="3"/>
  <c r="CA10" i="3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CA26" i="3"/>
  <c r="CA27" i="3"/>
  <c r="BZ8" i="3"/>
  <c r="BZ9" i="3"/>
  <c r="BZ10" i="3"/>
  <c r="BZ11" i="3"/>
  <c r="BZ12" i="3"/>
  <c r="BZ13" i="3"/>
  <c r="BZ14" i="3"/>
  <c r="BZ15" i="3"/>
  <c r="BZ16" i="3"/>
  <c r="BZ17" i="3"/>
  <c r="BZ18" i="3"/>
  <c r="BZ19" i="3"/>
  <c r="BZ20" i="3"/>
  <c r="BZ21" i="3"/>
  <c r="BZ22" i="3"/>
  <c r="BZ23" i="3"/>
  <c r="BZ24" i="3"/>
  <c r="BZ25" i="3"/>
  <c r="BZ26" i="3"/>
  <c r="BZ27" i="3"/>
  <c r="BY6" i="3"/>
  <c r="BY8" i="3" s="1"/>
  <c r="CI4" i="3"/>
  <c r="AT1" i="3"/>
  <c r="AN8" i="3"/>
  <c r="AO8" i="3"/>
  <c r="AR4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H6" i="3"/>
  <c r="AH8" i="3" s="1"/>
  <c r="AP7" i="3"/>
  <c r="AI9" i="3"/>
  <c r="AJ9" i="3"/>
  <c r="AK9" i="3"/>
  <c r="AL9" i="3"/>
  <c r="AM9" i="3"/>
  <c r="AN9" i="3"/>
  <c r="AO9" i="3"/>
  <c r="AI10" i="3"/>
  <c r="AJ10" i="3"/>
  <c r="AK10" i="3"/>
  <c r="AL10" i="3"/>
  <c r="AM10" i="3"/>
  <c r="AN10" i="3"/>
  <c r="AO10" i="3"/>
  <c r="AI11" i="3"/>
  <c r="AJ11" i="3"/>
  <c r="AK11" i="3"/>
  <c r="AL11" i="3"/>
  <c r="AM11" i="3"/>
  <c r="AN11" i="3"/>
  <c r="AO11" i="3"/>
  <c r="AI12" i="3"/>
  <c r="AJ12" i="3"/>
  <c r="AK12" i="3"/>
  <c r="AL12" i="3"/>
  <c r="AM12" i="3"/>
  <c r="AN12" i="3"/>
  <c r="AO12" i="3"/>
  <c r="AI13" i="3"/>
  <c r="AJ13" i="3"/>
  <c r="AK13" i="3"/>
  <c r="AL13" i="3"/>
  <c r="AM13" i="3"/>
  <c r="AN13" i="3"/>
  <c r="AO13" i="3"/>
  <c r="AI14" i="3"/>
  <c r="AJ14" i="3"/>
  <c r="AK14" i="3"/>
  <c r="AL14" i="3"/>
  <c r="AM14" i="3"/>
  <c r="AN14" i="3"/>
  <c r="AO14" i="3"/>
  <c r="AI15" i="3"/>
  <c r="AJ15" i="3"/>
  <c r="AK15" i="3"/>
  <c r="AL15" i="3"/>
  <c r="AM15" i="3"/>
  <c r="AN15" i="3"/>
  <c r="AO15" i="3"/>
  <c r="AI16" i="3"/>
  <c r="AJ16" i="3"/>
  <c r="AK16" i="3"/>
  <c r="AL16" i="3"/>
  <c r="AM16" i="3"/>
  <c r="AN16" i="3"/>
  <c r="AO16" i="3"/>
  <c r="AI17" i="3"/>
  <c r="AJ17" i="3"/>
  <c r="AK17" i="3"/>
  <c r="AL17" i="3"/>
  <c r="AM17" i="3"/>
  <c r="AN17" i="3"/>
  <c r="AO17" i="3"/>
  <c r="AI18" i="3"/>
  <c r="AJ18" i="3"/>
  <c r="AK18" i="3"/>
  <c r="AL18" i="3"/>
  <c r="AM18" i="3"/>
  <c r="AN18" i="3"/>
  <c r="AO18" i="3"/>
  <c r="AI19" i="3"/>
  <c r="AJ19" i="3"/>
  <c r="AK19" i="3"/>
  <c r="AL19" i="3"/>
  <c r="AM19" i="3"/>
  <c r="AN19" i="3"/>
  <c r="AO19" i="3"/>
  <c r="AI20" i="3"/>
  <c r="AJ20" i="3"/>
  <c r="AK20" i="3"/>
  <c r="AL20" i="3"/>
  <c r="AM20" i="3"/>
  <c r="AN20" i="3"/>
  <c r="AO20" i="3"/>
  <c r="AI21" i="3"/>
  <c r="AJ21" i="3"/>
  <c r="AK21" i="3"/>
  <c r="AL21" i="3"/>
  <c r="AM21" i="3"/>
  <c r="AN21" i="3"/>
  <c r="AO21" i="3"/>
  <c r="AI22" i="3"/>
  <c r="AJ22" i="3"/>
  <c r="AK22" i="3"/>
  <c r="AL22" i="3"/>
  <c r="AM22" i="3"/>
  <c r="AN22" i="3"/>
  <c r="AO22" i="3"/>
  <c r="AI23" i="3"/>
  <c r="AJ23" i="3"/>
  <c r="AK23" i="3"/>
  <c r="AL23" i="3"/>
  <c r="AM23" i="3"/>
  <c r="AN23" i="3"/>
  <c r="AO23" i="3"/>
  <c r="AI24" i="3"/>
  <c r="AJ24" i="3"/>
  <c r="AK24" i="3"/>
  <c r="AL24" i="3"/>
  <c r="AM24" i="3"/>
  <c r="AN24" i="3"/>
  <c r="AO24" i="3"/>
  <c r="AI25" i="3"/>
  <c r="AJ25" i="3"/>
  <c r="AK25" i="3"/>
  <c r="AL25" i="3"/>
  <c r="AM25" i="3"/>
  <c r="AN25" i="3"/>
  <c r="AO25" i="3"/>
  <c r="AI26" i="3"/>
  <c r="AJ26" i="3"/>
  <c r="AK26" i="3"/>
  <c r="AL26" i="3"/>
  <c r="AM26" i="3"/>
  <c r="AN26" i="3"/>
  <c r="AO26" i="3"/>
  <c r="AM8" i="3"/>
  <c r="AL8" i="3"/>
  <c r="AK8" i="3"/>
  <c r="AJ8" i="3"/>
  <c r="AI8" i="3"/>
  <c r="AN7" i="3" l="1"/>
  <c r="CJ8" i="3"/>
  <c r="AJ7" i="3"/>
  <c r="AL7" i="3"/>
  <c r="CF7" i="3"/>
  <c r="CC7" i="3"/>
  <c r="CD7" i="3"/>
  <c r="CE7" i="3"/>
  <c r="CB7" i="3"/>
  <c r="CA7" i="3"/>
  <c r="BY27" i="3"/>
  <c r="BY25" i="3"/>
  <c r="BY23" i="3"/>
  <c r="BY21" i="3"/>
  <c r="BY19" i="3"/>
  <c r="BY17" i="3"/>
  <c r="BY15" i="3"/>
  <c r="BY13" i="3"/>
  <c r="BY11" i="3"/>
  <c r="BY9" i="3"/>
  <c r="BY26" i="3"/>
  <c r="BY24" i="3"/>
  <c r="BY22" i="3"/>
  <c r="BY20" i="3"/>
  <c r="BY18" i="3"/>
  <c r="BY16" i="3"/>
  <c r="BY14" i="3"/>
  <c r="BY12" i="3"/>
  <c r="BY10" i="3"/>
  <c r="BZ7" i="3"/>
  <c r="AO7" i="3"/>
  <c r="AK7" i="3"/>
  <c r="AM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I7" i="3"/>
  <c r="BY7" i="3" l="1"/>
  <c r="AH7" i="3"/>
  <c r="AR26" i="3" l="1"/>
  <c r="C26" i="3"/>
  <c r="B26" i="3"/>
  <c r="AR25" i="3"/>
  <c r="C25" i="3"/>
  <c r="B25" i="3"/>
  <c r="AR24" i="3"/>
  <c r="C24" i="3"/>
  <c r="B24" i="3"/>
  <c r="AR23" i="3"/>
  <c r="C23" i="3"/>
  <c r="B23" i="3"/>
  <c r="AR22" i="3"/>
  <c r="C22" i="3"/>
  <c r="B22" i="3"/>
  <c r="AR21" i="3"/>
  <c r="C21" i="3"/>
  <c r="B21" i="3"/>
  <c r="AR20" i="3"/>
  <c r="C20" i="3"/>
  <c r="B20" i="3"/>
  <c r="AR19" i="3"/>
  <c r="C19" i="3"/>
  <c r="B19" i="3"/>
  <c r="AR18" i="3"/>
  <c r="C18" i="3"/>
  <c r="B18" i="3"/>
  <c r="AR17" i="3"/>
  <c r="C17" i="3"/>
  <c r="B17" i="3"/>
  <c r="AR16" i="3"/>
  <c r="C16" i="3"/>
  <c r="B16" i="3"/>
  <c r="AR15" i="3"/>
  <c r="C15" i="3"/>
  <c r="B15" i="3"/>
  <c r="AR14" i="3"/>
  <c r="C14" i="3"/>
  <c r="B14" i="3"/>
  <c r="AR13" i="3"/>
  <c r="AH27" i="3"/>
  <c r="C13" i="3"/>
  <c r="B13" i="3"/>
  <c r="AR12" i="3"/>
  <c r="AS12" i="3" s="1"/>
  <c r="C12" i="3"/>
  <c r="B12" i="3"/>
  <c r="AR11" i="3"/>
  <c r="C11" i="3"/>
  <c r="B11" i="3"/>
  <c r="AR10" i="3"/>
  <c r="C10" i="3"/>
  <c r="B10" i="3"/>
  <c r="AR9" i="3"/>
  <c r="AS9" i="3" s="1"/>
  <c r="C9" i="3"/>
  <c r="B9" i="3"/>
  <c r="AR8" i="3"/>
  <c r="AS8" i="3" s="1"/>
  <c r="AQ7" i="3"/>
  <c r="D1" i="3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AR7" i="3" l="1"/>
  <c r="AS11" i="3"/>
  <c r="AS10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7" i="3" l="1"/>
  <c r="CH7" i="3"/>
  <c r="CJ16" i="3"/>
  <c r="CI7" i="3"/>
  <c r="CJ12" i="3"/>
  <c r="CJ25" i="3"/>
  <c r="CJ15" i="3"/>
  <c r="CJ24" i="3"/>
  <c r="CJ26" i="3"/>
  <c r="CJ27" i="3"/>
  <c r="CJ10" i="3"/>
  <c r="CJ22" i="3"/>
  <c r="CJ13" i="3"/>
  <c r="CJ19" i="3"/>
  <c r="CJ18" i="3"/>
  <c r="CJ9" i="3"/>
  <c r="CJ14" i="3"/>
  <c r="CJ11" i="3"/>
  <c r="CJ20" i="3"/>
  <c r="CJ21" i="3"/>
  <c r="CJ17" i="3"/>
  <c r="CJ23" i="3"/>
  <c r="CJ7" i="3" l="1"/>
</calcChain>
</file>

<file path=xl/sharedStrings.xml><?xml version="1.0" encoding="utf-8"?>
<sst xmlns="http://schemas.openxmlformats.org/spreadsheetml/2006/main" count="684" uniqueCount="149">
  <si>
    <t>ФИО сотрудника</t>
  </si>
  <si>
    <t>Должность</t>
  </si>
  <si>
    <t>Отдел</t>
  </si>
  <si>
    <t>Дата приема на работу</t>
  </si>
  <si>
    <t>Дата увольнения</t>
  </si>
  <si>
    <t>Официальный оклад</t>
  </si>
  <si>
    <t>Не официальная ЗП</t>
  </si>
  <si>
    <t>М1</t>
  </si>
  <si>
    <t>Генеральный директор</t>
  </si>
  <si>
    <t>Менеджмент организации</t>
  </si>
  <si>
    <t>М2</t>
  </si>
  <si>
    <t>М3</t>
  </si>
  <si>
    <t>Операционный директор</t>
  </si>
  <si>
    <t>Дашкевич Олег Александрович</t>
  </si>
  <si>
    <t>Бригадир</t>
  </si>
  <si>
    <t>ПТ1</t>
  </si>
  <si>
    <t>Адушкин Николай Евгеньевич</t>
  </si>
  <si>
    <t>Стажер</t>
  </si>
  <si>
    <t>ПТ2</t>
  </si>
  <si>
    <t>Ждан Станислав Юрьевич</t>
  </si>
  <si>
    <t>ПТ3</t>
  </si>
  <si>
    <t>Ширяев Алексей Алексеевич</t>
  </si>
  <si>
    <t>ПТ4</t>
  </si>
  <si>
    <t>Циклык Андрей Петрович</t>
  </si>
  <si>
    <t>ПТ5</t>
  </si>
  <si>
    <t>Бирюков Александр Сергеевич</t>
  </si>
  <si>
    <t>ПТ6</t>
  </si>
  <si>
    <t>Ким Вадим Александрович</t>
  </si>
  <si>
    <t>Громов Данила Павлович</t>
  </si>
  <si>
    <t>ПТ7</t>
  </si>
  <si>
    <t>Киселев Михаил Викторович</t>
  </si>
  <si>
    <t>ПТ8</t>
  </si>
  <si>
    <t>Топучков Вячеслав Валерьевич</t>
  </si>
  <si>
    <t>ОП1</t>
  </si>
  <si>
    <t>Цымбылова Эльвира Бато-Жаргановна</t>
  </si>
  <si>
    <t>Менеджер по продажам</t>
  </si>
  <si>
    <t>Отдел продаж</t>
  </si>
  <si>
    <t>Учредитель</t>
  </si>
  <si>
    <t>Производственно-технический</t>
  </si>
  <si>
    <t>Монтажник 1 к</t>
  </si>
  <si>
    <t>Монтажник 2 к</t>
  </si>
  <si>
    <t>Общая ЗП</t>
  </si>
  <si>
    <t>ПТ9</t>
  </si>
  <si>
    <t>ПТ10</t>
  </si>
  <si>
    <t>Код сотрудника</t>
  </si>
  <si>
    <t>Постолакий Дан Олегович</t>
  </si>
  <si>
    <t>Постолакий Октавиан Олегович</t>
  </si>
  <si>
    <t>Лоншаков Станислав Владимирович</t>
  </si>
  <si>
    <t>Месяц</t>
  </si>
  <si>
    <t>Дата</t>
  </si>
  <si>
    <t>День недели</t>
  </si>
  <si>
    <t>Вс</t>
  </si>
  <si>
    <t>Пн</t>
  </si>
  <si>
    <t>Вт</t>
  </si>
  <si>
    <t>Ср</t>
  </si>
  <si>
    <t>Чт</t>
  </si>
  <si>
    <t>Пт</t>
  </si>
  <si>
    <t>Сб</t>
  </si>
  <si>
    <t>Апрель</t>
  </si>
  <si>
    <t>Основной отпуск</t>
  </si>
  <si>
    <t>Дополнительный отпуск</t>
  </si>
  <si>
    <t>до</t>
  </si>
  <si>
    <t>уч</t>
  </si>
  <si>
    <t>Ученический отпуск</t>
  </si>
  <si>
    <t>бс</t>
  </si>
  <si>
    <t>Отпуск без содержания</t>
  </si>
  <si>
    <t>Прогул/Прочая неявка</t>
  </si>
  <si>
    <t>Больничный</t>
  </si>
  <si>
    <t>бл</t>
  </si>
  <si>
    <t>пр</t>
  </si>
  <si>
    <t>Не предусмотренно</t>
  </si>
  <si>
    <t>Выходные дни</t>
  </si>
  <si>
    <t>Праздничный день</t>
  </si>
  <si>
    <t>Перенесенный выходной</t>
  </si>
  <si>
    <t>п</t>
  </si>
  <si>
    <t>пв</t>
  </si>
  <si>
    <t>нп</t>
  </si>
  <si>
    <t>Рабочий день/кол-во часов</t>
  </si>
  <si>
    <t>Работа без автомобиля</t>
  </si>
  <si>
    <t>ПТ11</t>
  </si>
  <si>
    <t>ПТ12</t>
  </si>
  <si>
    <t>ПТ13</t>
  </si>
  <si>
    <t>ПТ14</t>
  </si>
  <si>
    <t>ПТ15</t>
  </si>
  <si>
    <t>Мобильный номер</t>
  </si>
  <si>
    <t>Белогривцев Михаил Михайлович</t>
  </si>
  <si>
    <t>Белогривцев Сергей Михайлович</t>
  </si>
  <si>
    <t>Лапичков Андрей Николаевич</t>
  </si>
  <si>
    <t>Лемешев Сергей Александрович</t>
  </si>
  <si>
    <t>Меньков Николай Иванович</t>
  </si>
  <si>
    <t>Количество дней</t>
  </si>
  <si>
    <t>Явка</t>
  </si>
  <si>
    <t>Дни</t>
  </si>
  <si>
    <t>Часы</t>
  </si>
  <si>
    <t>Май</t>
  </si>
  <si>
    <t>Итого</t>
  </si>
  <si>
    <t>Внеплановый рабочий день</t>
  </si>
  <si>
    <t>ВРБ</t>
  </si>
  <si>
    <t>Часы переработки</t>
  </si>
  <si>
    <t>Выданная сумма</t>
  </si>
  <si>
    <t>Дата выдачи</t>
  </si>
  <si>
    <t>Нужды</t>
  </si>
  <si>
    <t>Ремонт болгарки</t>
  </si>
  <si>
    <t>В счет ЗП</t>
  </si>
  <si>
    <t>Плановые работы</t>
  </si>
  <si>
    <t>Срыв сдачи объекта по иным причинам</t>
  </si>
  <si>
    <t>Срыв сдачи объекта по вине исполнителей</t>
  </si>
  <si>
    <t>Объект переделывается</t>
  </si>
  <si>
    <t>№Заказа/Адрес</t>
  </si>
  <si>
    <t>Исполнитель 1</t>
  </si>
  <si>
    <t>Исполнитель 2</t>
  </si>
  <si>
    <t>Исполнитель 3</t>
  </si>
  <si>
    <t>Исполнитель 4</t>
  </si>
  <si>
    <t>Исполнитель 5</t>
  </si>
  <si>
    <t>Исполнитель 6</t>
  </si>
  <si>
    <t>Исполнитель 7</t>
  </si>
  <si>
    <t>сви</t>
  </si>
  <si>
    <t>сип</t>
  </si>
  <si>
    <t>обп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</si>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</sst>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trike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rgb="FF11111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lightUp">
        <fgColor rgb="FFE1EAAF"/>
      </patternFill>
    </fill>
    <fill>
      <patternFill patternType="lightUp">
        <fgColor rgb="FFFFC8B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rgb="FFFF0000"/>
      </patternFill>
    </fill>
    <fill>
      <patternFill patternType="lightUp">
        <bgColor rgb="FFFFFF00"/>
      </patternFill>
    </fill>
    <fill>
      <patternFill patternType="lightUp">
        <bgColor rgb="FF7030A0"/>
      </patternFill>
    </fill>
    <fill>
      <patternFill patternType="lightUp">
        <bgColor rgb="FF00B050"/>
      </patternFill>
    </fill>
    <fill>
      <patternFill patternType="gray125">
        <bgColor rgb="FFEAEAEA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  <protection hidden="1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/>
    <xf numFmtId="0" fontId="6" fillId="8" borderId="1" xfId="0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left" vertical="center"/>
      <protection hidden="1"/>
    </xf>
    <xf numFmtId="0" fontId="7" fillId="9" borderId="1" xfId="0" applyFont="1" applyFill="1" applyBorder="1" applyAlignment="1" applyProtection="1">
      <alignment horizontal="center" vertical="center"/>
      <protection hidden="1"/>
    </xf>
    <xf numFmtId="0" fontId="6" fillId="8" borderId="4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/>
    <xf numFmtId="0" fontId="8" fillId="0" borderId="0" xfId="0" applyFont="1" applyFill="1" applyBorder="1" applyAlignment="1" applyProtection="1">
      <alignment horizontal="left" vertical="center"/>
      <protection hidden="1"/>
    </xf>
    <xf numFmtId="0" fontId="5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/>
    <xf numFmtId="0" fontId="1" fillId="0" borderId="7" xfId="0" applyFont="1" applyBorder="1"/>
    <xf numFmtId="0" fontId="6" fillId="8" borderId="9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/>
    <xf numFmtId="0" fontId="4" fillId="10" borderId="10" xfId="0" applyFont="1" applyFill="1" applyBorder="1" applyAlignment="1">
      <alignment horizontal="center" vertical="center"/>
    </xf>
    <xf numFmtId="0" fontId="7" fillId="9" borderId="10" xfId="0" applyFont="1" applyFill="1" applyBorder="1" applyAlignment="1" applyProtection="1">
      <alignment horizontal="center" vertical="center"/>
      <protection hidden="1"/>
    </xf>
    <xf numFmtId="0" fontId="8" fillId="0" borderId="11" xfId="0" applyFont="1" applyFill="1" applyBorder="1" applyAlignment="1" applyProtection="1">
      <alignment horizontal="left" vertical="center"/>
      <protection hidden="1"/>
    </xf>
    <xf numFmtId="0" fontId="6" fillId="8" borderId="7" xfId="0" applyFont="1" applyFill="1" applyBorder="1" applyAlignment="1" applyProtection="1">
      <alignment horizontal="center" vertical="center"/>
      <protection hidden="1"/>
    </xf>
    <xf numFmtId="0" fontId="7" fillId="9" borderId="5" xfId="0" applyFont="1" applyFill="1" applyBorder="1" applyAlignment="1" applyProtection="1">
      <alignment horizontal="center" vertical="center"/>
      <protection hidden="1"/>
    </xf>
    <xf numFmtId="0" fontId="1" fillId="0" borderId="8" xfId="0" applyFont="1" applyBorder="1"/>
    <xf numFmtId="0" fontId="1" fillId="0" borderId="10" xfId="0" applyFont="1" applyBorder="1"/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13" borderId="10" xfId="0" quotePrefix="1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10" fillId="12" borderId="0" xfId="0" applyFont="1" applyFill="1"/>
    <xf numFmtId="0" fontId="1" fillId="0" borderId="5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2" xfId="0" applyFont="1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0" fillId="12" borderId="0" xfId="0" applyFont="1" applyFill="1" applyBorder="1"/>
    <xf numFmtId="0" fontId="9" fillId="11" borderId="2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1" fillId="0" borderId="1" xfId="0" applyFont="1" applyBorder="1" applyAlignment="1"/>
    <xf numFmtId="0" fontId="5" fillId="7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0" borderId="25" xfId="0" applyFont="1" applyBorder="1"/>
    <xf numFmtId="0" fontId="1" fillId="0" borderId="4" xfId="0" applyFont="1" applyBorder="1"/>
    <xf numFmtId="0" fontId="1" fillId="0" borderId="14" xfId="0" applyFont="1" applyBorder="1"/>
    <xf numFmtId="0" fontId="11" fillId="0" borderId="26" xfId="0" applyFont="1" applyBorder="1" applyAlignment="1"/>
    <xf numFmtId="0" fontId="11" fillId="0" borderId="27" xfId="0" applyFont="1" applyBorder="1" applyAlignment="1"/>
    <xf numFmtId="0" fontId="11" fillId="0" borderId="28" xfId="0" applyFont="1" applyBorder="1" applyAlignment="1"/>
    <xf numFmtId="0" fontId="4" fillId="0" borderId="24" xfId="0" applyFont="1" applyBorder="1"/>
    <xf numFmtId="0" fontId="4" fillId="0" borderId="10" xfId="0" applyFont="1" applyBorder="1"/>
    <xf numFmtId="0" fontId="11" fillId="0" borderId="29" xfId="0" applyFont="1" applyBorder="1" applyAlignment="1"/>
    <xf numFmtId="0" fontId="2" fillId="0" borderId="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0" fillId="12" borderId="1" xfId="0" applyFont="1" applyFill="1" applyBorder="1"/>
    <xf numFmtId="0" fontId="9" fillId="11" borderId="1" xfId="0" applyFont="1" applyFill="1" applyBorder="1" applyAlignment="1">
      <alignment horizontal="center" vertical="center"/>
    </xf>
    <xf numFmtId="0" fontId="6" fillId="8" borderId="10" xfId="0" applyFont="1" applyFill="1" applyBorder="1" applyAlignment="1" applyProtection="1">
      <alignment horizontal="center" vertical="center"/>
      <protection hidden="1"/>
    </xf>
    <xf numFmtId="0" fontId="1" fillId="0" borderId="32" xfId="0" applyFont="1" applyBorder="1"/>
    <xf numFmtId="0" fontId="1" fillId="0" borderId="33" xfId="0" applyFont="1" applyBorder="1"/>
    <xf numFmtId="0" fontId="8" fillId="8" borderId="1" xfId="0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>
      <alignment horizontal="center"/>
    </xf>
    <xf numFmtId="0" fontId="2" fillId="0" borderId="0" xfId="0" applyFont="1" applyBorder="1"/>
    <xf numFmtId="0" fontId="11" fillId="0" borderId="0" xfId="0" applyFont="1" applyAlignment="1">
      <alignment horizontal="center" vertical="center"/>
    </xf>
    <xf numFmtId="0" fontId="14" fillId="0" borderId="3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/>
    <xf numFmtId="0" fontId="1" fillId="0" borderId="1" xfId="0" applyFont="1" applyBorder="1" applyAlignment="1">
      <alignment horizontal="center" wrapText="1"/>
    </xf>
    <xf numFmtId="0" fontId="13" fillId="17" borderId="34" xfId="0" applyFont="1" applyFill="1" applyBorder="1" applyAlignment="1" applyProtection="1">
      <alignment horizontal="center" vertical="center"/>
      <protection hidden="1"/>
    </xf>
    <xf numFmtId="0" fontId="2" fillId="0" borderId="32" xfId="0" applyFont="1" applyBorder="1"/>
    <xf numFmtId="0" fontId="2" fillId="0" borderId="4" xfId="0" applyFont="1" applyBorder="1" applyAlignment="1">
      <alignment vertical="center"/>
    </xf>
    <xf numFmtId="0" fontId="2" fillId="18" borderId="0" xfId="0" applyFont="1" applyFill="1" applyBorder="1"/>
    <xf numFmtId="0" fontId="1" fillId="18" borderId="0" xfId="0" applyFont="1" applyFill="1" applyBorder="1" applyAlignment="1">
      <alignment vertical="center" wrapText="1"/>
    </xf>
    <xf numFmtId="0" fontId="2" fillId="18" borderId="0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12" fillId="16" borderId="0" xfId="0" applyFont="1" applyFill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1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lightUp">
          <fgColor rgb="FFFFC8B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lightUp">
          <fgColor rgb="FFFFC8B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1"/>
    </dxf>
    <dxf>
      <border outline="0">
        <right style="thin">
          <color indexed="64"/>
        </right>
        <top style="thin">
          <color indexed="64"/>
        </top>
      </border>
    </dxf>
  </dxfs>
  <tableStyles count="0" defaultTableStyle="TableStyleMedium2" defaultPivotStyle="PivotStyleMedium9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112059</xdr:colOff>
      <xdr:row>1</xdr:row>
      <xdr:rowOff>0</xdr:rowOff>
    </xdr:from>
    <xdr:to>
      <xdr:col>1</xdr:col>
      <xdr:colOff>2320739</xdr:colOff>
      <xdr:row>5</xdr:row>
      <xdr:rowOff>190500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7" name="Отдел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Отдел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059" y="190500"/>
              <a:ext cx="3385298" cy="952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2013 и более поздних версиях.
Если фигура была изменена в более ранней версии Excel или книга была сохранена в Excel 2007ли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80;&#1079;&#1074;&#1086;&#1076;&#1089;&#1090;&#1074;&#1077;&#1085;&#1085;&#1086;-&#1090;&#1077;&#1093;&#1085;&#1080;&#1095;&#1077;&#1089;&#1082;&#1080;&#1081;%20&#1086;&#1090;&#1076;&#1077;&#1083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исание KPI Пр-Тех отдела"/>
      <sheetName val="Инструкция"/>
      <sheetName val="Настройки"/>
      <sheetName val="Неявки"/>
      <sheetName val="Кадры"/>
      <sheetName val="Табель учета рабочего времени"/>
      <sheetName val="Табель сдачи объектов"/>
      <sheetName val="KPI Пр-Тех отдела"/>
    </sheetNames>
    <sheetDataSet>
      <sheetData sheetId="0"/>
      <sheetData sheetId="1"/>
      <sheetData sheetId="2">
        <row r="17">
          <cell r="L17" t="str">
            <v>Символ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Отдел" sourceName="Отдел">
  <extLst>
    <x:ext xmlns:x15="http://schemas.microsoft.com/office/spreadsheetml/2010/11/main" uri="{2F2917AC-EB37-4324-AD4E-5DD8C200BD13}">
      <x15:tableSlicerCache tableId="11" column="3" customListSort="0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Отдел" cache="Срез_Отдел" caption="Отдел" showCaption="0" rowHeight="241300"/>
</slicers>
</file>

<file path=xl/tables/table1.xml><?xml version="1.0" encoding="utf-8"?>
<table xmlns="http://schemas.openxmlformats.org/spreadsheetml/2006/main" id="6" name="Кадры" displayName="Кадры" ref="A1:D20" totalsRowShown="0" headerRowDxfId="12" dataDxfId="13">
  <autoFilter ref="A1:D20"/>
  <tableColumns count="4">
    <tableColumn id="2" name="Код сотрудника" dataDxfId="11"/>
    <tableColumn id="1" name="ФИО сотрудника" dataDxfId="14"/>
    <tableColumn id="3" name="Должность" dataDxfId="10"/>
    <tableColumn id="4" name="Отдел" dataDxfId="9"/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id="3" name="УчВрАпрель2018" displayName="УчВрАпрель2018" ref="D8:AG27" headerRowCount="0" totalsRowShown="0" tableBorderDxfId="164">
  <tableColumns count="30">
    <tableColumn id="1" name="Столбец1" headerRowDxfId="163" dataDxfId="162"/>
    <tableColumn id="2" name="Столбец2" headerRowDxfId="161" dataDxfId="160"/>
    <tableColumn id="3" name="Столбец3" headerRowDxfId="159" dataDxfId="158"/>
    <tableColumn id="4" name="Столбец4" headerRowDxfId="157" dataDxfId="156"/>
    <tableColumn id="5" name="Столбец5" headerRowDxfId="155" dataDxfId="154"/>
    <tableColumn id="6" name="Столбец6" headerRowDxfId="153" dataDxfId="152"/>
    <tableColumn id="7" name="Столбец7" headerRowDxfId="151" dataDxfId="150"/>
    <tableColumn id="8" name="Столбец8" headerRowDxfId="149" dataDxfId="148"/>
    <tableColumn id="9" name="Столбец9" headerRowDxfId="147" dataDxfId="146"/>
    <tableColumn id="10" name="Столбец10" headerRowDxfId="145" dataDxfId="144"/>
    <tableColumn id="11" name="Столбец11" headerRowDxfId="143" dataDxfId="142"/>
    <tableColumn id="12" name="Столбец12" headerRowDxfId="141" dataDxfId="140"/>
    <tableColumn id="13" name="Столбец13" headerRowDxfId="139" dataDxfId="138"/>
    <tableColumn id="14" name="Столбец14" headerRowDxfId="137" dataDxfId="136"/>
    <tableColumn id="15" name="Столбец15" headerRowDxfId="135" dataDxfId="134"/>
    <tableColumn id="16" name="Столбец16" headerRowDxfId="133" dataDxfId="132"/>
    <tableColumn id="17" name="Столбец17" headerRowDxfId="131" dataDxfId="130"/>
    <tableColumn id="18" name="Столбец18" headerRowDxfId="129" dataDxfId="128"/>
    <tableColumn id="19" name="Столбец19" headerRowDxfId="127" dataDxfId="126"/>
    <tableColumn id="20" name="Столбец20" headerRowDxfId="125" dataDxfId="124"/>
    <tableColumn id="21" name="Столбец21" headerRowDxfId="123" dataDxfId="122"/>
    <tableColumn id="22" name="Столбец22" headerRowDxfId="121" dataDxfId="120"/>
    <tableColumn id="23" name="Столбец23" headerRowDxfId="119" dataDxfId="118"/>
    <tableColumn id="24" name="Столбец24" headerRowDxfId="117" dataDxfId="116"/>
    <tableColumn id="25" name="Столбец25" headerRowDxfId="115" dataDxfId="114"/>
    <tableColumn id="26" name="Столбец26" headerRowDxfId="113" dataDxfId="112"/>
    <tableColumn id="27" name="Столбец27" headerRowDxfId="111" dataDxfId="110"/>
    <tableColumn id="28" name="Столбец28" headerRowDxfId="109" dataDxfId="108"/>
    <tableColumn id="29" name="Столбец29" headerRowDxfId="107" dataDxfId="106"/>
    <tableColumn id="30" name="Столбец30" headerRowDxfId="105" dataDxfId="104"/>
  </tableColumns>
  <tableStyleInfo name="TableStyleLight20" showFirstColumn="0" showLastColumn="0" showRowStripes="1" showColumnStripes="0"/>
</table>
</file>

<file path=xl/tables/table3.xml><?xml version="1.0" encoding="utf-8"?>
<table xmlns="http://schemas.openxmlformats.org/spreadsheetml/2006/main" id="4" name="УчВрМай2018" displayName="УчВрМай2018" ref="AT8:CJ27" headerRowCount="0" totalsRowShown="0" headerRowDxfId="70" dataDxfId="71" tableBorderDxfId="103">
  <tableColumns count="43">
    <tableColumn id="1" name="Столбец1" headerRowDxfId="39" dataDxfId="102"/>
    <tableColumn id="2" name="Столбец2" headerRowDxfId="40" dataDxfId="101"/>
    <tableColumn id="3" name="Столбец3" headerRowDxfId="41" dataDxfId="100"/>
    <tableColumn id="4" name="Столбец4" headerRowDxfId="42" dataDxfId="99"/>
    <tableColumn id="5" name="Столбец5" headerRowDxfId="43" dataDxfId="98"/>
    <tableColumn id="6" name="Столбец6" headerRowDxfId="44" dataDxfId="97"/>
    <tableColumn id="7" name="Столбец7" headerRowDxfId="45" dataDxfId="96"/>
    <tableColumn id="8" name="Столбец8" headerRowDxfId="46" dataDxfId="95"/>
    <tableColumn id="9" name="Столбец9" headerRowDxfId="47" dataDxfId="94"/>
    <tableColumn id="10" name="Столбец10" headerRowDxfId="48" dataDxfId="93"/>
    <tableColumn id="11" name="Столбец11" headerRowDxfId="49" dataDxfId="92"/>
    <tableColumn id="12" name="Столбец12" headerRowDxfId="50" dataDxfId="91"/>
    <tableColumn id="13" name="Столбец13" headerRowDxfId="51" dataDxfId="90"/>
    <tableColumn id="14" name="Столбец14" headerRowDxfId="52" dataDxfId="89"/>
    <tableColumn id="15" name="Столбец15" headerRowDxfId="53" dataDxfId="88"/>
    <tableColumn id="16" name="Столбец16" headerRowDxfId="54" dataDxfId="87"/>
    <tableColumn id="17" name="Столбец17" headerRowDxfId="55" dataDxfId="86"/>
    <tableColumn id="18" name="Столбец18" headerRowDxfId="56" dataDxfId="85"/>
    <tableColumn id="19" name="Столбец19" headerRowDxfId="57" dataDxfId="84"/>
    <tableColumn id="20" name="Столбец20" headerRowDxfId="58" dataDxfId="83"/>
    <tableColumn id="21" name="Столбец21" headerRowDxfId="59" dataDxfId="82"/>
    <tableColumn id="22" name="Столбец22" headerRowDxfId="60" dataDxfId="81"/>
    <tableColumn id="23" name="Столбец23" headerRowDxfId="61" dataDxfId="80"/>
    <tableColumn id="24" name="Столбец24" headerRowDxfId="62" dataDxfId="79"/>
    <tableColumn id="25" name="Столбец25" headerRowDxfId="63" dataDxfId="78"/>
    <tableColumn id="26" name="Столбец26" headerRowDxfId="64" dataDxfId="77"/>
    <tableColumn id="27" name="Столбец27" headerRowDxfId="65" dataDxfId="76"/>
    <tableColumn id="28" name="Столбец28" headerRowDxfId="66" dataDxfId="75"/>
    <tableColumn id="29" name="Столбец29" headerRowDxfId="67" dataDxfId="74"/>
    <tableColumn id="30" name="Столбец30" headerRowDxfId="68" dataDxfId="73"/>
    <tableColumn id="31" name="Столбец31" headerRowDxfId="69" dataDxfId="72"/>
    <tableColumn id="32" name="Столбец32" headerRowDxfId="38" dataDxfId="25">
      <calculatedColumnFormula>COUNTIF(УчВрМай2018[[#This Row],[Столбец1]:[Столбец31]],BY$6)</calculatedColumnFormula>
    </tableColumn>
    <tableColumn id="33" name="Столбец33" headerRowDxfId="37" dataDxfId="24">
      <calculatedColumnFormula>COUNTIF(УчВрМай2018[[#This Row],[Столбец1]:[Столбец31]],BZ$6)</calculatedColumnFormula>
    </tableColumn>
    <tableColumn id="34" name="Столбец34" headerRowDxfId="36" dataDxfId="23">
      <calculatedColumnFormula>COUNTIF(УчВрМай2018[[#This Row],[Столбец1]:[Столбец31]],CA$6)</calculatedColumnFormula>
    </tableColumn>
    <tableColumn id="35" name="Столбец35" headerRowDxfId="35" dataDxfId="22">
      <calculatedColumnFormula>COUNTIF(УчВрМай2018[[#This Row],[Столбец1]:[Столбец31]],CB$6)</calculatedColumnFormula>
    </tableColumn>
    <tableColumn id="36" name="Столбец36" headerRowDxfId="34" dataDxfId="21">
      <calculatedColumnFormula>COUNTIF(УчВрМай2018[[#This Row],[Столбец1]:[Столбец31]],CC$6)</calculatedColumnFormula>
    </tableColumn>
    <tableColumn id="37" name="Столбец37" headerRowDxfId="33" dataDxfId="20">
      <calculatedColumnFormula>COUNTIF(УчВрМай2018[[#This Row],[Столбец1]:[Столбец31]],CD$6)</calculatedColumnFormula>
    </tableColumn>
    <tableColumn id="38" name="Столбец38" headerRowDxfId="32" dataDxfId="19">
      <calculatedColumnFormula>COUNTIF(УчВрМай2018[[#This Row],[Столбец1]:[Столбец31]],CE$6)</calculatedColumnFormula>
    </tableColumn>
    <tableColumn id="39" name="Столбец39" headerRowDxfId="31" dataDxfId="18">
      <calculatedColumnFormula>COUNTIF(УчВрМай2018[[#This Row],[Столбец1]:[Столбец31]],CF$6)</calculatedColumnFormula>
    </tableColumn>
    <tableColumn id="40" name="Столбец40" headerRowDxfId="30" dataDxfId="17">
      <calculatedColumnFormula>COUNTIF(УчВрМай2018[[#This Row],[Столбец1]:[Столбец31]],CG$6)</calculatedColumnFormula>
    </tableColumn>
    <tableColumn id="41" name="Столбец41" headerRowDxfId="29" dataDxfId="16">
      <calculatedColumnFormula>COUNTIF(УчВрМай2018[[#This Row],[Столбец1]:[Столбец31]],"&gt;=1")</calculatedColumnFormula>
    </tableColumn>
    <tableColumn id="42" name="Столбец42" headerRowDxfId="28" dataDxfId="15">
      <calculatedColumnFormula>SUM(УчВрМай2018[[#This Row],[Столбец1]:[Столбец31]])</calculatedColumnFormula>
    </tableColumn>
    <tableColumn id="43" name="Столбец43" headerRowDxfId="27" dataDxfId="26">
      <calculatedColumnFormula>CI8-(CH8*8)</calculatedColumnFormula>
    </tableColumn>
  </tableColumns>
  <tableStyleInfo name="TableStyleLight20" showFirstColumn="0" showLastColumn="0" showRowStripes="1" showColumnStripes="0"/>
</table>
</file>

<file path=xl/tables/table4.xml><?xml version="1.0" encoding="utf-8"?>
<table xmlns="http://schemas.openxmlformats.org/spreadsheetml/2006/main" id="11" name="СотрудникиПоТабелю" displayName="СотрудникиПоТабелю" ref="A7:C26" totalsRowShown="0" headerRowBorderDxfId="7" tableBorderDxfId="8" totalsRowBorderDxfId="6">
  <autoFilter ref="A7:C26"/>
  <tableColumns count="3">
    <tableColumn id="1" name="Код сотрудника" dataDxfId="5"/>
    <tableColumn id="2" name="ФИО сотрудника" dataDxfId="4">
      <calculatedColumnFormula>VLOOKUP(A8,Кадры!A:D,2,FALSE)</calculatedColumnFormula>
    </tableColumn>
    <tableColumn id="3" name="Отдел" dataDxfId="3">
      <calculatedColumnFormula>VLOOKUP(A8,Кадры!A:F,4,FALSE)</calculatedColumnFormula>
    </tableColumn>
  </tableColumns>
  <tableStyleInfo name="TableStyleLight20" showFirstColumn="0" showLastColumn="0" showRowStripes="1" showColumnStripes="0"/>
</table>
</file>

<file path=xl/tables/table5.xml><?xml version="1.0" encoding="utf-8"?>
<table xmlns="http://schemas.openxmlformats.org/spreadsheetml/2006/main" id="12" name="Таблица12" displayName="Таблица12" ref="B23:H45" totalsRowShown="0" headerRowDxfId="0" headerRowBorderDxfId="1" tableBorderDxfId="2">
  <autoFilter ref="B23:H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Исполнитель 1"/>
    <tableColumn id="2" name="Исполнитель 2"/>
    <tableColumn id="3" name="Исполнитель 3"/>
    <tableColumn id="4" name="Исполнитель 4"/>
    <tableColumn id="5" name="Исполнитель 5"/>
    <tableColumn id="6" name="Исполнитель 6"/>
    <tableColumn id="7" name="Исполнитель 7"/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microsoft.com/office/2007/relationships/slicer" Target="../slicers/slicer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0"/>
  <sheetViews>
    <sheetView workbookViewId="0">
      <selection activeCell="E5" sqref="E5"/>
    </sheetView>
  </sheetViews>
  <sheetFormatPr defaultRowHeight="15" x14ac:dyDescent="0.25"/>
  <cols>
    <col min="1" max="1" width="10" style="3" customWidth="1"/>
    <col min="2" max="2" width="37.28515625" style="1" customWidth="1"/>
    <col min="3" max="3" width="17.42578125" style="1" customWidth="1"/>
    <col min="4" max="4" width="31.28515625" style="1" customWidth="1"/>
    <col min="5" max="5" width="22.42578125" style="1" customWidth="1"/>
    <col min="6" max="6" width="22.85546875" style="1" customWidth="1"/>
    <col min="7" max="7" width="18.85546875" style="1" customWidth="1"/>
    <col min="8" max="8" width="23.28515625" style="1" customWidth="1"/>
    <col min="9" max="9" width="20.85546875" style="1" customWidth="1"/>
    <col min="10" max="10" width="15.42578125" style="1" customWidth="1"/>
    <col min="11" max="11" width="13.140625" style="1" customWidth="1"/>
    <col min="12" max="16384" width="9.140625" style="1"/>
  </cols>
  <sheetData>
    <row r="1" spans="1:10" s="3" customFormat="1" ht="14.25" x14ac:dyDescent="0.2">
      <c r="A1" s="3" t="s">
        <v>44</v>
      </c>
      <c r="B1" s="3" t="s">
        <v>0</v>
      </c>
      <c r="C1" s="3" t="s">
        <v>1</v>
      </c>
      <c r="D1" s="3" t="s">
        <v>2</v>
      </c>
      <c r="E1" s="3" t="s">
        <v>84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41</v>
      </c>
    </row>
    <row r="2" spans="1:10" x14ac:dyDescent="0.25">
      <c r="A2" s="1" t="s">
        <v>7</v>
      </c>
      <c r="B2" s="1" t="s">
        <v>45</v>
      </c>
      <c r="C2" s="1" t="s">
        <v>8</v>
      </c>
      <c r="D2" s="1" t="s">
        <v>9</v>
      </c>
      <c r="F2" s="2">
        <v>43191</v>
      </c>
      <c r="G2" s="2"/>
      <c r="H2" s="1">
        <v>0</v>
      </c>
      <c r="I2" s="1">
        <f>J2-H2</f>
        <v>0</v>
      </c>
    </row>
    <row r="3" spans="1:10" x14ac:dyDescent="0.25">
      <c r="A3" s="1" t="s">
        <v>10</v>
      </c>
      <c r="B3" s="1" t="s">
        <v>46</v>
      </c>
      <c r="C3" s="1" t="s">
        <v>37</v>
      </c>
      <c r="D3" s="1" t="s">
        <v>9</v>
      </c>
      <c r="F3" s="2">
        <v>43191</v>
      </c>
      <c r="G3" s="2"/>
      <c r="H3" s="1">
        <v>0</v>
      </c>
      <c r="I3" s="1">
        <f t="shared" ref="I3:I15" si="0">J3-H3</f>
        <v>0</v>
      </c>
    </row>
    <row r="4" spans="1:10" x14ac:dyDescent="0.25">
      <c r="A4" s="1" t="s">
        <v>11</v>
      </c>
      <c r="B4" s="1" t="s">
        <v>47</v>
      </c>
      <c r="C4" s="1" t="s">
        <v>12</v>
      </c>
      <c r="D4" s="1" t="s">
        <v>9</v>
      </c>
      <c r="F4" s="2">
        <v>43191</v>
      </c>
      <c r="G4" s="2"/>
      <c r="H4" s="1">
        <v>0</v>
      </c>
      <c r="I4" s="1">
        <f t="shared" si="0"/>
        <v>0</v>
      </c>
    </row>
    <row r="5" spans="1:10" x14ac:dyDescent="0.25">
      <c r="A5" s="1" t="s">
        <v>33</v>
      </c>
      <c r="B5" s="1" t="s">
        <v>34</v>
      </c>
      <c r="C5" s="1" t="s">
        <v>35</v>
      </c>
      <c r="D5" s="1" t="s">
        <v>36</v>
      </c>
      <c r="F5" s="2">
        <v>43206</v>
      </c>
      <c r="G5" s="2"/>
      <c r="H5" s="1">
        <v>20000</v>
      </c>
      <c r="I5" s="1">
        <f t="shared" si="0"/>
        <v>40000</v>
      </c>
      <c r="J5" s="1">
        <v>60000</v>
      </c>
    </row>
    <row r="6" spans="1:10" x14ac:dyDescent="0.25">
      <c r="A6" s="1" t="s">
        <v>15</v>
      </c>
      <c r="B6" s="1" t="s">
        <v>13</v>
      </c>
      <c r="C6" s="1" t="s">
        <v>14</v>
      </c>
      <c r="D6" s="1" t="s">
        <v>38</v>
      </c>
      <c r="F6" s="2">
        <v>43191</v>
      </c>
      <c r="G6" s="2"/>
      <c r="H6" s="1">
        <v>9000</v>
      </c>
      <c r="I6" s="1">
        <f t="shared" si="0"/>
        <v>51000</v>
      </c>
      <c r="J6" s="1">
        <v>60000</v>
      </c>
    </row>
    <row r="7" spans="1:10" x14ac:dyDescent="0.25">
      <c r="A7" s="1" t="s">
        <v>18</v>
      </c>
      <c r="B7" s="1" t="s">
        <v>16</v>
      </c>
      <c r="C7" s="1" t="s">
        <v>17</v>
      </c>
      <c r="D7" s="1" t="s">
        <v>38</v>
      </c>
      <c r="F7" s="2">
        <v>43192</v>
      </c>
      <c r="G7" s="2"/>
      <c r="H7" s="1">
        <v>18000</v>
      </c>
      <c r="I7" s="1">
        <f t="shared" si="0"/>
        <v>12000</v>
      </c>
      <c r="J7" s="1">
        <v>30000</v>
      </c>
    </row>
    <row r="8" spans="1:10" x14ac:dyDescent="0.25">
      <c r="A8" s="1" t="s">
        <v>20</v>
      </c>
      <c r="B8" s="1" t="s">
        <v>19</v>
      </c>
      <c r="C8" s="1" t="s">
        <v>39</v>
      </c>
      <c r="D8" s="1" t="s">
        <v>38</v>
      </c>
      <c r="F8" s="2">
        <v>43192</v>
      </c>
      <c r="G8" s="2">
        <v>43208</v>
      </c>
      <c r="H8" s="1">
        <v>0</v>
      </c>
      <c r="I8" s="1">
        <f t="shared" si="0"/>
        <v>60000</v>
      </c>
      <c r="J8" s="1">
        <v>60000</v>
      </c>
    </row>
    <row r="9" spans="1:10" x14ac:dyDescent="0.25">
      <c r="A9" s="1" t="s">
        <v>22</v>
      </c>
      <c r="B9" s="1" t="s">
        <v>21</v>
      </c>
      <c r="C9" s="1" t="s">
        <v>39</v>
      </c>
      <c r="D9" s="1" t="s">
        <v>38</v>
      </c>
      <c r="F9" s="2">
        <v>43192</v>
      </c>
      <c r="G9" s="2">
        <v>43208</v>
      </c>
      <c r="H9" s="1">
        <v>0</v>
      </c>
      <c r="I9" s="1">
        <f t="shared" si="0"/>
        <v>60000</v>
      </c>
      <c r="J9" s="1">
        <v>60000</v>
      </c>
    </row>
    <row r="10" spans="1:10" x14ac:dyDescent="0.25">
      <c r="A10" s="1" t="s">
        <v>24</v>
      </c>
      <c r="B10" s="1" t="s">
        <v>23</v>
      </c>
      <c r="C10" s="1" t="s">
        <v>39</v>
      </c>
      <c r="D10" s="1" t="s">
        <v>38</v>
      </c>
      <c r="F10" s="2">
        <v>43192</v>
      </c>
      <c r="G10" s="2"/>
      <c r="H10" s="1">
        <v>30000</v>
      </c>
      <c r="I10" s="1">
        <f t="shared" si="0"/>
        <v>30000</v>
      </c>
      <c r="J10" s="1">
        <v>60000</v>
      </c>
    </row>
    <row r="11" spans="1:10" x14ac:dyDescent="0.25">
      <c r="A11" s="1" t="s">
        <v>26</v>
      </c>
      <c r="B11" s="1" t="s">
        <v>25</v>
      </c>
      <c r="C11" s="1" t="s">
        <v>39</v>
      </c>
      <c r="D11" s="1" t="s">
        <v>38</v>
      </c>
      <c r="F11" s="2">
        <v>43192</v>
      </c>
      <c r="G11" s="2"/>
      <c r="H11" s="1">
        <v>30000</v>
      </c>
      <c r="I11" s="1">
        <f t="shared" si="0"/>
        <v>30000</v>
      </c>
      <c r="J11" s="1">
        <v>60000</v>
      </c>
    </row>
    <row r="12" spans="1:10" x14ac:dyDescent="0.25">
      <c r="A12" s="1" t="s">
        <v>29</v>
      </c>
      <c r="B12" s="1" t="s">
        <v>27</v>
      </c>
      <c r="C12" s="1" t="s">
        <v>39</v>
      </c>
      <c r="D12" s="1" t="s">
        <v>38</v>
      </c>
      <c r="F12" s="2">
        <v>43199</v>
      </c>
      <c r="G12" s="2"/>
      <c r="H12" s="1">
        <v>30000</v>
      </c>
      <c r="I12" s="1">
        <f t="shared" si="0"/>
        <v>30000</v>
      </c>
      <c r="J12" s="1">
        <v>60000</v>
      </c>
    </row>
    <row r="13" spans="1:10" x14ac:dyDescent="0.25">
      <c r="A13" s="1" t="s">
        <v>31</v>
      </c>
      <c r="B13" s="1" t="s">
        <v>28</v>
      </c>
      <c r="C13" s="1" t="s">
        <v>17</v>
      </c>
      <c r="D13" s="1" t="s">
        <v>38</v>
      </c>
      <c r="F13" s="2">
        <v>43191</v>
      </c>
      <c r="G13" s="2"/>
      <c r="H13" s="1">
        <v>18000</v>
      </c>
      <c r="I13" s="1">
        <f t="shared" si="0"/>
        <v>12000</v>
      </c>
      <c r="J13" s="1">
        <v>30000</v>
      </c>
    </row>
    <row r="14" spans="1:10" x14ac:dyDescent="0.25">
      <c r="A14" s="1" t="s">
        <v>42</v>
      </c>
      <c r="B14" s="1" t="s">
        <v>30</v>
      </c>
      <c r="C14" s="1" t="s">
        <v>40</v>
      </c>
      <c r="D14" s="1" t="s">
        <v>38</v>
      </c>
      <c r="F14" s="2">
        <v>43213</v>
      </c>
      <c r="G14" s="2"/>
      <c r="H14" s="1">
        <v>20000</v>
      </c>
      <c r="I14" s="1">
        <f t="shared" si="0"/>
        <v>25000</v>
      </c>
      <c r="J14" s="1">
        <v>45000</v>
      </c>
    </row>
    <row r="15" spans="1:10" x14ac:dyDescent="0.25">
      <c r="A15" s="1" t="s">
        <v>43</v>
      </c>
      <c r="B15" s="1" t="s">
        <v>32</v>
      </c>
      <c r="C15" s="1" t="s">
        <v>39</v>
      </c>
      <c r="D15" s="1" t="s">
        <v>38</v>
      </c>
      <c r="F15" s="2">
        <v>43210</v>
      </c>
      <c r="G15" s="2"/>
      <c r="H15" s="1">
        <v>30000</v>
      </c>
      <c r="I15" s="1">
        <f t="shared" si="0"/>
        <v>30000</v>
      </c>
      <c r="J15" s="1">
        <v>60000</v>
      </c>
    </row>
    <row r="16" spans="1:10" x14ac:dyDescent="0.25">
      <c r="A16" s="1" t="s">
        <v>79</v>
      </c>
      <c r="B16" s="1" t="s">
        <v>85</v>
      </c>
      <c r="C16" s="1" t="s">
        <v>39</v>
      </c>
      <c r="D16" s="1" t="s">
        <v>38</v>
      </c>
      <c r="F16" s="2">
        <v>43223</v>
      </c>
      <c r="H16" s="1">
        <v>30000</v>
      </c>
      <c r="I16" s="1">
        <f>J16-H16</f>
        <v>30000</v>
      </c>
      <c r="J16" s="1">
        <v>60000</v>
      </c>
    </row>
    <row r="17" spans="1:10" x14ac:dyDescent="0.25">
      <c r="A17" s="1" t="s">
        <v>80</v>
      </c>
      <c r="B17" s="1" t="s">
        <v>86</v>
      </c>
      <c r="C17" s="1" t="s">
        <v>39</v>
      </c>
      <c r="D17" s="1" t="s">
        <v>38</v>
      </c>
      <c r="F17" s="2">
        <v>43223</v>
      </c>
      <c r="H17" s="1">
        <v>30000</v>
      </c>
      <c r="I17" s="1">
        <f>J17-H17</f>
        <v>30000</v>
      </c>
      <c r="J17" s="1">
        <v>60000</v>
      </c>
    </row>
    <row r="18" spans="1:10" x14ac:dyDescent="0.25">
      <c r="A18" s="1" t="s">
        <v>81</v>
      </c>
      <c r="B18" s="1" t="s">
        <v>87</v>
      </c>
      <c r="C18" s="1" t="s">
        <v>39</v>
      </c>
      <c r="D18" s="1" t="s">
        <v>38</v>
      </c>
      <c r="F18" s="2">
        <v>43223</v>
      </c>
      <c r="H18" s="1">
        <v>30000</v>
      </c>
      <c r="I18" s="1">
        <f>J18-H18</f>
        <v>30000</v>
      </c>
      <c r="J18" s="1">
        <v>60000</v>
      </c>
    </row>
    <row r="19" spans="1:10" x14ac:dyDescent="0.25">
      <c r="A19" s="1" t="s">
        <v>82</v>
      </c>
      <c r="B19" s="1" t="s">
        <v>88</v>
      </c>
      <c r="C19" s="1" t="s">
        <v>39</v>
      </c>
      <c r="D19" s="1" t="s">
        <v>38</v>
      </c>
      <c r="F19" s="2">
        <v>43223</v>
      </c>
      <c r="H19" s="1">
        <v>30000</v>
      </c>
      <c r="I19" s="1">
        <f>J19-H19</f>
        <v>30000</v>
      </c>
      <c r="J19" s="1">
        <v>60000</v>
      </c>
    </row>
    <row r="20" spans="1:10" x14ac:dyDescent="0.25">
      <c r="A20" s="1" t="s">
        <v>83</v>
      </c>
      <c r="B20" s="1" t="s">
        <v>89</v>
      </c>
      <c r="C20" s="1" t="s">
        <v>39</v>
      </c>
      <c r="D20" s="1" t="s">
        <v>38</v>
      </c>
      <c r="F20" s="2">
        <v>43223</v>
      </c>
      <c r="H20" s="1">
        <v>30000</v>
      </c>
      <c r="I20" s="1">
        <f>J20-H20</f>
        <v>30000</v>
      </c>
      <c r="J20" s="1">
        <v>60000</v>
      </c>
    </row>
  </sheetData>
  <dataValidations count="1">
    <dataValidation errorStyle="warning" allowBlank="1" showInputMessage="1" showErrorMessage="1" errorTitle="Ой!" error="Введенный идентификатор студента отсутствует в списке студентов. Вы можете нажать кнопку «Да», чтобы использовалось введенное значение, но этот идентификатор студента будет недоступен в отчете о посещаемости." sqref="C2:E15 C16:D20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4"/>
  <sheetViews>
    <sheetView workbookViewId="0">
      <selection activeCell="C20" sqref="C20"/>
    </sheetView>
  </sheetViews>
  <sheetFormatPr defaultRowHeight="15" x14ac:dyDescent="0.25"/>
  <cols>
    <col min="1" max="1" width="31.5703125" style="1" customWidth="1"/>
    <col min="2" max="2" width="12.7109375" style="1" customWidth="1"/>
    <col min="3" max="3" width="18.42578125" style="1" customWidth="1"/>
    <col min="4" max="4" width="18.7109375" style="1" customWidth="1"/>
    <col min="5" max="16384" width="9.140625" style="1"/>
  </cols>
  <sheetData>
    <row r="1" spans="1:4" x14ac:dyDescent="0.25">
      <c r="A1" s="1" t="s">
        <v>0</v>
      </c>
      <c r="B1" s="1" t="s">
        <v>100</v>
      </c>
      <c r="C1" s="1" t="s">
        <v>99</v>
      </c>
      <c r="D1" s="1" t="s">
        <v>101</v>
      </c>
    </row>
    <row r="2" spans="1:4" x14ac:dyDescent="0.25">
      <c r="A2" s="1" t="s">
        <v>27</v>
      </c>
      <c r="C2" s="1">
        <v>1500</v>
      </c>
      <c r="D2" s="1" t="s">
        <v>102</v>
      </c>
    </row>
    <row r="3" spans="1:4" x14ac:dyDescent="0.25">
      <c r="A3" s="1" t="s">
        <v>30</v>
      </c>
      <c r="B3" s="2">
        <v>42119</v>
      </c>
      <c r="C3" s="1">
        <v>200</v>
      </c>
      <c r="D3" s="1" t="s">
        <v>103</v>
      </c>
    </row>
    <row r="4" spans="1:4" x14ac:dyDescent="0.25">
      <c r="A4" s="2"/>
      <c r="B4" s="2"/>
      <c r="C4" s="1">
        <f>SUM(C2:C3)</f>
        <v>1700</v>
      </c>
      <c r="D4" s="1" t="s">
        <v>94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Кадры!$B$2:$B$20</xm:f>
          </x14:formula1>
          <xm:sqref>A2:A526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>
    <row r="1" spans="1:1" x14ac:dyDescent="0.25">
      <c r="A1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J27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I6" sqref="I6"/>
    </sheetView>
  </sheetViews>
  <sheetFormatPr defaultRowHeight="15" x14ac:dyDescent="0.25"/>
  <cols>
    <col min="1" max="1" width="17.7109375" style="1" customWidth="1"/>
    <col min="2" max="2" width="37.140625" style="1" customWidth="1"/>
    <col min="3" max="3" width="30.28515625" style="1" customWidth="1"/>
    <col min="4" max="33" width="3.140625" style="1" customWidth="1"/>
    <col min="34" max="42" width="2.85546875" style="1" customWidth="1"/>
    <col min="43" max="43" width="4.7109375" style="1" customWidth="1"/>
    <col min="44" max="44" width="5.5703125" style="1" customWidth="1"/>
    <col min="45" max="45" width="4.7109375" style="1" customWidth="1"/>
    <col min="46" max="76" width="3.140625" style="1" customWidth="1"/>
    <col min="77" max="85" width="3.5703125" style="1" customWidth="1"/>
    <col min="86" max="86" width="6" style="1" customWidth="1"/>
    <col min="87" max="87" width="6.42578125" style="1" customWidth="1"/>
    <col min="88" max="88" width="5.5703125" style="1" customWidth="1"/>
    <col min="89" max="16384" width="9.140625" style="1"/>
  </cols>
  <sheetData>
    <row r="1" spans="1:88" x14ac:dyDescent="0.25">
      <c r="D1" s="5" t="str">
        <f ca="1">OFFSET(id,1,)</f>
        <v>от</v>
      </c>
      <c r="E1" s="4" t="s">
        <v>59</v>
      </c>
      <c r="K1" s="8" t="s">
        <v>62</v>
      </c>
      <c r="L1" s="4" t="s">
        <v>63</v>
      </c>
      <c r="R1" s="17" t="s">
        <v>68</v>
      </c>
      <c r="S1" s="4" t="s">
        <v>67</v>
      </c>
      <c r="Y1" s="24" t="s">
        <v>75</v>
      </c>
      <c r="Z1" s="25" t="s">
        <v>73</v>
      </c>
      <c r="AF1" s="37">
        <v>8</v>
      </c>
      <c r="AG1" s="4" t="s">
        <v>78</v>
      </c>
      <c r="AJ1" s="7"/>
      <c r="AT1" s="5" t="str">
        <f ca="1">OFFSET(id,1,)</f>
        <v>от</v>
      </c>
      <c r="AU1" s="4" t="s">
        <v>59</v>
      </c>
      <c r="BA1" s="8" t="s">
        <v>62</v>
      </c>
      <c r="BB1" s="4" t="s">
        <v>63</v>
      </c>
      <c r="BH1" s="17" t="s">
        <v>68</v>
      </c>
      <c r="BI1" s="4" t="s">
        <v>67</v>
      </c>
      <c r="BO1" s="24" t="s">
        <v>75</v>
      </c>
      <c r="BP1" s="25" t="s">
        <v>73</v>
      </c>
      <c r="BV1" s="37">
        <v>8</v>
      </c>
      <c r="BW1" s="4" t="s">
        <v>78</v>
      </c>
    </row>
    <row r="2" spans="1:88" x14ac:dyDescent="0.25">
      <c r="D2" s="6" t="s">
        <v>61</v>
      </c>
      <c r="E2" s="4" t="s">
        <v>60</v>
      </c>
      <c r="K2" s="9" t="s">
        <v>64</v>
      </c>
      <c r="L2" s="4" t="s">
        <v>65</v>
      </c>
      <c r="R2" s="36" t="s">
        <v>76</v>
      </c>
      <c r="S2" s="4" t="s">
        <v>70</v>
      </c>
      <c r="Y2" s="23">
        <v>8</v>
      </c>
      <c r="Z2" s="4" t="s">
        <v>77</v>
      </c>
      <c r="AT2" s="6" t="s">
        <v>61</v>
      </c>
      <c r="AU2" s="4" t="s">
        <v>60</v>
      </c>
      <c r="BA2" s="9" t="s">
        <v>64</v>
      </c>
      <c r="BB2" s="4" t="s">
        <v>65</v>
      </c>
      <c r="BH2" s="36" t="s">
        <v>76</v>
      </c>
      <c r="BI2" s="4" t="s">
        <v>70</v>
      </c>
      <c r="BO2" s="23">
        <v>8</v>
      </c>
      <c r="BP2" s="4" t="s">
        <v>77</v>
      </c>
    </row>
    <row r="3" spans="1:88" x14ac:dyDescent="0.25">
      <c r="D3" s="12" t="s">
        <v>74</v>
      </c>
      <c r="E3" s="11" t="s">
        <v>72</v>
      </c>
      <c r="K3" s="16" t="s">
        <v>69</v>
      </c>
      <c r="L3" s="4" t="s">
        <v>66</v>
      </c>
      <c r="R3" s="10"/>
      <c r="S3" s="4" t="s">
        <v>71</v>
      </c>
      <c r="Y3" s="39" t="s">
        <v>97</v>
      </c>
      <c r="Z3" s="25" t="s">
        <v>96</v>
      </c>
      <c r="AE3" s="18"/>
      <c r="AF3" s="15"/>
      <c r="AT3" s="24" t="s">
        <v>74</v>
      </c>
      <c r="AU3" s="25" t="s">
        <v>72</v>
      </c>
      <c r="BA3" s="54" t="s">
        <v>69</v>
      </c>
      <c r="BB3" s="4" t="s">
        <v>66</v>
      </c>
      <c r="BH3" s="74"/>
      <c r="BI3" s="4" t="s">
        <v>71</v>
      </c>
      <c r="BO3" s="39" t="s">
        <v>97</v>
      </c>
      <c r="BP3" s="25" t="s">
        <v>96</v>
      </c>
      <c r="BU3" s="18"/>
      <c r="BV3" s="15"/>
    </row>
    <row r="4" spans="1:88" s="3" customFormat="1" ht="15" customHeight="1" thickBot="1" x14ac:dyDescent="0.25">
      <c r="A4" s="90"/>
      <c r="B4" s="90"/>
      <c r="C4" s="22" t="s">
        <v>48</v>
      </c>
      <c r="D4" s="33" t="s">
        <v>58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N4" s="34" t="s">
        <v>95</v>
      </c>
      <c r="AO4" s="34"/>
      <c r="AP4" s="34"/>
      <c r="AQ4" s="22">
        <v>21</v>
      </c>
      <c r="AR4" s="22">
        <f>8*AQ4</f>
        <v>168</v>
      </c>
      <c r="AT4" s="34" t="s">
        <v>94</v>
      </c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65"/>
      <c r="BY4" s="79"/>
      <c r="BZ4" s="79"/>
      <c r="CA4" s="79"/>
      <c r="CB4" s="79"/>
      <c r="CC4" s="79"/>
      <c r="CD4" s="79"/>
      <c r="CE4" s="33" t="s">
        <v>95</v>
      </c>
      <c r="CF4" s="34"/>
      <c r="CG4" s="34"/>
      <c r="CH4" s="22">
        <v>20</v>
      </c>
      <c r="CI4" s="22">
        <f>8*CH4</f>
        <v>160</v>
      </c>
      <c r="CJ4" s="22"/>
    </row>
    <row r="5" spans="1:88" ht="15" customHeight="1" x14ac:dyDescent="0.25">
      <c r="A5" s="91"/>
      <c r="B5" s="92"/>
      <c r="C5" s="22" t="s">
        <v>49</v>
      </c>
      <c r="D5" s="20">
        <v>1</v>
      </c>
      <c r="E5" s="14">
        <v>2</v>
      </c>
      <c r="F5" s="14">
        <v>3</v>
      </c>
      <c r="G5" s="14">
        <v>4</v>
      </c>
      <c r="H5" s="14">
        <v>5</v>
      </c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>
        <v>13</v>
      </c>
      <c r="Q5" s="14">
        <v>14</v>
      </c>
      <c r="R5" s="14">
        <v>15</v>
      </c>
      <c r="S5" s="14">
        <v>16</v>
      </c>
      <c r="T5" s="14">
        <v>17</v>
      </c>
      <c r="U5" s="14">
        <v>18</v>
      </c>
      <c r="V5" s="14">
        <v>19</v>
      </c>
      <c r="W5" s="14">
        <v>20</v>
      </c>
      <c r="X5" s="14">
        <v>21</v>
      </c>
      <c r="Y5" s="14">
        <v>22</v>
      </c>
      <c r="Z5" s="14">
        <v>23</v>
      </c>
      <c r="AA5" s="14">
        <v>24</v>
      </c>
      <c r="AB5" s="14">
        <v>25</v>
      </c>
      <c r="AC5" s="14">
        <v>26</v>
      </c>
      <c r="AD5" s="14">
        <v>27</v>
      </c>
      <c r="AE5" s="14">
        <v>28</v>
      </c>
      <c r="AF5" s="14">
        <v>29</v>
      </c>
      <c r="AG5" s="40">
        <v>30</v>
      </c>
      <c r="AH5" s="47" t="s">
        <v>90</v>
      </c>
      <c r="AI5" s="48"/>
      <c r="AJ5" s="48"/>
      <c r="AK5" s="48"/>
      <c r="AL5" s="48"/>
      <c r="AM5" s="48"/>
      <c r="AN5" s="51"/>
      <c r="AO5" s="51"/>
      <c r="AP5" s="52"/>
      <c r="AQ5" s="66" t="s">
        <v>91</v>
      </c>
      <c r="AR5" s="67"/>
      <c r="AS5" s="69" t="s">
        <v>98</v>
      </c>
      <c r="AT5" s="14">
        <v>1</v>
      </c>
      <c r="AU5" s="14">
        <v>2</v>
      </c>
      <c r="AV5" s="14">
        <v>3</v>
      </c>
      <c r="AW5" s="14">
        <v>4</v>
      </c>
      <c r="AX5" s="14">
        <v>5</v>
      </c>
      <c r="AY5" s="14">
        <v>6</v>
      </c>
      <c r="AZ5" s="14">
        <v>7</v>
      </c>
      <c r="BA5" s="14">
        <v>8</v>
      </c>
      <c r="BB5" s="14">
        <v>9</v>
      </c>
      <c r="BC5" s="14">
        <v>10</v>
      </c>
      <c r="BD5" s="14">
        <v>11</v>
      </c>
      <c r="BE5" s="14">
        <v>12</v>
      </c>
      <c r="BF5" s="14">
        <v>13</v>
      </c>
      <c r="BG5" s="14">
        <v>14</v>
      </c>
      <c r="BH5" s="14">
        <v>15</v>
      </c>
      <c r="BI5" s="14">
        <v>16</v>
      </c>
      <c r="BJ5" s="14">
        <v>17</v>
      </c>
      <c r="BK5" s="14">
        <v>18</v>
      </c>
      <c r="BL5" s="14">
        <v>19</v>
      </c>
      <c r="BM5" s="14">
        <v>20</v>
      </c>
      <c r="BN5" s="14">
        <v>21</v>
      </c>
      <c r="BO5" s="14">
        <v>22</v>
      </c>
      <c r="BP5" s="14">
        <v>23</v>
      </c>
      <c r="BQ5" s="14">
        <v>24</v>
      </c>
      <c r="BR5" s="14">
        <v>25</v>
      </c>
      <c r="BS5" s="14">
        <v>26</v>
      </c>
      <c r="BT5" s="14">
        <v>27</v>
      </c>
      <c r="BU5" s="14">
        <v>28</v>
      </c>
      <c r="BV5" s="14">
        <v>29</v>
      </c>
      <c r="BW5" s="14">
        <v>30</v>
      </c>
      <c r="BX5" s="14">
        <v>31</v>
      </c>
      <c r="BY5" s="78" t="s">
        <v>90</v>
      </c>
      <c r="BZ5" s="78"/>
      <c r="CA5" s="78"/>
      <c r="CB5" s="78"/>
      <c r="CC5" s="78"/>
      <c r="CD5" s="78"/>
      <c r="CE5" s="71"/>
      <c r="CF5" s="71"/>
      <c r="CG5" s="71"/>
      <c r="CH5" s="35" t="s">
        <v>91</v>
      </c>
      <c r="CI5" s="35"/>
      <c r="CJ5" s="38" t="s">
        <v>98</v>
      </c>
    </row>
    <row r="6" spans="1:88" ht="15.75" customHeight="1" thickBot="1" x14ac:dyDescent="0.3">
      <c r="A6" s="91"/>
      <c r="B6" s="92"/>
      <c r="C6" s="22" t="s">
        <v>50</v>
      </c>
      <c r="D6" s="28" t="s">
        <v>51</v>
      </c>
      <c r="E6" s="29" t="s">
        <v>52</v>
      </c>
      <c r="F6" s="29" t="s">
        <v>53</v>
      </c>
      <c r="G6" s="29" t="s">
        <v>54</v>
      </c>
      <c r="H6" s="29" t="s">
        <v>55</v>
      </c>
      <c r="I6" s="29" t="s">
        <v>56</v>
      </c>
      <c r="J6" s="29" t="s">
        <v>57</v>
      </c>
      <c r="K6" s="29" t="s">
        <v>51</v>
      </c>
      <c r="L6" s="29" t="s">
        <v>52</v>
      </c>
      <c r="M6" s="29" t="s">
        <v>53</v>
      </c>
      <c r="N6" s="29" t="s">
        <v>54</v>
      </c>
      <c r="O6" s="29" t="s">
        <v>55</v>
      </c>
      <c r="P6" s="29" t="s">
        <v>56</v>
      </c>
      <c r="Q6" s="29" t="s">
        <v>57</v>
      </c>
      <c r="R6" s="29" t="s">
        <v>51</v>
      </c>
      <c r="S6" s="29" t="s">
        <v>52</v>
      </c>
      <c r="T6" s="29" t="s">
        <v>53</v>
      </c>
      <c r="U6" s="29" t="s">
        <v>54</v>
      </c>
      <c r="V6" s="29" t="s">
        <v>55</v>
      </c>
      <c r="W6" s="29" t="s">
        <v>56</v>
      </c>
      <c r="X6" s="29" t="s">
        <v>57</v>
      </c>
      <c r="Y6" s="29" t="s">
        <v>51</v>
      </c>
      <c r="Z6" s="29" t="s">
        <v>52</v>
      </c>
      <c r="AA6" s="29" t="s">
        <v>53</v>
      </c>
      <c r="AB6" s="29" t="s">
        <v>54</v>
      </c>
      <c r="AC6" s="29" t="s">
        <v>55</v>
      </c>
      <c r="AD6" s="29" t="s">
        <v>56</v>
      </c>
      <c r="AE6" s="29" t="s">
        <v>57</v>
      </c>
      <c r="AF6" s="29" t="s">
        <v>51</v>
      </c>
      <c r="AG6" s="46" t="s">
        <v>52</v>
      </c>
      <c r="AH6" s="5" t="str">
        <f ca="1">OFFSET(id,1,)</f>
        <v>от</v>
      </c>
      <c r="AI6" s="6" t="s">
        <v>61</v>
      </c>
      <c r="AJ6" s="12" t="s">
        <v>74</v>
      </c>
      <c r="AK6" s="8" t="s">
        <v>62</v>
      </c>
      <c r="AL6" s="9" t="s">
        <v>64</v>
      </c>
      <c r="AM6" s="54" t="s">
        <v>69</v>
      </c>
      <c r="AN6" s="55" t="s">
        <v>68</v>
      </c>
      <c r="AO6" s="49" t="s">
        <v>97</v>
      </c>
      <c r="AP6" s="50">
        <v>8</v>
      </c>
      <c r="AQ6" s="62" t="s">
        <v>92</v>
      </c>
      <c r="AR6" s="63" t="s">
        <v>93</v>
      </c>
      <c r="AS6" s="70"/>
      <c r="AT6" s="14" t="s">
        <v>53</v>
      </c>
      <c r="AU6" s="14" t="s">
        <v>54</v>
      </c>
      <c r="AV6" s="14" t="s">
        <v>55</v>
      </c>
      <c r="AW6" s="14" t="s">
        <v>56</v>
      </c>
      <c r="AX6" s="14" t="s">
        <v>57</v>
      </c>
      <c r="AY6" s="14" t="s">
        <v>51</v>
      </c>
      <c r="AZ6" s="14" t="s">
        <v>52</v>
      </c>
      <c r="BA6" s="14" t="s">
        <v>53</v>
      </c>
      <c r="BB6" s="14" t="s">
        <v>54</v>
      </c>
      <c r="BC6" s="14" t="s">
        <v>55</v>
      </c>
      <c r="BD6" s="14" t="s">
        <v>56</v>
      </c>
      <c r="BE6" s="14" t="s">
        <v>57</v>
      </c>
      <c r="BF6" s="14" t="s">
        <v>51</v>
      </c>
      <c r="BG6" s="14" t="s">
        <v>52</v>
      </c>
      <c r="BH6" s="14" t="s">
        <v>53</v>
      </c>
      <c r="BI6" s="14" t="s">
        <v>54</v>
      </c>
      <c r="BJ6" s="14" t="s">
        <v>55</v>
      </c>
      <c r="BK6" s="14" t="s">
        <v>56</v>
      </c>
      <c r="BL6" s="14" t="s">
        <v>57</v>
      </c>
      <c r="BM6" s="14" t="s">
        <v>51</v>
      </c>
      <c r="BN6" s="14" t="s">
        <v>52</v>
      </c>
      <c r="BO6" s="14" t="s">
        <v>53</v>
      </c>
      <c r="BP6" s="14" t="s">
        <v>54</v>
      </c>
      <c r="BQ6" s="14" t="s">
        <v>55</v>
      </c>
      <c r="BR6" s="14" t="s">
        <v>56</v>
      </c>
      <c r="BS6" s="14" t="s">
        <v>57</v>
      </c>
      <c r="BT6" s="14" t="s">
        <v>51</v>
      </c>
      <c r="BU6" s="14" t="s">
        <v>52</v>
      </c>
      <c r="BV6" s="14" t="s">
        <v>53</v>
      </c>
      <c r="BW6" s="14" t="s">
        <v>54</v>
      </c>
      <c r="BX6" s="14" t="s">
        <v>55</v>
      </c>
      <c r="BY6" s="5" t="str">
        <f ca="1">OFFSET(id,1,)</f>
        <v>от</v>
      </c>
      <c r="BZ6" s="6" t="s">
        <v>61</v>
      </c>
      <c r="CA6" s="12" t="s">
        <v>74</v>
      </c>
      <c r="CB6" s="8" t="s">
        <v>62</v>
      </c>
      <c r="CC6" s="9" t="s">
        <v>64</v>
      </c>
      <c r="CD6" s="16" t="s">
        <v>69</v>
      </c>
      <c r="CE6" s="17" t="s">
        <v>68</v>
      </c>
      <c r="CF6" s="72" t="s">
        <v>97</v>
      </c>
      <c r="CG6" s="73">
        <v>8</v>
      </c>
      <c r="CH6" s="19" t="s">
        <v>92</v>
      </c>
      <c r="CI6" s="19" t="s">
        <v>93</v>
      </c>
      <c r="CJ6" s="38"/>
    </row>
    <row r="7" spans="1:88" ht="15.75" thickBot="1" x14ac:dyDescent="0.3">
      <c r="A7" s="93" t="s">
        <v>44</v>
      </c>
      <c r="B7" s="89" t="s">
        <v>0</v>
      </c>
      <c r="C7" s="88" t="s">
        <v>2</v>
      </c>
      <c r="D7" s="30" t="s">
        <v>95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59">
        <f ca="1">SUM(AH8:AH26)</f>
        <v>0</v>
      </c>
      <c r="AI7" s="60">
        <f t="shared" ref="AI7:AP7" si="0">SUM(AI8:AI26)</f>
        <v>0</v>
      </c>
      <c r="AJ7" s="60">
        <f t="shared" si="0"/>
        <v>19</v>
      </c>
      <c r="AK7" s="60">
        <f t="shared" si="0"/>
        <v>0</v>
      </c>
      <c r="AL7" s="60">
        <f t="shared" si="0"/>
        <v>6</v>
      </c>
      <c r="AM7" s="60">
        <f t="shared" si="0"/>
        <v>2</v>
      </c>
      <c r="AN7" s="60">
        <f t="shared" si="0"/>
        <v>0</v>
      </c>
      <c r="AO7" s="60">
        <f t="shared" si="0"/>
        <v>2</v>
      </c>
      <c r="AP7" s="61">
        <f t="shared" si="0"/>
        <v>0</v>
      </c>
      <c r="AQ7" s="59">
        <f t="shared" ref="AQ7" si="1">SUM(AQ8:AQ26)</f>
        <v>212</v>
      </c>
      <c r="AR7" s="60">
        <f t="shared" ref="AR7" si="2">SUM(AR8:AR26)</f>
        <v>1696</v>
      </c>
      <c r="AS7" s="64">
        <f t="shared" ref="AS7" si="3">SUM(AS8:AS26)</f>
        <v>0</v>
      </c>
      <c r="AT7" s="30" t="s">
        <v>95</v>
      </c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2"/>
      <c r="BY7" s="53">
        <f ca="1">SUM(BY8:BY26)</f>
        <v>0</v>
      </c>
      <c r="BZ7" s="53">
        <f t="shared" ref="BZ7" si="4">SUM(BZ8:BZ26)</f>
        <v>0</v>
      </c>
      <c r="CA7" s="53">
        <f t="shared" ref="CA7" si="5">SUM(CA8:CA26)</f>
        <v>38</v>
      </c>
      <c r="CB7" s="53">
        <f t="shared" ref="CB7" si="6">SUM(CB8:CB26)</f>
        <v>0</v>
      </c>
      <c r="CC7" s="53">
        <f t="shared" ref="CC7" si="7">SUM(CC8:CC26)</f>
        <v>0</v>
      </c>
      <c r="CD7" s="53">
        <f t="shared" ref="CD7" si="8">SUM(CD8:CD26)</f>
        <v>0</v>
      </c>
      <c r="CE7" s="53">
        <f t="shared" ref="CE7" si="9">SUM(CE8:CE26)</f>
        <v>0</v>
      </c>
      <c r="CF7" s="53">
        <f t="shared" ref="CF7" si="10">SUM(CF8:CF26)</f>
        <v>0</v>
      </c>
      <c r="CG7" s="53">
        <f t="shared" ref="CG7" si="11">SUM(CG8:CG26)</f>
        <v>0</v>
      </c>
      <c r="CH7" s="53">
        <f t="shared" ref="CH7" si="12">SUM(CH8:CH26)</f>
        <v>17</v>
      </c>
      <c r="CI7" s="53">
        <f t="shared" ref="CI7" si="13">SUM(CI8:CI26)</f>
        <v>136</v>
      </c>
      <c r="CJ7" s="53">
        <f>SUM(CJ8:CJ26)</f>
        <v>0</v>
      </c>
    </row>
    <row r="8" spans="1:88" x14ac:dyDescent="0.25">
      <c r="A8" s="20" t="s">
        <v>7</v>
      </c>
      <c r="B8" s="14" t="str">
        <f>VLOOKUP(A8,Кадры!A:D,2,FALSE)</f>
        <v>Постолакий Дан Олегович</v>
      </c>
      <c r="C8" s="40" t="str">
        <f>VLOOKUP(A8,Кадры!A:F,4,FALSE)</f>
        <v>Менеджмент организации</v>
      </c>
      <c r="D8" s="21"/>
      <c r="E8" s="23">
        <v>8</v>
      </c>
      <c r="F8" s="23">
        <v>8</v>
      </c>
      <c r="G8" s="23">
        <v>8</v>
      </c>
      <c r="H8" s="23">
        <v>8</v>
      </c>
      <c r="I8" s="23">
        <v>8</v>
      </c>
      <c r="J8" s="13"/>
      <c r="K8" s="13"/>
      <c r="L8" s="23">
        <v>8</v>
      </c>
      <c r="M8" s="23">
        <v>8</v>
      </c>
      <c r="N8" s="23">
        <v>8</v>
      </c>
      <c r="O8" s="23">
        <v>8</v>
      </c>
      <c r="P8" s="23">
        <v>8</v>
      </c>
      <c r="Q8" s="13"/>
      <c r="R8" s="13"/>
      <c r="S8" s="23">
        <v>8</v>
      </c>
      <c r="T8" s="23">
        <v>8</v>
      </c>
      <c r="U8" s="23">
        <v>8</v>
      </c>
      <c r="V8" s="23">
        <v>8</v>
      </c>
      <c r="W8" s="23">
        <v>8</v>
      </c>
      <c r="X8" s="13"/>
      <c r="Y8" s="13"/>
      <c r="Z8" s="23">
        <v>8</v>
      </c>
      <c r="AA8" s="23">
        <v>8</v>
      </c>
      <c r="AB8" s="23">
        <v>8</v>
      </c>
      <c r="AC8" s="23">
        <v>8</v>
      </c>
      <c r="AD8" s="23">
        <v>8</v>
      </c>
      <c r="AE8" s="13"/>
      <c r="AF8" s="13"/>
      <c r="AG8" s="27" t="s">
        <v>74</v>
      </c>
      <c r="AH8" s="56">
        <f ca="1">COUNTIF(УчВрАпрель2018[[#This Row],[Столбец1]:[Столбец30]],AH$6)</f>
        <v>0</v>
      </c>
      <c r="AI8" s="57">
        <f>COUNTIF(УчВрАпрель2018[[#This Row],[Столбец1]:[Столбец30]],AI$6)</f>
        <v>0</v>
      </c>
      <c r="AJ8" s="57">
        <f>COUNTIF(УчВрАпрель2018[[#This Row],[Столбец1]:[Столбец30]],AJ$6)</f>
        <v>1</v>
      </c>
      <c r="AK8" s="57">
        <f>COUNTIF(УчВрАпрель2018[[#This Row],[Столбец1]:[Столбец30]],AK$6)</f>
        <v>0</v>
      </c>
      <c r="AL8" s="57">
        <f>COUNTIF(УчВрАпрель2018[[#This Row],[Столбец1]:[Столбец30]],AL$6)</f>
        <v>0</v>
      </c>
      <c r="AM8" s="57">
        <f>COUNTIF(УчВрАпрель2018[[#This Row],[Столбец1]:[Столбец30]],AM$6)</f>
        <v>0</v>
      </c>
      <c r="AN8" s="57">
        <f>COUNTIF(УчВрАпрель2018[[#This Row],[Столбец1]:[Столбец30]],AN$6)</f>
        <v>0</v>
      </c>
      <c r="AO8" s="57">
        <f>COUNTIF(УчВрАпрель2018[[#This Row],[Столбец1]:[Столбец30]],AO$6)</f>
        <v>0</v>
      </c>
      <c r="AP8" s="58">
        <v>0</v>
      </c>
      <c r="AQ8" s="56">
        <f>COUNTIF(УчВрАпрель2018[#This Row],"&gt;=1")</f>
        <v>20</v>
      </c>
      <c r="AR8" s="57">
        <f>SUM(УчВрАпрель2018[#This Row])</f>
        <v>160</v>
      </c>
      <c r="AS8" s="75">
        <f>AR8-(AQ8*8)</f>
        <v>0</v>
      </c>
      <c r="AT8" s="12" t="s">
        <v>74</v>
      </c>
      <c r="AU8" s="12" t="s">
        <v>74</v>
      </c>
      <c r="AV8" s="23">
        <v>8</v>
      </c>
      <c r="AW8" s="19"/>
      <c r="AX8" s="77"/>
      <c r="AY8" s="77"/>
      <c r="AZ8" s="19"/>
      <c r="BA8" s="19"/>
      <c r="BB8" s="19"/>
      <c r="BC8" s="19"/>
      <c r="BD8" s="19"/>
      <c r="BE8" s="77"/>
      <c r="BF8" s="77"/>
      <c r="BG8" s="19"/>
      <c r="BH8" s="19"/>
      <c r="BI8" s="19"/>
      <c r="BJ8" s="19"/>
      <c r="BK8" s="19"/>
      <c r="BL8" s="77"/>
      <c r="BM8" s="77"/>
      <c r="BN8" s="19"/>
      <c r="BO8" s="19"/>
      <c r="BP8" s="19"/>
      <c r="BQ8" s="19"/>
      <c r="BR8" s="19"/>
      <c r="BS8" s="77"/>
      <c r="BT8" s="77"/>
      <c r="BU8" s="19"/>
      <c r="BV8" s="19"/>
      <c r="BW8" s="19"/>
      <c r="BX8" s="19"/>
      <c r="BY8" s="14">
        <f ca="1">COUNTIF(УчВрМай2018[[#This Row],[Столбец1]:[Столбец31]],BY$6)</f>
        <v>0</v>
      </c>
      <c r="BZ8" s="14">
        <f>COUNTIF(УчВрМай2018[[#This Row],[Столбец1]:[Столбец31]],BZ$6)</f>
        <v>0</v>
      </c>
      <c r="CA8" s="14">
        <f>COUNTIF(УчВрМай2018[[#This Row],[Столбец1]:[Столбец31]],CA$6)</f>
        <v>2</v>
      </c>
      <c r="CB8" s="14">
        <f>COUNTIF(УчВрМай2018[[#This Row],[Столбец1]:[Столбец31]],CB$6)</f>
        <v>0</v>
      </c>
      <c r="CC8" s="14">
        <f>COUNTIF(УчВрМай2018[[#This Row],[Столбец1]:[Столбец31]],CC$6)</f>
        <v>0</v>
      </c>
      <c r="CD8" s="14">
        <f>COUNTIF(УчВрМай2018[[#This Row],[Столбец1]:[Столбец31]],CD$6)</f>
        <v>0</v>
      </c>
      <c r="CE8" s="14">
        <f>COUNTIF(УчВрМай2018[[#This Row],[Столбец1]:[Столбец31]],CE$6)</f>
        <v>0</v>
      </c>
      <c r="CF8" s="14">
        <f>COUNTIF(УчВрМай2018[[#This Row],[Столбец1]:[Столбец31]],CF$6)</f>
        <v>0</v>
      </c>
      <c r="CG8" s="14">
        <v>0</v>
      </c>
      <c r="CH8" s="14">
        <f>COUNTIF(УчВрМай2018[[#This Row],[Столбец1]:[Столбец31]],"&gt;=1")</f>
        <v>1</v>
      </c>
      <c r="CI8" s="14">
        <f>SUM(УчВрМай2018[[#This Row],[Столбец1]:[Столбец31]])</f>
        <v>8</v>
      </c>
      <c r="CJ8" s="14">
        <f>CI8-(CH8*8)</f>
        <v>0</v>
      </c>
    </row>
    <row r="9" spans="1:88" x14ac:dyDescent="0.25">
      <c r="A9" s="20" t="s">
        <v>10</v>
      </c>
      <c r="B9" s="14" t="str">
        <f>VLOOKUP(A9,Кадры!A:D,2,FALSE)</f>
        <v>Постолакий Октавиан Олегович</v>
      </c>
      <c r="C9" s="40" t="str">
        <f>VLOOKUP(A9,Кадры!A:F,4,FALSE)</f>
        <v>Менеджмент организации</v>
      </c>
      <c r="D9" s="26"/>
      <c r="E9" s="23">
        <v>8</v>
      </c>
      <c r="F9" s="23">
        <v>8</v>
      </c>
      <c r="G9" s="23">
        <v>8</v>
      </c>
      <c r="H9" s="23">
        <v>8</v>
      </c>
      <c r="I9" s="23">
        <v>8</v>
      </c>
      <c r="J9" s="10"/>
      <c r="K9" s="10"/>
      <c r="L9" s="23">
        <v>8</v>
      </c>
      <c r="M9" s="23">
        <v>8</v>
      </c>
      <c r="N9" s="23">
        <v>8</v>
      </c>
      <c r="O9" s="23">
        <v>8</v>
      </c>
      <c r="P9" s="23">
        <v>8</v>
      </c>
      <c r="Q9" s="10"/>
      <c r="R9" s="10"/>
      <c r="S9" s="23">
        <v>8</v>
      </c>
      <c r="T9" s="23">
        <v>8</v>
      </c>
      <c r="U9" s="23">
        <v>8</v>
      </c>
      <c r="V9" s="23">
        <v>8</v>
      </c>
      <c r="W9" s="23">
        <v>8</v>
      </c>
      <c r="X9" s="10"/>
      <c r="Y9" s="10"/>
      <c r="Z9" s="23">
        <v>8</v>
      </c>
      <c r="AA9" s="23">
        <v>8</v>
      </c>
      <c r="AB9" s="23">
        <v>8</v>
      </c>
      <c r="AC9" s="23">
        <v>8</v>
      </c>
      <c r="AD9" s="23">
        <v>8</v>
      </c>
      <c r="AE9" s="10"/>
      <c r="AF9" s="10"/>
      <c r="AG9" s="27" t="s">
        <v>74</v>
      </c>
      <c r="AH9" s="41">
        <f ca="1">COUNTIF(УчВрАпрель2018[[#This Row],[Столбец1]:[Столбец30]],AH$6)</f>
        <v>0</v>
      </c>
      <c r="AI9" s="14">
        <f>COUNTIF(УчВрАпрель2018[[#This Row],[Столбец1]:[Столбец30]],AI$6)</f>
        <v>0</v>
      </c>
      <c r="AJ9" s="14">
        <f>COUNTIF(УчВрАпрель2018[[#This Row],[Столбец1]:[Столбец30]],AJ$6)</f>
        <v>1</v>
      </c>
      <c r="AK9" s="14">
        <f>COUNTIF(УчВрАпрель2018[[#This Row],[Столбец1]:[Столбец30]],AK$6)</f>
        <v>0</v>
      </c>
      <c r="AL9" s="14">
        <f>COUNTIF(УчВрАпрель2018[[#This Row],[Столбец1]:[Столбец30]],AL$6)</f>
        <v>0</v>
      </c>
      <c r="AM9" s="14">
        <f>COUNTIF(УчВрАпрель2018[[#This Row],[Столбец1]:[Столбец30]],AM$6)</f>
        <v>0</v>
      </c>
      <c r="AN9" s="14">
        <f>COUNTIF(УчВрАпрель2018[[#This Row],[Столбец1]:[Столбец30]],AN$6)</f>
        <v>0</v>
      </c>
      <c r="AO9" s="14">
        <f>COUNTIF(УчВрАпрель2018[[#This Row],[Столбец1]:[Столбец30]],AO$6)</f>
        <v>0</v>
      </c>
      <c r="AP9" s="42">
        <v>0</v>
      </c>
      <c r="AQ9" s="56">
        <f>COUNTIF(УчВрАпрель2018[#This Row],"&gt;=1")</f>
        <v>20</v>
      </c>
      <c r="AR9" s="14">
        <f>SUM(УчВрАпрель2018[#This Row])</f>
        <v>160</v>
      </c>
      <c r="AS9" s="40">
        <f>AR9-(AQ9*8)</f>
        <v>0</v>
      </c>
      <c r="AT9" s="12" t="s">
        <v>74</v>
      </c>
      <c r="AU9" s="12" t="s">
        <v>74</v>
      </c>
      <c r="AV9" s="23">
        <v>8</v>
      </c>
      <c r="AW9" s="19"/>
      <c r="AX9" s="77"/>
      <c r="AY9" s="77"/>
      <c r="AZ9" s="19"/>
      <c r="BA9" s="19"/>
      <c r="BB9" s="19"/>
      <c r="BC9" s="19"/>
      <c r="BD9" s="19"/>
      <c r="BE9" s="77"/>
      <c r="BF9" s="77"/>
      <c r="BG9" s="19"/>
      <c r="BH9" s="19"/>
      <c r="BI9" s="19"/>
      <c r="BJ9" s="19"/>
      <c r="BK9" s="19"/>
      <c r="BL9" s="77"/>
      <c r="BM9" s="77"/>
      <c r="BN9" s="19"/>
      <c r="BO9" s="19"/>
      <c r="BP9" s="19"/>
      <c r="BQ9" s="19"/>
      <c r="BR9" s="19"/>
      <c r="BS9" s="77"/>
      <c r="BT9" s="77"/>
      <c r="BU9" s="19"/>
      <c r="BV9" s="19"/>
      <c r="BW9" s="19"/>
      <c r="BX9" s="19"/>
      <c r="BY9" s="14">
        <f ca="1">COUNTIF(УчВрМай2018[[#This Row],[Столбец1]:[Столбец31]],BY$6)</f>
        <v>0</v>
      </c>
      <c r="BZ9" s="14">
        <f>COUNTIF(УчВрМай2018[[#This Row],[Столбец1]:[Столбец31]],BZ$6)</f>
        <v>0</v>
      </c>
      <c r="CA9" s="14">
        <f>COUNTIF(УчВрМай2018[[#This Row],[Столбец1]:[Столбец31]],CA$6)</f>
        <v>2</v>
      </c>
      <c r="CB9" s="14">
        <f>COUNTIF(УчВрМай2018[[#This Row],[Столбец1]:[Столбец31]],CB$6)</f>
        <v>0</v>
      </c>
      <c r="CC9" s="14">
        <f>COUNTIF(УчВрМай2018[[#This Row],[Столбец1]:[Столбец31]],CC$6)</f>
        <v>0</v>
      </c>
      <c r="CD9" s="14">
        <f>COUNTIF(УчВрМай2018[[#This Row],[Столбец1]:[Столбец31]],CD$6)</f>
        <v>0</v>
      </c>
      <c r="CE9" s="14">
        <f>COUNTIF(УчВрМай2018[[#This Row],[Столбец1]:[Столбец31]],CE$6)</f>
        <v>0</v>
      </c>
      <c r="CF9" s="14">
        <f>COUNTIF(УчВрМай2018[[#This Row],[Столбец1]:[Столбец31]],CF$6)</f>
        <v>0</v>
      </c>
      <c r="CG9" s="14">
        <v>0</v>
      </c>
      <c r="CH9" s="14">
        <f>COUNTIF(УчВрМай2018[[#This Row],[Столбец1]:[Столбец31]],"&gt;=1")</f>
        <v>1</v>
      </c>
      <c r="CI9" s="14">
        <f>SUM(УчВрМай2018[[#This Row],[Столбец1]:[Столбец31]])</f>
        <v>8</v>
      </c>
      <c r="CJ9" s="14">
        <f t="shared" ref="CJ8:CJ27" si="14">CI9-(CH9*8)</f>
        <v>0</v>
      </c>
    </row>
    <row r="10" spans="1:88" x14ac:dyDescent="0.25">
      <c r="A10" s="20" t="s">
        <v>11</v>
      </c>
      <c r="B10" s="14" t="str">
        <f>VLOOKUP(A10,Кадры!A:D,2,FALSE)</f>
        <v>Лоншаков Станислав Владимирович</v>
      </c>
      <c r="C10" s="40" t="str">
        <f>VLOOKUP(A10,Кадры!A:F,4,FALSE)</f>
        <v>Менеджмент организации</v>
      </c>
      <c r="D10" s="26"/>
      <c r="E10" s="23">
        <v>8</v>
      </c>
      <c r="F10" s="23">
        <v>8</v>
      </c>
      <c r="G10" s="23">
        <v>8</v>
      </c>
      <c r="H10" s="23">
        <v>8</v>
      </c>
      <c r="I10" s="23">
        <v>8</v>
      </c>
      <c r="J10" s="10"/>
      <c r="K10" s="10"/>
      <c r="L10" s="23">
        <v>8</v>
      </c>
      <c r="M10" s="23">
        <v>8</v>
      </c>
      <c r="N10" s="23">
        <v>8</v>
      </c>
      <c r="O10" s="23">
        <v>8</v>
      </c>
      <c r="P10" s="23">
        <v>8</v>
      </c>
      <c r="Q10" s="10"/>
      <c r="R10" s="10"/>
      <c r="S10" s="23">
        <v>8</v>
      </c>
      <c r="T10" s="23">
        <v>8</v>
      </c>
      <c r="U10" s="23">
        <v>8</v>
      </c>
      <c r="V10" s="23">
        <v>8</v>
      </c>
      <c r="W10" s="23">
        <v>8</v>
      </c>
      <c r="X10" s="10"/>
      <c r="Y10" s="10"/>
      <c r="Z10" s="23">
        <v>8</v>
      </c>
      <c r="AA10" s="23">
        <v>8</v>
      </c>
      <c r="AB10" s="23">
        <v>8</v>
      </c>
      <c r="AC10" s="23">
        <v>8</v>
      </c>
      <c r="AD10" s="23">
        <v>8</v>
      </c>
      <c r="AE10" s="10"/>
      <c r="AF10" s="10"/>
      <c r="AG10" s="27" t="s">
        <v>74</v>
      </c>
      <c r="AH10" s="41">
        <f ca="1">COUNTIF(УчВрАпрель2018[[#This Row],[Столбец1]:[Столбец30]],AH$6)</f>
        <v>0</v>
      </c>
      <c r="AI10" s="14">
        <f>COUNTIF(УчВрАпрель2018[[#This Row],[Столбец1]:[Столбец30]],AI$6)</f>
        <v>0</v>
      </c>
      <c r="AJ10" s="14">
        <f>COUNTIF(УчВрАпрель2018[[#This Row],[Столбец1]:[Столбец30]],AJ$6)</f>
        <v>1</v>
      </c>
      <c r="AK10" s="14">
        <f>COUNTIF(УчВрАпрель2018[[#This Row],[Столбец1]:[Столбец30]],AK$6)</f>
        <v>0</v>
      </c>
      <c r="AL10" s="14">
        <f>COUNTIF(УчВрАпрель2018[[#This Row],[Столбец1]:[Столбец30]],AL$6)</f>
        <v>0</v>
      </c>
      <c r="AM10" s="14">
        <f>COUNTIF(УчВрАпрель2018[[#This Row],[Столбец1]:[Столбец30]],AM$6)</f>
        <v>0</v>
      </c>
      <c r="AN10" s="14">
        <f>COUNTIF(УчВрАпрель2018[[#This Row],[Столбец1]:[Столбец30]],AN$6)</f>
        <v>0</v>
      </c>
      <c r="AO10" s="14">
        <f>COUNTIF(УчВрАпрель2018[[#This Row],[Столбец1]:[Столбец30]],AO$6)</f>
        <v>0</v>
      </c>
      <c r="AP10" s="42">
        <v>0</v>
      </c>
      <c r="AQ10" s="56">
        <f>COUNTIF(УчВрАпрель2018[#This Row],"&gt;=1")</f>
        <v>20</v>
      </c>
      <c r="AR10" s="14">
        <f>SUM(УчВрАпрель2018[#This Row])</f>
        <v>160</v>
      </c>
      <c r="AS10" s="40">
        <f>AR10-(AQ10*8)</f>
        <v>0</v>
      </c>
      <c r="AT10" s="12" t="s">
        <v>74</v>
      </c>
      <c r="AU10" s="12" t="s">
        <v>74</v>
      </c>
      <c r="AV10" s="23">
        <v>8</v>
      </c>
      <c r="AW10" s="19"/>
      <c r="AX10" s="77"/>
      <c r="AY10" s="77"/>
      <c r="AZ10" s="19"/>
      <c r="BA10" s="19"/>
      <c r="BB10" s="19"/>
      <c r="BC10" s="19"/>
      <c r="BD10" s="19"/>
      <c r="BE10" s="77"/>
      <c r="BF10" s="77"/>
      <c r="BG10" s="19"/>
      <c r="BH10" s="19"/>
      <c r="BI10" s="19"/>
      <c r="BJ10" s="19"/>
      <c r="BK10" s="19"/>
      <c r="BL10" s="77"/>
      <c r="BM10" s="77"/>
      <c r="BN10" s="19"/>
      <c r="BO10" s="19"/>
      <c r="BP10" s="19"/>
      <c r="BQ10" s="19"/>
      <c r="BR10" s="19"/>
      <c r="BS10" s="77"/>
      <c r="BT10" s="77"/>
      <c r="BU10" s="19"/>
      <c r="BV10" s="19"/>
      <c r="BW10" s="19"/>
      <c r="BX10" s="19"/>
      <c r="BY10" s="14">
        <f ca="1">COUNTIF(УчВрМай2018[[#This Row],[Столбец1]:[Столбец31]],BY$6)</f>
        <v>0</v>
      </c>
      <c r="BZ10" s="14">
        <f>COUNTIF(УчВрМай2018[[#This Row],[Столбец1]:[Столбец31]],BZ$6)</f>
        <v>0</v>
      </c>
      <c r="CA10" s="14">
        <f>COUNTIF(УчВрМай2018[[#This Row],[Столбец1]:[Столбец31]],CA$6)</f>
        <v>2</v>
      </c>
      <c r="CB10" s="14">
        <f>COUNTIF(УчВрМай2018[[#This Row],[Столбец1]:[Столбец31]],CB$6)</f>
        <v>0</v>
      </c>
      <c r="CC10" s="14">
        <f>COUNTIF(УчВрМай2018[[#This Row],[Столбец1]:[Столбец31]],CC$6)</f>
        <v>0</v>
      </c>
      <c r="CD10" s="14">
        <f>COUNTIF(УчВрМай2018[[#This Row],[Столбец1]:[Столбец31]],CD$6)</f>
        <v>0</v>
      </c>
      <c r="CE10" s="14">
        <f>COUNTIF(УчВрМай2018[[#This Row],[Столбец1]:[Столбец31]],CE$6)</f>
        <v>0</v>
      </c>
      <c r="CF10" s="14">
        <f>COUNTIF(УчВрМай2018[[#This Row],[Столбец1]:[Столбец31]],CF$6)</f>
        <v>0</v>
      </c>
      <c r="CG10" s="14">
        <v>0</v>
      </c>
      <c r="CH10" s="14">
        <f>COUNTIF(УчВрМай2018[[#This Row],[Столбец1]:[Столбец31]],"&gt;=1")</f>
        <v>1</v>
      </c>
      <c r="CI10" s="14">
        <f>SUM(УчВрМай2018[[#This Row],[Столбец1]:[Столбец31]])</f>
        <v>8</v>
      </c>
      <c r="CJ10" s="14">
        <f t="shared" si="14"/>
        <v>0</v>
      </c>
    </row>
    <row r="11" spans="1:88" x14ac:dyDescent="0.25">
      <c r="A11" s="20" t="s">
        <v>33</v>
      </c>
      <c r="B11" s="14" t="str">
        <f>VLOOKUP(A11,Кадры!A:D,2,FALSE)</f>
        <v>Цымбылова Эльвира Бато-Жаргановна</v>
      </c>
      <c r="C11" s="40" t="str">
        <f>VLOOKUP(A11,Кадры!A:F,4,FALSE)</f>
        <v>Отдел продаж</v>
      </c>
      <c r="D11" s="26"/>
      <c r="E11" s="36" t="s">
        <v>76</v>
      </c>
      <c r="F11" s="36" t="s">
        <v>76</v>
      </c>
      <c r="G11" s="36" t="s">
        <v>76</v>
      </c>
      <c r="H11" s="36" t="s">
        <v>76</v>
      </c>
      <c r="I11" s="36" t="s">
        <v>76</v>
      </c>
      <c r="J11" s="10"/>
      <c r="K11" s="10"/>
      <c r="L11" s="36" t="s">
        <v>76</v>
      </c>
      <c r="M11" s="36" t="s">
        <v>76</v>
      </c>
      <c r="N11" s="36" t="s">
        <v>76</v>
      </c>
      <c r="O11" s="36" t="s">
        <v>76</v>
      </c>
      <c r="P11" s="36" t="s">
        <v>76</v>
      </c>
      <c r="Q11" s="10"/>
      <c r="R11" s="10"/>
      <c r="S11" s="23">
        <v>8</v>
      </c>
      <c r="T11" s="23">
        <v>8</v>
      </c>
      <c r="U11" s="23">
        <v>8</v>
      </c>
      <c r="V11" s="23">
        <v>8</v>
      </c>
      <c r="W11" s="23">
        <v>8</v>
      </c>
      <c r="X11" s="10"/>
      <c r="Y11" s="10"/>
      <c r="Z11" s="23">
        <v>8</v>
      </c>
      <c r="AA11" s="23">
        <v>8</v>
      </c>
      <c r="AB11" s="23">
        <v>8</v>
      </c>
      <c r="AC11" s="23">
        <v>8</v>
      </c>
      <c r="AD11" s="23">
        <v>8</v>
      </c>
      <c r="AE11" s="10"/>
      <c r="AF11" s="10"/>
      <c r="AG11" s="27" t="s">
        <v>74</v>
      </c>
      <c r="AH11" s="41">
        <f ca="1">COUNTIF(УчВрАпрель2018[[#This Row],[Столбец1]:[Столбец30]],AH$6)</f>
        <v>0</v>
      </c>
      <c r="AI11" s="14">
        <f>COUNTIF(УчВрАпрель2018[[#This Row],[Столбец1]:[Столбец30]],AI$6)</f>
        <v>0</v>
      </c>
      <c r="AJ11" s="14">
        <f>COUNTIF(УчВрАпрель2018[[#This Row],[Столбец1]:[Столбец30]],AJ$6)</f>
        <v>1</v>
      </c>
      <c r="AK11" s="14">
        <f>COUNTIF(УчВрАпрель2018[[#This Row],[Столбец1]:[Столбец30]],AK$6)</f>
        <v>0</v>
      </c>
      <c r="AL11" s="14">
        <f>COUNTIF(УчВрАпрель2018[[#This Row],[Столбец1]:[Столбец30]],AL$6)</f>
        <v>0</v>
      </c>
      <c r="AM11" s="14">
        <f>COUNTIF(УчВрАпрель2018[[#This Row],[Столбец1]:[Столбец30]],AM$6)</f>
        <v>0</v>
      </c>
      <c r="AN11" s="14">
        <f>COUNTIF(УчВрАпрель2018[[#This Row],[Столбец1]:[Столбец30]],AN$6)</f>
        <v>0</v>
      </c>
      <c r="AO11" s="14">
        <f>COUNTIF(УчВрАпрель2018[[#This Row],[Столбец1]:[Столбец30]],AO$6)</f>
        <v>0</v>
      </c>
      <c r="AP11" s="42">
        <v>0</v>
      </c>
      <c r="AQ11" s="56">
        <f>COUNTIF(УчВрАпрель2018[#This Row],"&gt;=1")</f>
        <v>10</v>
      </c>
      <c r="AR11" s="14">
        <f>SUM(УчВрАпрель2018[#This Row])</f>
        <v>80</v>
      </c>
      <c r="AS11" s="40">
        <f>AR11-(AQ11*8)</f>
        <v>0</v>
      </c>
      <c r="AT11" s="12" t="s">
        <v>74</v>
      </c>
      <c r="AU11" s="12" t="s">
        <v>74</v>
      </c>
      <c r="AV11" s="23">
        <v>8</v>
      </c>
      <c r="AW11" s="19"/>
      <c r="AX11" s="77"/>
      <c r="AY11" s="77"/>
      <c r="AZ11" s="19"/>
      <c r="BA11" s="19"/>
      <c r="BB11" s="19"/>
      <c r="BC11" s="19"/>
      <c r="BD11" s="19"/>
      <c r="BE11" s="77"/>
      <c r="BF11" s="77"/>
      <c r="BG11" s="19"/>
      <c r="BH11" s="19"/>
      <c r="BI11" s="19"/>
      <c r="BJ11" s="19"/>
      <c r="BK11" s="19"/>
      <c r="BL11" s="77"/>
      <c r="BM11" s="77"/>
      <c r="BN11" s="19"/>
      <c r="BO11" s="19"/>
      <c r="BP11" s="19"/>
      <c r="BQ11" s="19"/>
      <c r="BR11" s="19"/>
      <c r="BS11" s="77"/>
      <c r="BT11" s="77"/>
      <c r="BU11" s="19"/>
      <c r="BV11" s="19"/>
      <c r="BW11" s="19"/>
      <c r="BX11" s="19"/>
      <c r="BY11" s="14">
        <f ca="1">COUNTIF(УчВрМай2018[[#This Row],[Столбец1]:[Столбец31]],BY$6)</f>
        <v>0</v>
      </c>
      <c r="BZ11" s="14">
        <f>COUNTIF(УчВрМай2018[[#This Row],[Столбец1]:[Столбец31]],BZ$6)</f>
        <v>0</v>
      </c>
      <c r="CA11" s="14">
        <f>COUNTIF(УчВрМай2018[[#This Row],[Столбец1]:[Столбец31]],CA$6)</f>
        <v>2</v>
      </c>
      <c r="CB11" s="14">
        <f>COUNTIF(УчВрМай2018[[#This Row],[Столбец1]:[Столбец31]],CB$6)</f>
        <v>0</v>
      </c>
      <c r="CC11" s="14">
        <f>COUNTIF(УчВрМай2018[[#This Row],[Столбец1]:[Столбец31]],CC$6)</f>
        <v>0</v>
      </c>
      <c r="CD11" s="14">
        <f>COUNTIF(УчВрМай2018[[#This Row],[Столбец1]:[Столбец31]],CD$6)</f>
        <v>0</v>
      </c>
      <c r="CE11" s="14">
        <f>COUNTIF(УчВрМай2018[[#This Row],[Столбец1]:[Столбец31]],CE$6)</f>
        <v>0</v>
      </c>
      <c r="CF11" s="14">
        <f>COUNTIF(УчВрМай2018[[#This Row],[Столбец1]:[Столбец31]],CF$6)</f>
        <v>0</v>
      </c>
      <c r="CG11" s="14">
        <v>0</v>
      </c>
      <c r="CH11" s="14">
        <f>COUNTIF(УчВрМай2018[[#This Row],[Столбец1]:[Столбец31]],"&gt;=1")</f>
        <v>1</v>
      </c>
      <c r="CI11" s="14">
        <f>SUM(УчВрМай2018[[#This Row],[Столбец1]:[Столбец31]])</f>
        <v>8</v>
      </c>
      <c r="CJ11" s="14">
        <f t="shared" si="14"/>
        <v>0</v>
      </c>
    </row>
    <row r="12" spans="1:88" x14ac:dyDescent="0.25">
      <c r="A12" s="20" t="s">
        <v>15</v>
      </c>
      <c r="B12" s="14" t="str">
        <f>VLOOKUP(A12,Кадры!A:D,2,FALSE)</f>
        <v>Дашкевич Олег Александрович</v>
      </c>
      <c r="C12" s="40" t="str">
        <f>VLOOKUP(A12,Кадры!A:F,4,FALSE)</f>
        <v>Производственно-технический</v>
      </c>
      <c r="D12" s="26"/>
      <c r="E12" s="23">
        <v>8</v>
      </c>
      <c r="F12" s="23">
        <v>8</v>
      </c>
      <c r="G12" s="23">
        <v>8</v>
      </c>
      <c r="H12" s="23">
        <v>8</v>
      </c>
      <c r="I12" s="23">
        <v>8</v>
      </c>
      <c r="J12" s="10"/>
      <c r="K12" s="10"/>
      <c r="L12" s="23">
        <v>8</v>
      </c>
      <c r="M12" s="23">
        <v>8</v>
      </c>
      <c r="N12" s="23">
        <v>8</v>
      </c>
      <c r="O12" s="23">
        <v>8</v>
      </c>
      <c r="P12" s="23">
        <v>8</v>
      </c>
      <c r="Q12" s="10"/>
      <c r="R12" s="10"/>
      <c r="S12" s="23">
        <v>8</v>
      </c>
      <c r="T12" s="23">
        <v>8</v>
      </c>
      <c r="U12" s="23">
        <v>8</v>
      </c>
      <c r="V12" s="23">
        <v>8</v>
      </c>
      <c r="W12" s="23">
        <v>8</v>
      </c>
      <c r="X12" s="10"/>
      <c r="Y12" s="10"/>
      <c r="Z12" s="23">
        <v>8</v>
      </c>
      <c r="AA12" s="23">
        <v>8</v>
      </c>
      <c r="AB12" s="23">
        <v>8</v>
      </c>
      <c r="AC12" s="23">
        <v>8</v>
      </c>
      <c r="AD12" s="23">
        <v>8</v>
      </c>
      <c r="AE12" s="10"/>
      <c r="AF12" s="10"/>
      <c r="AG12" s="27" t="s">
        <v>74</v>
      </c>
      <c r="AH12" s="41">
        <f ca="1">COUNTIF(УчВрАпрель2018[[#This Row],[Столбец1]:[Столбец30]],AH$6)</f>
        <v>0</v>
      </c>
      <c r="AI12" s="14">
        <f>COUNTIF(УчВрАпрель2018[[#This Row],[Столбец1]:[Столбец30]],AI$6)</f>
        <v>0</v>
      </c>
      <c r="AJ12" s="14">
        <f>COUNTIF(УчВрАпрель2018[[#This Row],[Столбец1]:[Столбец30]],AJ$6)</f>
        <v>1</v>
      </c>
      <c r="AK12" s="14">
        <f>COUNTIF(УчВрАпрель2018[[#This Row],[Столбец1]:[Столбец30]],AK$6)</f>
        <v>0</v>
      </c>
      <c r="AL12" s="14">
        <f>COUNTIF(УчВрАпрель2018[[#This Row],[Столбец1]:[Столбец30]],AL$6)</f>
        <v>0</v>
      </c>
      <c r="AM12" s="14">
        <f>COUNTIF(УчВрАпрель2018[[#This Row],[Столбец1]:[Столбец30]],AM$6)</f>
        <v>0</v>
      </c>
      <c r="AN12" s="14">
        <f>COUNTIF(УчВрАпрель2018[[#This Row],[Столбец1]:[Столбец30]],AN$6)</f>
        <v>0</v>
      </c>
      <c r="AO12" s="14">
        <f>COUNTIF(УчВрАпрель2018[[#This Row],[Столбец1]:[Столбец30]],AO$6)</f>
        <v>0</v>
      </c>
      <c r="AP12" s="42">
        <v>0</v>
      </c>
      <c r="AQ12" s="56">
        <f>COUNTIF(УчВрАпрель2018[#This Row],"&gt;=1")</f>
        <v>20</v>
      </c>
      <c r="AR12" s="14">
        <f>SUM(УчВрАпрель2018[#This Row])</f>
        <v>160</v>
      </c>
      <c r="AS12" s="40">
        <f>AR12-(AQ12*8)</f>
        <v>0</v>
      </c>
      <c r="AT12" s="12" t="s">
        <v>74</v>
      </c>
      <c r="AU12" s="12" t="s">
        <v>74</v>
      </c>
      <c r="AV12" s="23">
        <v>8</v>
      </c>
      <c r="AW12" s="19"/>
      <c r="AX12" s="77"/>
      <c r="AY12" s="77"/>
      <c r="AZ12" s="19"/>
      <c r="BA12" s="19"/>
      <c r="BB12" s="19"/>
      <c r="BC12" s="19"/>
      <c r="BD12" s="19"/>
      <c r="BE12" s="77"/>
      <c r="BF12" s="77"/>
      <c r="BG12" s="19"/>
      <c r="BH12" s="19"/>
      <c r="BI12" s="19"/>
      <c r="BJ12" s="19"/>
      <c r="BK12" s="19"/>
      <c r="BL12" s="77"/>
      <c r="BM12" s="77"/>
      <c r="BN12" s="19"/>
      <c r="BO12" s="19"/>
      <c r="BP12" s="19"/>
      <c r="BQ12" s="19"/>
      <c r="BR12" s="19"/>
      <c r="BS12" s="77"/>
      <c r="BT12" s="77"/>
      <c r="BU12" s="19"/>
      <c r="BV12" s="19"/>
      <c r="BW12" s="19"/>
      <c r="BX12" s="19"/>
      <c r="BY12" s="14">
        <f ca="1">COUNTIF(УчВрМай2018[[#This Row],[Столбец1]:[Столбец31]],BY$6)</f>
        <v>0</v>
      </c>
      <c r="BZ12" s="14">
        <f>COUNTIF(УчВрМай2018[[#This Row],[Столбец1]:[Столбец31]],BZ$6)</f>
        <v>0</v>
      </c>
      <c r="CA12" s="14">
        <f>COUNTIF(УчВрМай2018[[#This Row],[Столбец1]:[Столбец31]],CA$6)</f>
        <v>2</v>
      </c>
      <c r="CB12" s="14">
        <f>COUNTIF(УчВрМай2018[[#This Row],[Столбец1]:[Столбец31]],CB$6)</f>
        <v>0</v>
      </c>
      <c r="CC12" s="14">
        <f>COUNTIF(УчВрМай2018[[#This Row],[Столбец1]:[Столбец31]],CC$6)</f>
        <v>0</v>
      </c>
      <c r="CD12" s="14">
        <f>COUNTIF(УчВрМай2018[[#This Row],[Столбец1]:[Столбец31]],CD$6)</f>
        <v>0</v>
      </c>
      <c r="CE12" s="14">
        <f>COUNTIF(УчВрМай2018[[#This Row],[Столбец1]:[Столбец31]],CE$6)</f>
        <v>0</v>
      </c>
      <c r="CF12" s="14">
        <f>COUNTIF(УчВрМай2018[[#This Row],[Столбец1]:[Столбец31]],CF$6)</f>
        <v>0</v>
      </c>
      <c r="CG12" s="14">
        <v>0</v>
      </c>
      <c r="CH12" s="14">
        <f>COUNTIF(УчВрМай2018[[#This Row],[Столбец1]:[Столбец31]],"&gt;=1")</f>
        <v>1</v>
      </c>
      <c r="CI12" s="14">
        <f>SUM(УчВрМай2018[[#This Row],[Столбец1]:[Столбец31]])</f>
        <v>8</v>
      </c>
      <c r="CJ12" s="14">
        <f t="shared" si="14"/>
        <v>0</v>
      </c>
    </row>
    <row r="13" spans="1:88" x14ac:dyDescent="0.25">
      <c r="A13" s="20" t="s">
        <v>18</v>
      </c>
      <c r="B13" s="14" t="str">
        <f>VLOOKUP(A13,Кадры!A:D,2,FALSE)</f>
        <v>Адушкин Николай Евгеньевич</v>
      </c>
      <c r="C13" s="40" t="str">
        <f>VLOOKUP(A13,Кадры!A:F,4,FALSE)</f>
        <v>Производственно-технический</v>
      </c>
      <c r="D13" s="26"/>
      <c r="E13" s="23">
        <v>8</v>
      </c>
      <c r="F13" s="23">
        <v>8</v>
      </c>
      <c r="G13" s="23">
        <v>8</v>
      </c>
      <c r="H13" s="23">
        <v>8</v>
      </c>
      <c r="I13" s="23">
        <v>8</v>
      </c>
      <c r="J13" s="10"/>
      <c r="K13" s="10"/>
      <c r="L13" s="23">
        <v>8</v>
      </c>
      <c r="M13" s="23">
        <v>8</v>
      </c>
      <c r="N13" s="23">
        <v>8</v>
      </c>
      <c r="O13" s="23">
        <v>8</v>
      </c>
      <c r="P13" s="23">
        <v>8</v>
      </c>
      <c r="Q13" s="10"/>
      <c r="R13" s="10"/>
      <c r="S13" s="23">
        <v>8</v>
      </c>
      <c r="T13" s="23">
        <v>8</v>
      </c>
      <c r="U13" s="23">
        <v>8</v>
      </c>
      <c r="V13" s="23">
        <v>8</v>
      </c>
      <c r="W13" s="23">
        <v>8</v>
      </c>
      <c r="X13" s="39" t="s">
        <v>97</v>
      </c>
      <c r="Y13" s="10"/>
      <c r="Z13" s="23">
        <v>8</v>
      </c>
      <c r="AA13" s="23">
        <v>8</v>
      </c>
      <c r="AB13" s="23">
        <v>8</v>
      </c>
      <c r="AC13" s="23">
        <v>8</v>
      </c>
      <c r="AD13" s="23">
        <v>8</v>
      </c>
      <c r="AE13" s="10"/>
      <c r="AF13" s="10"/>
      <c r="AG13" s="27" t="s">
        <v>74</v>
      </c>
      <c r="AH13" s="41">
        <f ca="1">COUNTIF(УчВрАпрель2018[[#This Row],[Столбец1]:[Столбец30]],AH$6)</f>
        <v>0</v>
      </c>
      <c r="AI13" s="14">
        <f>COUNTIF(УчВрАпрель2018[[#This Row],[Столбец1]:[Столбец30]],AI$6)</f>
        <v>0</v>
      </c>
      <c r="AJ13" s="14">
        <f>COUNTIF(УчВрАпрель2018[[#This Row],[Столбец1]:[Столбец30]],AJ$6)</f>
        <v>1</v>
      </c>
      <c r="AK13" s="14">
        <f>COUNTIF(УчВрАпрель2018[[#This Row],[Столбец1]:[Столбец30]],AK$6)</f>
        <v>0</v>
      </c>
      <c r="AL13" s="14">
        <f>COUNTIF(УчВрАпрель2018[[#This Row],[Столбец1]:[Столбец30]],AL$6)</f>
        <v>0</v>
      </c>
      <c r="AM13" s="14">
        <f>COUNTIF(УчВрАпрель2018[[#This Row],[Столбец1]:[Столбец30]],AM$6)</f>
        <v>0</v>
      </c>
      <c r="AN13" s="14">
        <f>COUNTIF(УчВрАпрель2018[[#This Row],[Столбец1]:[Столбец30]],AN$6)</f>
        <v>0</v>
      </c>
      <c r="AO13" s="14">
        <f>COUNTIF(УчВрАпрель2018[[#This Row],[Столбец1]:[Столбец30]],AO$6)</f>
        <v>1</v>
      </c>
      <c r="AP13" s="42">
        <v>0</v>
      </c>
      <c r="AQ13" s="56">
        <f>COUNTIF(УчВрАпрель2018[#This Row],"&gt;=1")</f>
        <v>20</v>
      </c>
      <c r="AR13" s="14">
        <f>SUM(УчВрАпрель2018[#This Row])</f>
        <v>160</v>
      </c>
      <c r="AS13" s="40">
        <f>AR13-(AQ13*8)</f>
        <v>0</v>
      </c>
      <c r="AT13" s="12" t="s">
        <v>74</v>
      </c>
      <c r="AU13" s="12" t="s">
        <v>74</v>
      </c>
      <c r="AV13" s="23">
        <v>8</v>
      </c>
      <c r="AW13" s="19"/>
      <c r="AX13" s="77"/>
      <c r="AY13" s="77"/>
      <c r="AZ13" s="19"/>
      <c r="BA13" s="19"/>
      <c r="BB13" s="19"/>
      <c r="BC13" s="19"/>
      <c r="BD13" s="19"/>
      <c r="BE13" s="77"/>
      <c r="BF13" s="77"/>
      <c r="BG13" s="19"/>
      <c r="BH13" s="19"/>
      <c r="BI13" s="19"/>
      <c r="BJ13" s="19"/>
      <c r="BK13" s="19"/>
      <c r="BL13" s="77"/>
      <c r="BM13" s="77"/>
      <c r="BN13" s="19"/>
      <c r="BO13" s="19"/>
      <c r="BP13" s="19"/>
      <c r="BQ13" s="19"/>
      <c r="BR13" s="19"/>
      <c r="BS13" s="77"/>
      <c r="BT13" s="77"/>
      <c r="BU13" s="19"/>
      <c r="BV13" s="19"/>
      <c r="BW13" s="19"/>
      <c r="BX13" s="19"/>
      <c r="BY13" s="14">
        <f ca="1">COUNTIF(УчВрМай2018[[#This Row],[Столбец1]:[Столбец31]],BY$6)</f>
        <v>0</v>
      </c>
      <c r="BZ13" s="14">
        <f>COUNTIF(УчВрМай2018[[#This Row],[Столбец1]:[Столбец31]],BZ$6)</f>
        <v>0</v>
      </c>
      <c r="CA13" s="14">
        <f>COUNTIF(УчВрМай2018[[#This Row],[Столбец1]:[Столбец31]],CA$6)</f>
        <v>2</v>
      </c>
      <c r="CB13" s="14">
        <f>COUNTIF(УчВрМай2018[[#This Row],[Столбец1]:[Столбец31]],CB$6)</f>
        <v>0</v>
      </c>
      <c r="CC13" s="14">
        <f>COUNTIF(УчВрМай2018[[#This Row],[Столбец1]:[Столбец31]],CC$6)</f>
        <v>0</v>
      </c>
      <c r="CD13" s="14">
        <f>COUNTIF(УчВрМай2018[[#This Row],[Столбец1]:[Столбец31]],CD$6)</f>
        <v>0</v>
      </c>
      <c r="CE13" s="14">
        <f>COUNTIF(УчВрМай2018[[#This Row],[Столбец1]:[Столбец31]],CE$6)</f>
        <v>0</v>
      </c>
      <c r="CF13" s="14">
        <f>COUNTIF(УчВрМай2018[[#This Row],[Столбец1]:[Столбец31]],CF$6)</f>
        <v>0</v>
      </c>
      <c r="CG13" s="14">
        <v>0</v>
      </c>
      <c r="CH13" s="14">
        <f>COUNTIF(УчВрМай2018[[#This Row],[Столбец1]:[Столбец31]],"&gt;=1")</f>
        <v>1</v>
      </c>
      <c r="CI13" s="14">
        <f>SUM(УчВрМай2018[[#This Row],[Столбец1]:[Столбец31]])</f>
        <v>8</v>
      </c>
      <c r="CJ13" s="14">
        <f t="shared" si="14"/>
        <v>0</v>
      </c>
    </row>
    <row r="14" spans="1:88" x14ac:dyDescent="0.25">
      <c r="A14" s="20" t="s">
        <v>20</v>
      </c>
      <c r="B14" s="14" t="str">
        <f>VLOOKUP(A14,Кадры!A:D,2,FALSE)</f>
        <v>Ждан Станислав Юрьевич</v>
      </c>
      <c r="C14" s="40" t="str">
        <f>VLOOKUP(A14,Кадры!A:F,4,FALSE)</f>
        <v>Производственно-технический</v>
      </c>
      <c r="D14" s="26"/>
      <c r="E14" s="9" t="s">
        <v>64</v>
      </c>
      <c r="F14" s="23">
        <v>8</v>
      </c>
      <c r="G14" s="23">
        <v>8</v>
      </c>
      <c r="H14" s="23">
        <v>8</v>
      </c>
      <c r="I14" s="23">
        <v>8</v>
      </c>
      <c r="J14" s="10"/>
      <c r="K14" s="10"/>
      <c r="L14" s="23">
        <v>8</v>
      </c>
      <c r="M14" s="23">
        <v>8</v>
      </c>
      <c r="N14" s="23">
        <v>8</v>
      </c>
      <c r="O14" s="23">
        <v>8</v>
      </c>
      <c r="P14" s="23">
        <v>8</v>
      </c>
      <c r="Q14" s="10"/>
      <c r="R14" s="10"/>
      <c r="S14" s="23">
        <v>8</v>
      </c>
      <c r="T14" s="16" t="s">
        <v>69</v>
      </c>
      <c r="U14" s="36" t="s">
        <v>76</v>
      </c>
      <c r="V14" s="36" t="s">
        <v>76</v>
      </c>
      <c r="W14" s="36" t="s">
        <v>76</v>
      </c>
      <c r="X14" s="10"/>
      <c r="Y14" s="10"/>
      <c r="Z14" s="36" t="s">
        <v>76</v>
      </c>
      <c r="AA14" s="36" t="s">
        <v>76</v>
      </c>
      <c r="AB14" s="36" t="s">
        <v>76</v>
      </c>
      <c r="AC14" s="36" t="s">
        <v>76</v>
      </c>
      <c r="AD14" s="36" t="s">
        <v>76</v>
      </c>
      <c r="AE14" s="10"/>
      <c r="AF14" s="10"/>
      <c r="AG14" s="27" t="s">
        <v>74</v>
      </c>
      <c r="AH14" s="41">
        <f ca="1">COUNTIF(УчВрАпрель2018[[#This Row],[Столбец1]:[Столбец30]],AH$6)</f>
        <v>0</v>
      </c>
      <c r="AI14" s="14">
        <f>COUNTIF(УчВрАпрель2018[[#This Row],[Столбец1]:[Столбец30]],AI$6)</f>
        <v>0</v>
      </c>
      <c r="AJ14" s="14">
        <f>COUNTIF(УчВрАпрель2018[[#This Row],[Столбец1]:[Столбец30]],AJ$6)</f>
        <v>1</v>
      </c>
      <c r="AK14" s="14">
        <f>COUNTIF(УчВрАпрель2018[[#This Row],[Столбец1]:[Столбец30]],AK$6)</f>
        <v>0</v>
      </c>
      <c r="AL14" s="14">
        <f>COUNTIF(УчВрАпрель2018[[#This Row],[Столбец1]:[Столбец30]],AL$6)</f>
        <v>1</v>
      </c>
      <c r="AM14" s="14">
        <f>COUNTIF(УчВрАпрель2018[[#This Row],[Столбец1]:[Столбец30]],AM$6)</f>
        <v>1</v>
      </c>
      <c r="AN14" s="14">
        <f>COUNTIF(УчВрАпрель2018[[#This Row],[Столбец1]:[Столбец30]],AN$6)</f>
        <v>0</v>
      </c>
      <c r="AO14" s="14">
        <f>COUNTIF(УчВрАпрель2018[[#This Row],[Столбец1]:[Столбец30]],AO$6)</f>
        <v>0</v>
      </c>
      <c r="AP14" s="42">
        <v>0</v>
      </c>
      <c r="AQ14" s="56">
        <f>COUNTIF(УчВрАпрель2018[#This Row],"&gt;=1")</f>
        <v>10</v>
      </c>
      <c r="AR14" s="14">
        <f>SUM(УчВрАпрель2018[#This Row])</f>
        <v>80</v>
      </c>
      <c r="AS14" s="40">
        <f>AR14-(AQ14*8)</f>
        <v>0</v>
      </c>
      <c r="AT14" s="12" t="s">
        <v>74</v>
      </c>
      <c r="AU14" s="12" t="s">
        <v>74</v>
      </c>
      <c r="AV14" s="36" t="s">
        <v>76</v>
      </c>
      <c r="AW14" s="36" t="s">
        <v>76</v>
      </c>
      <c r="AX14" s="77"/>
      <c r="AY14" s="77"/>
      <c r="AZ14" s="36" t="s">
        <v>76</v>
      </c>
      <c r="BA14" s="36" t="s">
        <v>76</v>
      </c>
      <c r="BB14" s="36" t="s">
        <v>76</v>
      </c>
      <c r="BC14" s="36" t="s">
        <v>76</v>
      </c>
      <c r="BD14" s="36" t="s">
        <v>76</v>
      </c>
      <c r="BE14" s="77"/>
      <c r="BF14" s="77"/>
      <c r="BG14" s="36" t="s">
        <v>76</v>
      </c>
      <c r="BH14" s="36" t="s">
        <v>76</v>
      </c>
      <c r="BI14" s="36" t="s">
        <v>76</v>
      </c>
      <c r="BJ14" s="36" t="s">
        <v>76</v>
      </c>
      <c r="BK14" s="36" t="s">
        <v>76</v>
      </c>
      <c r="BL14" s="77"/>
      <c r="BM14" s="77"/>
      <c r="BN14" s="36" t="s">
        <v>76</v>
      </c>
      <c r="BO14" s="36" t="s">
        <v>76</v>
      </c>
      <c r="BP14" s="36" t="s">
        <v>76</v>
      </c>
      <c r="BQ14" s="36" t="s">
        <v>76</v>
      </c>
      <c r="BR14" s="36" t="s">
        <v>76</v>
      </c>
      <c r="BS14" s="77"/>
      <c r="BT14" s="77"/>
      <c r="BU14" s="36" t="s">
        <v>76</v>
      </c>
      <c r="BV14" s="36" t="s">
        <v>76</v>
      </c>
      <c r="BW14" s="36" t="s">
        <v>76</v>
      </c>
      <c r="BX14" s="36" t="s">
        <v>76</v>
      </c>
      <c r="BY14" s="14">
        <f ca="1">COUNTIF(УчВрМай2018[[#This Row],[Столбец1]:[Столбец31]],BY$6)</f>
        <v>0</v>
      </c>
      <c r="BZ14" s="14">
        <f>COUNTIF(УчВрМай2018[[#This Row],[Столбец1]:[Столбец31]],BZ$6)</f>
        <v>0</v>
      </c>
      <c r="CA14" s="14">
        <f>COUNTIF(УчВрМай2018[[#This Row],[Столбец1]:[Столбец31]],CA$6)</f>
        <v>2</v>
      </c>
      <c r="CB14" s="14">
        <f>COUNTIF(УчВрМай2018[[#This Row],[Столбец1]:[Столбец31]],CB$6)</f>
        <v>0</v>
      </c>
      <c r="CC14" s="14">
        <f>COUNTIF(УчВрМай2018[[#This Row],[Столбец1]:[Столбец31]],CC$6)</f>
        <v>0</v>
      </c>
      <c r="CD14" s="14">
        <f>COUNTIF(УчВрМай2018[[#This Row],[Столбец1]:[Столбец31]],CD$6)</f>
        <v>0</v>
      </c>
      <c r="CE14" s="14">
        <f>COUNTIF(УчВрМай2018[[#This Row],[Столбец1]:[Столбец31]],CE$6)</f>
        <v>0</v>
      </c>
      <c r="CF14" s="14">
        <f>COUNTIF(УчВрМай2018[[#This Row],[Столбец1]:[Столбец31]],CF$6)</f>
        <v>0</v>
      </c>
      <c r="CG14" s="14">
        <v>0</v>
      </c>
      <c r="CH14" s="14">
        <f>COUNTIF(УчВрМай2018[[#This Row],[Столбец1]:[Столбец31]],"&gt;=1")</f>
        <v>0</v>
      </c>
      <c r="CI14" s="14">
        <f>SUM(УчВрМай2018[[#This Row],[Столбец1]:[Столбец31]])</f>
        <v>0</v>
      </c>
      <c r="CJ14" s="14">
        <f t="shared" si="14"/>
        <v>0</v>
      </c>
    </row>
    <row r="15" spans="1:88" x14ac:dyDescent="0.25">
      <c r="A15" s="20" t="s">
        <v>22</v>
      </c>
      <c r="B15" s="14" t="str">
        <f>VLOOKUP(A15,Кадры!A:D,2,FALSE)</f>
        <v>Ширяев Алексей Алексеевич</v>
      </c>
      <c r="C15" s="40" t="str">
        <f>VLOOKUP(A15,Кадры!A:F,4,FALSE)</f>
        <v>Производственно-технический</v>
      </c>
      <c r="D15" s="26"/>
      <c r="E15" s="9" t="s">
        <v>64</v>
      </c>
      <c r="F15" s="23">
        <v>8</v>
      </c>
      <c r="G15" s="23">
        <v>8</v>
      </c>
      <c r="H15" s="23">
        <v>8</v>
      </c>
      <c r="I15" s="23">
        <v>8</v>
      </c>
      <c r="J15" s="10"/>
      <c r="K15" s="10"/>
      <c r="L15" s="23">
        <v>8</v>
      </c>
      <c r="M15" s="23">
        <v>8</v>
      </c>
      <c r="N15" s="23">
        <v>8</v>
      </c>
      <c r="O15" s="23">
        <v>8</v>
      </c>
      <c r="P15" s="23">
        <v>8</v>
      </c>
      <c r="Q15" s="10"/>
      <c r="R15" s="10"/>
      <c r="S15" s="23">
        <v>8</v>
      </c>
      <c r="T15" s="16" t="s">
        <v>69</v>
      </c>
      <c r="U15" s="36" t="s">
        <v>76</v>
      </c>
      <c r="V15" s="36" t="s">
        <v>76</v>
      </c>
      <c r="W15" s="36" t="s">
        <v>76</v>
      </c>
      <c r="X15" s="10"/>
      <c r="Y15" s="10"/>
      <c r="Z15" s="36" t="s">
        <v>76</v>
      </c>
      <c r="AA15" s="36" t="s">
        <v>76</v>
      </c>
      <c r="AB15" s="36" t="s">
        <v>76</v>
      </c>
      <c r="AC15" s="36" t="s">
        <v>76</v>
      </c>
      <c r="AD15" s="36" t="s">
        <v>76</v>
      </c>
      <c r="AE15" s="10"/>
      <c r="AF15" s="10"/>
      <c r="AG15" s="27" t="s">
        <v>74</v>
      </c>
      <c r="AH15" s="41">
        <f ca="1">COUNTIF(УчВрАпрель2018[[#This Row],[Столбец1]:[Столбец30]],AH$6)</f>
        <v>0</v>
      </c>
      <c r="AI15" s="14">
        <f>COUNTIF(УчВрАпрель2018[[#This Row],[Столбец1]:[Столбец30]],AI$6)</f>
        <v>0</v>
      </c>
      <c r="AJ15" s="14">
        <f>COUNTIF(УчВрАпрель2018[[#This Row],[Столбец1]:[Столбец30]],AJ$6)</f>
        <v>1</v>
      </c>
      <c r="AK15" s="14">
        <f>COUNTIF(УчВрАпрель2018[[#This Row],[Столбец1]:[Столбец30]],AK$6)</f>
        <v>0</v>
      </c>
      <c r="AL15" s="14">
        <f>COUNTIF(УчВрАпрель2018[[#This Row],[Столбец1]:[Столбец30]],AL$6)</f>
        <v>1</v>
      </c>
      <c r="AM15" s="14">
        <f>COUNTIF(УчВрАпрель2018[[#This Row],[Столбец1]:[Столбец30]],AM$6)</f>
        <v>1</v>
      </c>
      <c r="AN15" s="14">
        <f>COUNTIF(УчВрАпрель2018[[#This Row],[Столбец1]:[Столбец30]],AN$6)</f>
        <v>0</v>
      </c>
      <c r="AO15" s="14">
        <f>COUNTIF(УчВрАпрель2018[[#This Row],[Столбец1]:[Столбец30]],AO$6)</f>
        <v>0</v>
      </c>
      <c r="AP15" s="42">
        <v>0</v>
      </c>
      <c r="AQ15" s="56">
        <f>COUNTIF(УчВрАпрель2018[#This Row],"&gt;=1")</f>
        <v>10</v>
      </c>
      <c r="AR15" s="14">
        <f>SUM(УчВрАпрель2018[#This Row])</f>
        <v>80</v>
      </c>
      <c r="AS15" s="40">
        <f>AR15-(AQ15*8)</f>
        <v>0</v>
      </c>
      <c r="AT15" s="12" t="s">
        <v>74</v>
      </c>
      <c r="AU15" s="12" t="s">
        <v>74</v>
      </c>
      <c r="AV15" s="36" t="s">
        <v>76</v>
      </c>
      <c r="AW15" s="36" t="s">
        <v>76</v>
      </c>
      <c r="AX15" s="77"/>
      <c r="AY15" s="77"/>
      <c r="AZ15" s="36" t="s">
        <v>76</v>
      </c>
      <c r="BA15" s="36" t="s">
        <v>76</v>
      </c>
      <c r="BB15" s="36" t="s">
        <v>76</v>
      </c>
      <c r="BC15" s="36" t="s">
        <v>76</v>
      </c>
      <c r="BD15" s="36" t="s">
        <v>76</v>
      </c>
      <c r="BE15" s="77"/>
      <c r="BF15" s="77"/>
      <c r="BG15" s="36" t="s">
        <v>76</v>
      </c>
      <c r="BH15" s="36" t="s">
        <v>76</v>
      </c>
      <c r="BI15" s="36" t="s">
        <v>76</v>
      </c>
      <c r="BJ15" s="36" t="s">
        <v>76</v>
      </c>
      <c r="BK15" s="36" t="s">
        <v>76</v>
      </c>
      <c r="BL15" s="77"/>
      <c r="BM15" s="77"/>
      <c r="BN15" s="36" t="s">
        <v>76</v>
      </c>
      <c r="BO15" s="36" t="s">
        <v>76</v>
      </c>
      <c r="BP15" s="36" t="s">
        <v>76</v>
      </c>
      <c r="BQ15" s="36" t="s">
        <v>76</v>
      </c>
      <c r="BR15" s="36" t="s">
        <v>76</v>
      </c>
      <c r="BS15" s="77"/>
      <c r="BT15" s="77"/>
      <c r="BU15" s="36" t="s">
        <v>76</v>
      </c>
      <c r="BV15" s="36" t="s">
        <v>76</v>
      </c>
      <c r="BW15" s="36" t="s">
        <v>76</v>
      </c>
      <c r="BX15" s="36" t="s">
        <v>76</v>
      </c>
      <c r="BY15" s="14">
        <f ca="1">COUNTIF(УчВрМай2018[[#This Row],[Столбец1]:[Столбец31]],BY$6)</f>
        <v>0</v>
      </c>
      <c r="BZ15" s="14">
        <f>COUNTIF(УчВрМай2018[[#This Row],[Столбец1]:[Столбец31]],BZ$6)</f>
        <v>0</v>
      </c>
      <c r="CA15" s="14">
        <f>COUNTIF(УчВрМай2018[[#This Row],[Столбец1]:[Столбец31]],CA$6)</f>
        <v>2</v>
      </c>
      <c r="CB15" s="14">
        <f>COUNTIF(УчВрМай2018[[#This Row],[Столбец1]:[Столбец31]],CB$6)</f>
        <v>0</v>
      </c>
      <c r="CC15" s="14">
        <f>COUNTIF(УчВрМай2018[[#This Row],[Столбец1]:[Столбец31]],CC$6)</f>
        <v>0</v>
      </c>
      <c r="CD15" s="14">
        <f>COUNTIF(УчВрМай2018[[#This Row],[Столбец1]:[Столбец31]],CD$6)</f>
        <v>0</v>
      </c>
      <c r="CE15" s="14">
        <f>COUNTIF(УчВрМай2018[[#This Row],[Столбец1]:[Столбец31]],CE$6)</f>
        <v>0</v>
      </c>
      <c r="CF15" s="14">
        <f>COUNTIF(УчВрМай2018[[#This Row],[Столбец1]:[Столбец31]],CF$6)</f>
        <v>0</v>
      </c>
      <c r="CG15" s="14">
        <v>0</v>
      </c>
      <c r="CH15" s="14">
        <f>COUNTIF(УчВрМай2018[[#This Row],[Столбец1]:[Столбец31]],"&gt;=1")</f>
        <v>0</v>
      </c>
      <c r="CI15" s="14">
        <f>SUM(УчВрМай2018[[#This Row],[Столбец1]:[Столбец31]])</f>
        <v>0</v>
      </c>
      <c r="CJ15" s="14">
        <f t="shared" si="14"/>
        <v>0</v>
      </c>
    </row>
    <row r="16" spans="1:88" x14ac:dyDescent="0.25">
      <c r="A16" s="20" t="s">
        <v>24</v>
      </c>
      <c r="B16" s="14" t="str">
        <f>VLOOKUP(A16,Кадры!A:D,2,FALSE)</f>
        <v>Циклык Андрей Петрович</v>
      </c>
      <c r="C16" s="40" t="str">
        <f>VLOOKUP(A16,Кадры!A:F,4,FALSE)</f>
        <v>Производственно-технический</v>
      </c>
      <c r="D16" s="26"/>
      <c r="E16" s="9" t="s">
        <v>64</v>
      </c>
      <c r="F16" s="9" t="s">
        <v>64</v>
      </c>
      <c r="G16" s="23">
        <v>8</v>
      </c>
      <c r="H16" s="23">
        <v>8</v>
      </c>
      <c r="I16" s="23">
        <v>8</v>
      </c>
      <c r="J16" s="10"/>
      <c r="K16" s="10"/>
      <c r="L16" s="23">
        <v>8</v>
      </c>
      <c r="M16" s="23">
        <v>8</v>
      </c>
      <c r="N16" s="23">
        <v>8</v>
      </c>
      <c r="O16" s="23">
        <v>8</v>
      </c>
      <c r="P16" s="23">
        <v>8</v>
      </c>
      <c r="Q16" s="10"/>
      <c r="R16" s="10"/>
      <c r="S16" s="23">
        <v>8</v>
      </c>
      <c r="T16" s="23">
        <v>8</v>
      </c>
      <c r="U16" s="23">
        <v>8</v>
      </c>
      <c r="V16" s="23">
        <v>8</v>
      </c>
      <c r="W16" s="23">
        <v>8</v>
      </c>
      <c r="X16" s="10"/>
      <c r="Y16" s="10"/>
      <c r="Z16" s="23">
        <v>8</v>
      </c>
      <c r="AA16" s="23">
        <v>8</v>
      </c>
      <c r="AB16" s="23">
        <v>8</v>
      </c>
      <c r="AC16" s="23">
        <v>8</v>
      </c>
      <c r="AD16" s="23">
        <v>8</v>
      </c>
      <c r="AE16" s="10"/>
      <c r="AF16" s="10"/>
      <c r="AG16" s="27" t="s">
        <v>74</v>
      </c>
      <c r="AH16" s="41">
        <f ca="1">COUNTIF(УчВрАпрель2018[[#This Row],[Столбец1]:[Столбец30]],AH$6)</f>
        <v>0</v>
      </c>
      <c r="AI16" s="14">
        <f>COUNTIF(УчВрАпрель2018[[#This Row],[Столбец1]:[Столбец30]],AI$6)</f>
        <v>0</v>
      </c>
      <c r="AJ16" s="14">
        <f>COUNTIF(УчВрАпрель2018[[#This Row],[Столбец1]:[Столбец30]],AJ$6)</f>
        <v>1</v>
      </c>
      <c r="AK16" s="14">
        <f>COUNTIF(УчВрАпрель2018[[#This Row],[Столбец1]:[Столбец30]],AK$6)</f>
        <v>0</v>
      </c>
      <c r="AL16" s="14">
        <f>COUNTIF(УчВрАпрель2018[[#This Row],[Столбец1]:[Столбец30]],AL$6)</f>
        <v>2</v>
      </c>
      <c r="AM16" s="14">
        <f>COUNTIF(УчВрАпрель2018[[#This Row],[Столбец1]:[Столбец30]],AM$6)</f>
        <v>0</v>
      </c>
      <c r="AN16" s="14">
        <f>COUNTIF(УчВрАпрель2018[[#This Row],[Столбец1]:[Столбец30]],AN$6)</f>
        <v>0</v>
      </c>
      <c r="AO16" s="14">
        <f>COUNTIF(УчВрАпрель2018[[#This Row],[Столбец1]:[Столбец30]],AO$6)</f>
        <v>0</v>
      </c>
      <c r="AP16" s="42">
        <v>0</v>
      </c>
      <c r="AQ16" s="56">
        <f>COUNTIF(УчВрАпрель2018[#This Row],"&gt;=1")</f>
        <v>18</v>
      </c>
      <c r="AR16" s="14">
        <f>SUM(УчВрАпрель2018[#This Row])</f>
        <v>144</v>
      </c>
      <c r="AS16" s="40">
        <f>AR16-(AQ16*8)</f>
        <v>0</v>
      </c>
      <c r="AT16" s="12" t="s">
        <v>74</v>
      </c>
      <c r="AU16" s="12" t="s">
        <v>74</v>
      </c>
      <c r="AV16" s="23">
        <v>8</v>
      </c>
      <c r="AW16" s="19"/>
      <c r="AX16" s="77"/>
      <c r="AY16" s="77"/>
      <c r="AZ16" s="19"/>
      <c r="BA16" s="19"/>
      <c r="BB16" s="19"/>
      <c r="BC16" s="19"/>
      <c r="BD16" s="19"/>
      <c r="BE16" s="77"/>
      <c r="BF16" s="77"/>
      <c r="BG16" s="19"/>
      <c r="BH16" s="19"/>
      <c r="BI16" s="19"/>
      <c r="BJ16" s="19"/>
      <c r="BK16" s="19"/>
      <c r="BL16" s="77"/>
      <c r="BM16" s="77"/>
      <c r="BN16" s="19"/>
      <c r="BO16" s="19"/>
      <c r="BP16" s="19"/>
      <c r="BQ16" s="19"/>
      <c r="BR16" s="19"/>
      <c r="BS16" s="77"/>
      <c r="BT16" s="77"/>
      <c r="BU16" s="19"/>
      <c r="BV16" s="19"/>
      <c r="BW16" s="19"/>
      <c r="BX16" s="19"/>
      <c r="BY16" s="14">
        <f ca="1">COUNTIF(УчВрМай2018[[#This Row],[Столбец1]:[Столбец31]],BY$6)</f>
        <v>0</v>
      </c>
      <c r="BZ16" s="14">
        <f>COUNTIF(УчВрМай2018[[#This Row],[Столбец1]:[Столбец31]],BZ$6)</f>
        <v>0</v>
      </c>
      <c r="CA16" s="14">
        <f>COUNTIF(УчВрМай2018[[#This Row],[Столбец1]:[Столбец31]],CA$6)</f>
        <v>2</v>
      </c>
      <c r="CB16" s="14">
        <f>COUNTIF(УчВрМай2018[[#This Row],[Столбец1]:[Столбец31]],CB$6)</f>
        <v>0</v>
      </c>
      <c r="CC16" s="14">
        <f>COUNTIF(УчВрМай2018[[#This Row],[Столбец1]:[Столбец31]],CC$6)</f>
        <v>0</v>
      </c>
      <c r="CD16" s="14">
        <f>COUNTIF(УчВрМай2018[[#This Row],[Столбец1]:[Столбец31]],CD$6)</f>
        <v>0</v>
      </c>
      <c r="CE16" s="14">
        <f>COUNTIF(УчВрМай2018[[#This Row],[Столбец1]:[Столбец31]],CE$6)</f>
        <v>0</v>
      </c>
      <c r="CF16" s="14">
        <f>COUNTIF(УчВрМай2018[[#This Row],[Столбец1]:[Столбец31]],CF$6)</f>
        <v>0</v>
      </c>
      <c r="CG16" s="14">
        <v>0</v>
      </c>
      <c r="CH16" s="14">
        <f>COUNTIF(УчВрМай2018[[#This Row],[Столбец1]:[Столбец31]],"&gt;=1")</f>
        <v>1</v>
      </c>
      <c r="CI16" s="14">
        <f>SUM(УчВрМай2018[[#This Row],[Столбец1]:[Столбец31]])</f>
        <v>8</v>
      </c>
      <c r="CJ16" s="14">
        <f t="shared" si="14"/>
        <v>0</v>
      </c>
    </row>
    <row r="17" spans="1:88" x14ac:dyDescent="0.25">
      <c r="A17" s="20" t="s">
        <v>26</v>
      </c>
      <c r="B17" s="14" t="str">
        <f>VLOOKUP(A17,Кадры!A:D,2,FALSE)</f>
        <v>Бирюков Александр Сергеевич</v>
      </c>
      <c r="C17" s="40" t="str">
        <f>VLOOKUP(A17,Кадры!A:F,4,FALSE)</f>
        <v>Производственно-технический</v>
      </c>
      <c r="D17" s="26"/>
      <c r="E17" s="9" t="s">
        <v>64</v>
      </c>
      <c r="F17" s="9" t="s">
        <v>64</v>
      </c>
      <c r="G17" s="23">
        <v>8</v>
      </c>
      <c r="H17" s="23">
        <v>8</v>
      </c>
      <c r="I17" s="23">
        <v>8</v>
      </c>
      <c r="J17" s="10"/>
      <c r="K17" s="10"/>
      <c r="L17" s="23">
        <v>8</v>
      </c>
      <c r="M17" s="23">
        <v>8</v>
      </c>
      <c r="N17" s="23">
        <v>8</v>
      </c>
      <c r="O17" s="23">
        <v>8</v>
      </c>
      <c r="P17" s="23">
        <v>8</v>
      </c>
      <c r="Q17" s="10"/>
      <c r="R17" s="10"/>
      <c r="S17" s="23">
        <v>8</v>
      </c>
      <c r="T17" s="23">
        <v>8</v>
      </c>
      <c r="U17" s="23">
        <v>8</v>
      </c>
      <c r="V17" s="23">
        <v>8</v>
      </c>
      <c r="W17" s="23">
        <v>8</v>
      </c>
      <c r="X17" s="10"/>
      <c r="Y17" s="10"/>
      <c r="Z17" s="23">
        <v>8</v>
      </c>
      <c r="AA17" s="23">
        <v>8</v>
      </c>
      <c r="AB17" s="23">
        <v>8</v>
      </c>
      <c r="AC17" s="23">
        <v>8</v>
      </c>
      <c r="AD17" s="23">
        <v>8</v>
      </c>
      <c r="AE17" s="10"/>
      <c r="AF17" s="10"/>
      <c r="AG17" s="27" t="s">
        <v>74</v>
      </c>
      <c r="AH17" s="41">
        <f ca="1">COUNTIF(УчВрАпрель2018[[#This Row],[Столбец1]:[Столбец30]],AH$6)</f>
        <v>0</v>
      </c>
      <c r="AI17" s="14">
        <f>COUNTIF(УчВрАпрель2018[[#This Row],[Столбец1]:[Столбец30]],AI$6)</f>
        <v>0</v>
      </c>
      <c r="AJ17" s="14">
        <f>COUNTIF(УчВрАпрель2018[[#This Row],[Столбец1]:[Столбец30]],AJ$6)</f>
        <v>1</v>
      </c>
      <c r="AK17" s="14">
        <f>COUNTIF(УчВрАпрель2018[[#This Row],[Столбец1]:[Столбец30]],AK$6)</f>
        <v>0</v>
      </c>
      <c r="AL17" s="14">
        <f>COUNTIF(УчВрАпрель2018[[#This Row],[Столбец1]:[Столбец30]],AL$6)</f>
        <v>2</v>
      </c>
      <c r="AM17" s="14">
        <f>COUNTIF(УчВрАпрель2018[[#This Row],[Столбец1]:[Столбец30]],AM$6)</f>
        <v>0</v>
      </c>
      <c r="AN17" s="14">
        <f>COUNTIF(УчВрАпрель2018[[#This Row],[Столбец1]:[Столбец30]],AN$6)</f>
        <v>0</v>
      </c>
      <c r="AO17" s="14">
        <f>COUNTIF(УчВрАпрель2018[[#This Row],[Столбец1]:[Столбец30]],AO$6)</f>
        <v>0</v>
      </c>
      <c r="AP17" s="42">
        <v>0</v>
      </c>
      <c r="AQ17" s="56">
        <f>COUNTIF(УчВрАпрель2018[#This Row],"&gt;=1")</f>
        <v>18</v>
      </c>
      <c r="AR17" s="14">
        <f>SUM(УчВрАпрель2018[#This Row])</f>
        <v>144</v>
      </c>
      <c r="AS17" s="40">
        <f>AR17-(AQ17*8)</f>
        <v>0</v>
      </c>
      <c r="AT17" s="12" t="s">
        <v>74</v>
      </c>
      <c r="AU17" s="12" t="s">
        <v>74</v>
      </c>
      <c r="AV17" s="23">
        <v>8</v>
      </c>
      <c r="AW17" s="19"/>
      <c r="AX17" s="77"/>
      <c r="AY17" s="77"/>
      <c r="AZ17" s="19"/>
      <c r="BA17" s="19"/>
      <c r="BB17" s="19"/>
      <c r="BC17" s="19"/>
      <c r="BD17" s="19"/>
      <c r="BE17" s="77"/>
      <c r="BF17" s="77"/>
      <c r="BG17" s="19"/>
      <c r="BH17" s="19"/>
      <c r="BI17" s="19"/>
      <c r="BJ17" s="19"/>
      <c r="BK17" s="19"/>
      <c r="BL17" s="77"/>
      <c r="BM17" s="77"/>
      <c r="BN17" s="19"/>
      <c r="BO17" s="19"/>
      <c r="BP17" s="19"/>
      <c r="BQ17" s="19"/>
      <c r="BR17" s="19"/>
      <c r="BS17" s="77"/>
      <c r="BT17" s="77"/>
      <c r="BU17" s="19"/>
      <c r="BV17" s="19"/>
      <c r="BW17" s="19"/>
      <c r="BX17" s="19"/>
      <c r="BY17" s="14">
        <f ca="1">COUNTIF(УчВрМай2018[[#This Row],[Столбец1]:[Столбец31]],BY$6)</f>
        <v>0</v>
      </c>
      <c r="BZ17" s="14">
        <f>COUNTIF(УчВрМай2018[[#This Row],[Столбец1]:[Столбец31]],BZ$6)</f>
        <v>0</v>
      </c>
      <c r="CA17" s="14">
        <f>COUNTIF(УчВрМай2018[[#This Row],[Столбец1]:[Столбец31]],CA$6)</f>
        <v>2</v>
      </c>
      <c r="CB17" s="14">
        <f>COUNTIF(УчВрМай2018[[#This Row],[Столбец1]:[Столбец31]],CB$6)</f>
        <v>0</v>
      </c>
      <c r="CC17" s="14">
        <f>COUNTIF(УчВрМай2018[[#This Row],[Столбец1]:[Столбец31]],CC$6)</f>
        <v>0</v>
      </c>
      <c r="CD17" s="14">
        <f>COUNTIF(УчВрМай2018[[#This Row],[Столбец1]:[Столбец31]],CD$6)</f>
        <v>0</v>
      </c>
      <c r="CE17" s="14">
        <f>COUNTIF(УчВрМай2018[[#This Row],[Столбец1]:[Столбец31]],CE$6)</f>
        <v>0</v>
      </c>
      <c r="CF17" s="14">
        <f>COUNTIF(УчВрМай2018[[#This Row],[Столбец1]:[Столбец31]],CF$6)</f>
        <v>0</v>
      </c>
      <c r="CG17" s="14">
        <v>0</v>
      </c>
      <c r="CH17" s="14">
        <f>COUNTIF(УчВрМай2018[[#This Row],[Столбец1]:[Столбец31]],"&gt;=1")</f>
        <v>1</v>
      </c>
      <c r="CI17" s="14">
        <f>SUM(УчВрМай2018[[#This Row],[Столбец1]:[Столбец31]])</f>
        <v>8</v>
      </c>
      <c r="CJ17" s="14">
        <f t="shared" si="14"/>
        <v>0</v>
      </c>
    </row>
    <row r="18" spans="1:88" x14ac:dyDescent="0.25">
      <c r="A18" s="20" t="s">
        <v>29</v>
      </c>
      <c r="B18" s="14" t="str">
        <f>VLOOKUP(A18,Кадры!A:D,2,FALSE)</f>
        <v>Ким Вадим Александрович</v>
      </c>
      <c r="C18" s="40" t="str">
        <f>VLOOKUP(A18,Кадры!A:F,4,FALSE)</f>
        <v>Производственно-технический</v>
      </c>
      <c r="D18" s="26"/>
      <c r="E18" s="36" t="s">
        <v>76</v>
      </c>
      <c r="F18" s="36" t="s">
        <v>76</v>
      </c>
      <c r="G18" s="36" t="s">
        <v>76</v>
      </c>
      <c r="H18" s="36" t="s">
        <v>76</v>
      </c>
      <c r="I18" s="36" t="s">
        <v>76</v>
      </c>
      <c r="J18" s="10"/>
      <c r="K18" s="10"/>
      <c r="L18" s="23">
        <v>8</v>
      </c>
      <c r="M18" s="23">
        <v>8</v>
      </c>
      <c r="N18" s="23">
        <v>8</v>
      </c>
      <c r="O18" s="23">
        <v>8</v>
      </c>
      <c r="P18" s="23">
        <v>8</v>
      </c>
      <c r="Q18" s="10"/>
      <c r="R18" s="10"/>
      <c r="S18" s="23">
        <v>8</v>
      </c>
      <c r="T18" s="23">
        <v>8</v>
      </c>
      <c r="U18" s="23">
        <v>8</v>
      </c>
      <c r="V18" s="23">
        <v>8</v>
      </c>
      <c r="W18" s="23">
        <v>8</v>
      </c>
      <c r="X18" s="10"/>
      <c r="Y18" s="10"/>
      <c r="Z18" s="23">
        <v>8</v>
      </c>
      <c r="AA18" s="23">
        <v>8</v>
      </c>
      <c r="AB18" s="23">
        <v>8</v>
      </c>
      <c r="AC18" s="23">
        <v>8</v>
      </c>
      <c r="AD18" s="23">
        <v>8</v>
      </c>
      <c r="AE18" s="10"/>
      <c r="AF18" s="10"/>
      <c r="AG18" s="27" t="s">
        <v>74</v>
      </c>
      <c r="AH18" s="41">
        <f ca="1">COUNTIF(УчВрАпрель2018[[#This Row],[Столбец1]:[Столбец30]],AH$6)</f>
        <v>0</v>
      </c>
      <c r="AI18" s="14">
        <f>COUNTIF(УчВрАпрель2018[[#This Row],[Столбец1]:[Столбец30]],AI$6)</f>
        <v>0</v>
      </c>
      <c r="AJ18" s="14">
        <f>COUNTIF(УчВрАпрель2018[[#This Row],[Столбец1]:[Столбец30]],AJ$6)</f>
        <v>1</v>
      </c>
      <c r="AK18" s="14">
        <f>COUNTIF(УчВрАпрель2018[[#This Row],[Столбец1]:[Столбец30]],AK$6)</f>
        <v>0</v>
      </c>
      <c r="AL18" s="14">
        <f>COUNTIF(УчВрАпрель2018[[#This Row],[Столбец1]:[Столбец30]],AL$6)</f>
        <v>0</v>
      </c>
      <c r="AM18" s="14">
        <f>COUNTIF(УчВрАпрель2018[[#This Row],[Столбец1]:[Столбец30]],AM$6)</f>
        <v>0</v>
      </c>
      <c r="AN18" s="14">
        <f>COUNTIF(УчВрАпрель2018[[#This Row],[Столбец1]:[Столбец30]],AN$6)</f>
        <v>0</v>
      </c>
      <c r="AO18" s="14">
        <f>COUNTIF(УчВрАпрель2018[[#This Row],[Столбец1]:[Столбец30]],AO$6)</f>
        <v>0</v>
      </c>
      <c r="AP18" s="42">
        <v>0</v>
      </c>
      <c r="AQ18" s="56">
        <f>COUNTIF(УчВрАпрель2018[#This Row],"&gt;=1")</f>
        <v>15</v>
      </c>
      <c r="AR18" s="14">
        <f>SUM(УчВрАпрель2018[#This Row])</f>
        <v>120</v>
      </c>
      <c r="AS18" s="40">
        <f>AR18-(AQ18*8)</f>
        <v>0</v>
      </c>
      <c r="AT18" s="12" t="s">
        <v>74</v>
      </c>
      <c r="AU18" s="12" t="s">
        <v>74</v>
      </c>
      <c r="AV18" s="23">
        <v>8</v>
      </c>
      <c r="AW18" s="19"/>
      <c r="AX18" s="77"/>
      <c r="AY18" s="77"/>
      <c r="AZ18" s="19"/>
      <c r="BA18" s="19"/>
      <c r="BB18" s="19"/>
      <c r="BC18" s="19"/>
      <c r="BD18" s="19"/>
      <c r="BE18" s="77"/>
      <c r="BF18" s="77"/>
      <c r="BG18" s="19"/>
      <c r="BH18" s="19"/>
      <c r="BI18" s="19"/>
      <c r="BJ18" s="19"/>
      <c r="BK18" s="19"/>
      <c r="BL18" s="77"/>
      <c r="BM18" s="77"/>
      <c r="BN18" s="19"/>
      <c r="BO18" s="19"/>
      <c r="BP18" s="19"/>
      <c r="BQ18" s="19"/>
      <c r="BR18" s="19"/>
      <c r="BS18" s="77"/>
      <c r="BT18" s="77"/>
      <c r="BU18" s="19"/>
      <c r="BV18" s="19"/>
      <c r="BW18" s="19"/>
      <c r="BX18" s="19"/>
      <c r="BY18" s="14">
        <f ca="1">COUNTIF(УчВрМай2018[[#This Row],[Столбец1]:[Столбец31]],BY$6)</f>
        <v>0</v>
      </c>
      <c r="BZ18" s="14">
        <f>COUNTIF(УчВрМай2018[[#This Row],[Столбец1]:[Столбец31]],BZ$6)</f>
        <v>0</v>
      </c>
      <c r="CA18" s="14">
        <f>COUNTIF(УчВрМай2018[[#This Row],[Столбец1]:[Столбец31]],CA$6)</f>
        <v>2</v>
      </c>
      <c r="CB18" s="14">
        <f>COUNTIF(УчВрМай2018[[#This Row],[Столбец1]:[Столбец31]],CB$6)</f>
        <v>0</v>
      </c>
      <c r="CC18" s="14">
        <f>COUNTIF(УчВрМай2018[[#This Row],[Столбец1]:[Столбец31]],CC$6)</f>
        <v>0</v>
      </c>
      <c r="CD18" s="14">
        <f>COUNTIF(УчВрМай2018[[#This Row],[Столбец1]:[Столбец31]],CD$6)</f>
        <v>0</v>
      </c>
      <c r="CE18" s="14">
        <f>COUNTIF(УчВрМай2018[[#This Row],[Столбец1]:[Столбец31]],CE$6)</f>
        <v>0</v>
      </c>
      <c r="CF18" s="14">
        <f>COUNTIF(УчВрМай2018[[#This Row],[Столбец1]:[Столбец31]],CF$6)</f>
        <v>0</v>
      </c>
      <c r="CG18" s="14">
        <v>0</v>
      </c>
      <c r="CH18" s="14">
        <f>COUNTIF(УчВрМай2018[[#This Row],[Столбец1]:[Столбец31]],"&gt;=1")</f>
        <v>1</v>
      </c>
      <c r="CI18" s="14">
        <f>SUM(УчВрМай2018[[#This Row],[Столбец1]:[Столбец31]])</f>
        <v>8</v>
      </c>
      <c r="CJ18" s="14">
        <f t="shared" si="14"/>
        <v>0</v>
      </c>
    </row>
    <row r="19" spans="1:88" x14ac:dyDescent="0.25">
      <c r="A19" s="20" t="s">
        <v>31</v>
      </c>
      <c r="B19" s="14" t="str">
        <f>VLOOKUP(A19,Кадры!A:D,2,FALSE)</f>
        <v>Громов Данила Павлович</v>
      </c>
      <c r="C19" s="40" t="str">
        <f>VLOOKUP(A19,Кадры!A:F,4,FALSE)</f>
        <v>Производственно-технический</v>
      </c>
      <c r="D19" s="26"/>
      <c r="E19" s="23">
        <v>8</v>
      </c>
      <c r="F19" s="23">
        <v>8</v>
      </c>
      <c r="G19" s="23">
        <v>8</v>
      </c>
      <c r="H19" s="23">
        <v>8</v>
      </c>
      <c r="I19" s="23">
        <v>8</v>
      </c>
      <c r="J19" s="10"/>
      <c r="K19" s="10"/>
      <c r="L19" s="23">
        <v>8</v>
      </c>
      <c r="M19" s="23">
        <v>8</v>
      </c>
      <c r="N19" s="23">
        <v>8</v>
      </c>
      <c r="O19" s="23">
        <v>8</v>
      </c>
      <c r="P19" s="23">
        <v>8</v>
      </c>
      <c r="Q19" s="10"/>
      <c r="R19" s="10"/>
      <c r="S19" s="23">
        <v>8</v>
      </c>
      <c r="T19" s="23">
        <v>8</v>
      </c>
      <c r="U19" s="23">
        <v>8</v>
      </c>
      <c r="V19" s="23">
        <v>8</v>
      </c>
      <c r="W19" s="23">
        <v>8</v>
      </c>
      <c r="X19" s="10"/>
      <c r="Y19" s="10"/>
      <c r="Z19" s="23">
        <v>8</v>
      </c>
      <c r="AA19" s="23">
        <v>8</v>
      </c>
      <c r="AB19" s="23">
        <v>8</v>
      </c>
      <c r="AC19" s="23">
        <v>8</v>
      </c>
      <c r="AD19" s="23">
        <v>8</v>
      </c>
      <c r="AE19" s="10"/>
      <c r="AF19" s="10"/>
      <c r="AG19" s="27" t="s">
        <v>74</v>
      </c>
      <c r="AH19" s="41">
        <f ca="1">COUNTIF(УчВрАпрель2018[[#This Row],[Столбец1]:[Столбец30]],AH$6)</f>
        <v>0</v>
      </c>
      <c r="AI19" s="14">
        <f>COUNTIF(УчВрАпрель2018[[#This Row],[Столбец1]:[Столбец30]],AI$6)</f>
        <v>0</v>
      </c>
      <c r="AJ19" s="14">
        <f>COUNTIF(УчВрАпрель2018[[#This Row],[Столбец1]:[Столбец30]],AJ$6)</f>
        <v>1</v>
      </c>
      <c r="AK19" s="14">
        <f>COUNTIF(УчВрАпрель2018[[#This Row],[Столбец1]:[Столбец30]],AK$6)</f>
        <v>0</v>
      </c>
      <c r="AL19" s="14">
        <f>COUNTIF(УчВрАпрель2018[[#This Row],[Столбец1]:[Столбец30]],AL$6)</f>
        <v>0</v>
      </c>
      <c r="AM19" s="14">
        <f>COUNTIF(УчВрАпрель2018[[#This Row],[Столбец1]:[Столбец30]],AM$6)</f>
        <v>0</v>
      </c>
      <c r="AN19" s="14">
        <f>COUNTIF(УчВрАпрель2018[[#This Row],[Столбец1]:[Столбец30]],AN$6)</f>
        <v>0</v>
      </c>
      <c r="AO19" s="14">
        <f>COUNTIF(УчВрАпрель2018[[#This Row],[Столбец1]:[Столбец30]],AO$6)</f>
        <v>0</v>
      </c>
      <c r="AP19" s="42">
        <v>0</v>
      </c>
      <c r="AQ19" s="56">
        <f>COUNTIF(УчВрАпрель2018[#This Row],"&gt;=1")</f>
        <v>20</v>
      </c>
      <c r="AR19" s="14">
        <f>SUM(УчВрАпрель2018[#This Row])</f>
        <v>160</v>
      </c>
      <c r="AS19" s="40">
        <f>AR19-(AQ19*8)</f>
        <v>0</v>
      </c>
      <c r="AT19" s="12" t="s">
        <v>74</v>
      </c>
      <c r="AU19" s="12" t="s">
        <v>74</v>
      </c>
      <c r="AV19" s="23">
        <v>8</v>
      </c>
      <c r="AW19" s="19"/>
      <c r="AX19" s="77"/>
      <c r="AY19" s="77"/>
      <c r="AZ19" s="19"/>
      <c r="BA19" s="19"/>
      <c r="BB19" s="19"/>
      <c r="BC19" s="19"/>
      <c r="BD19" s="19"/>
      <c r="BE19" s="77"/>
      <c r="BF19" s="77"/>
      <c r="BG19" s="19"/>
      <c r="BH19" s="19"/>
      <c r="BI19" s="19"/>
      <c r="BJ19" s="19"/>
      <c r="BK19" s="19"/>
      <c r="BL19" s="77"/>
      <c r="BM19" s="77"/>
      <c r="BN19" s="19"/>
      <c r="BO19" s="19"/>
      <c r="BP19" s="19"/>
      <c r="BQ19" s="19"/>
      <c r="BR19" s="19"/>
      <c r="BS19" s="77"/>
      <c r="BT19" s="77"/>
      <c r="BU19" s="19"/>
      <c r="BV19" s="19"/>
      <c r="BW19" s="19"/>
      <c r="BX19" s="19"/>
      <c r="BY19" s="14">
        <f ca="1">COUNTIF(УчВрМай2018[[#This Row],[Столбец1]:[Столбец31]],BY$6)</f>
        <v>0</v>
      </c>
      <c r="BZ19" s="14">
        <f>COUNTIF(УчВрМай2018[[#This Row],[Столбец1]:[Столбец31]],BZ$6)</f>
        <v>0</v>
      </c>
      <c r="CA19" s="14">
        <f>COUNTIF(УчВрМай2018[[#This Row],[Столбец1]:[Столбец31]],CA$6)</f>
        <v>2</v>
      </c>
      <c r="CB19" s="14">
        <f>COUNTIF(УчВрМай2018[[#This Row],[Столбец1]:[Столбец31]],CB$6)</f>
        <v>0</v>
      </c>
      <c r="CC19" s="14">
        <f>COUNTIF(УчВрМай2018[[#This Row],[Столбец1]:[Столбец31]],CC$6)</f>
        <v>0</v>
      </c>
      <c r="CD19" s="14">
        <f>COUNTIF(УчВрМай2018[[#This Row],[Столбец1]:[Столбец31]],CD$6)</f>
        <v>0</v>
      </c>
      <c r="CE19" s="14">
        <f>COUNTIF(УчВрМай2018[[#This Row],[Столбец1]:[Столбец31]],CE$6)</f>
        <v>0</v>
      </c>
      <c r="CF19" s="14">
        <f>COUNTIF(УчВрМай2018[[#This Row],[Столбец1]:[Столбец31]],CF$6)</f>
        <v>0</v>
      </c>
      <c r="CG19" s="14">
        <v>0</v>
      </c>
      <c r="CH19" s="14">
        <f>COUNTIF(УчВрМай2018[[#This Row],[Столбец1]:[Столбец31]],"&gt;=1")</f>
        <v>1</v>
      </c>
      <c r="CI19" s="14">
        <f>SUM(УчВрМай2018[[#This Row],[Столбец1]:[Столбец31]])</f>
        <v>8</v>
      </c>
      <c r="CJ19" s="14">
        <f t="shared" si="14"/>
        <v>0</v>
      </c>
    </row>
    <row r="20" spans="1:88" x14ac:dyDescent="0.25">
      <c r="A20" s="20" t="s">
        <v>42</v>
      </c>
      <c r="B20" s="14" t="str">
        <f>VLOOKUP(A20,Кадры!A:D,2,FALSE)</f>
        <v>Киселев Михаил Викторович</v>
      </c>
      <c r="C20" s="40" t="str">
        <f>VLOOKUP(A20,Кадры!A:F,4,FALSE)</f>
        <v>Производственно-технический</v>
      </c>
      <c r="D20" s="26"/>
      <c r="E20" s="36" t="s">
        <v>76</v>
      </c>
      <c r="F20" s="36" t="s">
        <v>76</v>
      </c>
      <c r="G20" s="36" t="s">
        <v>76</v>
      </c>
      <c r="H20" s="36" t="s">
        <v>76</v>
      </c>
      <c r="I20" s="36" t="s">
        <v>76</v>
      </c>
      <c r="J20" s="10"/>
      <c r="K20" s="10"/>
      <c r="L20" s="36" t="s">
        <v>76</v>
      </c>
      <c r="M20" s="36" t="s">
        <v>76</v>
      </c>
      <c r="N20" s="36" t="s">
        <v>76</v>
      </c>
      <c r="O20" s="36" t="s">
        <v>76</v>
      </c>
      <c r="P20" s="36" t="s">
        <v>76</v>
      </c>
      <c r="Q20" s="10"/>
      <c r="R20" s="10"/>
      <c r="S20" s="36" t="s">
        <v>76</v>
      </c>
      <c r="T20" s="36" t="s">
        <v>76</v>
      </c>
      <c r="U20" s="36" t="s">
        <v>76</v>
      </c>
      <c r="V20" s="36" t="s">
        <v>76</v>
      </c>
      <c r="W20" s="36" t="s">
        <v>76</v>
      </c>
      <c r="X20" s="10"/>
      <c r="Y20" s="10"/>
      <c r="Z20" s="23">
        <v>8</v>
      </c>
      <c r="AA20" s="23">
        <v>8</v>
      </c>
      <c r="AB20" s="23">
        <v>8</v>
      </c>
      <c r="AC20" s="23">
        <v>8</v>
      </c>
      <c r="AD20" s="23">
        <v>8</v>
      </c>
      <c r="AE20" s="10"/>
      <c r="AF20" s="10"/>
      <c r="AG20" s="27" t="s">
        <v>74</v>
      </c>
      <c r="AH20" s="41">
        <f ca="1">COUNTIF(УчВрАпрель2018[[#This Row],[Столбец1]:[Столбец30]],AH$6)</f>
        <v>0</v>
      </c>
      <c r="AI20" s="14">
        <f>COUNTIF(УчВрАпрель2018[[#This Row],[Столбец1]:[Столбец30]],AI$6)</f>
        <v>0</v>
      </c>
      <c r="AJ20" s="14">
        <f>COUNTIF(УчВрАпрель2018[[#This Row],[Столбец1]:[Столбец30]],AJ$6)</f>
        <v>1</v>
      </c>
      <c r="AK20" s="14">
        <f>COUNTIF(УчВрАпрель2018[[#This Row],[Столбец1]:[Столбец30]],AK$6)</f>
        <v>0</v>
      </c>
      <c r="AL20" s="14">
        <f>COUNTIF(УчВрАпрель2018[[#This Row],[Столбец1]:[Столбец30]],AL$6)</f>
        <v>0</v>
      </c>
      <c r="AM20" s="14">
        <f>COUNTIF(УчВрАпрель2018[[#This Row],[Столбец1]:[Столбец30]],AM$6)</f>
        <v>0</v>
      </c>
      <c r="AN20" s="14">
        <f>COUNTIF(УчВрАпрель2018[[#This Row],[Столбец1]:[Столбец30]],AN$6)</f>
        <v>0</v>
      </c>
      <c r="AO20" s="14">
        <f>COUNTIF(УчВрАпрель2018[[#This Row],[Столбец1]:[Столбец30]],AO$6)</f>
        <v>0</v>
      </c>
      <c r="AP20" s="42">
        <v>0</v>
      </c>
      <c r="AQ20" s="56">
        <f>COUNTIF(УчВрАпрель2018[#This Row],"&gt;=1")</f>
        <v>5</v>
      </c>
      <c r="AR20" s="14">
        <f>SUM(УчВрАпрель2018[#This Row])</f>
        <v>40</v>
      </c>
      <c r="AS20" s="40">
        <f>AR20-(AQ20*8)</f>
        <v>0</v>
      </c>
      <c r="AT20" s="12" t="s">
        <v>74</v>
      </c>
      <c r="AU20" s="12" t="s">
        <v>74</v>
      </c>
      <c r="AV20" s="23">
        <v>8</v>
      </c>
      <c r="AW20" s="19"/>
      <c r="AX20" s="77"/>
      <c r="AY20" s="77"/>
      <c r="AZ20" s="19"/>
      <c r="BA20" s="19"/>
      <c r="BB20" s="19"/>
      <c r="BC20" s="19"/>
      <c r="BD20" s="19"/>
      <c r="BE20" s="77"/>
      <c r="BF20" s="77"/>
      <c r="BG20" s="19"/>
      <c r="BH20" s="19"/>
      <c r="BI20" s="19"/>
      <c r="BJ20" s="19"/>
      <c r="BK20" s="19"/>
      <c r="BL20" s="77"/>
      <c r="BM20" s="77"/>
      <c r="BN20" s="19"/>
      <c r="BO20" s="19"/>
      <c r="BP20" s="19"/>
      <c r="BQ20" s="19"/>
      <c r="BR20" s="19"/>
      <c r="BS20" s="77"/>
      <c r="BT20" s="77"/>
      <c r="BU20" s="19"/>
      <c r="BV20" s="19"/>
      <c r="BW20" s="19"/>
      <c r="BX20" s="19"/>
      <c r="BY20" s="14">
        <f ca="1">COUNTIF(УчВрМай2018[[#This Row],[Столбец1]:[Столбец31]],BY$6)</f>
        <v>0</v>
      </c>
      <c r="BZ20" s="14">
        <f>COUNTIF(УчВрМай2018[[#This Row],[Столбец1]:[Столбец31]],BZ$6)</f>
        <v>0</v>
      </c>
      <c r="CA20" s="14">
        <f>COUNTIF(УчВрМай2018[[#This Row],[Столбец1]:[Столбец31]],CA$6)</f>
        <v>2</v>
      </c>
      <c r="CB20" s="14">
        <f>COUNTIF(УчВрМай2018[[#This Row],[Столбец1]:[Столбец31]],CB$6)</f>
        <v>0</v>
      </c>
      <c r="CC20" s="14">
        <f>COUNTIF(УчВрМай2018[[#This Row],[Столбец1]:[Столбец31]],CC$6)</f>
        <v>0</v>
      </c>
      <c r="CD20" s="14">
        <f>COUNTIF(УчВрМай2018[[#This Row],[Столбец1]:[Столбец31]],CD$6)</f>
        <v>0</v>
      </c>
      <c r="CE20" s="14">
        <f>COUNTIF(УчВрМай2018[[#This Row],[Столбец1]:[Столбец31]],CE$6)</f>
        <v>0</v>
      </c>
      <c r="CF20" s="14">
        <f>COUNTIF(УчВрМай2018[[#This Row],[Столбец1]:[Столбец31]],CF$6)</f>
        <v>0</v>
      </c>
      <c r="CG20" s="14">
        <v>0</v>
      </c>
      <c r="CH20" s="14">
        <f>COUNTIF(УчВрМай2018[[#This Row],[Столбец1]:[Столбец31]],"&gt;=1")</f>
        <v>1</v>
      </c>
      <c r="CI20" s="14">
        <f>SUM(УчВрМай2018[[#This Row],[Столбец1]:[Столбец31]])</f>
        <v>8</v>
      </c>
      <c r="CJ20" s="14">
        <f t="shared" si="14"/>
        <v>0</v>
      </c>
    </row>
    <row r="21" spans="1:88" x14ac:dyDescent="0.25">
      <c r="A21" s="20" t="s">
        <v>43</v>
      </c>
      <c r="B21" s="14" t="str">
        <f>VLOOKUP(A21,Кадры!A:D,2,FALSE)</f>
        <v>Топучков Вячеслав Валерьевич</v>
      </c>
      <c r="C21" s="40" t="str">
        <f>VLOOKUP(A21,Кадры!A:F,4,FALSE)</f>
        <v>Производственно-технический</v>
      </c>
      <c r="D21" s="26"/>
      <c r="E21" s="36" t="s">
        <v>76</v>
      </c>
      <c r="F21" s="36" t="s">
        <v>76</v>
      </c>
      <c r="G21" s="36" t="s">
        <v>76</v>
      </c>
      <c r="H21" s="36" t="s">
        <v>76</v>
      </c>
      <c r="I21" s="36" t="s">
        <v>76</v>
      </c>
      <c r="J21" s="10"/>
      <c r="K21" s="10"/>
      <c r="L21" s="36" t="s">
        <v>76</v>
      </c>
      <c r="M21" s="36" t="s">
        <v>76</v>
      </c>
      <c r="N21" s="36" t="s">
        <v>76</v>
      </c>
      <c r="O21" s="36" t="s">
        <v>76</v>
      </c>
      <c r="P21" s="36" t="s">
        <v>76</v>
      </c>
      <c r="Q21" s="10"/>
      <c r="R21" s="10"/>
      <c r="S21" s="36" t="s">
        <v>76</v>
      </c>
      <c r="T21" s="36" t="s">
        <v>76</v>
      </c>
      <c r="U21" s="36" t="s">
        <v>76</v>
      </c>
      <c r="V21" s="36" t="s">
        <v>76</v>
      </c>
      <c r="W21" s="19">
        <v>8</v>
      </c>
      <c r="X21" s="39" t="s">
        <v>97</v>
      </c>
      <c r="Y21" s="10"/>
      <c r="Z21" s="23">
        <v>8</v>
      </c>
      <c r="AA21" s="23">
        <v>8</v>
      </c>
      <c r="AB21" s="23">
        <v>8</v>
      </c>
      <c r="AC21" s="23">
        <v>8</v>
      </c>
      <c r="AD21" s="23">
        <v>8</v>
      </c>
      <c r="AE21" s="10"/>
      <c r="AF21" s="10"/>
      <c r="AG21" s="27" t="s">
        <v>74</v>
      </c>
      <c r="AH21" s="41">
        <f ca="1">COUNTIF(УчВрАпрель2018[[#This Row],[Столбец1]:[Столбец30]],AH$6)</f>
        <v>0</v>
      </c>
      <c r="AI21" s="14">
        <f>COUNTIF(УчВрАпрель2018[[#This Row],[Столбец1]:[Столбец30]],AI$6)</f>
        <v>0</v>
      </c>
      <c r="AJ21" s="14">
        <f>COUNTIF(УчВрАпрель2018[[#This Row],[Столбец1]:[Столбец30]],AJ$6)</f>
        <v>1</v>
      </c>
      <c r="AK21" s="14">
        <f>COUNTIF(УчВрАпрель2018[[#This Row],[Столбец1]:[Столбец30]],AK$6)</f>
        <v>0</v>
      </c>
      <c r="AL21" s="14">
        <f>COUNTIF(УчВрАпрель2018[[#This Row],[Столбец1]:[Столбец30]],AL$6)</f>
        <v>0</v>
      </c>
      <c r="AM21" s="14">
        <f>COUNTIF(УчВрАпрель2018[[#This Row],[Столбец1]:[Столбец30]],AM$6)</f>
        <v>0</v>
      </c>
      <c r="AN21" s="14">
        <f>COUNTIF(УчВрАпрель2018[[#This Row],[Столбец1]:[Столбец30]],AN$6)</f>
        <v>0</v>
      </c>
      <c r="AO21" s="14">
        <f>COUNTIF(УчВрАпрель2018[[#This Row],[Столбец1]:[Столбец30]],AO$6)</f>
        <v>1</v>
      </c>
      <c r="AP21" s="42">
        <v>0</v>
      </c>
      <c r="AQ21" s="56">
        <f>COUNTIF(УчВрАпрель2018[#This Row],"&gt;=1")</f>
        <v>6</v>
      </c>
      <c r="AR21" s="14">
        <f>SUM(УчВрАпрель2018[#This Row])</f>
        <v>48</v>
      </c>
      <c r="AS21" s="40">
        <f>AR21-(AQ21*8)</f>
        <v>0</v>
      </c>
      <c r="AT21" s="12" t="s">
        <v>74</v>
      </c>
      <c r="AU21" s="12" t="s">
        <v>74</v>
      </c>
      <c r="AV21" s="23">
        <v>8</v>
      </c>
      <c r="AW21" s="19"/>
      <c r="AX21" s="77"/>
      <c r="AY21" s="77"/>
      <c r="AZ21" s="19"/>
      <c r="BA21" s="19"/>
      <c r="BB21" s="19"/>
      <c r="BC21" s="19"/>
      <c r="BD21" s="19"/>
      <c r="BE21" s="77"/>
      <c r="BF21" s="77"/>
      <c r="BG21" s="19"/>
      <c r="BH21" s="19"/>
      <c r="BI21" s="19"/>
      <c r="BJ21" s="19"/>
      <c r="BK21" s="19"/>
      <c r="BL21" s="77"/>
      <c r="BM21" s="77"/>
      <c r="BN21" s="19"/>
      <c r="BO21" s="19"/>
      <c r="BP21" s="19"/>
      <c r="BQ21" s="19"/>
      <c r="BR21" s="19"/>
      <c r="BS21" s="77"/>
      <c r="BT21" s="77"/>
      <c r="BU21" s="19"/>
      <c r="BV21" s="19"/>
      <c r="BW21" s="19"/>
      <c r="BX21" s="19"/>
      <c r="BY21" s="14">
        <f ca="1">COUNTIF(УчВрМай2018[[#This Row],[Столбец1]:[Столбец31]],BY$6)</f>
        <v>0</v>
      </c>
      <c r="BZ21" s="14">
        <f>COUNTIF(УчВрМай2018[[#This Row],[Столбец1]:[Столбец31]],BZ$6)</f>
        <v>0</v>
      </c>
      <c r="CA21" s="14">
        <f>COUNTIF(УчВрМай2018[[#This Row],[Столбец1]:[Столбец31]],CA$6)</f>
        <v>2</v>
      </c>
      <c r="CB21" s="14">
        <f>COUNTIF(УчВрМай2018[[#This Row],[Столбец1]:[Столбец31]],CB$6)</f>
        <v>0</v>
      </c>
      <c r="CC21" s="14">
        <f>COUNTIF(УчВрМай2018[[#This Row],[Столбец1]:[Столбец31]],CC$6)</f>
        <v>0</v>
      </c>
      <c r="CD21" s="14">
        <f>COUNTIF(УчВрМай2018[[#This Row],[Столбец1]:[Столбец31]],CD$6)</f>
        <v>0</v>
      </c>
      <c r="CE21" s="14">
        <f>COUNTIF(УчВрМай2018[[#This Row],[Столбец1]:[Столбец31]],CE$6)</f>
        <v>0</v>
      </c>
      <c r="CF21" s="14">
        <f>COUNTIF(УчВрМай2018[[#This Row],[Столбец1]:[Столбец31]],CF$6)</f>
        <v>0</v>
      </c>
      <c r="CG21" s="14">
        <v>0</v>
      </c>
      <c r="CH21" s="14">
        <f>COUNTIF(УчВрМай2018[[#This Row],[Столбец1]:[Столбец31]],"&gt;=1")</f>
        <v>1</v>
      </c>
      <c r="CI21" s="14">
        <f>SUM(УчВрМай2018[[#This Row],[Столбец1]:[Столбец31]])</f>
        <v>8</v>
      </c>
      <c r="CJ21" s="14">
        <f t="shared" si="14"/>
        <v>0</v>
      </c>
    </row>
    <row r="22" spans="1:88" x14ac:dyDescent="0.25">
      <c r="A22" s="20" t="s">
        <v>79</v>
      </c>
      <c r="B22" s="14" t="str">
        <f>VLOOKUP(A22,Кадры!A:D,2,FALSE)</f>
        <v>Белогривцев Михаил Михайлович</v>
      </c>
      <c r="C22" s="40" t="str">
        <f>VLOOKUP(A22,Кадры!A:F,4,FALSE)</f>
        <v>Производственно-технический</v>
      </c>
      <c r="D22" s="26"/>
      <c r="E22" s="36" t="s">
        <v>76</v>
      </c>
      <c r="F22" s="36" t="s">
        <v>76</v>
      </c>
      <c r="G22" s="36" t="s">
        <v>76</v>
      </c>
      <c r="H22" s="36" t="s">
        <v>76</v>
      </c>
      <c r="I22" s="36" t="s">
        <v>76</v>
      </c>
      <c r="J22" s="10"/>
      <c r="K22" s="10"/>
      <c r="L22" s="36" t="s">
        <v>76</v>
      </c>
      <c r="M22" s="36" t="s">
        <v>76</v>
      </c>
      <c r="N22" s="36" t="s">
        <v>76</v>
      </c>
      <c r="O22" s="36" t="s">
        <v>76</v>
      </c>
      <c r="P22" s="36" t="s">
        <v>76</v>
      </c>
      <c r="Q22" s="10"/>
      <c r="R22" s="10"/>
      <c r="S22" s="36" t="s">
        <v>76</v>
      </c>
      <c r="T22" s="36" t="s">
        <v>76</v>
      </c>
      <c r="U22" s="36" t="s">
        <v>76</v>
      </c>
      <c r="V22" s="36" t="s">
        <v>76</v>
      </c>
      <c r="W22" s="36" t="s">
        <v>76</v>
      </c>
      <c r="X22" s="10"/>
      <c r="Y22" s="10"/>
      <c r="Z22" s="36" t="s">
        <v>76</v>
      </c>
      <c r="AA22" s="36" t="s">
        <v>76</v>
      </c>
      <c r="AB22" s="36" t="s">
        <v>76</v>
      </c>
      <c r="AC22" s="36" t="s">
        <v>76</v>
      </c>
      <c r="AD22" s="36" t="s">
        <v>76</v>
      </c>
      <c r="AE22" s="10"/>
      <c r="AF22" s="10"/>
      <c r="AG22" s="27" t="s">
        <v>74</v>
      </c>
      <c r="AH22" s="41">
        <f ca="1">COUNTIF(УчВрАпрель2018[[#This Row],[Столбец1]:[Столбец30]],AH$6)</f>
        <v>0</v>
      </c>
      <c r="AI22" s="14">
        <f>COUNTIF(УчВрАпрель2018[[#This Row],[Столбец1]:[Столбец30]],AI$6)</f>
        <v>0</v>
      </c>
      <c r="AJ22" s="14">
        <f>COUNTIF(УчВрАпрель2018[[#This Row],[Столбец1]:[Столбец30]],AJ$6)</f>
        <v>1</v>
      </c>
      <c r="AK22" s="14">
        <f>COUNTIF(УчВрАпрель2018[[#This Row],[Столбец1]:[Столбец30]],AK$6)</f>
        <v>0</v>
      </c>
      <c r="AL22" s="14">
        <f>COUNTIF(УчВрАпрель2018[[#This Row],[Столбец1]:[Столбец30]],AL$6)</f>
        <v>0</v>
      </c>
      <c r="AM22" s="14">
        <f>COUNTIF(УчВрАпрель2018[[#This Row],[Столбец1]:[Столбец30]],AM$6)</f>
        <v>0</v>
      </c>
      <c r="AN22" s="14">
        <f>COUNTIF(УчВрАпрель2018[[#This Row],[Столбец1]:[Столбец30]],AN$6)</f>
        <v>0</v>
      </c>
      <c r="AO22" s="14">
        <f>COUNTIF(УчВрАпрель2018[[#This Row],[Столбец1]:[Столбец30]],AO$6)</f>
        <v>0</v>
      </c>
      <c r="AP22" s="42">
        <v>0</v>
      </c>
      <c r="AQ22" s="56">
        <f>COUNTIF(УчВрАпрель2018[#This Row],"&gt;=1")</f>
        <v>0</v>
      </c>
      <c r="AR22" s="14">
        <f>SUM(УчВрАпрель2018[#This Row])</f>
        <v>0</v>
      </c>
      <c r="AS22" s="40">
        <f>AR22-(AQ22*8)</f>
        <v>0</v>
      </c>
      <c r="AT22" s="12" t="s">
        <v>74</v>
      </c>
      <c r="AU22" s="12" t="s">
        <v>74</v>
      </c>
      <c r="AV22" s="23">
        <v>8</v>
      </c>
      <c r="AW22" s="19"/>
      <c r="AX22" s="77"/>
      <c r="AY22" s="77"/>
      <c r="AZ22" s="19"/>
      <c r="BA22" s="19"/>
      <c r="BB22" s="19"/>
      <c r="BC22" s="19"/>
      <c r="BD22" s="19"/>
      <c r="BE22" s="77"/>
      <c r="BF22" s="77"/>
      <c r="BG22" s="19"/>
      <c r="BH22" s="19"/>
      <c r="BI22" s="19"/>
      <c r="BJ22" s="19"/>
      <c r="BK22" s="19"/>
      <c r="BL22" s="77"/>
      <c r="BM22" s="77"/>
      <c r="BN22" s="19"/>
      <c r="BO22" s="19"/>
      <c r="BP22" s="19"/>
      <c r="BQ22" s="19"/>
      <c r="BR22" s="19"/>
      <c r="BS22" s="77"/>
      <c r="BT22" s="77"/>
      <c r="BU22" s="19"/>
      <c r="BV22" s="19"/>
      <c r="BW22" s="19"/>
      <c r="BX22" s="19"/>
      <c r="BY22" s="14">
        <f ca="1">COUNTIF(УчВрМай2018[[#This Row],[Столбец1]:[Столбец31]],BY$6)</f>
        <v>0</v>
      </c>
      <c r="BZ22" s="14">
        <f>COUNTIF(УчВрМай2018[[#This Row],[Столбец1]:[Столбец31]],BZ$6)</f>
        <v>0</v>
      </c>
      <c r="CA22" s="14">
        <f>COUNTIF(УчВрМай2018[[#This Row],[Столбец1]:[Столбец31]],CA$6)</f>
        <v>2</v>
      </c>
      <c r="CB22" s="14">
        <f>COUNTIF(УчВрМай2018[[#This Row],[Столбец1]:[Столбец31]],CB$6)</f>
        <v>0</v>
      </c>
      <c r="CC22" s="14">
        <f>COUNTIF(УчВрМай2018[[#This Row],[Столбец1]:[Столбец31]],CC$6)</f>
        <v>0</v>
      </c>
      <c r="CD22" s="14">
        <f>COUNTIF(УчВрМай2018[[#This Row],[Столбец1]:[Столбец31]],CD$6)</f>
        <v>0</v>
      </c>
      <c r="CE22" s="14">
        <f>COUNTIF(УчВрМай2018[[#This Row],[Столбец1]:[Столбец31]],CE$6)</f>
        <v>0</v>
      </c>
      <c r="CF22" s="14">
        <f>COUNTIF(УчВрМай2018[[#This Row],[Столбец1]:[Столбец31]],CF$6)</f>
        <v>0</v>
      </c>
      <c r="CG22" s="14">
        <v>0</v>
      </c>
      <c r="CH22" s="14">
        <f>COUNTIF(УчВрМай2018[[#This Row],[Столбец1]:[Столбец31]],"&gt;=1")</f>
        <v>1</v>
      </c>
      <c r="CI22" s="14">
        <f>SUM(УчВрМай2018[[#This Row],[Столбец1]:[Столбец31]])</f>
        <v>8</v>
      </c>
      <c r="CJ22" s="14">
        <f t="shared" si="14"/>
        <v>0</v>
      </c>
    </row>
    <row r="23" spans="1:88" x14ac:dyDescent="0.25">
      <c r="A23" s="20" t="s">
        <v>80</v>
      </c>
      <c r="B23" s="14" t="str">
        <f>VLOOKUP(A23,Кадры!A:D,2,FALSE)</f>
        <v>Белогривцев Сергей Михайлович</v>
      </c>
      <c r="C23" s="40" t="str">
        <f>VLOOKUP(A23,Кадры!A:F,4,FALSE)</f>
        <v>Производственно-технический</v>
      </c>
      <c r="D23" s="26"/>
      <c r="E23" s="36" t="s">
        <v>76</v>
      </c>
      <c r="F23" s="36" t="s">
        <v>76</v>
      </c>
      <c r="G23" s="36" t="s">
        <v>76</v>
      </c>
      <c r="H23" s="36" t="s">
        <v>76</v>
      </c>
      <c r="I23" s="36" t="s">
        <v>76</v>
      </c>
      <c r="J23" s="10"/>
      <c r="K23" s="10"/>
      <c r="L23" s="36" t="s">
        <v>76</v>
      </c>
      <c r="M23" s="36" t="s">
        <v>76</v>
      </c>
      <c r="N23" s="36" t="s">
        <v>76</v>
      </c>
      <c r="O23" s="36" t="s">
        <v>76</v>
      </c>
      <c r="P23" s="36" t="s">
        <v>76</v>
      </c>
      <c r="Q23" s="10"/>
      <c r="R23" s="10"/>
      <c r="S23" s="36" t="s">
        <v>76</v>
      </c>
      <c r="T23" s="36" t="s">
        <v>76</v>
      </c>
      <c r="U23" s="36" t="s">
        <v>76</v>
      </c>
      <c r="V23" s="36" t="s">
        <v>76</v>
      </c>
      <c r="W23" s="36" t="s">
        <v>76</v>
      </c>
      <c r="X23" s="10"/>
      <c r="Y23" s="10"/>
      <c r="Z23" s="36" t="s">
        <v>76</v>
      </c>
      <c r="AA23" s="36" t="s">
        <v>76</v>
      </c>
      <c r="AB23" s="36" t="s">
        <v>76</v>
      </c>
      <c r="AC23" s="36" t="s">
        <v>76</v>
      </c>
      <c r="AD23" s="36" t="s">
        <v>76</v>
      </c>
      <c r="AE23" s="10"/>
      <c r="AF23" s="10"/>
      <c r="AG23" s="27" t="s">
        <v>74</v>
      </c>
      <c r="AH23" s="41">
        <f ca="1">COUNTIF(УчВрАпрель2018[[#This Row],[Столбец1]:[Столбец30]],AH$6)</f>
        <v>0</v>
      </c>
      <c r="AI23" s="14">
        <f>COUNTIF(УчВрАпрель2018[[#This Row],[Столбец1]:[Столбец30]],AI$6)</f>
        <v>0</v>
      </c>
      <c r="AJ23" s="14">
        <f>COUNTIF(УчВрАпрель2018[[#This Row],[Столбец1]:[Столбец30]],AJ$6)</f>
        <v>1</v>
      </c>
      <c r="AK23" s="14">
        <f>COUNTIF(УчВрАпрель2018[[#This Row],[Столбец1]:[Столбец30]],AK$6)</f>
        <v>0</v>
      </c>
      <c r="AL23" s="14">
        <f>COUNTIF(УчВрАпрель2018[[#This Row],[Столбец1]:[Столбец30]],AL$6)</f>
        <v>0</v>
      </c>
      <c r="AM23" s="14">
        <f>COUNTIF(УчВрАпрель2018[[#This Row],[Столбец1]:[Столбец30]],AM$6)</f>
        <v>0</v>
      </c>
      <c r="AN23" s="14">
        <f>COUNTIF(УчВрАпрель2018[[#This Row],[Столбец1]:[Столбец30]],AN$6)</f>
        <v>0</v>
      </c>
      <c r="AO23" s="14">
        <f>COUNTIF(УчВрАпрель2018[[#This Row],[Столбец1]:[Столбец30]],AO$6)</f>
        <v>0</v>
      </c>
      <c r="AP23" s="42">
        <v>0</v>
      </c>
      <c r="AQ23" s="56">
        <f>COUNTIF(УчВрАпрель2018[#This Row],"&gt;=1")</f>
        <v>0</v>
      </c>
      <c r="AR23" s="14">
        <f>SUM(УчВрАпрель2018[#This Row])</f>
        <v>0</v>
      </c>
      <c r="AS23" s="40">
        <f>AR23-(AQ23*8)</f>
        <v>0</v>
      </c>
      <c r="AT23" s="12" t="s">
        <v>74</v>
      </c>
      <c r="AU23" s="12" t="s">
        <v>74</v>
      </c>
      <c r="AV23" s="23">
        <v>8</v>
      </c>
      <c r="AW23" s="19"/>
      <c r="AX23" s="77"/>
      <c r="AY23" s="77"/>
      <c r="AZ23" s="19"/>
      <c r="BA23" s="19"/>
      <c r="BB23" s="19"/>
      <c r="BC23" s="19"/>
      <c r="BD23" s="19"/>
      <c r="BE23" s="77"/>
      <c r="BF23" s="77"/>
      <c r="BG23" s="19"/>
      <c r="BH23" s="19"/>
      <c r="BI23" s="19"/>
      <c r="BJ23" s="19"/>
      <c r="BK23" s="19"/>
      <c r="BL23" s="77"/>
      <c r="BM23" s="77"/>
      <c r="BN23" s="19"/>
      <c r="BO23" s="19"/>
      <c r="BP23" s="19"/>
      <c r="BQ23" s="19"/>
      <c r="BR23" s="19"/>
      <c r="BS23" s="77"/>
      <c r="BT23" s="77"/>
      <c r="BU23" s="19"/>
      <c r="BV23" s="19"/>
      <c r="BW23" s="19"/>
      <c r="BX23" s="19"/>
      <c r="BY23" s="14">
        <f ca="1">COUNTIF(УчВрМай2018[[#This Row],[Столбец1]:[Столбец31]],BY$6)</f>
        <v>0</v>
      </c>
      <c r="BZ23" s="14">
        <f>COUNTIF(УчВрМай2018[[#This Row],[Столбец1]:[Столбец31]],BZ$6)</f>
        <v>0</v>
      </c>
      <c r="CA23" s="14">
        <f>COUNTIF(УчВрМай2018[[#This Row],[Столбец1]:[Столбец31]],CA$6)</f>
        <v>2</v>
      </c>
      <c r="CB23" s="14">
        <f>COUNTIF(УчВрМай2018[[#This Row],[Столбец1]:[Столбец31]],CB$6)</f>
        <v>0</v>
      </c>
      <c r="CC23" s="14">
        <f>COUNTIF(УчВрМай2018[[#This Row],[Столбец1]:[Столбец31]],CC$6)</f>
        <v>0</v>
      </c>
      <c r="CD23" s="14">
        <f>COUNTIF(УчВрМай2018[[#This Row],[Столбец1]:[Столбец31]],CD$6)</f>
        <v>0</v>
      </c>
      <c r="CE23" s="14">
        <f>COUNTIF(УчВрМай2018[[#This Row],[Столбец1]:[Столбец31]],CE$6)</f>
        <v>0</v>
      </c>
      <c r="CF23" s="14">
        <f>COUNTIF(УчВрМай2018[[#This Row],[Столбец1]:[Столбец31]],CF$6)</f>
        <v>0</v>
      </c>
      <c r="CG23" s="14">
        <v>0</v>
      </c>
      <c r="CH23" s="14">
        <f>COUNTIF(УчВрМай2018[[#This Row],[Столбец1]:[Столбец31]],"&gt;=1")</f>
        <v>1</v>
      </c>
      <c r="CI23" s="14">
        <f>SUM(УчВрМай2018[[#This Row],[Столбец1]:[Столбец31]])</f>
        <v>8</v>
      </c>
      <c r="CJ23" s="14">
        <f t="shared" si="14"/>
        <v>0</v>
      </c>
    </row>
    <row r="24" spans="1:88" x14ac:dyDescent="0.25">
      <c r="A24" s="20" t="s">
        <v>81</v>
      </c>
      <c r="B24" s="14" t="str">
        <f>VLOOKUP(A24,Кадры!A:D,2,FALSE)</f>
        <v>Лапичков Андрей Николаевич</v>
      </c>
      <c r="C24" s="40" t="str">
        <f>VLOOKUP(A24,Кадры!A:F,4,FALSE)</f>
        <v>Производственно-технический</v>
      </c>
      <c r="D24" s="26"/>
      <c r="E24" s="36" t="s">
        <v>76</v>
      </c>
      <c r="F24" s="36" t="s">
        <v>76</v>
      </c>
      <c r="G24" s="36" t="s">
        <v>76</v>
      </c>
      <c r="H24" s="36" t="s">
        <v>76</v>
      </c>
      <c r="I24" s="36" t="s">
        <v>76</v>
      </c>
      <c r="J24" s="10"/>
      <c r="K24" s="10"/>
      <c r="L24" s="36" t="s">
        <v>76</v>
      </c>
      <c r="M24" s="36" t="s">
        <v>76</v>
      </c>
      <c r="N24" s="36" t="s">
        <v>76</v>
      </c>
      <c r="O24" s="36" t="s">
        <v>76</v>
      </c>
      <c r="P24" s="36" t="s">
        <v>76</v>
      </c>
      <c r="Q24" s="10"/>
      <c r="R24" s="10"/>
      <c r="S24" s="36" t="s">
        <v>76</v>
      </c>
      <c r="T24" s="36" t="s">
        <v>76</v>
      </c>
      <c r="U24" s="36" t="s">
        <v>76</v>
      </c>
      <c r="V24" s="36" t="s">
        <v>76</v>
      </c>
      <c r="W24" s="36" t="s">
        <v>76</v>
      </c>
      <c r="X24" s="10"/>
      <c r="Y24" s="10"/>
      <c r="Z24" s="36" t="s">
        <v>76</v>
      </c>
      <c r="AA24" s="36" t="s">
        <v>76</v>
      </c>
      <c r="AB24" s="36" t="s">
        <v>76</v>
      </c>
      <c r="AC24" s="36" t="s">
        <v>76</v>
      </c>
      <c r="AD24" s="36" t="s">
        <v>76</v>
      </c>
      <c r="AE24" s="10"/>
      <c r="AF24" s="10"/>
      <c r="AG24" s="27" t="s">
        <v>74</v>
      </c>
      <c r="AH24" s="41">
        <f ca="1">COUNTIF(УчВрАпрель2018[[#This Row],[Столбец1]:[Столбец30]],AH$6)</f>
        <v>0</v>
      </c>
      <c r="AI24" s="14">
        <f>COUNTIF(УчВрАпрель2018[[#This Row],[Столбец1]:[Столбец30]],AI$6)</f>
        <v>0</v>
      </c>
      <c r="AJ24" s="14">
        <f>COUNTIF(УчВрАпрель2018[[#This Row],[Столбец1]:[Столбец30]],AJ$6)</f>
        <v>1</v>
      </c>
      <c r="AK24" s="14">
        <f>COUNTIF(УчВрАпрель2018[[#This Row],[Столбец1]:[Столбец30]],AK$6)</f>
        <v>0</v>
      </c>
      <c r="AL24" s="14">
        <f>COUNTIF(УчВрАпрель2018[[#This Row],[Столбец1]:[Столбец30]],AL$6)</f>
        <v>0</v>
      </c>
      <c r="AM24" s="14">
        <f>COUNTIF(УчВрАпрель2018[[#This Row],[Столбец1]:[Столбец30]],AM$6)</f>
        <v>0</v>
      </c>
      <c r="AN24" s="14">
        <f>COUNTIF(УчВрАпрель2018[[#This Row],[Столбец1]:[Столбец30]],AN$6)</f>
        <v>0</v>
      </c>
      <c r="AO24" s="14">
        <f>COUNTIF(УчВрАпрель2018[[#This Row],[Столбец1]:[Столбец30]],AO$6)</f>
        <v>0</v>
      </c>
      <c r="AP24" s="42">
        <v>0</v>
      </c>
      <c r="AQ24" s="56">
        <f>COUNTIF(УчВрАпрель2018[#This Row],"&gt;=1")</f>
        <v>0</v>
      </c>
      <c r="AR24" s="14">
        <f>SUM(УчВрАпрель2018[#This Row])</f>
        <v>0</v>
      </c>
      <c r="AS24" s="40">
        <f>AR24-(AQ24*8)</f>
        <v>0</v>
      </c>
      <c r="AT24" s="12" t="s">
        <v>74</v>
      </c>
      <c r="AU24" s="12" t="s">
        <v>74</v>
      </c>
      <c r="AV24" s="23">
        <v>8</v>
      </c>
      <c r="AW24" s="19"/>
      <c r="AX24" s="77"/>
      <c r="AY24" s="77"/>
      <c r="AZ24" s="19"/>
      <c r="BA24" s="19"/>
      <c r="BB24" s="19"/>
      <c r="BC24" s="19"/>
      <c r="BD24" s="19"/>
      <c r="BE24" s="77"/>
      <c r="BF24" s="77"/>
      <c r="BG24" s="19"/>
      <c r="BH24" s="19"/>
      <c r="BI24" s="19"/>
      <c r="BJ24" s="19"/>
      <c r="BK24" s="19"/>
      <c r="BL24" s="77"/>
      <c r="BM24" s="77"/>
      <c r="BN24" s="19"/>
      <c r="BO24" s="19"/>
      <c r="BP24" s="19"/>
      <c r="BQ24" s="19"/>
      <c r="BR24" s="19"/>
      <c r="BS24" s="77"/>
      <c r="BT24" s="77"/>
      <c r="BU24" s="19"/>
      <c r="BV24" s="19"/>
      <c r="BW24" s="19"/>
      <c r="BX24" s="19"/>
      <c r="BY24" s="14">
        <f ca="1">COUNTIF(УчВрМай2018[[#This Row],[Столбец1]:[Столбец31]],BY$6)</f>
        <v>0</v>
      </c>
      <c r="BZ24" s="14">
        <f>COUNTIF(УчВрМай2018[[#This Row],[Столбец1]:[Столбец31]],BZ$6)</f>
        <v>0</v>
      </c>
      <c r="CA24" s="14">
        <f>COUNTIF(УчВрМай2018[[#This Row],[Столбец1]:[Столбец31]],CA$6)</f>
        <v>2</v>
      </c>
      <c r="CB24" s="14">
        <f>COUNTIF(УчВрМай2018[[#This Row],[Столбец1]:[Столбец31]],CB$6)</f>
        <v>0</v>
      </c>
      <c r="CC24" s="14">
        <f>COUNTIF(УчВрМай2018[[#This Row],[Столбец1]:[Столбец31]],CC$6)</f>
        <v>0</v>
      </c>
      <c r="CD24" s="14">
        <f>COUNTIF(УчВрМай2018[[#This Row],[Столбец1]:[Столбец31]],CD$6)</f>
        <v>0</v>
      </c>
      <c r="CE24" s="14">
        <f>COUNTIF(УчВрМай2018[[#This Row],[Столбец1]:[Столбец31]],CE$6)</f>
        <v>0</v>
      </c>
      <c r="CF24" s="14">
        <f>COUNTIF(УчВрМай2018[[#This Row],[Столбец1]:[Столбец31]],CF$6)</f>
        <v>0</v>
      </c>
      <c r="CG24" s="14">
        <v>0</v>
      </c>
      <c r="CH24" s="14">
        <f>COUNTIF(УчВрМай2018[[#This Row],[Столбец1]:[Столбец31]],"&gt;=1")</f>
        <v>1</v>
      </c>
      <c r="CI24" s="14">
        <f>SUM(УчВрМай2018[[#This Row],[Столбец1]:[Столбец31]])</f>
        <v>8</v>
      </c>
      <c r="CJ24" s="14">
        <f t="shared" si="14"/>
        <v>0</v>
      </c>
    </row>
    <row r="25" spans="1:88" x14ac:dyDescent="0.25">
      <c r="A25" s="20" t="s">
        <v>82</v>
      </c>
      <c r="B25" s="14" t="str">
        <f>VLOOKUP(A25,Кадры!A:D,2,FALSE)</f>
        <v>Лемешев Сергей Александрович</v>
      </c>
      <c r="C25" s="40" t="str">
        <f>VLOOKUP(A25,Кадры!A:F,4,FALSE)</f>
        <v>Производственно-технический</v>
      </c>
      <c r="D25" s="26"/>
      <c r="E25" s="36" t="s">
        <v>76</v>
      </c>
      <c r="F25" s="36" t="s">
        <v>76</v>
      </c>
      <c r="G25" s="36" t="s">
        <v>76</v>
      </c>
      <c r="H25" s="36" t="s">
        <v>76</v>
      </c>
      <c r="I25" s="36" t="s">
        <v>76</v>
      </c>
      <c r="J25" s="10"/>
      <c r="K25" s="10"/>
      <c r="L25" s="36" t="s">
        <v>76</v>
      </c>
      <c r="M25" s="36" t="s">
        <v>76</v>
      </c>
      <c r="N25" s="36" t="s">
        <v>76</v>
      </c>
      <c r="O25" s="36" t="s">
        <v>76</v>
      </c>
      <c r="P25" s="36" t="s">
        <v>76</v>
      </c>
      <c r="Q25" s="10"/>
      <c r="R25" s="10"/>
      <c r="S25" s="36" t="s">
        <v>76</v>
      </c>
      <c r="T25" s="36" t="s">
        <v>76</v>
      </c>
      <c r="U25" s="36" t="s">
        <v>76</v>
      </c>
      <c r="V25" s="36" t="s">
        <v>76</v>
      </c>
      <c r="W25" s="36" t="s">
        <v>76</v>
      </c>
      <c r="X25" s="10"/>
      <c r="Y25" s="10"/>
      <c r="Z25" s="36" t="s">
        <v>76</v>
      </c>
      <c r="AA25" s="36" t="s">
        <v>76</v>
      </c>
      <c r="AB25" s="36" t="s">
        <v>76</v>
      </c>
      <c r="AC25" s="36" t="s">
        <v>76</v>
      </c>
      <c r="AD25" s="36" t="s">
        <v>76</v>
      </c>
      <c r="AE25" s="10"/>
      <c r="AF25" s="10"/>
      <c r="AG25" s="27" t="s">
        <v>74</v>
      </c>
      <c r="AH25" s="41">
        <f ca="1">COUNTIF(УчВрАпрель2018[[#This Row],[Столбец1]:[Столбец30]],AH$6)</f>
        <v>0</v>
      </c>
      <c r="AI25" s="14">
        <f>COUNTIF(УчВрАпрель2018[[#This Row],[Столбец1]:[Столбец30]],AI$6)</f>
        <v>0</v>
      </c>
      <c r="AJ25" s="14">
        <f>COUNTIF(УчВрАпрель2018[[#This Row],[Столбец1]:[Столбец30]],AJ$6)</f>
        <v>1</v>
      </c>
      <c r="AK25" s="14">
        <f>COUNTIF(УчВрАпрель2018[[#This Row],[Столбец1]:[Столбец30]],AK$6)</f>
        <v>0</v>
      </c>
      <c r="AL25" s="14">
        <f>COUNTIF(УчВрАпрель2018[[#This Row],[Столбец1]:[Столбец30]],AL$6)</f>
        <v>0</v>
      </c>
      <c r="AM25" s="14">
        <f>COUNTIF(УчВрАпрель2018[[#This Row],[Столбец1]:[Столбец30]],AM$6)</f>
        <v>0</v>
      </c>
      <c r="AN25" s="14">
        <f>COUNTIF(УчВрАпрель2018[[#This Row],[Столбец1]:[Столбец30]],AN$6)</f>
        <v>0</v>
      </c>
      <c r="AO25" s="14">
        <f>COUNTIF(УчВрАпрель2018[[#This Row],[Столбец1]:[Столбец30]],AO$6)</f>
        <v>0</v>
      </c>
      <c r="AP25" s="42">
        <v>0</v>
      </c>
      <c r="AQ25" s="56">
        <f>COUNTIF(УчВрАпрель2018[#This Row],"&gt;=1")</f>
        <v>0</v>
      </c>
      <c r="AR25" s="14">
        <f>SUM(УчВрАпрель2018[#This Row])</f>
        <v>0</v>
      </c>
      <c r="AS25" s="40">
        <f>AR25-(AQ25*8)</f>
        <v>0</v>
      </c>
      <c r="AT25" s="12" t="s">
        <v>74</v>
      </c>
      <c r="AU25" s="12" t="s">
        <v>74</v>
      </c>
      <c r="AV25" s="23">
        <v>8</v>
      </c>
      <c r="AW25" s="19"/>
      <c r="AX25" s="77"/>
      <c r="AY25" s="77"/>
      <c r="AZ25" s="19"/>
      <c r="BA25" s="19"/>
      <c r="BB25" s="19"/>
      <c r="BC25" s="19"/>
      <c r="BD25" s="19"/>
      <c r="BE25" s="77"/>
      <c r="BF25" s="77"/>
      <c r="BG25" s="19"/>
      <c r="BH25" s="19"/>
      <c r="BI25" s="19"/>
      <c r="BJ25" s="19"/>
      <c r="BK25" s="19"/>
      <c r="BL25" s="77"/>
      <c r="BM25" s="77"/>
      <c r="BN25" s="19"/>
      <c r="BO25" s="19"/>
      <c r="BP25" s="19"/>
      <c r="BQ25" s="19"/>
      <c r="BR25" s="19"/>
      <c r="BS25" s="77"/>
      <c r="BT25" s="77"/>
      <c r="BU25" s="19"/>
      <c r="BV25" s="19"/>
      <c r="BW25" s="19"/>
      <c r="BX25" s="19"/>
      <c r="BY25" s="14">
        <f ca="1">COUNTIF(УчВрМай2018[[#This Row],[Столбец1]:[Столбец31]],BY$6)</f>
        <v>0</v>
      </c>
      <c r="BZ25" s="14">
        <f>COUNTIF(УчВрМай2018[[#This Row],[Столбец1]:[Столбец31]],BZ$6)</f>
        <v>0</v>
      </c>
      <c r="CA25" s="14">
        <f>COUNTIF(УчВрМай2018[[#This Row],[Столбец1]:[Столбец31]],CA$6)</f>
        <v>2</v>
      </c>
      <c r="CB25" s="14">
        <f>COUNTIF(УчВрМай2018[[#This Row],[Столбец1]:[Столбец31]],CB$6)</f>
        <v>0</v>
      </c>
      <c r="CC25" s="14">
        <f>COUNTIF(УчВрМай2018[[#This Row],[Столбец1]:[Столбец31]],CC$6)</f>
        <v>0</v>
      </c>
      <c r="CD25" s="14">
        <f>COUNTIF(УчВрМай2018[[#This Row],[Столбец1]:[Столбец31]],CD$6)</f>
        <v>0</v>
      </c>
      <c r="CE25" s="14">
        <f>COUNTIF(УчВрМай2018[[#This Row],[Столбец1]:[Столбец31]],CE$6)</f>
        <v>0</v>
      </c>
      <c r="CF25" s="14">
        <f>COUNTIF(УчВрМай2018[[#This Row],[Столбец1]:[Столбец31]],CF$6)</f>
        <v>0</v>
      </c>
      <c r="CG25" s="14">
        <v>0</v>
      </c>
      <c r="CH25" s="14">
        <f>COUNTIF(УчВрМай2018[[#This Row],[Столбец1]:[Столбец31]],"&gt;=1")</f>
        <v>1</v>
      </c>
      <c r="CI25" s="14">
        <f>SUM(УчВрМай2018[[#This Row],[Столбец1]:[Столбец31]])</f>
        <v>8</v>
      </c>
      <c r="CJ25" s="14">
        <f t="shared" si="14"/>
        <v>0</v>
      </c>
    </row>
    <row r="26" spans="1:88" ht="15.75" thickBot="1" x14ac:dyDescent="0.3">
      <c r="A26" s="28" t="s">
        <v>83</v>
      </c>
      <c r="B26" s="29" t="str">
        <f>VLOOKUP(A26,Кадры!A:D,2,FALSE)</f>
        <v>Меньков Николай Иванович</v>
      </c>
      <c r="C26" s="46" t="str">
        <f>VLOOKUP(A26,Кадры!A:F,4,FALSE)</f>
        <v>Производственно-технический</v>
      </c>
      <c r="D26" s="26"/>
      <c r="E26" s="36" t="s">
        <v>76</v>
      </c>
      <c r="F26" s="36" t="s">
        <v>76</v>
      </c>
      <c r="G26" s="36" t="s">
        <v>76</v>
      </c>
      <c r="H26" s="36" t="s">
        <v>76</v>
      </c>
      <c r="I26" s="36" t="s">
        <v>76</v>
      </c>
      <c r="J26" s="10"/>
      <c r="K26" s="10"/>
      <c r="L26" s="36" t="s">
        <v>76</v>
      </c>
      <c r="M26" s="36" t="s">
        <v>76</v>
      </c>
      <c r="N26" s="36" t="s">
        <v>76</v>
      </c>
      <c r="O26" s="36" t="s">
        <v>76</v>
      </c>
      <c r="P26" s="36" t="s">
        <v>76</v>
      </c>
      <c r="Q26" s="10"/>
      <c r="R26" s="10"/>
      <c r="S26" s="36" t="s">
        <v>76</v>
      </c>
      <c r="T26" s="36" t="s">
        <v>76</v>
      </c>
      <c r="U26" s="36" t="s">
        <v>76</v>
      </c>
      <c r="V26" s="36" t="s">
        <v>76</v>
      </c>
      <c r="W26" s="36" t="s">
        <v>76</v>
      </c>
      <c r="X26" s="10"/>
      <c r="Y26" s="10"/>
      <c r="Z26" s="36" t="s">
        <v>76</v>
      </c>
      <c r="AA26" s="36" t="s">
        <v>76</v>
      </c>
      <c r="AB26" s="36" t="s">
        <v>76</v>
      </c>
      <c r="AC26" s="36" t="s">
        <v>76</v>
      </c>
      <c r="AD26" s="36" t="s">
        <v>76</v>
      </c>
      <c r="AE26" s="10"/>
      <c r="AF26" s="10"/>
      <c r="AG26" s="27" t="s">
        <v>74</v>
      </c>
      <c r="AH26" s="43">
        <f ca="1">COUNTIF(УчВрАпрель2018[[#This Row],[Столбец1]:[Столбец30]],AH$6)</f>
        <v>0</v>
      </c>
      <c r="AI26" s="44">
        <f>COUNTIF(УчВрАпрель2018[[#This Row],[Столбец1]:[Столбец30]],AI$6)</f>
        <v>0</v>
      </c>
      <c r="AJ26" s="44">
        <f>COUNTIF(УчВрАпрель2018[[#This Row],[Столбец1]:[Столбец30]],AJ$6)</f>
        <v>1</v>
      </c>
      <c r="AK26" s="44">
        <f>COUNTIF(УчВрАпрель2018[[#This Row],[Столбец1]:[Столбец30]],AK$6)</f>
        <v>0</v>
      </c>
      <c r="AL26" s="44">
        <f>COUNTIF(УчВрАпрель2018[[#This Row],[Столбец1]:[Столбец30]],AL$6)</f>
        <v>0</v>
      </c>
      <c r="AM26" s="44">
        <f>COUNTIF(УчВрАпрель2018[[#This Row],[Столбец1]:[Столбец30]],AM$6)</f>
        <v>0</v>
      </c>
      <c r="AN26" s="44">
        <f>COUNTIF(УчВрАпрель2018[[#This Row],[Столбец1]:[Столбец30]],AN$6)</f>
        <v>0</v>
      </c>
      <c r="AO26" s="44">
        <f>COUNTIF(УчВрАпрель2018[[#This Row],[Столбец1]:[Столбец30]],AO$6)</f>
        <v>0</v>
      </c>
      <c r="AP26" s="45">
        <v>0</v>
      </c>
      <c r="AQ26" s="56">
        <f>COUNTIF(УчВрАпрель2018[#This Row],"&gt;=1")</f>
        <v>0</v>
      </c>
      <c r="AR26" s="44">
        <f>SUM(УчВрАпрель2018[#This Row])</f>
        <v>0</v>
      </c>
      <c r="AS26" s="76">
        <f>AR26-(AQ26*8)</f>
        <v>0</v>
      </c>
      <c r="AT26" s="12" t="s">
        <v>74</v>
      </c>
      <c r="AU26" s="12" t="s">
        <v>74</v>
      </c>
      <c r="AV26" s="23">
        <v>8</v>
      </c>
      <c r="AW26" s="19"/>
      <c r="AX26" s="77"/>
      <c r="AY26" s="77"/>
      <c r="AZ26" s="19"/>
      <c r="BA26" s="19"/>
      <c r="BB26" s="19"/>
      <c r="BC26" s="19"/>
      <c r="BD26" s="19"/>
      <c r="BE26" s="77"/>
      <c r="BF26" s="77"/>
      <c r="BG26" s="19"/>
      <c r="BH26" s="19"/>
      <c r="BI26" s="19"/>
      <c r="BJ26" s="19"/>
      <c r="BK26" s="19"/>
      <c r="BL26" s="77"/>
      <c r="BM26" s="77"/>
      <c r="BN26" s="19"/>
      <c r="BO26" s="19"/>
      <c r="BP26" s="19"/>
      <c r="BQ26" s="19"/>
      <c r="BR26" s="19"/>
      <c r="BS26" s="77"/>
      <c r="BT26" s="77"/>
      <c r="BU26" s="19"/>
      <c r="BV26" s="19"/>
      <c r="BW26" s="19"/>
      <c r="BX26" s="19"/>
      <c r="BY26" s="14">
        <f ca="1">COUNTIF(УчВрМай2018[[#This Row],[Столбец1]:[Столбец31]],BY$6)</f>
        <v>0</v>
      </c>
      <c r="BZ26" s="14">
        <f>COUNTIF(УчВрМай2018[[#This Row],[Столбец1]:[Столбец31]],BZ$6)</f>
        <v>0</v>
      </c>
      <c r="CA26" s="14">
        <f>COUNTIF(УчВрМай2018[[#This Row],[Столбец1]:[Столбец31]],CA$6)</f>
        <v>2</v>
      </c>
      <c r="CB26" s="14">
        <f>COUNTIF(УчВрМай2018[[#This Row],[Столбец1]:[Столбец31]],CB$6)</f>
        <v>0</v>
      </c>
      <c r="CC26" s="14">
        <f>COUNTIF(УчВрМай2018[[#This Row],[Столбец1]:[Столбец31]],CC$6)</f>
        <v>0</v>
      </c>
      <c r="CD26" s="14">
        <f>COUNTIF(УчВрМай2018[[#This Row],[Столбец1]:[Столбец31]],CD$6)</f>
        <v>0</v>
      </c>
      <c r="CE26" s="14">
        <f>COUNTIF(УчВрМай2018[[#This Row],[Столбец1]:[Столбец31]],CE$6)</f>
        <v>0</v>
      </c>
      <c r="CF26" s="14">
        <f>COUNTIF(УчВрМай2018[[#This Row],[Столбец1]:[Столбец31]],CF$6)</f>
        <v>0</v>
      </c>
      <c r="CG26" s="14">
        <v>0</v>
      </c>
      <c r="CH26" s="14">
        <f>COUNTIF(УчВрМай2018[[#This Row],[Столбец1]:[Столбец31]],"&gt;=1")</f>
        <v>1</v>
      </c>
      <c r="CI26" s="14">
        <f>SUM(УчВрМай2018[[#This Row],[Столбец1]:[Столбец31]])</f>
        <v>8</v>
      </c>
      <c r="CJ26" s="14">
        <f t="shared" si="14"/>
        <v>0</v>
      </c>
    </row>
    <row r="27" spans="1:88" x14ac:dyDescent="0.25">
      <c r="D27" s="10"/>
      <c r="J27" s="10"/>
      <c r="K27" s="10"/>
      <c r="Q27" s="10"/>
      <c r="R27" s="10"/>
      <c r="X27" s="10"/>
      <c r="Y27" s="10"/>
      <c r="AE27" s="10"/>
      <c r="AF27" s="10"/>
      <c r="AG27" s="27" t="s">
        <v>74</v>
      </c>
      <c r="AH27" s="1">
        <f ca="1">COUNTIF(УчВрАпрель2018[[#This Row],[Столбец1]:[Столбец30]],AH25)</f>
        <v>0</v>
      </c>
      <c r="BY27" s="1">
        <f ca="1">COUNTIF(УчВрМай2018[[#This Row],[Столбец1]:[Столбец31]],BY$6)</f>
        <v>0</v>
      </c>
      <c r="BZ27" s="1">
        <f>COUNTIF(УчВрМай2018[[#This Row],[Столбец1]:[Столбец31]],BZ$6)</f>
        <v>0</v>
      </c>
      <c r="CA27" s="1">
        <f>COUNTIF(УчВрМай2018[[#This Row],[Столбец1]:[Столбец31]],CA$6)</f>
        <v>0</v>
      </c>
      <c r="CB27" s="1">
        <f>COUNTIF(УчВрМай2018[[#This Row],[Столбец1]:[Столбец31]],CB$6)</f>
        <v>0</v>
      </c>
      <c r="CC27" s="1">
        <f>COUNTIF(УчВрМай2018[[#This Row],[Столбец1]:[Столбец31]],CC$6)</f>
        <v>0</v>
      </c>
      <c r="CD27" s="1">
        <f>COUNTIF(УчВрМай2018[[#This Row],[Столбец1]:[Столбец31]],CD$6)</f>
        <v>0</v>
      </c>
      <c r="CE27" s="1">
        <f>COUNTIF(УчВрМай2018[[#This Row],[Столбец1]:[Столбец31]],CE$6)</f>
        <v>0</v>
      </c>
      <c r="CF27" s="1">
        <f>COUNTIF(УчВрМай2018[[#This Row],[Столбец1]:[Столбец31]],CF$6)</f>
        <v>0</v>
      </c>
      <c r="CG27" s="1">
        <f>COUNTIF(УчВрМай2018[[#This Row],[Столбец1]:[Столбец31]],CG$6)</f>
        <v>0</v>
      </c>
      <c r="CH27" s="1">
        <f>COUNTIF(УчВрМай2018[[#This Row],[Столбец1]:[Столбец31]],"&gt;=1")</f>
        <v>0</v>
      </c>
      <c r="CI27" s="1">
        <f>SUM(УчВрМай2018[[#This Row],[Столбец1]:[Столбец31]])</f>
        <v>0</v>
      </c>
      <c r="CJ27" s="1">
        <f t="shared" si="14"/>
        <v>0</v>
      </c>
    </row>
  </sheetData>
  <mergeCells count="12">
    <mergeCell ref="AT4:BX4"/>
    <mergeCell ref="CE4:CG4"/>
    <mergeCell ref="BY5:CG5"/>
    <mergeCell ref="CH5:CI5"/>
    <mergeCell ref="AT7:BX7"/>
    <mergeCell ref="AN4:AP4"/>
    <mergeCell ref="CJ5:CJ6"/>
    <mergeCell ref="D7:AG7"/>
    <mergeCell ref="AH5:AP5"/>
    <mergeCell ref="D4:AG4"/>
    <mergeCell ref="AQ5:AR5"/>
    <mergeCell ref="AS5:AS6"/>
  </mergeCells>
  <pageMargins left="0.7" right="0.7" top="0.75" bottom="0.75" header="0.3" footer="0.3"/>
  <pageSetup paperSize="9" orientation="portrait" r:id="rId1"/>
  <ignoredErrors>
    <ignoredError sqref="CG8 CG9:CG26" calculatedColumn="1"/>
  </ignoredErrors>
  <drawing r:id="rId2"/>
  <tableParts count="3"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Кадры!$A$2:$A$32</xm:f>
          </x14:formula1>
          <xm:sqref>A8:A26</xm:sqref>
        </x14:dataValidation>
      </x14:dataValidations>
    </ext>
    <ext xmlns:x15="http://schemas.microsoft.com/office/spreadsheetml/2010/11/main" uri="{3A4CF648-6AED-40f4-86FF-DC5316D8AED3}">
      <x14:slicerList xmlns:x14="http://schemas.microsoft.com/office/spreadsheetml/2009/9/main">
        <x14:slicer r:id="rId6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Y27"/>
  <sheetViews>
    <sheetView tabSelected="1" topLeftCell="A13" workbookViewId="0">
      <pane xSplit="1" topLeftCell="B1" activePane="topRight" state="frozen"/>
      <selection pane="topRight" activeCell="H28" sqref="H28"/>
    </sheetView>
  </sheetViews>
  <sheetFormatPr defaultRowHeight="15" x14ac:dyDescent="0.25"/>
  <cols>
    <col min="1" max="1" width="36.28515625" customWidth="1"/>
    <col min="2" max="8" width="11.7109375" customWidth="1"/>
    <col min="9" max="16" width="5" customWidth="1"/>
    <col min="17" max="38" width="3.7109375" customWidth="1"/>
    <col min="39" max="39" width="37" customWidth="1"/>
    <col min="47" max="77" width="3.5703125" customWidth="1"/>
  </cols>
  <sheetData>
    <row r="1" spans="1:61" x14ac:dyDescent="0.25">
      <c r="A1" s="80" t="s">
        <v>0</v>
      </c>
      <c r="B1" s="87" t="s">
        <v>69</v>
      </c>
      <c r="C1" s="96" t="s">
        <v>116</v>
      </c>
      <c r="D1" s="95" t="s">
        <v>117</v>
      </c>
      <c r="E1" s="94" t="s">
        <v>118</v>
      </c>
      <c r="F1" s="82"/>
      <c r="I1" s="87" t="s">
        <v>69</v>
      </c>
      <c r="J1" s="81" t="s">
        <v>104</v>
      </c>
      <c r="K1" s="83"/>
      <c r="L1" s="83"/>
      <c r="M1" s="83"/>
      <c r="N1" s="83"/>
      <c r="V1" s="95" t="s">
        <v>117</v>
      </c>
      <c r="W1" s="81" t="s">
        <v>105</v>
      </c>
      <c r="AM1" s="80" t="s">
        <v>0</v>
      </c>
      <c r="AN1" s="87" t="s">
        <v>69</v>
      </c>
      <c r="AO1" s="96" t="s">
        <v>116</v>
      </c>
      <c r="AP1" s="95" t="s">
        <v>117</v>
      </c>
      <c r="AQ1" s="94" t="s">
        <v>118</v>
      </c>
      <c r="AR1" s="82"/>
      <c r="AU1" s="87" t="s">
        <v>69</v>
      </c>
      <c r="AV1" s="81" t="s">
        <v>104</v>
      </c>
      <c r="AW1" s="83"/>
      <c r="AX1" s="83"/>
      <c r="AY1" s="83"/>
      <c r="AZ1" s="83"/>
      <c r="BH1" s="95" t="s">
        <v>117</v>
      </c>
      <c r="BI1" s="81" t="s">
        <v>105</v>
      </c>
    </row>
    <row r="2" spans="1:61" x14ac:dyDescent="0.25">
      <c r="A2" s="84" t="str">
        <f>Кадры[ФИО сотрудника]</f>
        <v>Постолакий Дан Олегович</v>
      </c>
      <c r="B2" s="85"/>
      <c r="C2" s="85"/>
      <c r="D2" s="85"/>
      <c r="E2" s="85"/>
      <c r="F2" s="83"/>
      <c r="I2" s="96" t="s">
        <v>116</v>
      </c>
      <c r="J2" s="81" t="s">
        <v>106</v>
      </c>
      <c r="K2" s="83"/>
      <c r="L2" s="83"/>
      <c r="M2" s="83"/>
      <c r="N2" s="83"/>
      <c r="V2" s="94" t="s">
        <v>118</v>
      </c>
      <c r="W2" s="81" t="s">
        <v>107</v>
      </c>
      <c r="AM2" s="84" t="str">
        <f>Кадры[ФИО сотрудника]</f>
        <v>Постолакий Дан Олегович</v>
      </c>
      <c r="AN2" s="85"/>
      <c r="AO2" s="85"/>
      <c r="AP2" s="85"/>
      <c r="AQ2" s="85"/>
      <c r="AR2" s="83"/>
      <c r="AU2" s="96" t="s">
        <v>116</v>
      </c>
      <c r="AV2" s="81" t="s">
        <v>106</v>
      </c>
      <c r="AW2" s="83"/>
      <c r="AX2" s="83"/>
      <c r="AY2" s="83"/>
      <c r="AZ2" s="83"/>
      <c r="BH2" s="94" t="s">
        <v>118</v>
      </c>
      <c r="BI2" s="81" t="s">
        <v>107</v>
      </c>
    </row>
    <row r="3" spans="1:61" x14ac:dyDescent="0.25">
      <c r="A3" s="84" t="str">
        <f>Кадры[ФИО сотрудника]</f>
        <v>Постолакий Октавиан Олегович</v>
      </c>
      <c r="AM3" s="84" t="str">
        <f>Кадры[ФИО сотрудника]</f>
        <v>Постолакий Октавиан Олегович</v>
      </c>
    </row>
    <row r="4" spans="1:61" x14ac:dyDescent="0.25">
      <c r="A4" s="84" t="str">
        <f>Кадры[ФИО сотрудника]</f>
        <v>Лоншаков Станислав Владимирович</v>
      </c>
      <c r="AM4" s="84" t="str">
        <f>Кадры[ФИО сотрудника]</f>
        <v>Лоншаков Станислав Владимирович</v>
      </c>
    </row>
    <row r="5" spans="1:61" x14ac:dyDescent="0.25">
      <c r="A5" s="84" t="str">
        <f>Кадры[ФИО сотрудника]</f>
        <v>Цымбылова Эльвира Бато-Жаргановна</v>
      </c>
      <c r="AM5" s="84" t="str">
        <f>Кадры[ФИО сотрудника]</f>
        <v>Цымбылова Эльвира Бато-Жаргановна</v>
      </c>
    </row>
    <row r="6" spans="1:61" x14ac:dyDescent="0.25">
      <c r="A6" s="84" t="str">
        <f>Кадры[ФИО сотрудника]</f>
        <v>Дашкевич Олег Александрович</v>
      </c>
      <c r="AM6" s="84" t="str">
        <f>Кадры[ФИО сотрудника]</f>
        <v>Дашкевич Олег Александрович</v>
      </c>
    </row>
    <row r="7" spans="1:61" x14ac:dyDescent="0.25">
      <c r="A7" s="84" t="str">
        <f>Кадры[ФИО сотрудника]</f>
        <v>Адушкин Николай Евгеньевич</v>
      </c>
      <c r="AM7" s="84" t="str">
        <f>Кадры[ФИО сотрудника]</f>
        <v>Адушкин Николай Евгеньевич</v>
      </c>
    </row>
    <row r="8" spans="1:61" x14ac:dyDescent="0.25">
      <c r="A8" s="84" t="str">
        <f>Кадры[ФИО сотрудника]</f>
        <v>Ждан Станислав Юрьевич</v>
      </c>
      <c r="AM8" s="84" t="str">
        <f>Кадры[ФИО сотрудника]</f>
        <v>Ждан Станислав Юрьевич</v>
      </c>
    </row>
    <row r="9" spans="1:61" x14ac:dyDescent="0.25">
      <c r="A9" s="84" t="str">
        <f>Кадры[ФИО сотрудника]</f>
        <v>Ширяев Алексей Алексеевич</v>
      </c>
      <c r="AM9" s="84" t="str">
        <f>Кадры[ФИО сотрудника]</f>
        <v>Ширяев Алексей Алексеевич</v>
      </c>
    </row>
    <row r="10" spans="1:61" x14ac:dyDescent="0.25">
      <c r="A10" s="84" t="str">
        <f>Кадры[ФИО сотрудника]</f>
        <v>Циклык Андрей Петрович</v>
      </c>
      <c r="AM10" s="84" t="str">
        <f>Кадры[ФИО сотрудника]</f>
        <v>Циклык Андрей Петрович</v>
      </c>
    </row>
    <row r="11" spans="1:61" x14ac:dyDescent="0.25">
      <c r="A11" s="84" t="str">
        <f>Кадры[ФИО сотрудника]</f>
        <v>Бирюков Александр Сергеевич</v>
      </c>
      <c r="AM11" s="84" t="str">
        <f>Кадры[ФИО сотрудника]</f>
        <v>Бирюков Александр Сергеевич</v>
      </c>
    </row>
    <row r="12" spans="1:61" x14ac:dyDescent="0.25">
      <c r="A12" s="84" t="str">
        <f>Кадры[ФИО сотрудника]</f>
        <v>Ким Вадим Александрович</v>
      </c>
      <c r="AM12" s="84" t="str">
        <f>Кадры[ФИО сотрудника]</f>
        <v>Ким Вадим Александрович</v>
      </c>
    </row>
    <row r="13" spans="1:61" x14ac:dyDescent="0.25">
      <c r="A13" s="84" t="str">
        <f>Кадры[ФИО сотрудника]</f>
        <v>Громов Данила Павлович</v>
      </c>
      <c r="AM13" s="84" t="str">
        <f>Кадры[ФИО сотрудника]</f>
        <v>Громов Данила Павлович</v>
      </c>
    </row>
    <row r="14" spans="1:61" x14ac:dyDescent="0.25">
      <c r="A14" s="84" t="str">
        <f>Кадры[ФИО сотрудника]</f>
        <v>Киселев Михаил Викторович</v>
      </c>
      <c r="AM14" s="84" t="str">
        <f>Кадры[ФИО сотрудника]</f>
        <v>Киселев Михаил Викторович</v>
      </c>
    </row>
    <row r="15" spans="1:61" x14ac:dyDescent="0.25">
      <c r="A15" s="84" t="str">
        <f>Кадры[ФИО сотрудника]</f>
        <v>Топучков Вячеслав Валерьевич</v>
      </c>
      <c r="AM15" s="84" t="str">
        <f>Кадры[ФИО сотрудника]</f>
        <v>Топучков Вячеслав Валерьевич</v>
      </c>
    </row>
    <row r="16" spans="1:61" x14ac:dyDescent="0.25">
      <c r="A16" s="84" t="str">
        <f>Кадры[ФИО сотрудника]</f>
        <v>Белогривцев Михаил Михайлович</v>
      </c>
      <c r="AM16" s="84" t="str">
        <f>Кадры[ФИО сотрудника]</f>
        <v>Белогривцев Михаил Михайлович</v>
      </c>
    </row>
    <row r="17" spans="1:77" x14ac:dyDescent="0.25">
      <c r="A17" s="84" t="str">
        <f>Кадры[ФИО сотрудника]</f>
        <v>Белогривцев Сергей Михайлович</v>
      </c>
      <c r="AM17" s="84" t="str">
        <f>Кадры[ФИО сотрудника]</f>
        <v>Белогривцев Сергей Михайлович</v>
      </c>
    </row>
    <row r="18" spans="1:77" x14ac:dyDescent="0.25">
      <c r="A18" s="84" t="str">
        <f>Кадры[ФИО сотрудника]</f>
        <v>Лапичков Андрей Николаевич</v>
      </c>
      <c r="AM18" s="84" t="str">
        <f>Кадры[ФИО сотрудника]</f>
        <v>Лапичков Андрей Николаевич</v>
      </c>
    </row>
    <row r="19" spans="1:77" x14ac:dyDescent="0.25">
      <c r="A19" s="84" t="str">
        <f>Кадры[ФИО сотрудника]</f>
        <v>Лемешев Сергей Александрович</v>
      </c>
      <c r="AM19" s="84" t="str">
        <f>Кадры[ФИО сотрудника]</f>
        <v>Лемешев Сергей Александрович</v>
      </c>
    </row>
    <row r="20" spans="1:77" x14ac:dyDescent="0.25">
      <c r="A20" s="84" t="str">
        <f>Кадры[ФИО сотрудника]</f>
        <v>Меньков Николай Иванович</v>
      </c>
      <c r="AM20" s="84" t="str">
        <f>Кадры[ФИО сотрудника]</f>
        <v>Меньков Николай Иванович</v>
      </c>
    </row>
    <row r="21" spans="1:77" x14ac:dyDescent="0.25">
      <c r="A21" s="84"/>
    </row>
    <row r="22" spans="1:77" x14ac:dyDescent="0.25">
      <c r="A22" s="84"/>
      <c r="I22" s="51" t="s">
        <v>58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84"/>
      <c r="AU22" s="68" t="s">
        <v>94</v>
      </c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</row>
    <row r="23" spans="1:77" ht="27" customHeight="1" x14ac:dyDescent="0.25">
      <c r="A23" s="86" t="s">
        <v>108</v>
      </c>
      <c r="B23" s="98" t="s">
        <v>109</v>
      </c>
      <c r="C23" s="98" t="s">
        <v>110</v>
      </c>
      <c r="D23" s="98" t="s">
        <v>111</v>
      </c>
      <c r="E23" s="98" t="s">
        <v>112</v>
      </c>
      <c r="F23" s="98" t="s">
        <v>113</v>
      </c>
      <c r="G23" s="98" t="s">
        <v>114</v>
      </c>
      <c r="H23" s="98" t="s">
        <v>115</v>
      </c>
      <c r="I23" s="97" t="s">
        <v>119</v>
      </c>
      <c r="J23" s="97" t="s">
        <v>120</v>
      </c>
      <c r="K23" s="97" t="s">
        <v>121</v>
      </c>
      <c r="L23" s="97" t="s">
        <v>122</v>
      </c>
      <c r="M23" s="97" t="s">
        <v>123</v>
      </c>
      <c r="N23" s="97" t="s">
        <v>124</v>
      </c>
      <c r="O23" s="97" t="s">
        <v>125</v>
      </c>
      <c r="P23" s="97" t="s">
        <v>126</v>
      </c>
      <c r="Q23" s="97" t="s">
        <v>127</v>
      </c>
      <c r="R23" s="97" t="s">
        <v>128</v>
      </c>
      <c r="S23" s="97" t="s">
        <v>129</v>
      </c>
      <c r="T23" s="97" t="s">
        <v>130</v>
      </c>
      <c r="U23" s="97" t="s">
        <v>131</v>
      </c>
      <c r="V23" s="97" t="s">
        <v>132</v>
      </c>
      <c r="W23" s="97" t="s">
        <v>133</v>
      </c>
      <c r="X23" s="97" t="s">
        <v>134</v>
      </c>
      <c r="Y23" s="97" t="s">
        <v>135</v>
      </c>
      <c r="Z23" s="97" t="s">
        <v>136</v>
      </c>
      <c r="AA23" s="97" t="s">
        <v>137</v>
      </c>
      <c r="AB23" s="97" t="s">
        <v>138</v>
      </c>
      <c r="AC23" s="97" t="s">
        <v>139</v>
      </c>
      <c r="AD23" s="97" t="s">
        <v>140</v>
      </c>
      <c r="AE23" s="97" t="s">
        <v>141</v>
      </c>
      <c r="AF23" s="97" t="s">
        <v>142</v>
      </c>
      <c r="AG23" s="97" t="s">
        <v>143</v>
      </c>
      <c r="AH23" s="97" t="s">
        <v>144</v>
      </c>
      <c r="AI23" s="97" t="s">
        <v>145</v>
      </c>
      <c r="AJ23" s="97" t="s">
        <v>146</v>
      </c>
      <c r="AK23" s="97" t="s">
        <v>147</v>
      </c>
      <c r="AL23" s="97" t="s">
        <v>148</v>
      </c>
      <c r="AM23" s="99" t="s">
        <v>108</v>
      </c>
      <c r="AN23" s="86" t="s">
        <v>109</v>
      </c>
      <c r="AO23" s="86" t="s">
        <v>110</v>
      </c>
      <c r="AP23" s="86" t="s">
        <v>111</v>
      </c>
      <c r="AQ23" s="86" t="s">
        <v>112</v>
      </c>
      <c r="AR23" s="86" t="s">
        <v>113</v>
      </c>
      <c r="AS23" s="86" t="s">
        <v>114</v>
      </c>
      <c r="AT23" s="86" t="s">
        <v>115</v>
      </c>
      <c r="AU23" s="14">
        <v>1</v>
      </c>
      <c r="AV23" s="14">
        <v>2</v>
      </c>
      <c r="AW23" s="14">
        <v>3</v>
      </c>
      <c r="AX23" s="14">
        <v>4</v>
      </c>
      <c r="AY23" s="14">
        <v>5</v>
      </c>
      <c r="AZ23" s="14">
        <v>6</v>
      </c>
      <c r="BA23" s="14">
        <v>7</v>
      </c>
      <c r="BB23" s="14">
        <v>8</v>
      </c>
      <c r="BC23" s="14">
        <v>9</v>
      </c>
      <c r="BD23" s="14">
        <v>10</v>
      </c>
      <c r="BE23" s="14">
        <v>11</v>
      </c>
      <c r="BF23" s="14">
        <v>12</v>
      </c>
      <c r="BG23" s="14">
        <v>13</v>
      </c>
      <c r="BH23" s="14">
        <v>14</v>
      </c>
      <c r="BI23" s="14">
        <v>15</v>
      </c>
      <c r="BJ23" s="14">
        <v>16</v>
      </c>
      <c r="BK23" s="14">
        <v>17</v>
      </c>
      <c r="BL23" s="14">
        <v>18</v>
      </c>
      <c r="BM23" s="14">
        <v>19</v>
      </c>
      <c r="BN23" s="14">
        <v>20</v>
      </c>
      <c r="BO23" s="14">
        <v>21</v>
      </c>
      <c r="BP23" s="14">
        <v>22</v>
      </c>
      <c r="BQ23" s="14">
        <v>23</v>
      </c>
      <c r="BR23" s="14">
        <v>24</v>
      </c>
      <c r="BS23" s="14">
        <v>25</v>
      </c>
      <c r="BT23" s="14">
        <v>26</v>
      </c>
      <c r="BU23" s="14">
        <v>27</v>
      </c>
      <c r="BV23" s="14">
        <v>28</v>
      </c>
      <c r="BW23" s="14">
        <v>29</v>
      </c>
      <c r="BX23" s="14">
        <v>30</v>
      </c>
      <c r="BY23" s="14">
        <v>31</v>
      </c>
    </row>
    <row r="24" spans="1:77" x14ac:dyDescent="0.25">
      <c r="A24" s="86"/>
      <c r="B24" s="97"/>
      <c r="C24" s="97"/>
      <c r="D24" s="97"/>
      <c r="E24" s="97"/>
      <c r="F24" s="97"/>
      <c r="G24" s="97"/>
      <c r="H24" s="97"/>
      <c r="I24" s="14" t="s">
        <v>51</v>
      </c>
      <c r="J24" s="14" t="s">
        <v>52</v>
      </c>
      <c r="K24" s="14" t="s">
        <v>53</v>
      </c>
      <c r="L24" s="14" t="s">
        <v>54</v>
      </c>
      <c r="M24" s="14" t="s">
        <v>55</v>
      </c>
      <c r="N24" s="14" t="s">
        <v>56</v>
      </c>
      <c r="O24" s="14" t="s">
        <v>57</v>
      </c>
      <c r="P24" s="14" t="s">
        <v>51</v>
      </c>
      <c r="Q24" s="14" t="s">
        <v>52</v>
      </c>
      <c r="R24" s="14" t="s">
        <v>53</v>
      </c>
      <c r="S24" s="14" t="s">
        <v>54</v>
      </c>
      <c r="T24" s="14" t="s">
        <v>55</v>
      </c>
      <c r="U24" s="14" t="s">
        <v>56</v>
      </c>
      <c r="V24" s="14" t="s">
        <v>57</v>
      </c>
      <c r="W24" s="14" t="s">
        <v>51</v>
      </c>
      <c r="X24" s="14" t="s">
        <v>52</v>
      </c>
      <c r="Y24" s="14" t="s">
        <v>53</v>
      </c>
      <c r="Z24" s="14" t="s">
        <v>54</v>
      </c>
      <c r="AA24" s="14" t="s">
        <v>55</v>
      </c>
      <c r="AB24" s="14" t="s">
        <v>56</v>
      </c>
      <c r="AC24" s="14" t="s">
        <v>57</v>
      </c>
      <c r="AD24" s="14" t="s">
        <v>51</v>
      </c>
      <c r="AE24" s="14" t="s">
        <v>52</v>
      </c>
      <c r="AF24" s="14" t="s">
        <v>53</v>
      </c>
      <c r="AG24" s="14" t="s">
        <v>54</v>
      </c>
      <c r="AH24" s="14" t="s">
        <v>55</v>
      </c>
      <c r="AI24" s="14" t="s">
        <v>56</v>
      </c>
      <c r="AJ24" s="14" t="s">
        <v>57</v>
      </c>
      <c r="AK24" s="14" t="s">
        <v>51</v>
      </c>
      <c r="AL24" s="14" t="s">
        <v>52</v>
      </c>
      <c r="AM24" s="100"/>
      <c r="AN24" s="86"/>
      <c r="AO24" s="86"/>
      <c r="AP24" s="86"/>
      <c r="AQ24" s="86"/>
      <c r="AR24" s="86"/>
      <c r="AS24" s="86"/>
      <c r="AT24" s="86"/>
      <c r="AU24" s="14" t="s">
        <v>53</v>
      </c>
      <c r="AV24" s="14" t="s">
        <v>54</v>
      </c>
      <c r="AW24" s="14" t="s">
        <v>55</v>
      </c>
      <c r="AX24" s="14" t="s">
        <v>56</v>
      </c>
      <c r="AY24" s="14" t="s">
        <v>57</v>
      </c>
      <c r="AZ24" s="14" t="s">
        <v>51</v>
      </c>
      <c r="BA24" s="14" t="s">
        <v>52</v>
      </c>
      <c r="BB24" s="14" t="s">
        <v>53</v>
      </c>
      <c r="BC24" s="14" t="s">
        <v>54</v>
      </c>
      <c r="BD24" s="14" t="s">
        <v>55</v>
      </c>
      <c r="BE24" s="14" t="s">
        <v>56</v>
      </c>
      <c r="BF24" s="14" t="s">
        <v>57</v>
      </c>
      <c r="BG24" s="14" t="s">
        <v>51</v>
      </c>
      <c r="BH24" s="14" t="s">
        <v>52</v>
      </c>
      <c r="BI24" s="14" t="s">
        <v>53</v>
      </c>
      <c r="BJ24" s="14" t="s">
        <v>54</v>
      </c>
      <c r="BK24" s="14" t="s">
        <v>55</v>
      </c>
      <c r="BL24" s="14" t="s">
        <v>56</v>
      </c>
      <c r="BM24" s="14" t="s">
        <v>57</v>
      </c>
      <c r="BN24" s="14" t="s">
        <v>51</v>
      </c>
      <c r="BO24" s="14" t="s">
        <v>52</v>
      </c>
      <c r="BP24" s="14" t="s">
        <v>53</v>
      </c>
      <c r="BQ24" s="14" t="s">
        <v>54</v>
      </c>
      <c r="BR24" s="14" t="s">
        <v>55</v>
      </c>
      <c r="BS24" s="14" t="s">
        <v>56</v>
      </c>
      <c r="BT24" s="14" t="s">
        <v>57</v>
      </c>
      <c r="BU24" s="14" t="s">
        <v>51</v>
      </c>
      <c r="BV24" s="14" t="s">
        <v>52</v>
      </c>
      <c r="BW24" s="14" t="s">
        <v>53</v>
      </c>
      <c r="BX24" s="14" t="s">
        <v>54</v>
      </c>
      <c r="BY24" s="14" t="s">
        <v>55</v>
      </c>
    </row>
    <row r="25" spans="1:77" x14ac:dyDescent="0.25">
      <c r="B25" t="s">
        <v>21</v>
      </c>
      <c r="C25" t="s">
        <v>27</v>
      </c>
      <c r="D25" t="s">
        <v>19</v>
      </c>
      <c r="E25" t="s">
        <v>46</v>
      </c>
      <c r="F25" t="s">
        <v>34</v>
      </c>
      <c r="I25" s="87" t="s">
        <v>69</v>
      </c>
      <c r="J25" s="87" t="s">
        <v>69</v>
      </c>
      <c r="K25" s="87" t="s">
        <v>69</v>
      </c>
      <c r="L25" s="87" t="s">
        <v>69</v>
      </c>
      <c r="M25" s="87" t="s">
        <v>69</v>
      </c>
      <c r="N25" s="87" t="s">
        <v>69</v>
      </c>
      <c r="O25" s="87" t="s">
        <v>69</v>
      </c>
      <c r="P25" s="96" t="s">
        <v>116</v>
      </c>
      <c r="Q25" s="96" t="s">
        <v>116</v>
      </c>
      <c r="R25" s="96" t="s">
        <v>116</v>
      </c>
    </row>
    <row r="26" spans="1:77" x14ac:dyDescent="0.25">
      <c r="E26" t="s">
        <v>21</v>
      </c>
      <c r="G26" t="s">
        <v>19</v>
      </c>
      <c r="P26" s="95" t="s">
        <v>117</v>
      </c>
    </row>
    <row r="27" spans="1:77" x14ac:dyDescent="0.25">
      <c r="F27" t="s">
        <v>25</v>
      </c>
      <c r="Q27" s="94" t="s">
        <v>118</v>
      </c>
      <c r="R27" s="94" t="s">
        <v>118</v>
      </c>
      <c r="S27" s="94" t="s">
        <v>118</v>
      </c>
      <c r="T27" s="94" t="s">
        <v>118</v>
      </c>
    </row>
  </sheetData>
  <mergeCells count="11">
    <mergeCell ref="AR23:AR24"/>
    <mergeCell ref="AS23:AS24"/>
    <mergeCell ref="AT23:AT24"/>
    <mergeCell ref="AU22:BY22"/>
    <mergeCell ref="I22:AL22"/>
    <mergeCell ref="AM23:AM24"/>
    <mergeCell ref="AN23:AN24"/>
    <mergeCell ref="AO23:AO24"/>
    <mergeCell ref="AP23:AP24"/>
    <mergeCell ref="AQ23:AQ24"/>
    <mergeCell ref="A23:A24"/>
  </mergeCells>
  <dataValidations count="1">
    <dataValidation type="list" allowBlank="1" showInputMessage="1" showErrorMessage="1" sqref="B25:H98 AN25:AT41">
      <formula1>$A$2:$A$20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Кадры</vt:lpstr>
      <vt:lpstr>Выдача ДС</vt:lpstr>
      <vt:lpstr>Инструменты-Автотранспорт</vt:lpstr>
      <vt:lpstr>Табель учета рабочего времени</vt:lpstr>
      <vt:lpstr>Табель сдачи объектов</vt:lpstr>
      <vt:lpstr>KPI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2018-05-03T12:46:29Z</dcterms:modified>
</cp:coreProperties>
</file>