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 firstSheet="1" activeTab="1"/>
  </bookViews>
  <sheets>
    <sheet name="Задания 1-5" sheetId="1" state="hidden" r:id="rId1"/>
    <sheet name="Задание 6" sheetId="2" r:id="rId2"/>
  </sheets>
  <definedNames>
    <definedName name="_xlnm._FilterDatabase" localSheetId="0" hidden="1">'Задания 1-5'!$A$122:$F$131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D12" i="2" s="1"/>
  <c r="J12" i="2" s="1"/>
  <c r="H12" i="2" l="1"/>
  <c r="I12" i="2"/>
  <c r="G12" i="2"/>
  <c r="F12" i="2"/>
  <c r="D10" i="2"/>
  <c r="J10" i="2" s="1"/>
  <c r="D11" i="2"/>
  <c r="J11" i="2" s="1"/>
  <c r="D8" i="2"/>
  <c r="J8" i="2" s="1"/>
  <c r="D9" i="2"/>
  <c r="J9" i="2" s="1"/>
  <c r="D134" i="1"/>
  <c r="D133" i="1"/>
  <c r="C134" i="1"/>
  <c r="C133" i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23" i="1"/>
  <c r="F123" i="1" s="1"/>
  <c r="H10" i="2" l="1"/>
  <c r="I10" i="2"/>
  <c r="H9" i="2"/>
  <c r="I9" i="2"/>
  <c r="H11" i="2"/>
  <c r="I11" i="2"/>
  <c r="H8" i="2"/>
  <c r="I8" i="2"/>
  <c r="G11" i="2"/>
  <c r="G10" i="2"/>
  <c r="G9" i="2"/>
  <c r="G8" i="2"/>
  <c r="F11" i="2"/>
  <c r="F10" i="2"/>
  <c r="F9" i="2"/>
  <c r="F8" i="2"/>
  <c r="F134" i="1"/>
  <c r="F131" i="1"/>
  <c r="F133" i="1"/>
  <c r="F91" i="1"/>
  <c r="F76" i="1"/>
  <c r="F77" i="1"/>
  <c r="F78" i="1"/>
  <c r="F79" i="1"/>
  <c r="F80" i="1"/>
  <c r="F81" i="1"/>
  <c r="F82" i="1"/>
  <c r="F83" i="1"/>
  <c r="F84" i="1"/>
  <c r="F85" i="1"/>
  <c r="F86" i="1"/>
  <c r="F75" i="1"/>
  <c r="F90" i="1" l="1"/>
  <c r="F88" i="1"/>
  <c r="F89" i="1"/>
  <c r="E40" i="1"/>
  <c r="E41" i="1"/>
  <c r="E42" i="1"/>
  <c r="E43" i="1"/>
  <c r="E44" i="1"/>
  <c r="E45" i="1"/>
  <c r="E46" i="1"/>
  <c r="E39" i="1"/>
  <c r="E50" i="1" l="1"/>
  <c r="E47" i="1"/>
  <c r="E49" i="1"/>
  <c r="C13" i="1"/>
  <c r="B13" i="1"/>
  <c r="D7" i="1"/>
  <c r="D8" i="1"/>
  <c r="D9" i="1"/>
  <c r="D10" i="1"/>
  <c r="D11" i="1"/>
  <c r="D12" i="1"/>
  <c r="D6" i="1"/>
  <c r="D15" i="1" l="1"/>
</calcChain>
</file>

<file path=xl/sharedStrings.xml><?xml version="1.0" encoding="utf-8"?>
<sst xmlns="http://schemas.openxmlformats.org/spreadsheetml/2006/main" count="100" uniqueCount="99">
  <si>
    <t>Финансовая сводка за неделю (тыс. руб.)</t>
  </si>
  <si>
    <t>Дни недели</t>
  </si>
  <si>
    <t>Доход</t>
  </si>
  <si>
    <t>Расход</t>
  </si>
  <si>
    <t>Финансовый результат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</si>
  <si>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</si>
  <si>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</si>
  <si>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</si>
  <si>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</si>
  <si>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</si>
  <si>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</si>
  <si>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</si>
  <si>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Общий финаносвый результат за неделю</t>
  </si>
  <si>
    <t>Среднее значение</t>
  </si>
  <si>
    <t>Анализ продаж</t>
  </si>
  <si>
    <t>№</t>
  </si>
  <si>
    <t>Наименование</t>
  </si>
  <si>
    <t>Цена, руб</t>
  </si>
  <si>
    <t>Количество</t>
  </si>
  <si>
    <t>Сумма, руб</t>
  </si>
  <si>
    <t>Туфли</t>
  </si>
  <si>
    <t>Сапоги</t>
  </si>
  <si>
    <t>Куртки</t>
  </si>
  <si>
    <t>Юбки</t>
  </si>
  <si>
    <t>Шарфы</t>
  </si>
  <si>
    <t>Зонты</t>
  </si>
  <si>
    <t>Перчатки</t>
  </si>
  <si>
    <t>Варежки</t>
  </si>
  <si>
    <t>Всего</t>
  </si>
  <si>
    <t>Минимальная сумма покупки</t>
  </si>
  <si>
    <t>Максимальная сумма покупки</t>
  </si>
  <si>
    <t>Ведомость учета брака</t>
  </si>
  <si>
    <t>Месяц</t>
  </si>
  <si>
    <t>Ф,И,О</t>
  </si>
  <si>
    <t>Табельный номер</t>
  </si>
  <si>
    <t>Процент брака</t>
  </si>
  <si>
    <t>Сумма зарплаты</t>
  </si>
  <si>
    <t>Сумма брака</t>
  </si>
  <si>
    <t>Март</t>
  </si>
  <si>
    <t>Сидоров</t>
  </si>
  <si>
    <t>Сентябрь</t>
  </si>
  <si>
    <t>Титова</t>
  </si>
  <si>
    <t>Октябрь</t>
  </si>
  <si>
    <t>Пирогов</t>
  </si>
  <si>
    <t>Ноябрь</t>
  </si>
  <si>
    <t>Светов</t>
  </si>
  <si>
    <t>Декабрь</t>
  </si>
  <si>
    <t>Козлов</t>
  </si>
  <si>
    <t>Максимальная сумма брака</t>
  </si>
  <si>
    <t>Минимальная сумма брака</t>
  </si>
  <si>
    <t>Средняя сумма брака</t>
  </si>
  <si>
    <t>Средний процент брака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</si>
  <si>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</si>
  <si>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</si>
  <si>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</si>
  <si>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</si>
  <si>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</si>
  <si>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</si>
  <si>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</si>
  <si>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Иванов</t>
  </si>
  <si>
    <t>Петров</t>
  </si>
  <si>
    <t>Паньчук</t>
  </si>
  <si>
    <t>Васин</t>
  </si>
  <si>
    <t>Борисова</t>
  </si>
  <si>
    <t>Сорокин</t>
  </si>
  <si>
    <t>Федорова</t>
  </si>
  <si>
    <t>Анализ продаж продукции фирмы "Интертрейд" за текущий месяц</t>
  </si>
  <si>
    <t>Наименование продукции</t>
  </si>
  <si>
    <t>Цена (руб.)</t>
  </si>
  <si>
    <t>Продажи</t>
  </si>
  <si>
    <t>Выручка от продажи (руб.)</t>
  </si>
  <si>
    <t>Безналичные платежи (шт)</t>
  </si>
  <si>
    <t>Наличные платежи (шт)</t>
  </si>
  <si>
    <t>Всего (шт)</t>
  </si>
  <si>
    <t>Радиотелефон</t>
  </si>
  <si>
    <t>Телевизор</t>
  </si>
  <si>
    <t>Видеомагнитофон</t>
  </si>
  <si>
    <t>Музыкальный центр</t>
  </si>
  <si>
    <t>Видеокамера</t>
  </si>
  <si>
    <t>Видеоплеер</t>
  </si>
  <si>
    <t>Аудиоплеер</t>
  </si>
  <si>
    <t>DVD</t>
  </si>
  <si>
    <t>Итого</t>
  </si>
  <si>
    <t>Максимальные продажи</t>
  </si>
  <si>
    <t>Минимальные продажи</t>
  </si>
  <si>
    <t>Номер п/п</t>
  </si>
  <si>
    <t>Ф.И.О.</t>
  </si>
  <si>
    <t>Дата поступления на работу</t>
  </si>
  <si>
    <t>Стаж работы</t>
  </si>
  <si>
    <t>Зарплата (руб.)</t>
  </si>
  <si>
    <t>Надбавка (руб.)</t>
  </si>
  <si>
    <t>Премия (руб.)</t>
  </si>
  <si>
    <t>Всего начислено (руб.)</t>
  </si>
  <si>
    <t>Моторов А.А.</t>
  </si>
  <si>
    <t>Унтура О.И.</t>
  </si>
  <si>
    <t>Дискин Г.Т.</t>
  </si>
  <si>
    <t>Попова С.А.</t>
  </si>
  <si>
    <t>Скатт О.И.</t>
  </si>
  <si>
    <t>Текущая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</si>
</sst>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#,##0\ &quot;₽&quot;"/>
    <numFmt numFmtId="166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0" borderId="3" xfId="0" applyBorder="1"/>
    <xf numFmtId="0" fontId="0" fillId="0" borderId="6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0" borderId="11" xfId="0" applyNumberFormat="1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9" fontId="0" fillId="0" borderId="1" xfId="0" applyNumberFormat="1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2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1" xfId="0" applyFill="1" applyBorder="1"/>
    <xf numFmtId="9" fontId="0" fillId="2" borderId="1" xfId="0" applyNumberFormat="1" applyFill="1" applyBorder="1"/>
    <xf numFmtId="164" fontId="0" fillId="2" borderId="23" xfId="0" applyNumberFormat="1" applyFill="1" applyBorder="1"/>
    <xf numFmtId="0" fontId="0" fillId="2" borderId="26" xfId="0" applyFill="1" applyBorder="1"/>
    <xf numFmtId="0" fontId="0" fillId="2" borderId="27" xfId="0" applyFill="1" applyBorder="1"/>
    <xf numFmtId="9" fontId="0" fillId="2" borderId="27" xfId="0" applyNumberFormat="1" applyFill="1" applyBorder="1"/>
    <xf numFmtId="164" fontId="0" fillId="2" borderId="27" xfId="0" applyNumberFormat="1" applyFill="1" applyBorder="1"/>
    <xf numFmtId="164" fontId="0" fillId="2" borderId="28" xfId="0" applyNumberFormat="1" applyFill="1" applyBorder="1"/>
    <xf numFmtId="0" fontId="0" fillId="0" borderId="7" xfId="0" applyBorder="1"/>
    <xf numFmtId="0" fontId="0" fillId="0" borderId="12" xfId="0" applyBorder="1" applyAlignment="1">
      <alignment horizontal="right"/>
    </xf>
    <xf numFmtId="0" fontId="0" fillId="0" borderId="19" xfId="0" applyBorder="1"/>
    <xf numFmtId="0" fontId="0" fillId="2" borderId="29" xfId="0" applyFill="1" applyBorder="1" applyAlignment="1">
      <alignment horizontal="center" vertical="center"/>
    </xf>
    <xf numFmtId="0" fontId="0" fillId="0" borderId="10" xfId="0" applyBorder="1"/>
    <xf numFmtId="0" fontId="0" fillId="0" borderId="31" xfId="0" applyBorder="1"/>
    <xf numFmtId="0" fontId="0" fillId="2" borderId="35" xfId="0" applyFill="1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6" fontId="0" fillId="0" borderId="1" xfId="0" applyNumberFormat="1" applyBorder="1"/>
    <xf numFmtId="14" fontId="0" fillId="0" borderId="0" xfId="0" applyNumberFormat="1"/>
    <xf numFmtId="2" fontId="0" fillId="0" borderId="1" xfId="0" applyNumberFormat="1" applyBorder="1"/>
    <xf numFmtId="0" fontId="4" fillId="0" borderId="0" xfId="0" applyFont="1" applyAlignment="1"/>
    <xf numFmtId="0" fontId="4" fillId="0" borderId="16" xfId="0" applyFont="1" applyBorder="1" applyAlignment="1"/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8" xfId="0" applyBorder="1" applyAlignment="1"/>
    <xf numFmtId="0" fontId="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Обычный" xfId="0" builtinId="0"/>
  </cellStyles>
  <dxfs count="19"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 финансовых результатов по дням недели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1-5'!$A$6:$A$12</c:f>
              <c:strCache>
                <c:ptCount val="4"/>
                <c:pt idx="0">
                  <c:v>вторник</c:v>
                </c:pt>
                <c:pt idx="1">
                  <c:v>среда</c:v>
                </c:pt>
                <c:pt idx="2">
                  <c:v>суббота</c:v>
                </c:pt>
                <c:pt idx="3">
                  <c:v>воскресенье</c:v>
                </c:pt>
              </c:strCache>
            </c:strRef>
          </c:cat>
          <c:val>
            <c:numRef>
              <c:f>'Задания 1-5'!$D$6:$D$12</c:f>
              <c:numCache>
                <c:formatCode>#,##0.00\ "₽"</c:formatCode>
                <c:ptCount val="4"/>
                <c:pt idx="0">
                  <c:v>-748</c:v>
                </c:pt>
                <c:pt idx="1">
                  <c:v>959.55999999999949</c:v>
                </c:pt>
                <c:pt idx="2">
                  <c:v>1158.1999999999998</c:v>
                </c:pt>
                <c:pt idx="3">
                  <c:v>1681.1000000000004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9-4E8A-97D5-5FBD83CC73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8971392"/>
        <c:axId val="205186176"/>
      </c:barChart>
      <c:catAx>
        <c:axId val="178971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Дни недели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186176"/>
        <c:crosses val="autoZero"/>
        <c:auto val="1"/>
        <c:lblAlgn val="ctr"/>
        <c:lblOffset val="100"/>
        <c:noMultiLvlLbl val="0"/>
      </c:catAx>
      <c:valAx>
        <c:axId val="2051861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Рубли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9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Сумма продаж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E7-4F9C-B6E0-7C2AE1146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E7-4F9C-B6E0-7C2AE1146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6E7-4F9C-B6E0-7C2AE1146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6E7-4F9C-B6E0-7C2AE1146E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E7-4F9C-B6E0-7C2AE1146E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E7-4F9C-B6E0-7C2AE1146E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6E7-4F9C-B6E0-7C2AE1146E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6E7-4F9C-B6E0-7C2AE1146E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'Задания 1-5'!$B$39:$B$46</c:f>
              <c:strCache>
                <c:ptCount val="8"/>
                <c:pt idx="0">
                  <c:v>Туфли</c:v>
                </c:pt>
                <c:pt idx="1">
                  <c:v>Сапоги</c:v>
                </c:pt>
                <c:pt idx="2">
                  <c:v>Куртки</c:v>
                </c:pt>
                <c:pt idx="3">
                  <c:v>Юбки</c:v>
                </c:pt>
                <c:pt idx="4">
                  <c:v>Шарфы</c:v>
                </c:pt>
                <c:pt idx="5">
                  <c:v>Зонты</c:v>
                </c:pt>
                <c:pt idx="6">
                  <c:v>Перчатки</c:v>
                </c:pt>
                <c:pt idx="7">
                  <c:v>Варежки</c:v>
                </c:pt>
              </c:strCache>
            </c:strRef>
          </c:cat>
          <c:val>
            <c:numRef>
              <c:f>'Задания 1-5'!$E$39:$E$46</c:f>
              <c:numCache>
                <c:formatCode>#,##0.00\ "₽"</c:formatCode>
                <c:ptCount val="8"/>
                <c:pt idx="0">
                  <c:v>1230000</c:v>
                </c:pt>
                <c:pt idx="1">
                  <c:v>918000</c:v>
                </c:pt>
                <c:pt idx="2">
                  <c:v>375000</c:v>
                </c:pt>
                <c:pt idx="3">
                  <c:v>100000</c:v>
                </c:pt>
                <c:pt idx="4">
                  <c:v>100000</c:v>
                </c:pt>
                <c:pt idx="5">
                  <c:v>640000</c:v>
                </c:pt>
                <c:pt idx="6">
                  <c:v>144000</c:v>
                </c:pt>
                <c:pt idx="7">
                  <c:v>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3-4DFA-9CA5-9BB5BE73CC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20349681420718"/>
          <c:y val="0.20306612715077282"/>
          <c:w val="0.14406526409329723"/>
          <c:h val="0.71465441819772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</a:t>
            </a:r>
            <a:r>
              <a:rPr lang="ru-RU" baseline="0"/>
              <a:t> суммы брака по месяцам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'Задания 1-5'!$F$74</c:f>
              <c:strCache>
                <c:ptCount val="1"/>
                <c:pt idx="0">
                  <c:v>Сумма брака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1-5'!$A$75:$A$86</c:f>
              <c:strCache>
                <c:ptCount val="5"/>
                <c:pt idx="0">
                  <c:v>Март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</c:strCache>
            </c:strRef>
          </c:cat>
          <c:val>
            <c:numRef>
              <c:f>'Задания 1-5'!$F$75:$F$86</c:f>
              <c:numCache>
                <c:formatCode>#,##0.00\ "₽"</c:formatCode>
                <c:ptCount val="5"/>
                <c:pt idx="0">
                  <c:v>225</c:v>
                </c:pt>
                <c:pt idx="1">
                  <c:v>212.04</c:v>
                </c:pt>
                <c:pt idx="2">
                  <c:v>173.67</c:v>
                </c:pt>
                <c:pt idx="3">
                  <c:v>93.460000000000008</c:v>
                </c:pt>
                <c:pt idx="4">
                  <c:v>67.849999999999994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3D-4586-B20F-0B66144076B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907840"/>
        <c:axId val="206476032"/>
      </c:lineChart>
      <c:catAx>
        <c:axId val="205907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476032"/>
        <c:crosses val="autoZero"/>
        <c:auto val="1"/>
        <c:lblAlgn val="ctr"/>
        <c:lblOffset val="100"/>
        <c:noMultiLvlLbl val="0"/>
      </c:catAx>
      <c:valAx>
        <c:axId val="2064760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590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Изменение выручки по видам продукции</a:t>
            </a:r>
          </a:p>
        </c:rich>
      </c:tx>
      <c:layout>
        <c:manualLayout>
          <c:xMode val="edge"/>
          <c:yMode val="edge"/>
          <c:x val="0.20267664620998505"/>
          <c:y val="2.777786440061328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1-5'!$A$124:$A$127</c:f>
              <c:strCache>
                <c:ptCount val="3"/>
                <c:pt idx="0">
                  <c:v>Телевизор</c:v>
                </c:pt>
                <c:pt idx="1">
                  <c:v>Музыкальный центр</c:v>
                </c:pt>
                <c:pt idx="2">
                  <c:v>Видеокамера</c:v>
                </c:pt>
              </c:strCache>
            </c:strRef>
          </c:cat>
          <c:val>
            <c:numRef>
              <c:f>'Задания 1-5'!$F$124:$F$127</c:f>
              <c:numCache>
                <c:formatCode>General</c:formatCode>
                <c:ptCount val="3"/>
                <c:pt idx="0">
                  <c:v>1966500</c:v>
                </c:pt>
                <c:pt idx="1">
                  <c:v>344250</c:v>
                </c:pt>
                <c:pt idx="2">
                  <c:v>1406580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04-4A31-B2D5-AF1E7BC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6766464"/>
        <c:axId val="206769152"/>
        <c:axId val="0"/>
      </c:bar3DChart>
      <c:catAx>
        <c:axId val="2067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769152"/>
        <c:crossesAt val="0"/>
        <c:auto val="1"/>
        <c:lblAlgn val="ctr"/>
        <c:lblOffset val="100"/>
        <c:noMultiLvlLbl val="0"/>
      </c:catAx>
      <c:valAx>
        <c:axId val="2067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6766464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9524</xdr:rowOff>
    </xdr:from>
    <xdr:to>
      <xdr:col>4</xdr:col>
      <xdr:colOff>28575</xdr:colOff>
      <xdr:row>32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53</xdr:row>
      <xdr:rowOff>0</xdr:rowOff>
    </xdr:from>
    <xdr:to>
      <xdr:col>4</xdr:col>
      <xdr:colOff>600075</xdr:colOff>
      <xdr:row>67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1062036</xdr:colOff>
      <xdr:row>92</xdr:row>
      <xdr:rowOff>180975</xdr:rowOff>
    </xdr:from>
    <xdr:to>
      <xdr:col>5</xdr:col>
      <xdr:colOff>0</xdr:colOff>
      <xdr:row>110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1071562</xdr:colOff>
      <xdr:row>136</xdr:row>
      <xdr:rowOff>9524</xdr:rowOff>
    </xdr:from>
    <xdr:to>
      <xdr:col>4</xdr:col>
      <xdr:colOff>1190625</xdr:colOff>
      <xdr:row>151</xdr:row>
      <xdr:rowOff>180975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5:D13" totalsRowShown="0" headerRowDxfId="18" dataDxfId="16" headerRowBorderDxfId="17" tableBorderDxfId="15">
  <autoFilter ref="A5:D13">
    <filterColumn colId="1">
      <customFilters>
        <customFilter operator="greaterThan" val="4000"/>
      </customFilters>
    </filterColumn>
  </autoFilter>
  <tableColumns count="4">
    <tableColumn id="1" name="Дни недели" dataDxfId="14"/>
    <tableColumn id="2" name="Доход" dataDxfId="13"/>
    <tableColumn id="3" name="Расход" dataDxfId="12"/>
    <tableColumn id="4" name="Финансовый результат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74:F86" totalsRowShown="0" headerRowDxfId="10" dataDxfId="8" headerRowBorderDxfId="9" tableBorderDxfId="7" totalsRowBorderDxfId="6">
  <autoFilter ref="A74:F86">
    <filterColumn colId="3">
      <customFilters>
        <customFilter operator="lessThan" val="0.08"/>
      </customFilters>
    </filterColumn>
  </autoFilter>
  <tableColumns count="6">
    <tableColumn id="1" name="Месяц" dataDxfId="5"/>
    <tableColumn id="2" name="Ф,И,О" dataDxfId="4"/>
    <tableColumn id="3" name="Табельный номер" dataDxfId="3"/>
    <tableColumn id="4" name="Процент брака" dataDxfId="2"/>
    <tableColumn id="5" name="Сумма зарплаты" dataDxfId="1"/>
    <tableColumn id="6" name="Сумма брака" dataDxfId="0">
      <calculatedColumnFormula>D75*E75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F134"/>
  <sheetViews>
    <sheetView topLeftCell="A113" workbookViewId="0">
      <selection activeCell="M113" sqref="M113"/>
    </sheetView>
  </sheetViews>
  <sheetFormatPr defaultRowHeight="15" x14ac:dyDescent="0.25"/>
  <cols>
    <col min="1" max="1" width="16.140625" customWidth="1"/>
    <col min="2" max="2" width="13.140625" customWidth="1"/>
    <col min="3" max="3" width="19.7109375" customWidth="1"/>
    <col min="4" max="4" width="24" customWidth="1"/>
    <col min="5" max="5" width="18.140625" customWidth="1"/>
    <col min="6" max="6" width="14.85546875" customWidth="1"/>
  </cols>
  <sheetData>
    <row r="3" spans="1:5" ht="18.75" x14ac:dyDescent="0.25">
      <c r="A3" s="63" t="s">
        <v>0</v>
      </c>
      <c r="B3" s="63"/>
      <c r="C3" s="63"/>
      <c r="D3" s="63"/>
    </row>
    <row r="5" spans="1:5" x14ac:dyDescent="0.25">
      <c r="A5" s="22" t="s">
        <v>1</v>
      </c>
      <c r="B5" s="23" t="s">
        <v>2</v>
      </c>
      <c r="C5" s="23" t="s">
        <v>3</v>
      </c>
      <c r="D5" s="24" t="s">
        <v>4</v>
      </c>
      <c r="E5" s="1"/>
    </row>
    <row r="6" spans="1:5" ht="15" hidden="1" customHeight="1" x14ac:dyDescent="0.25">
      <c r="A6" s="25" t="s">
        <v>5</v>
      </c>
      <c r="B6" s="26">
        <v>3245.2</v>
      </c>
      <c r="C6" s="26">
        <v>3628.5</v>
      </c>
      <c r="D6" s="26">
        <f>B6-C6</f>
        <v>-383.30000000000018</v>
      </c>
    </row>
    <row r="7" spans="1:5" x14ac:dyDescent="0.25">
      <c r="A7" s="25" t="s">
        <v>6</v>
      </c>
      <c r="B7" s="26">
        <v>4572.5</v>
      </c>
      <c r="C7" s="26">
        <v>5320.5</v>
      </c>
      <c r="D7" s="26">
        <f t="shared" ref="D7:D12" si="0">B7-C7</f>
        <v>-748</v>
      </c>
    </row>
    <row r="8" spans="1:5" x14ac:dyDescent="0.25">
      <c r="A8" s="25" t="s">
        <v>7</v>
      </c>
      <c r="B8" s="26">
        <v>6251.66</v>
      </c>
      <c r="C8" s="26">
        <v>5292.1</v>
      </c>
      <c r="D8" s="26">
        <f t="shared" si="0"/>
        <v>959.55999999999949</v>
      </c>
    </row>
    <row r="9" spans="1:5" ht="15" hidden="1" customHeight="1" x14ac:dyDescent="0.25">
      <c r="A9" s="25" t="s">
        <v>8</v>
      </c>
      <c r="B9" s="26">
        <v>2125.1999999999998</v>
      </c>
      <c r="C9" s="26">
        <v>3824.3</v>
      </c>
      <c r="D9" s="26">
        <f t="shared" si="0"/>
        <v>-1699.1000000000004</v>
      </c>
    </row>
    <row r="10" spans="1:5" ht="15" hidden="1" customHeight="1" x14ac:dyDescent="0.25">
      <c r="A10" s="25" t="s">
        <v>9</v>
      </c>
      <c r="B10" s="26">
        <v>3896.6</v>
      </c>
      <c r="C10" s="26">
        <v>3020.1</v>
      </c>
      <c r="D10" s="26">
        <f t="shared" si="0"/>
        <v>876.5</v>
      </c>
    </row>
    <row r="11" spans="1:5" x14ac:dyDescent="0.25">
      <c r="A11" s="25" t="s">
        <v>10</v>
      </c>
      <c r="B11" s="26">
        <v>5420.3</v>
      </c>
      <c r="C11" s="26">
        <v>4262.1000000000004</v>
      </c>
      <c r="D11" s="26">
        <f t="shared" si="0"/>
        <v>1158.1999999999998</v>
      </c>
    </row>
    <row r="12" spans="1:5" x14ac:dyDescent="0.25">
      <c r="A12" s="25" t="s">
        <v>11</v>
      </c>
      <c r="B12" s="26">
        <v>6050.6</v>
      </c>
      <c r="C12" s="26">
        <v>4369.5</v>
      </c>
      <c r="D12" s="26">
        <f t="shared" si="0"/>
        <v>1681.1000000000004</v>
      </c>
    </row>
    <row r="13" spans="1:5" ht="30" x14ac:dyDescent="0.25">
      <c r="A13" s="27" t="s">
        <v>13</v>
      </c>
      <c r="B13" s="26">
        <f>AVERAGE(B6:B12)</f>
        <v>4508.8657142857137</v>
      </c>
      <c r="C13" s="26">
        <f>AVERAGE(C6:C12)</f>
        <v>4245.3</v>
      </c>
      <c r="D13" s="26"/>
    </row>
    <row r="14" spans="1:5" ht="15.75" thickBot="1" x14ac:dyDescent="0.3"/>
    <row r="15" spans="1:5" ht="15.75" thickBot="1" x14ac:dyDescent="0.3">
      <c r="A15" s="65" t="s">
        <v>12</v>
      </c>
      <c r="B15" s="65"/>
      <c r="C15" s="66"/>
      <c r="D15" s="5">
        <f>SUM(D6:D12)</f>
        <v>1844.9599999999991</v>
      </c>
    </row>
    <row r="36" spans="1:5" ht="18.75" x14ac:dyDescent="0.25">
      <c r="A36" s="67" t="s">
        <v>14</v>
      </c>
      <c r="B36" s="67"/>
      <c r="C36" s="67"/>
      <c r="D36" s="67"/>
      <c r="E36" s="67"/>
    </row>
    <row r="37" spans="1:5" ht="15.75" thickBot="1" x14ac:dyDescent="0.3"/>
    <row r="38" spans="1:5" x14ac:dyDescent="0.25">
      <c r="A38" s="6" t="s">
        <v>15</v>
      </c>
      <c r="B38" s="18" t="s">
        <v>16</v>
      </c>
      <c r="C38" s="18" t="s">
        <v>17</v>
      </c>
      <c r="D38" s="18" t="s">
        <v>18</v>
      </c>
      <c r="E38" s="19" t="s">
        <v>19</v>
      </c>
    </row>
    <row r="39" spans="1:5" x14ac:dyDescent="0.25">
      <c r="A39" s="7">
        <v>1</v>
      </c>
      <c r="B39" s="8" t="s">
        <v>20</v>
      </c>
      <c r="C39" s="9">
        <v>8200</v>
      </c>
      <c r="D39" s="8">
        <v>150</v>
      </c>
      <c r="E39" s="3">
        <f>C39*D39</f>
        <v>1230000</v>
      </c>
    </row>
    <row r="40" spans="1:5" x14ac:dyDescent="0.25">
      <c r="A40" s="10">
        <v>2</v>
      </c>
      <c r="B40" s="11" t="s">
        <v>21</v>
      </c>
      <c r="C40" s="12">
        <v>15300</v>
      </c>
      <c r="D40" s="11">
        <v>60</v>
      </c>
      <c r="E40" s="3">
        <f t="shared" ref="E40:E46" si="1">C40*D40</f>
        <v>918000</v>
      </c>
    </row>
    <row r="41" spans="1:5" x14ac:dyDescent="0.25">
      <c r="A41" s="7">
        <v>3</v>
      </c>
      <c r="B41" s="8" t="s">
        <v>22</v>
      </c>
      <c r="C41" s="9">
        <v>15000</v>
      </c>
      <c r="D41" s="8">
        <v>25</v>
      </c>
      <c r="E41" s="3">
        <f t="shared" si="1"/>
        <v>375000</v>
      </c>
    </row>
    <row r="42" spans="1:5" x14ac:dyDescent="0.25">
      <c r="A42" s="7">
        <v>4</v>
      </c>
      <c r="B42" s="8" t="s">
        <v>23</v>
      </c>
      <c r="C42" s="9">
        <v>2500</v>
      </c>
      <c r="D42" s="8">
        <v>40</v>
      </c>
      <c r="E42" s="3">
        <f t="shared" si="1"/>
        <v>100000</v>
      </c>
    </row>
    <row r="43" spans="1:5" x14ac:dyDescent="0.25">
      <c r="A43" s="7">
        <v>5</v>
      </c>
      <c r="B43" s="8" t="s">
        <v>24</v>
      </c>
      <c r="C43" s="9">
        <v>1250</v>
      </c>
      <c r="D43" s="8">
        <v>80</v>
      </c>
      <c r="E43" s="3">
        <f t="shared" si="1"/>
        <v>100000</v>
      </c>
    </row>
    <row r="44" spans="1:5" x14ac:dyDescent="0.25">
      <c r="A44" s="7">
        <v>6</v>
      </c>
      <c r="B44" s="8" t="s">
        <v>25</v>
      </c>
      <c r="C44" s="9">
        <v>800</v>
      </c>
      <c r="D44" s="8">
        <v>800</v>
      </c>
      <c r="E44" s="3">
        <f t="shared" si="1"/>
        <v>640000</v>
      </c>
    </row>
    <row r="45" spans="1:5" x14ac:dyDescent="0.25">
      <c r="A45" s="7">
        <v>7</v>
      </c>
      <c r="B45" s="8" t="s">
        <v>26</v>
      </c>
      <c r="C45" s="9">
        <v>1200</v>
      </c>
      <c r="D45" s="8">
        <v>120</v>
      </c>
      <c r="E45" s="3">
        <f t="shared" si="1"/>
        <v>144000</v>
      </c>
    </row>
    <row r="46" spans="1:5" ht="15.75" thickBot="1" x14ac:dyDescent="0.3">
      <c r="A46" s="13">
        <v>8</v>
      </c>
      <c r="B46" s="14" t="s">
        <v>27</v>
      </c>
      <c r="C46" s="15">
        <v>500</v>
      </c>
      <c r="D46" s="14">
        <v>40</v>
      </c>
      <c r="E46" s="4">
        <f t="shared" si="1"/>
        <v>20000</v>
      </c>
    </row>
    <row r="47" spans="1:5" ht="15.75" thickBot="1" x14ac:dyDescent="0.3">
      <c r="A47" s="16"/>
      <c r="B47" s="17"/>
      <c r="C47" s="17"/>
      <c r="D47" s="17" t="s">
        <v>28</v>
      </c>
      <c r="E47" s="5">
        <f>SUM(E39:E46)</f>
        <v>3527000</v>
      </c>
    </row>
    <row r="49" spans="2:5" x14ac:dyDescent="0.25">
      <c r="B49" s="64" t="s">
        <v>29</v>
      </c>
      <c r="C49" s="64"/>
      <c r="D49" s="68"/>
      <c r="E49" s="2">
        <f>MIN(E39:E46)</f>
        <v>20000</v>
      </c>
    </row>
    <row r="50" spans="2:5" x14ac:dyDescent="0.25">
      <c r="B50" s="64" t="s">
        <v>30</v>
      </c>
      <c r="C50" s="64"/>
      <c r="D50" s="68"/>
      <c r="E50" s="2">
        <f>MAX(E39:E46)</f>
        <v>1230000</v>
      </c>
    </row>
    <row r="72" spans="1:6" ht="18.75" x14ac:dyDescent="0.25">
      <c r="A72" s="63" t="s">
        <v>31</v>
      </c>
      <c r="B72" s="63"/>
      <c r="C72" s="63"/>
      <c r="D72" s="63"/>
      <c r="E72" s="63"/>
      <c r="F72" s="63"/>
    </row>
    <row r="74" spans="1:6" x14ac:dyDescent="0.25">
      <c r="A74" s="28" t="s">
        <v>32</v>
      </c>
      <c r="B74" s="29" t="s">
        <v>33</v>
      </c>
      <c r="C74" s="29" t="s">
        <v>34</v>
      </c>
      <c r="D74" s="29" t="s">
        <v>35</v>
      </c>
      <c r="E74" s="29" t="s">
        <v>36</v>
      </c>
      <c r="F74" s="30" t="s">
        <v>37</v>
      </c>
    </row>
    <row r="75" spans="1:6" hidden="1" x14ac:dyDescent="0.25">
      <c r="A75" s="31" t="s">
        <v>52</v>
      </c>
      <c r="B75" s="25" t="s">
        <v>59</v>
      </c>
      <c r="C75" s="25">
        <v>245</v>
      </c>
      <c r="D75" s="32">
        <v>0.1</v>
      </c>
      <c r="E75" s="26">
        <v>3265</v>
      </c>
      <c r="F75" s="33">
        <f>D75*E75</f>
        <v>326.5</v>
      </c>
    </row>
    <row r="76" spans="1:6" hidden="1" x14ac:dyDescent="0.25">
      <c r="A76" s="31" t="s">
        <v>53</v>
      </c>
      <c r="B76" s="25" t="s">
        <v>60</v>
      </c>
      <c r="C76" s="25">
        <v>289</v>
      </c>
      <c r="D76" s="32">
        <v>0.08</v>
      </c>
      <c r="E76" s="26">
        <v>4568</v>
      </c>
      <c r="F76" s="33">
        <f t="shared" ref="F76:F86" si="2">D76*E76</f>
        <v>365.44</v>
      </c>
    </row>
    <row r="77" spans="1:6" x14ac:dyDescent="0.25">
      <c r="A77" s="31" t="s">
        <v>38</v>
      </c>
      <c r="B77" s="25" t="s">
        <v>39</v>
      </c>
      <c r="C77" s="25">
        <v>356</v>
      </c>
      <c r="D77" s="32">
        <v>0.05</v>
      </c>
      <c r="E77" s="26">
        <v>4500</v>
      </c>
      <c r="F77" s="33">
        <f t="shared" si="2"/>
        <v>225</v>
      </c>
    </row>
    <row r="78" spans="1:6" hidden="1" x14ac:dyDescent="0.25">
      <c r="A78" s="31" t="s">
        <v>54</v>
      </c>
      <c r="B78" s="25" t="s">
        <v>61</v>
      </c>
      <c r="C78" s="25">
        <v>657</v>
      </c>
      <c r="D78" s="32">
        <v>0.11</v>
      </c>
      <c r="E78" s="26">
        <v>6804</v>
      </c>
      <c r="F78" s="33">
        <f t="shared" si="2"/>
        <v>748.44</v>
      </c>
    </row>
    <row r="79" spans="1:6" hidden="1" x14ac:dyDescent="0.25">
      <c r="A79" s="31" t="s">
        <v>55</v>
      </c>
      <c r="B79" s="25" t="s">
        <v>62</v>
      </c>
      <c r="C79" s="25">
        <v>568</v>
      </c>
      <c r="D79" s="32">
        <v>0.09</v>
      </c>
      <c r="E79" s="26">
        <v>6759</v>
      </c>
      <c r="F79" s="33">
        <f t="shared" si="2"/>
        <v>608.30999999999995</v>
      </c>
    </row>
    <row r="80" spans="1:6" hidden="1" x14ac:dyDescent="0.25">
      <c r="A80" s="31" t="s">
        <v>56</v>
      </c>
      <c r="B80" s="25" t="s">
        <v>63</v>
      </c>
      <c r="C80" s="25">
        <v>849</v>
      </c>
      <c r="D80" s="32">
        <v>0.12</v>
      </c>
      <c r="E80" s="26">
        <v>4673</v>
      </c>
      <c r="F80" s="33">
        <f t="shared" si="2"/>
        <v>560.76</v>
      </c>
    </row>
    <row r="81" spans="1:6" hidden="1" x14ac:dyDescent="0.25">
      <c r="A81" s="31" t="s">
        <v>57</v>
      </c>
      <c r="B81" s="25" t="s">
        <v>64</v>
      </c>
      <c r="C81" s="25">
        <v>409</v>
      </c>
      <c r="D81" s="32">
        <v>0.21</v>
      </c>
      <c r="E81" s="26">
        <v>5677</v>
      </c>
      <c r="F81" s="33">
        <f t="shared" si="2"/>
        <v>1192.1699999999998</v>
      </c>
    </row>
    <row r="82" spans="1:6" hidden="1" x14ac:dyDescent="0.25">
      <c r="A82" s="31" t="s">
        <v>58</v>
      </c>
      <c r="B82" s="25" t="s">
        <v>65</v>
      </c>
      <c r="C82" s="25">
        <v>386</v>
      </c>
      <c r="D82" s="32">
        <v>0.46</v>
      </c>
      <c r="E82" s="26">
        <v>6836</v>
      </c>
      <c r="F82" s="33">
        <f t="shared" si="2"/>
        <v>3144.56</v>
      </c>
    </row>
    <row r="83" spans="1:6" x14ac:dyDescent="0.25">
      <c r="A83" s="31" t="s">
        <v>40</v>
      </c>
      <c r="B83" s="25" t="s">
        <v>41</v>
      </c>
      <c r="C83" s="25">
        <v>598</v>
      </c>
      <c r="D83" s="32">
        <v>0.06</v>
      </c>
      <c r="E83" s="26">
        <v>3534</v>
      </c>
      <c r="F83" s="33">
        <f t="shared" si="2"/>
        <v>212.04</v>
      </c>
    </row>
    <row r="84" spans="1:6" x14ac:dyDescent="0.25">
      <c r="A84" s="31" t="s">
        <v>42</v>
      </c>
      <c r="B84" s="25" t="s">
        <v>43</v>
      </c>
      <c r="C84" s="25">
        <v>4569</v>
      </c>
      <c r="D84" s="32">
        <v>0.03</v>
      </c>
      <c r="E84" s="26">
        <v>5789</v>
      </c>
      <c r="F84" s="33">
        <f t="shared" si="2"/>
        <v>173.67</v>
      </c>
    </row>
    <row r="85" spans="1:6" x14ac:dyDescent="0.25">
      <c r="A85" s="31" t="s">
        <v>44</v>
      </c>
      <c r="B85" s="25" t="s">
        <v>45</v>
      </c>
      <c r="C85" s="25">
        <v>239</v>
      </c>
      <c r="D85" s="32">
        <v>0.02</v>
      </c>
      <c r="E85" s="26">
        <v>4673</v>
      </c>
      <c r="F85" s="33">
        <f t="shared" si="2"/>
        <v>93.460000000000008</v>
      </c>
    </row>
    <row r="86" spans="1:6" x14ac:dyDescent="0.25">
      <c r="A86" s="34" t="s">
        <v>46</v>
      </c>
      <c r="B86" s="35" t="s">
        <v>47</v>
      </c>
      <c r="C86" s="35">
        <v>590</v>
      </c>
      <c r="D86" s="36">
        <v>0.01</v>
      </c>
      <c r="E86" s="37">
        <v>6785</v>
      </c>
      <c r="F86" s="38">
        <f t="shared" si="2"/>
        <v>67.849999999999994</v>
      </c>
    </row>
    <row r="88" spans="1:6" x14ac:dyDescent="0.25">
      <c r="B88" s="64" t="s">
        <v>48</v>
      </c>
      <c r="C88" s="64"/>
      <c r="D88" s="64"/>
      <c r="F88" s="2">
        <f>MAX(F75:F86)</f>
        <v>3144.56</v>
      </c>
    </row>
    <row r="89" spans="1:6" x14ac:dyDescent="0.25">
      <c r="B89" s="64" t="s">
        <v>49</v>
      </c>
      <c r="C89" s="64"/>
      <c r="D89" s="64"/>
      <c r="F89" s="2">
        <f>MIN(F75:F86)</f>
        <v>67.849999999999994</v>
      </c>
    </row>
    <row r="90" spans="1:6" x14ac:dyDescent="0.25">
      <c r="B90" s="64" t="s">
        <v>50</v>
      </c>
      <c r="C90" s="64"/>
      <c r="D90" s="64"/>
      <c r="F90" s="2">
        <f>AVERAGE(F75:F86)</f>
        <v>643.18333333333339</v>
      </c>
    </row>
    <row r="91" spans="1:6" x14ac:dyDescent="0.25">
      <c r="B91" s="64" t="s">
        <v>51</v>
      </c>
      <c r="C91" s="64"/>
      <c r="D91" s="64"/>
      <c r="F91" s="21">
        <f>AVERAGE(D75:D86)</f>
        <v>0.11166666666666668</v>
      </c>
    </row>
    <row r="119" spans="1:6" x14ac:dyDescent="0.25">
      <c r="A119" s="62" t="s">
        <v>66</v>
      </c>
      <c r="B119" s="62"/>
      <c r="C119" s="62"/>
      <c r="D119" s="62"/>
      <c r="E119" s="62"/>
      <c r="F119" s="62"/>
    </row>
    <row r="120" spans="1:6" ht="15.75" thickBot="1" x14ac:dyDescent="0.3"/>
    <row r="121" spans="1:6" x14ac:dyDescent="0.25">
      <c r="A121" s="60" t="s">
        <v>67</v>
      </c>
      <c r="B121" s="42"/>
      <c r="C121" s="57" t="s">
        <v>69</v>
      </c>
      <c r="D121" s="58"/>
      <c r="E121" s="59"/>
      <c r="F121" s="55" t="s">
        <v>70</v>
      </c>
    </row>
    <row r="122" spans="1:6" ht="30.75" thickBot="1" x14ac:dyDescent="0.3">
      <c r="A122" s="61"/>
      <c r="B122" s="45" t="s">
        <v>68</v>
      </c>
      <c r="C122" s="46" t="s">
        <v>71</v>
      </c>
      <c r="D122" s="46" t="s">
        <v>72</v>
      </c>
      <c r="E122" s="46" t="s">
        <v>73</v>
      </c>
      <c r="F122" s="56"/>
    </row>
    <row r="123" spans="1:6" hidden="1" x14ac:dyDescent="0.25">
      <c r="A123" s="43" t="s">
        <v>74</v>
      </c>
      <c r="B123" s="11">
        <v>4200</v>
      </c>
      <c r="C123" s="11">
        <v>240</v>
      </c>
      <c r="D123" s="11">
        <v>209</v>
      </c>
      <c r="E123" s="11">
        <f>C123+D123</f>
        <v>449</v>
      </c>
      <c r="F123" s="44">
        <f>B123*E123</f>
        <v>1885800</v>
      </c>
    </row>
    <row r="124" spans="1:6" x14ac:dyDescent="0.25">
      <c r="A124" s="20" t="s">
        <v>75</v>
      </c>
      <c r="B124" s="8">
        <v>9500</v>
      </c>
      <c r="C124" s="8">
        <v>103</v>
      </c>
      <c r="D124" s="8">
        <v>104</v>
      </c>
      <c r="E124" s="8">
        <f t="shared" ref="E124:E130" si="3">C124+D124</f>
        <v>207</v>
      </c>
      <c r="F124" s="39">
        <f t="shared" ref="F124:F130" si="4">B124*E124</f>
        <v>1966500</v>
      </c>
    </row>
    <row r="125" spans="1:6" hidden="1" x14ac:dyDescent="0.25">
      <c r="A125" s="20" t="s">
        <v>76</v>
      </c>
      <c r="B125" s="8">
        <v>6250</v>
      </c>
      <c r="C125" s="8">
        <v>76</v>
      </c>
      <c r="D125" s="8">
        <v>45</v>
      </c>
      <c r="E125" s="8">
        <f t="shared" si="3"/>
        <v>121</v>
      </c>
      <c r="F125" s="39">
        <f t="shared" si="4"/>
        <v>756250</v>
      </c>
    </row>
    <row r="126" spans="1:6" x14ac:dyDescent="0.25">
      <c r="A126" s="20" t="s">
        <v>77</v>
      </c>
      <c r="B126" s="8">
        <v>12750</v>
      </c>
      <c r="C126" s="8">
        <v>10</v>
      </c>
      <c r="D126" s="8">
        <v>17</v>
      </c>
      <c r="E126" s="8">
        <f t="shared" si="3"/>
        <v>27</v>
      </c>
      <c r="F126" s="39">
        <f t="shared" si="4"/>
        <v>344250</v>
      </c>
    </row>
    <row r="127" spans="1:6" x14ac:dyDescent="0.25">
      <c r="A127" s="20" t="s">
        <v>78</v>
      </c>
      <c r="B127" s="8">
        <v>13790</v>
      </c>
      <c r="C127" s="8">
        <v>57</v>
      </c>
      <c r="D127" s="8">
        <v>45</v>
      </c>
      <c r="E127" s="8">
        <f t="shared" si="3"/>
        <v>102</v>
      </c>
      <c r="F127" s="39">
        <f t="shared" si="4"/>
        <v>1406580</v>
      </c>
    </row>
    <row r="128" spans="1:6" hidden="1" x14ac:dyDescent="0.25">
      <c r="A128" s="20" t="s">
        <v>79</v>
      </c>
      <c r="B128" s="8">
        <v>4620</v>
      </c>
      <c r="C128" s="8">
        <v>104</v>
      </c>
      <c r="D128" s="8">
        <v>120</v>
      </c>
      <c r="E128" s="8">
        <f t="shared" si="3"/>
        <v>224</v>
      </c>
      <c r="F128" s="39">
        <f t="shared" si="4"/>
        <v>1034880</v>
      </c>
    </row>
    <row r="129" spans="1:6" hidden="1" x14ac:dyDescent="0.25">
      <c r="A129" s="20" t="s">
        <v>80</v>
      </c>
      <c r="B129" s="8">
        <v>450</v>
      </c>
      <c r="C129" s="8">
        <v>72</v>
      </c>
      <c r="D129" s="8">
        <v>55</v>
      </c>
      <c r="E129" s="8">
        <f t="shared" si="3"/>
        <v>127</v>
      </c>
      <c r="F129" s="39">
        <f t="shared" si="4"/>
        <v>57150</v>
      </c>
    </row>
    <row r="130" spans="1:6" hidden="1" x14ac:dyDescent="0.25">
      <c r="A130" s="20" t="s">
        <v>81</v>
      </c>
      <c r="B130" s="8">
        <v>120</v>
      </c>
      <c r="C130" s="8">
        <v>516</v>
      </c>
      <c r="D130" s="8">
        <v>247</v>
      </c>
      <c r="E130" s="8">
        <f t="shared" si="3"/>
        <v>763</v>
      </c>
      <c r="F130" s="39">
        <f t="shared" si="4"/>
        <v>91560</v>
      </c>
    </row>
    <row r="131" spans="1:6" ht="15.75" hidden="1" thickBot="1" x14ac:dyDescent="0.3">
      <c r="A131" s="40" t="s">
        <v>82</v>
      </c>
      <c r="B131" s="14"/>
      <c r="C131" s="14"/>
      <c r="D131" s="14"/>
      <c r="E131" s="14"/>
      <c r="F131" s="41">
        <f>SUM(F123:F130)</f>
        <v>7542970</v>
      </c>
    </row>
    <row r="133" spans="1:6" x14ac:dyDescent="0.25">
      <c r="A133" s="53" t="s">
        <v>83</v>
      </c>
      <c r="B133" s="54"/>
      <c r="C133" s="8">
        <f>MAX(C123:C130)</f>
        <v>516</v>
      </c>
      <c r="D133" s="8">
        <f>MAX(D123:D130)</f>
        <v>247</v>
      </c>
      <c r="F133" s="8">
        <f>MAX(F123:F130)</f>
        <v>1966500</v>
      </c>
    </row>
    <row r="134" spans="1:6" x14ac:dyDescent="0.25">
      <c r="A134" s="53" t="s">
        <v>84</v>
      </c>
      <c r="B134" s="54"/>
      <c r="C134" s="8">
        <f>MIN(C123:C130)</f>
        <v>10</v>
      </c>
      <c r="D134" s="8">
        <f>MIN(D123:D130)</f>
        <v>17</v>
      </c>
      <c r="F134" s="8">
        <f>MIN(F123:F130)</f>
        <v>57150</v>
      </c>
    </row>
  </sheetData>
  <autoFilter ref="A122:F131">
    <filterColumn colId="1">
      <customFilters>
        <customFilter operator="greaterThan" val="9000"/>
      </customFilters>
    </filterColumn>
  </autoFilter>
  <mergeCells count="16">
    <mergeCell ref="A3:D3"/>
    <mergeCell ref="A15:C15"/>
    <mergeCell ref="A36:E36"/>
    <mergeCell ref="B49:D49"/>
    <mergeCell ref="B50:D50"/>
    <mergeCell ref="A119:F119"/>
    <mergeCell ref="A72:F72"/>
    <mergeCell ref="B88:D88"/>
    <mergeCell ref="B89:D89"/>
    <mergeCell ref="B90:D90"/>
    <mergeCell ref="B91:D91"/>
    <mergeCell ref="A133:B133"/>
    <mergeCell ref="A134:B134"/>
    <mergeCell ref="F121:F122"/>
    <mergeCell ref="C121:E121"/>
    <mergeCell ref="A121:A122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&amp;RЛабораторная работа № 2</oddHeader>
    <oddFooter>&amp;LПономаренко А.Н.&amp;R&amp;P</oddFooter>
  </headerFooter>
  <rowBreaks count="3" manualBreakCount="3">
    <brk id="33" max="16383" man="1"/>
    <brk id="69" max="16383" man="1"/>
    <brk id="112" max="16383" man="1"/>
  </rowBreaks>
  <colBreaks count="1" manualBreakCount="1">
    <brk id="12" max="1048575" man="1"/>
  </col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I1" sqref="I1:J3"/>
    </sheetView>
  </sheetViews>
  <sheetFormatPr defaultRowHeight="15" x14ac:dyDescent="0.25"/>
  <cols>
    <col min="1" max="1" width="12.42578125" customWidth="1"/>
    <col min="2" max="2" width="15.5703125" customWidth="1"/>
    <col min="3" max="3" width="13.140625" customWidth="1"/>
    <col min="4" max="4" width="24" customWidth="1"/>
    <col min="5" max="5" width="10.5703125" customWidth="1"/>
    <col min="6" max="6" width="13.140625" customWidth="1"/>
    <col min="7" max="7" width="12.5703125" customWidth="1"/>
    <col min="8" max="8" width="13.85546875" customWidth="1"/>
    <col min="10" max="10" width="10.140625" bestFit="1" customWidth="1"/>
    <col min="11" max="11" width="13.7109375" customWidth="1"/>
  </cols>
  <sheetData>
    <row r="3" spans="1:11" ht="30" x14ac:dyDescent="0.25">
      <c r="A3" s="47" t="s">
        <v>98</v>
      </c>
      <c r="B3" s="51">
        <f ca="1">TODAY()</f>
        <v>43215</v>
      </c>
    </row>
    <row r="7" spans="1:11" ht="45" x14ac:dyDescent="0.25">
      <c r="A7" s="48" t="s">
        <v>85</v>
      </c>
      <c r="B7" s="48" t="s">
        <v>86</v>
      </c>
      <c r="C7" s="48" t="s">
        <v>87</v>
      </c>
      <c r="D7" s="48" t="s">
        <v>88</v>
      </c>
      <c r="E7" s="48" t="s">
        <v>89</v>
      </c>
      <c r="F7" s="48" t="s">
        <v>90</v>
      </c>
      <c r="G7" s="48" t="s">
        <v>91</v>
      </c>
      <c r="H7" s="48" t="s">
        <v>92</v>
      </c>
      <c r="K7" s="51"/>
    </row>
    <row r="8" spans="1:11" x14ac:dyDescent="0.25">
      <c r="A8" s="8">
        <v>1</v>
      </c>
      <c r="B8" s="8" t="s">
        <v>93</v>
      </c>
      <c r="C8" s="50">
        <v>33338</v>
      </c>
      <c r="D8" s="52">
        <f ca="1">ROUND((B3-C8)/365,0)</f>
        <v>27</v>
      </c>
      <c r="E8" s="8">
        <v>3000</v>
      </c>
      <c r="F8" s="8">
        <f t="shared" ref="F8:F13" ca="1" si="0">IF(D8&gt;10,1.1,IF(D8&lt;5,1,1.05))*E8</f>
        <v>3300.0000000000005</v>
      </c>
      <c r="G8" s="8">
        <f ca="1">INDEX({1;1.05;1.1},MATCH(D8,{0;5;10}))*E8</f>
        <v>3300.0000000000005</v>
      </c>
      <c r="H8" s="8">
        <f ca="1">VLOOKUP(D8,{0,1;5,1.05;10,1.1},2)*E8</f>
        <v>3300.0000000000005</v>
      </c>
      <c r="I8">
        <f ca="1">CHOOSE((D8&gt;0)+(D8&gt;=5)+(D8&gt;10),1,1.05,1.1)*E8</f>
        <v>3300.0000000000005</v>
      </c>
      <c r="J8">
        <f ca="1">LOOKUP(D8,{0;5;10.1},{1;1.05;1.1})*E8</f>
        <v>3300.0000000000005</v>
      </c>
    </row>
    <row r="9" spans="1:11" x14ac:dyDescent="0.25">
      <c r="A9" s="8">
        <v>2</v>
      </c>
      <c r="B9" s="8" t="s">
        <v>94</v>
      </c>
      <c r="C9" s="50">
        <v>42005</v>
      </c>
      <c r="D9" s="52">
        <f ca="1">ROUND((B3-C9)/365,0)</f>
        <v>3</v>
      </c>
      <c r="E9" s="8">
        <v>2500</v>
      </c>
      <c r="F9" s="8">
        <f t="shared" ca="1" si="0"/>
        <v>2500</v>
      </c>
      <c r="G9" s="8">
        <f ca="1">INDEX({1;1.05;1.1},MATCH(D9,{0;5;10}))*E9</f>
        <v>2500</v>
      </c>
      <c r="H9" s="8">
        <f ca="1">VLOOKUP(D9,{0,1;5,1.05;10,1.1},2)*E9</f>
        <v>2500</v>
      </c>
      <c r="I9">
        <f t="shared" ref="I9:I13" ca="1" si="1">CHOOSE((D9&gt;0)+(D9&gt;=5)+(D9&gt;10),1,1.05,1.1)*E9</f>
        <v>2500</v>
      </c>
      <c r="J9">
        <f ca="1">LOOKUP(D9,{0;5;10.1},{1;1.05;1.1})*E9</f>
        <v>2500</v>
      </c>
    </row>
    <row r="10" spans="1:11" x14ac:dyDescent="0.25">
      <c r="A10" s="8">
        <v>3</v>
      </c>
      <c r="B10" s="8" t="s">
        <v>95</v>
      </c>
      <c r="C10" s="50">
        <v>38353</v>
      </c>
      <c r="D10" s="52">
        <f ca="1">ROUND((B3-C10)/365,0)</f>
        <v>13</v>
      </c>
      <c r="E10" s="8">
        <v>2000</v>
      </c>
      <c r="F10" s="8">
        <f t="shared" ca="1" si="0"/>
        <v>2200</v>
      </c>
      <c r="G10" s="8">
        <f ca="1">INDEX({1;1.05;1.1},MATCH(D10,{0;5;10}))*E10</f>
        <v>2200</v>
      </c>
      <c r="H10" s="8">
        <f ca="1">VLOOKUP(D10,{0,1;5,1.05;10,1.1},2)*E10</f>
        <v>2200</v>
      </c>
      <c r="I10">
        <f t="shared" ca="1" si="1"/>
        <v>2200</v>
      </c>
      <c r="J10">
        <f ca="1">LOOKUP(D10,{0;5;10.1},{1;1.05;1.1})*E10</f>
        <v>2200</v>
      </c>
    </row>
    <row r="11" spans="1:11" x14ac:dyDescent="0.25">
      <c r="A11" s="8">
        <v>4</v>
      </c>
      <c r="B11" s="8" t="s">
        <v>96</v>
      </c>
      <c r="C11" s="50">
        <v>39448</v>
      </c>
      <c r="D11" s="52">
        <f ca="1">ROUND((B3-C11)/365,0)</f>
        <v>10</v>
      </c>
      <c r="E11" s="8">
        <v>1500</v>
      </c>
      <c r="F11" s="8">
        <f t="shared" ca="1" si="0"/>
        <v>1575</v>
      </c>
      <c r="G11" s="8">
        <f ca="1">INDEX({1;1.05;1.1},MATCH(D11,{0;5;10.1}))*E11</f>
        <v>1575</v>
      </c>
      <c r="H11" s="8">
        <f ca="1">VLOOKUP(D11,{0,1;5,1.05;10.1,1.1},2)*E11</f>
        <v>1575</v>
      </c>
      <c r="I11">
        <f t="shared" ca="1" si="1"/>
        <v>1575</v>
      </c>
      <c r="J11">
        <f ca="1">LOOKUP(D11,{0;5;10.1},{1;1.05;1.1})*E11</f>
        <v>1575</v>
      </c>
    </row>
    <row r="12" spans="1:11" x14ac:dyDescent="0.25">
      <c r="A12" s="8">
        <v>5</v>
      </c>
      <c r="B12" s="8" t="s">
        <v>97</v>
      </c>
      <c r="C12" s="50">
        <v>41289</v>
      </c>
      <c r="D12" s="52">
        <f ca="1">ROUND((B3-C12)/365,0)</f>
        <v>5</v>
      </c>
      <c r="E12" s="8">
        <v>1000</v>
      </c>
      <c r="F12" s="8">
        <f t="shared" ca="1" si="0"/>
        <v>1050</v>
      </c>
      <c r="G12" s="8">
        <f ca="1">INDEX({1;1.05;1.1},MATCH(D12,{0;5;10}))*E12</f>
        <v>1050</v>
      </c>
      <c r="H12" s="8">
        <f ca="1">VLOOKUP(D12,{0,1;5,1.05;10,1.1},2)*E12</f>
        <v>1050</v>
      </c>
      <c r="I12">
        <f t="shared" ca="1" si="1"/>
        <v>1050</v>
      </c>
      <c r="J12">
        <f ca="1">LOOKUP(D12,{0;5;10.1},{1;1.05;1.1})*E12</f>
        <v>1050</v>
      </c>
    </row>
    <row r="13" spans="1:11" x14ac:dyDescent="0.25">
      <c r="A13" s="8"/>
      <c r="B13" s="49" t="s">
        <v>82</v>
      </c>
      <c r="E13" s="8"/>
      <c r="F13" s="8"/>
      <c r="G13" s="8"/>
      <c r="H1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Задания 1-5</vt:lpstr>
      <vt:lpstr>Задание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Boroda</cp:lastModifiedBy>
  <cp:lastPrinted>2018-04-25T10:40:43Z</cp:lastPrinted>
  <dcterms:created xsi:type="dcterms:W3CDTF">2018-04-19T17:31:37Z</dcterms:created>
  <dcterms:modified xsi:type="dcterms:W3CDTF">2018-04-25T17:13:08Z</dcterms:modified>
</cp:coreProperties>
</file>