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800" windowHeight="16515" activeTab="1"/>
  </bookViews>
  <sheets>
    <sheet name="Задания 1-5" sheetId="1" r:id="rId1"/>
    <sheet name="Задание 6" sheetId="2" r:id="rId2"/>
  </sheets>
  <definedNames>
    <definedName name="_xlnm._FilterDatabase" localSheetId="1" hidden="1">'Задание 6'!$A$11:$H$17</definedName>
    <definedName name="_xlnm._FilterDatabase" localSheetId="0" hidden="1">'Задания 1-5'!$A$74:$F$83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D16" i="2" s="1"/>
  <c r="F16" i="2" l="1"/>
  <c r="D14" i="2"/>
  <c r="D15" i="2"/>
  <c r="D12" i="2"/>
  <c r="D13" i="2"/>
  <c r="F13" i="2" s="1"/>
  <c r="D86" i="1"/>
  <c r="D85" i="1"/>
  <c r="C86" i="1"/>
  <c r="C85" i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75" i="1"/>
  <c r="F75" i="1" s="1"/>
  <c r="F12" i="2" l="1"/>
  <c r="K2" i="2"/>
  <c r="L1" i="2"/>
  <c r="G16" i="2"/>
  <c r="H16" i="2" s="1"/>
  <c r="F14" i="2"/>
  <c r="F15" i="2"/>
  <c r="G13" i="2"/>
  <c r="H13" i="2" s="1"/>
  <c r="F86" i="1"/>
  <c r="F83" i="1"/>
  <c r="F85" i="1"/>
  <c r="F62" i="1"/>
  <c r="F47" i="1"/>
  <c r="F48" i="1"/>
  <c r="F49" i="1"/>
  <c r="F50" i="1"/>
  <c r="F51" i="1"/>
  <c r="F52" i="1"/>
  <c r="F53" i="1"/>
  <c r="F54" i="1"/>
  <c r="F55" i="1"/>
  <c r="F56" i="1"/>
  <c r="F57" i="1"/>
  <c r="F46" i="1"/>
  <c r="G14" i="2" l="1"/>
  <c r="H14" i="2" s="1"/>
  <c r="G15" i="2"/>
  <c r="H15" i="2" s="1"/>
  <c r="G12" i="2"/>
  <c r="H12" i="2" s="1"/>
  <c r="F61" i="1"/>
  <c r="F59" i="1"/>
  <c r="F60" i="1"/>
  <c r="E26" i="1"/>
  <c r="E27" i="1"/>
  <c r="E28" i="1"/>
  <c r="E29" i="1"/>
  <c r="E30" i="1"/>
  <c r="E31" i="1"/>
  <c r="E32" i="1"/>
  <c r="E25" i="1"/>
  <c r="E36" i="1" s="1"/>
  <c r="H17" i="2" l="1"/>
  <c r="E33" i="1"/>
  <c r="E35" i="1"/>
  <c r="C13" i="1"/>
  <c r="B13" i="1"/>
  <c r="D7" i="1"/>
  <c r="D8" i="1"/>
  <c r="D9" i="1"/>
  <c r="D10" i="1"/>
  <c r="D11" i="1"/>
  <c r="D12" i="1"/>
  <c r="D6" i="1"/>
  <c r="D15" i="1" l="1"/>
</calcChain>
</file>

<file path=xl/sharedStrings.xml><?xml version="1.0" encoding="utf-8"?>
<sst xmlns="http://schemas.openxmlformats.org/spreadsheetml/2006/main" count="100" uniqueCount="99">
  <si>
    <t>Финансовая сводка за неделю (тыс. руб.)</t>
  </si>
  <si>
    <t>Дни недели</t>
  </si>
  <si>
    <t>Доход</t>
  </si>
  <si>
    <t>Расход</t>
  </si>
  <si>
    <t>Финансовый результат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</si>
  <si>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</si>
  <si>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</si>
  <si>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</si>
  <si>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</si>
  <si>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</si>
  <si>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</si>
  <si>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</si>
  <si>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Общий финаносвый результат за неделю</t>
  </si>
  <si>
    <t>Среднее значение</t>
  </si>
  <si>
    <t>Анализ продаж</t>
  </si>
  <si>
    <t>№</t>
  </si>
  <si>
    <t>Наименование</t>
  </si>
  <si>
    <t>Цена, руб</t>
  </si>
  <si>
    <t>Количество</t>
  </si>
  <si>
    <t>Сумма, руб</t>
  </si>
  <si>
    <t>Туфли</t>
  </si>
  <si>
    <t>Сапоги</t>
  </si>
  <si>
    <t>Куртки</t>
  </si>
  <si>
    <t>Юбки</t>
  </si>
  <si>
    <t>Шарфы</t>
  </si>
  <si>
    <t>Зонты</t>
  </si>
  <si>
    <t>Перчатки</t>
  </si>
  <si>
    <t>Варежки</t>
  </si>
  <si>
    <t>Всего</t>
  </si>
  <si>
    <t>Минимальная сумма покупки</t>
  </si>
  <si>
    <t>Максимальная сумма покупки</t>
  </si>
  <si>
    <t>Ведомость учета брака</t>
  </si>
  <si>
    <t>Месяц</t>
  </si>
  <si>
    <t>Ф,И,О</t>
  </si>
  <si>
    <t>Табельный номер</t>
  </si>
  <si>
    <t>Процент брака</t>
  </si>
  <si>
    <t>Сумма зарплаты</t>
  </si>
  <si>
    <t>Сумма брака</t>
  </si>
  <si>
    <t>Март</t>
  </si>
  <si>
    <t>Сидоров</t>
  </si>
  <si>
    <t>Сентябрь</t>
  </si>
  <si>
    <t>Титова</t>
  </si>
  <si>
    <t>Октябрь</t>
  </si>
  <si>
    <t>Пирогов</t>
  </si>
  <si>
    <t>Ноябрь</t>
  </si>
  <si>
    <t>Светов</t>
  </si>
  <si>
    <t>Декабрь</t>
  </si>
  <si>
    <t>Козлов</t>
  </si>
  <si>
    <t>Максимальная сумма брака</t>
  </si>
  <si>
    <t>Минимальная сумма брака</t>
  </si>
  <si>
    <t>Средняя сумма брака</t>
  </si>
  <si>
    <t>Средний процент брака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</si>
  <si>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</si>
  <si>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</si>
  <si>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</si>
  <si>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</si>
  <si>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</si>
  <si>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</si>
  <si>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</si>
  <si>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Иванов</t>
  </si>
  <si>
    <t>Петров</t>
  </si>
  <si>
    <t>Паньчук</t>
  </si>
  <si>
    <t>Васин</t>
  </si>
  <si>
    <t>Борисова</t>
  </si>
  <si>
    <t>Сорокин</t>
  </si>
  <si>
    <t>Федорова</t>
  </si>
  <si>
    <t>Анализ продаж продукции фирмы "Интертрейд" за текущий месяц</t>
  </si>
  <si>
    <t>Наименование продукции</t>
  </si>
  <si>
    <t>Цена (руб.)</t>
  </si>
  <si>
    <t>Продажи</t>
  </si>
  <si>
    <t>Выручка от продажи (руб.)</t>
  </si>
  <si>
    <t>Безналичные платежи (шт)</t>
  </si>
  <si>
    <t>Наличные платежи (шт)</t>
  </si>
  <si>
    <t>Всего (шт)</t>
  </si>
  <si>
    <t>Радиотелефон</t>
  </si>
  <si>
    <t>Телевизор</t>
  </si>
  <si>
    <t>Видеомагнитофон</t>
  </si>
  <si>
    <t>Музыкальный центр</t>
  </si>
  <si>
    <t>Видеокамера</t>
  </si>
  <si>
    <t>Видеоплеер</t>
  </si>
  <si>
    <t>Аудиоплеер</t>
  </si>
  <si>
    <t>DVD</t>
  </si>
  <si>
    <t>Итого</t>
  </si>
  <si>
    <t>Максимальные продажи</t>
  </si>
  <si>
    <t>Минимальные продажи</t>
  </si>
  <si>
    <t>Номер п/п</t>
  </si>
  <si>
    <t>Ф.И.О.</t>
  </si>
  <si>
    <t>Дата поступления на работу</t>
  </si>
  <si>
    <t>Стаж работы</t>
  </si>
  <si>
    <t>Зарплата (руб.)</t>
  </si>
  <si>
    <t>Надбавка (руб.)</t>
  </si>
  <si>
    <t>Премия (руб.)</t>
  </si>
  <si>
    <t>Всего начислено (руб.)</t>
  </si>
  <si>
    <t>Моторов А.А.</t>
  </si>
  <si>
    <t>Унтура О.И.</t>
  </si>
  <si>
    <t>Дискин Г.Т.</t>
  </si>
  <si>
    <t>Попова С.А.</t>
  </si>
  <si>
    <t>Скатт О.И.</t>
  </si>
  <si>
    <t>Текущая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</si>
</sst>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#,##0\ &quot;₽&quot;"/>
    <numFmt numFmtId="166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0" borderId="3" xfId="0" applyBorder="1"/>
    <xf numFmtId="0" fontId="0" fillId="0" borderId="6" xfId="0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165" fontId="0" fillId="0" borderId="11" xfId="0" applyNumberFormat="1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165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9" fontId="0" fillId="0" borderId="1" xfId="0" applyNumberFormat="1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2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1" xfId="0" applyFill="1" applyBorder="1"/>
    <xf numFmtId="9" fontId="0" fillId="2" borderId="1" xfId="0" applyNumberFormat="1" applyFill="1" applyBorder="1"/>
    <xf numFmtId="164" fontId="0" fillId="2" borderId="23" xfId="0" applyNumberFormat="1" applyFill="1" applyBorder="1"/>
    <xf numFmtId="0" fontId="0" fillId="2" borderId="26" xfId="0" applyFill="1" applyBorder="1"/>
    <xf numFmtId="0" fontId="0" fillId="2" borderId="27" xfId="0" applyFill="1" applyBorder="1"/>
    <xf numFmtId="9" fontId="0" fillId="2" borderId="27" xfId="0" applyNumberFormat="1" applyFill="1" applyBorder="1"/>
    <xf numFmtId="164" fontId="0" fillId="2" borderId="27" xfId="0" applyNumberFormat="1" applyFill="1" applyBorder="1"/>
    <xf numFmtId="164" fontId="0" fillId="2" borderId="28" xfId="0" applyNumberFormat="1" applyFill="1" applyBorder="1"/>
    <xf numFmtId="0" fontId="0" fillId="0" borderId="7" xfId="0" applyBorder="1"/>
    <xf numFmtId="0" fontId="0" fillId="0" borderId="12" xfId="0" applyBorder="1" applyAlignment="1">
      <alignment horizontal="right"/>
    </xf>
    <xf numFmtId="0" fontId="0" fillId="0" borderId="19" xfId="0" applyBorder="1"/>
    <xf numFmtId="0" fontId="0" fillId="2" borderId="29" xfId="0" applyFill="1" applyBorder="1" applyAlignment="1">
      <alignment horizontal="center" vertical="center"/>
    </xf>
    <xf numFmtId="0" fontId="0" fillId="0" borderId="10" xfId="0" applyBorder="1"/>
    <xf numFmtId="0" fontId="0" fillId="0" borderId="31" xfId="0" applyBorder="1"/>
    <xf numFmtId="0" fontId="0" fillId="2" borderId="35" xfId="0" applyFill="1" applyBorder="1" applyAlignment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/>
    <xf numFmtId="0" fontId="3" fillId="0" borderId="0" xfId="0" applyFont="1"/>
    <xf numFmtId="14" fontId="0" fillId="0" borderId="0" xfId="0" applyNumberFormat="1"/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8" xfId="0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16" xfId="0" applyFont="1" applyBorder="1" applyAlignment="1"/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19"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Изменение финансовых результатов по дням недели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1-5'!$A$6:$A$12</c:f>
              <c:strCache>
                <c:ptCount val="4"/>
                <c:pt idx="0">
                  <c:v>вторник</c:v>
                </c:pt>
                <c:pt idx="1">
                  <c:v>среда</c:v>
                </c:pt>
                <c:pt idx="2">
                  <c:v>суббота</c:v>
                </c:pt>
                <c:pt idx="3">
                  <c:v>воскресенье</c:v>
                </c:pt>
              </c:strCache>
            </c:strRef>
          </c:cat>
          <c:val>
            <c:numRef>
              <c:f>'Задания 1-5'!$D$6:$D$12</c:f>
              <c:numCache>
                <c:formatCode>#\ ##0.00\ "₽"</c:formatCode>
                <c:ptCount val="4"/>
                <c:pt idx="0">
                  <c:v>-748</c:v>
                </c:pt>
                <c:pt idx="1">
                  <c:v>959.55999999999949</c:v>
                </c:pt>
                <c:pt idx="2">
                  <c:v>1158.1999999999998</c:v>
                </c:pt>
                <c:pt idx="3">
                  <c:v>1681.1000000000004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9-4E8A-97D5-5FBD83CC73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6719160"/>
        <c:axId val="785408536"/>
      </c:barChart>
      <c:catAx>
        <c:axId val="656719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Дни недели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408536"/>
        <c:crosses val="autoZero"/>
        <c:auto val="1"/>
        <c:lblAlgn val="ctr"/>
        <c:lblOffset val="100"/>
        <c:noMultiLvlLbl val="0"/>
      </c:catAx>
      <c:valAx>
        <c:axId val="7854085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Рубли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\ 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671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Сумма продаж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6E7-4F9C-B6E0-7C2AE1146E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6E7-4F9C-B6E0-7C2AE1146E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6E7-4F9C-B6E0-7C2AE1146E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6E7-4F9C-B6E0-7C2AE1146E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6E7-4F9C-B6E0-7C2AE1146E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6E7-4F9C-B6E0-7C2AE1146E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6E7-4F9C-B6E0-7C2AE1146E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6E7-4F9C-B6E0-7C2AE1146E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'Задания 1-5'!$B$25:$B$32</c:f>
              <c:strCache>
                <c:ptCount val="8"/>
                <c:pt idx="0">
                  <c:v>Туфли</c:v>
                </c:pt>
                <c:pt idx="1">
                  <c:v>Сапоги</c:v>
                </c:pt>
                <c:pt idx="2">
                  <c:v>Куртки</c:v>
                </c:pt>
                <c:pt idx="3">
                  <c:v>Юбки</c:v>
                </c:pt>
                <c:pt idx="4">
                  <c:v>Шарфы</c:v>
                </c:pt>
                <c:pt idx="5">
                  <c:v>Зонты</c:v>
                </c:pt>
                <c:pt idx="6">
                  <c:v>Перчатки</c:v>
                </c:pt>
                <c:pt idx="7">
                  <c:v>Варежки</c:v>
                </c:pt>
              </c:strCache>
            </c:strRef>
          </c:cat>
          <c:val>
            <c:numRef>
              <c:f>'Задания 1-5'!$E$25:$E$32</c:f>
              <c:numCache>
                <c:formatCode>#\ ##0.00\ "₽"</c:formatCode>
                <c:ptCount val="8"/>
                <c:pt idx="0">
                  <c:v>1230000</c:v>
                </c:pt>
                <c:pt idx="1">
                  <c:v>918000</c:v>
                </c:pt>
                <c:pt idx="2">
                  <c:v>375000</c:v>
                </c:pt>
                <c:pt idx="3">
                  <c:v>100000</c:v>
                </c:pt>
                <c:pt idx="4">
                  <c:v>100000</c:v>
                </c:pt>
                <c:pt idx="5">
                  <c:v>640000</c:v>
                </c:pt>
                <c:pt idx="6">
                  <c:v>144000</c:v>
                </c:pt>
                <c:pt idx="7">
                  <c:v>20000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53-4DFA-9CA5-9BB5BE73CC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20349681420718"/>
          <c:y val="0.20306612715077282"/>
          <c:w val="0.14406526409329723"/>
          <c:h val="0.71465441819772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Изменение</a:t>
            </a:r>
            <a:r>
              <a:rPr lang="ru-RU" baseline="0"/>
              <a:t> суммы брака по месяцам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'Задания 1-5'!$F$45</c:f>
              <c:strCache>
                <c:ptCount val="1"/>
                <c:pt idx="0">
                  <c:v>Сумма брака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1-5'!$A$46:$A$57</c:f>
              <c:strCache>
                <c:ptCount val="5"/>
                <c:pt idx="0">
                  <c:v>Март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</c:strCache>
            </c:strRef>
          </c:cat>
          <c:val>
            <c:numRef>
              <c:f>'Задания 1-5'!$F$46:$F$57</c:f>
              <c:numCache>
                <c:formatCode>#\ ##0.00\ "₽"</c:formatCode>
                <c:ptCount val="5"/>
                <c:pt idx="0">
                  <c:v>225</c:v>
                </c:pt>
                <c:pt idx="1">
                  <c:v>212.04</c:v>
                </c:pt>
                <c:pt idx="2">
                  <c:v>173.67</c:v>
                </c:pt>
                <c:pt idx="3">
                  <c:v>93.460000000000008</c:v>
                </c:pt>
                <c:pt idx="4">
                  <c:v>67.849999999999994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3D-4586-B20F-0B66144076B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85410104"/>
        <c:axId val="785408928"/>
      </c:lineChart>
      <c:catAx>
        <c:axId val="7854101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408928"/>
        <c:crosses val="autoZero"/>
        <c:auto val="1"/>
        <c:lblAlgn val="ctr"/>
        <c:lblOffset val="100"/>
        <c:noMultiLvlLbl val="0"/>
      </c:catAx>
      <c:valAx>
        <c:axId val="785408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541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Изменение выручки по видам продукции</a:t>
            </a:r>
          </a:p>
        </c:rich>
      </c:tx>
      <c:layout>
        <c:manualLayout>
          <c:xMode val="edge"/>
          <c:yMode val="edge"/>
          <c:x val="0.17944335222893268"/>
          <c:y val="3.2178304444617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1-5'!$A$76:$A$79</c:f>
              <c:strCache>
                <c:ptCount val="3"/>
                <c:pt idx="0">
                  <c:v>Телевизор</c:v>
                </c:pt>
                <c:pt idx="1">
                  <c:v>Музыкальный центр</c:v>
                </c:pt>
                <c:pt idx="2">
                  <c:v>Видеокамера</c:v>
                </c:pt>
              </c:strCache>
            </c:strRef>
          </c:cat>
          <c:val>
            <c:numRef>
              <c:f>'Задания 1-5'!$F$76:$F$79</c:f>
              <c:numCache>
                <c:formatCode>General</c:formatCode>
                <c:ptCount val="3"/>
                <c:pt idx="0">
                  <c:v>1966500</c:v>
                </c:pt>
                <c:pt idx="1">
                  <c:v>344250</c:v>
                </c:pt>
                <c:pt idx="2">
                  <c:v>1406580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04-4A31-B2D5-AF1E7BC3A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4911064"/>
        <c:axId val="784909496"/>
      </c:barChart>
      <c:catAx>
        <c:axId val="78491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4909496"/>
        <c:crossesAt val="0"/>
        <c:auto val="1"/>
        <c:lblAlgn val="ctr"/>
        <c:lblOffset val="100"/>
        <c:noMultiLvlLbl val="0"/>
      </c:catAx>
      <c:valAx>
        <c:axId val="78490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4911064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3</xdr:row>
      <xdr:rowOff>190499</xdr:rowOff>
    </xdr:from>
    <xdr:to>
      <xdr:col>15</xdr:col>
      <xdr:colOff>0</xdr:colOff>
      <xdr:row>17</xdr:row>
      <xdr:rowOff>171449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22</xdr:row>
      <xdr:rowOff>190500</xdr:rowOff>
    </xdr:from>
    <xdr:to>
      <xdr:col>14</xdr:col>
      <xdr:colOff>600074</xdr:colOff>
      <xdr:row>37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604836</xdr:colOff>
      <xdr:row>44</xdr:row>
      <xdr:rowOff>9525</xdr:rowOff>
    </xdr:from>
    <xdr:to>
      <xdr:col>14</xdr:col>
      <xdr:colOff>609599</xdr:colOff>
      <xdr:row>66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</xdr:colOff>
      <xdr:row>71</xdr:row>
      <xdr:rowOff>190499</xdr:rowOff>
    </xdr:from>
    <xdr:to>
      <xdr:col>15</xdr:col>
      <xdr:colOff>47626</xdr:colOff>
      <xdr:row>92</xdr:row>
      <xdr:rowOff>9524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5:D13" totalsRowShown="0" headerRowDxfId="18" dataDxfId="16" headerRowBorderDxfId="17" tableBorderDxfId="15">
  <autoFilter ref="A5:D13">
    <filterColumn colId="1">
      <customFilters>
        <customFilter operator="greaterThan" val="4000"/>
      </customFilters>
    </filterColumn>
  </autoFilter>
  <tableColumns count="4">
    <tableColumn id="1" name="Дни недели" dataDxfId="14"/>
    <tableColumn id="2" name="Доход" dataDxfId="13"/>
    <tableColumn id="3" name="Расход" dataDxfId="12"/>
    <tableColumn id="4" name="Финансовый результат" dataDxfId="1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45:F57" totalsRowShown="0" headerRowDxfId="10" dataDxfId="8" headerRowBorderDxfId="9" tableBorderDxfId="7" totalsRowBorderDxfId="6">
  <autoFilter ref="A45:F57">
    <filterColumn colId="3">
      <customFilters>
        <customFilter operator="lessThan" val="0.08"/>
      </customFilters>
    </filterColumn>
  </autoFilter>
  <tableColumns count="6">
    <tableColumn id="1" name="Месяц" dataDxfId="5"/>
    <tableColumn id="2" name="Ф,И,О" dataDxfId="4"/>
    <tableColumn id="3" name="Табельный номер" dataDxfId="3"/>
    <tableColumn id="4" name="Процент брака" dataDxfId="2"/>
    <tableColumn id="5" name="Сумма зарплаты" dataDxfId="1"/>
    <tableColumn id="6" name="Сумма брака" dataDxfId="0">
      <calculatedColumnFormula>D46*E46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3:F86"/>
  <sheetViews>
    <sheetView topLeftCell="A43" workbookViewId="0">
      <selection activeCell="Q51" sqref="Q51"/>
    </sheetView>
  </sheetViews>
  <sheetFormatPr defaultRowHeight="15" x14ac:dyDescent="0.25"/>
  <cols>
    <col min="1" max="1" width="16.140625" customWidth="1"/>
    <col min="2" max="2" width="13.140625" customWidth="1"/>
    <col min="3" max="3" width="19.7109375" customWidth="1"/>
    <col min="4" max="4" width="24" customWidth="1"/>
    <col min="5" max="5" width="18.140625" customWidth="1"/>
    <col min="6" max="6" width="14.85546875" customWidth="1"/>
  </cols>
  <sheetData>
    <row r="3" spans="1:5" ht="18.75" x14ac:dyDescent="0.25">
      <c r="A3" s="54" t="s">
        <v>0</v>
      </c>
      <c r="B3" s="54"/>
      <c r="C3" s="54"/>
      <c r="D3" s="54"/>
    </row>
    <row r="5" spans="1:5" x14ac:dyDescent="0.25">
      <c r="A5" s="22" t="s">
        <v>1</v>
      </c>
      <c r="B5" s="23" t="s">
        <v>2</v>
      </c>
      <c r="C5" s="23" t="s">
        <v>3</v>
      </c>
      <c r="D5" s="24" t="s">
        <v>4</v>
      </c>
      <c r="E5" s="1"/>
    </row>
    <row r="6" spans="1:5" ht="15" hidden="1" customHeight="1" x14ac:dyDescent="0.25">
      <c r="A6" s="25" t="s">
        <v>5</v>
      </c>
      <c r="B6" s="26">
        <v>3245.2</v>
      </c>
      <c r="C6" s="26">
        <v>3628.5</v>
      </c>
      <c r="D6" s="26">
        <f>B6-C6</f>
        <v>-383.30000000000018</v>
      </c>
    </row>
    <row r="7" spans="1:5" x14ac:dyDescent="0.25">
      <c r="A7" s="25" t="s">
        <v>6</v>
      </c>
      <c r="B7" s="26">
        <v>4572.5</v>
      </c>
      <c r="C7" s="26">
        <v>5320.5</v>
      </c>
      <c r="D7" s="26">
        <f t="shared" ref="D7:D12" si="0">B7-C7</f>
        <v>-748</v>
      </c>
    </row>
    <row r="8" spans="1:5" x14ac:dyDescent="0.25">
      <c r="A8" s="25" t="s">
        <v>7</v>
      </c>
      <c r="B8" s="26">
        <v>6251.66</v>
      </c>
      <c r="C8" s="26">
        <v>5292.1</v>
      </c>
      <c r="D8" s="26">
        <f t="shared" si="0"/>
        <v>959.55999999999949</v>
      </c>
    </row>
    <row r="9" spans="1:5" ht="15" hidden="1" customHeight="1" x14ac:dyDescent="0.25">
      <c r="A9" s="25" t="s">
        <v>8</v>
      </c>
      <c r="B9" s="26">
        <v>2125.1999999999998</v>
      </c>
      <c r="C9" s="26">
        <v>3824.3</v>
      </c>
      <c r="D9" s="26">
        <f t="shared" si="0"/>
        <v>-1699.1000000000004</v>
      </c>
    </row>
    <row r="10" spans="1:5" ht="15" hidden="1" customHeight="1" x14ac:dyDescent="0.25">
      <c r="A10" s="25" t="s">
        <v>9</v>
      </c>
      <c r="B10" s="26">
        <v>3896.6</v>
      </c>
      <c r="C10" s="26">
        <v>3020.1</v>
      </c>
      <c r="D10" s="26">
        <f t="shared" si="0"/>
        <v>876.5</v>
      </c>
    </row>
    <row r="11" spans="1:5" x14ac:dyDescent="0.25">
      <c r="A11" s="25" t="s">
        <v>10</v>
      </c>
      <c r="B11" s="26">
        <v>5420.3</v>
      </c>
      <c r="C11" s="26">
        <v>4262.1000000000004</v>
      </c>
      <c r="D11" s="26">
        <f t="shared" si="0"/>
        <v>1158.1999999999998</v>
      </c>
    </row>
    <row r="12" spans="1:5" x14ac:dyDescent="0.25">
      <c r="A12" s="25" t="s">
        <v>11</v>
      </c>
      <c r="B12" s="26">
        <v>6050.6</v>
      </c>
      <c r="C12" s="26">
        <v>4369.5</v>
      </c>
      <c r="D12" s="26">
        <f t="shared" si="0"/>
        <v>1681.1000000000004</v>
      </c>
    </row>
    <row r="13" spans="1:5" ht="30" x14ac:dyDescent="0.25">
      <c r="A13" s="27" t="s">
        <v>13</v>
      </c>
      <c r="B13" s="26">
        <f>AVERAGE(B6:B12)</f>
        <v>4508.8657142857137</v>
      </c>
      <c r="C13" s="26">
        <f>AVERAGE(C6:C12)</f>
        <v>4245.3</v>
      </c>
      <c r="D13" s="26"/>
    </row>
    <row r="14" spans="1:5" ht="15.75" thickBot="1" x14ac:dyDescent="0.3"/>
    <row r="15" spans="1:5" ht="15.75" thickBot="1" x14ac:dyDescent="0.3">
      <c r="A15" s="55" t="s">
        <v>12</v>
      </c>
      <c r="B15" s="55"/>
      <c r="C15" s="56"/>
      <c r="D15" s="5">
        <f>SUM(D6:D12)</f>
        <v>1844.9599999999991</v>
      </c>
    </row>
    <row r="22" spans="1:5" ht="18.75" x14ac:dyDescent="0.25">
      <c r="A22" s="57" t="s">
        <v>14</v>
      </c>
      <c r="B22" s="57"/>
      <c r="C22" s="57"/>
      <c r="D22" s="57"/>
      <c r="E22" s="57"/>
    </row>
    <row r="23" spans="1:5" ht="15.75" thickBot="1" x14ac:dyDescent="0.3"/>
    <row r="24" spans="1:5" x14ac:dyDescent="0.25">
      <c r="A24" s="6" t="s">
        <v>15</v>
      </c>
      <c r="B24" s="18" t="s">
        <v>16</v>
      </c>
      <c r="C24" s="18" t="s">
        <v>17</v>
      </c>
      <c r="D24" s="18" t="s">
        <v>18</v>
      </c>
      <c r="E24" s="19" t="s">
        <v>19</v>
      </c>
    </row>
    <row r="25" spans="1:5" x14ac:dyDescent="0.25">
      <c r="A25" s="7">
        <v>1</v>
      </c>
      <c r="B25" s="8" t="s">
        <v>20</v>
      </c>
      <c r="C25" s="9">
        <v>8200</v>
      </c>
      <c r="D25" s="8">
        <v>150</v>
      </c>
      <c r="E25" s="3">
        <f>C25*D25</f>
        <v>1230000</v>
      </c>
    </row>
    <row r="26" spans="1:5" x14ac:dyDescent="0.25">
      <c r="A26" s="10">
        <v>2</v>
      </c>
      <c r="B26" s="11" t="s">
        <v>21</v>
      </c>
      <c r="C26" s="12">
        <v>15300</v>
      </c>
      <c r="D26" s="11">
        <v>60</v>
      </c>
      <c r="E26" s="3">
        <f t="shared" ref="E26:E32" si="1">C26*D26</f>
        <v>918000</v>
      </c>
    </row>
    <row r="27" spans="1:5" x14ac:dyDescent="0.25">
      <c r="A27" s="7">
        <v>3</v>
      </c>
      <c r="B27" s="8" t="s">
        <v>22</v>
      </c>
      <c r="C27" s="9">
        <v>15000</v>
      </c>
      <c r="D27" s="8">
        <v>25</v>
      </c>
      <c r="E27" s="3">
        <f t="shared" si="1"/>
        <v>375000</v>
      </c>
    </row>
    <row r="28" spans="1:5" x14ac:dyDescent="0.25">
      <c r="A28" s="7">
        <v>4</v>
      </c>
      <c r="B28" s="8" t="s">
        <v>23</v>
      </c>
      <c r="C28" s="9">
        <v>2500</v>
      </c>
      <c r="D28" s="8">
        <v>40</v>
      </c>
      <c r="E28" s="3">
        <f t="shared" si="1"/>
        <v>100000</v>
      </c>
    </row>
    <row r="29" spans="1:5" x14ac:dyDescent="0.25">
      <c r="A29" s="7">
        <v>5</v>
      </c>
      <c r="B29" s="8" t="s">
        <v>24</v>
      </c>
      <c r="C29" s="9">
        <v>1250</v>
      </c>
      <c r="D29" s="8">
        <v>80</v>
      </c>
      <c r="E29" s="3">
        <f t="shared" si="1"/>
        <v>100000</v>
      </c>
    </row>
    <row r="30" spans="1:5" x14ac:dyDescent="0.25">
      <c r="A30" s="7">
        <v>6</v>
      </c>
      <c r="B30" s="8" t="s">
        <v>25</v>
      </c>
      <c r="C30" s="9">
        <v>800</v>
      </c>
      <c r="D30" s="8">
        <v>800</v>
      </c>
      <c r="E30" s="3">
        <f t="shared" si="1"/>
        <v>640000</v>
      </c>
    </row>
    <row r="31" spans="1:5" x14ac:dyDescent="0.25">
      <c r="A31" s="7">
        <v>7</v>
      </c>
      <c r="B31" s="8" t="s">
        <v>26</v>
      </c>
      <c r="C31" s="9">
        <v>1200</v>
      </c>
      <c r="D31" s="8">
        <v>120</v>
      </c>
      <c r="E31" s="3">
        <f t="shared" si="1"/>
        <v>144000</v>
      </c>
    </row>
    <row r="32" spans="1:5" ht="15.75" thickBot="1" x14ac:dyDescent="0.3">
      <c r="A32" s="13">
        <v>8</v>
      </c>
      <c r="B32" s="14" t="s">
        <v>27</v>
      </c>
      <c r="C32" s="15">
        <v>500</v>
      </c>
      <c r="D32" s="14">
        <v>40</v>
      </c>
      <c r="E32" s="4">
        <f t="shared" si="1"/>
        <v>20000</v>
      </c>
    </row>
    <row r="33" spans="1:6" ht="15.75" thickBot="1" x14ac:dyDescent="0.3">
      <c r="A33" s="16"/>
      <c r="B33" s="17"/>
      <c r="C33" s="17"/>
      <c r="D33" s="17" t="s">
        <v>28</v>
      </c>
      <c r="E33" s="5">
        <f>SUM(E25:E32)</f>
        <v>3527000</v>
      </c>
    </row>
    <row r="35" spans="1:6" x14ac:dyDescent="0.25">
      <c r="B35" s="58" t="s">
        <v>29</v>
      </c>
      <c r="C35" s="58"/>
      <c r="D35" s="59"/>
      <c r="E35" s="2">
        <f>MIN(E25:E32)</f>
        <v>20000</v>
      </c>
    </row>
    <row r="36" spans="1:6" x14ac:dyDescent="0.25">
      <c r="B36" s="58" t="s">
        <v>30</v>
      </c>
      <c r="C36" s="58"/>
      <c r="D36" s="59"/>
      <c r="E36" s="2">
        <f>MAX(E25:E32)</f>
        <v>1230000</v>
      </c>
    </row>
    <row r="43" spans="1:6" ht="18.75" x14ac:dyDescent="0.25">
      <c r="A43" s="54" t="s">
        <v>31</v>
      </c>
      <c r="B43" s="54"/>
      <c r="C43" s="54"/>
      <c r="D43" s="54"/>
      <c r="E43" s="54"/>
      <c r="F43" s="54"/>
    </row>
    <row r="45" spans="1:6" x14ac:dyDescent="0.25">
      <c r="A45" s="28" t="s">
        <v>32</v>
      </c>
      <c r="B45" s="29" t="s">
        <v>33</v>
      </c>
      <c r="C45" s="29" t="s">
        <v>34</v>
      </c>
      <c r="D45" s="29" t="s">
        <v>35</v>
      </c>
      <c r="E45" s="29" t="s">
        <v>36</v>
      </c>
      <c r="F45" s="30" t="s">
        <v>37</v>
      </c>
    </row>
    <row r="46" spans="1:6" hidden="1" x14ac:dyDescent="0.25">
      <c r="A46" s="31" t="s">
        <v>52</v>
      </c>
      <c r="B46" s="25" t="s">
        <v>59</v>
      </c>
      <c r="C46" s="25">
        <v>245</v>
      </c>
      <c r="D46" s="32">
        <v>0.1</v>
      </c>
      <c r="E46" s="26">
        <v>3265</v>
      </c>
      <c r="F46" s="33">
        <f>D46*E46</f>
        <v>326.5</v>
      </c>
    </row>
    <row r="47" spans="1:6" hidden="1" x14ac:dyDescent="0.25">
      <c r="A47" s="31" t="s">
        <v>53</v>
      </c>
      <c r="B47" s="25" t="s">
        <v>60</v>
      </c>
      <c r="C47" s="25">
        <v>289</v>
      </c>
      <c r="D47" s="32">
        <v>0.08</v>
      </c>
      <c r="E47" s="26">
        <v>4568</v>
      </c>
      <c r="F47" s="33">
        <f t="shared" ref="F47:F57" si="2">D47*E47</f>
        <v>365.44</v>
      </c>
    </row>
    <row r="48" spans="1:6" x14ac:dyDescent="0.25">
      <c r="A48" s="31" t="s">
        <v>38</v>
      </c>
      <c r="B48" s="25" t="s">
        <v>39</v>
      </c>
      <c r="C48" s="25">
        <v>356</v>
      </c>
      <c r="D48" s="32">
        <v>0.05</v>
      </c>
      <c r="E48" s="26">
        <v>4500</v>
      </c>
      <c r="F48" s="33">
        <f t="shared" si="2"/>
        <v>225</v>
      </c>
    </row>
    <row r="49" spans="1:6" hidden="1" x14ac:dyDescent="0.25">
      <c r="A49" s="31" t="s">
        <v>54</v>
      </c>
      <c r="B49" s="25" t="s">
        <v>61</v>
      </c>
      <c r="C49" s="25">
        <v>657</v>
      </c>
      <c r="D49" s="32">
        <v>0.11</v>
      </c>
      <c r="E49" s="26">
        <v>6804</v>
      </c>
      <c r="F49" s="33">
        <f t="shared" si="2"/>
        <v>748.44</v>
      </c>
    </row>
    <row r="50" spans="1:6" hidden="1" x14ac:dyDescent="0.25">
      <c r="A50" s="31" t="s">
        <v>55</v>
      </c>
      <c r="B50" s="25" t="s">
        <v>62</v>
      </c>
      <c r="C50" s="25">
        <v>568</v>
      </c>
      <c r="D50" s="32">
        <v>0.09</v>
      </c>
      <c r="E50" s="26">
        <v>6759</v>
      </c>
      <c r="F50" s="33">
        <f t="shared" si="2"/>
        <v>608.30999999999995</v>
      </c>
    </row>
    <row r="51" spans="1:6" hidden="1" x14ac:dyDescent="0.25">
      <c r="A51" s="31" t="s">
        <v>56</v>
      </c>
      <c r="B51" s="25" t="s">
        <v>63</v>
      </c>
      <c r="C51" s="25">
        <v>849</v>
      </c>
      <c r="D51" s="32">
        <v>0.12</v>
      </c>
      <c r="E51" s="26">
        <v>4673</v>
      </c>
      <c r="F51" s="33">
        <f t="shared" si="2"/>
        <v>560.76</v>
      </c>
    </row>
    <row r="52" spans="1:6" hidden="1" x14ac:dyDescent="0.25">
      <c r="A52" s="31" t="s">
        <v>57</v>
      </c>
      <c r="B52" s="25" t="s">
        <v>64</v>
      </c>
      <c r="C52" s="25">
        <v>409</v>
      </c>
      <c r="D52" s="32">
        <v>0.21</v>
      </c>
      <c r="E52" s="26">
        <v>5677</v>
      </c>
      <c r="F52" s="33">
        <f t="shared" si="2"/>
        <v>1192.1699999999998</v>
      </c>
    </row>
    <row r="53" spans="1:6" hidden="1" x14ac:dyDescent="0.25">
      <c r="A53" s="31" t="s">
        <v>58</v>
      </c>
      <c r="B53" s="25" t="s">
        <v>65</v>
      </c>
      <c r="C53" s="25">
        <v>386</v>
      </c>
      <c r="D53" s="32">
        <v>0.46</v>
      </c>
      <c r="E53" s="26">
        <v>6836</v>
      </c>
      <c r="F53" s="33">
        <f t="shared" si="2"/>
        <v>3144.56</v>
      </c>
    </row>
    <row r="54" spans="1:6" x14ac:dyDescent="0.25">
      <c r="A54" s="31" t="s">
        <v>40</v>
      </c>
      <c r="B54" s="25" t="s">
        <v>41</v>
      </c>
      <c r="C54" s="25">
        <v>598</v>
      </c>
      <c r="D54" s="32">
        <v>0.06</v>
      </c>
      <c r="E54" s="26">
        <v>3534</v>
      </c>
      <c r="F54" s="33">
        <f t="shared" si="2"/>
        <v>212.04</v>
      </c>
    </row>
    <row r="55" spans="1:6" x14ac:dyDescent="0.25">
      <c r="A55" s="31" t="s">
        <v>42</v>
      </c>
      <c r="B55" s="25" t="s">
        <v>43</v>
      </c>
      <c r="C55" s="25">
        <v>4569</v>
      </c>
      <c r="D55" s="32">
        <v>0.03</v>
      </c>
      <c r="E55" s="26">
        <v>5789</v>
      </c>
      <c r="F55" s="33">
        <f t="shared" si="2"/>
        <v>173.67</v>
      </c>
    </row>
    <row r="56" spans="1:6" x14ac:dyDescent="0.25">
      <c r="A56" s="31" t="s">
        <v>44</v>
      </c>
      <c r="B56" s="25" t="s">
        <v>45</v>
      </c>
      <c r="C56" s="25">
        <v>239</v>
      </c>
      <c r="D56" s="32">
        <v>0.02</v>
      </c>
      <c r="E56" s="26">
        <v>4673</v>
      </c>
      <c r="F56" s="33">
        <f t="shared" si="2"/>
        <v>93.460000000000008</v>
      </c>
    </row>
    <row r="57" spans="1:6" x14ac:dyDescent="0.25">
      <c r="A57" s="34" t="s">
        <v>46</v>
      </c>
      <c r="B57" s="35" t="s">
        <v>47</v>
      </c>
      <c r="C57" s="35">
        <v>590</v>
      </c>
      <c r="D57" s="36">
        <v>0.01</v>
      </c>
      <c r="E57" s="37">
        <v>6785</v>
      </c>
      <c r="F57" s="38">
        <f t="shared" si="2"/>
        <v>67.849999999999994</v>
      </c>
    </row>
    <row r="59" spans="1:6" x14ac:dyDescent="0.25">
      <c r="B59" s="58" t="s">
        <v>48</v>
      </c>
      <c r="C59" s="58"/>
      <c r="D59" s="58"/>
      <c r="F59" s="2">
        <f>MAX(F46:F57)</f>
        <v>3144.56</v>
      </c>
    </row>
    <row r="60" spans="1:6" x14ac:dyDescent="0.25">
      <c r="B60" s="58" t="s">
        <v>49</v>
      </c>
      <c r="C60" s="58"/>
      <c r="D60" s="58"/>
      <c r="F60" s="2">
        <f>MIN(F46:F57)</f>
        <v>67.849999999999994</v>
      </c>
    </row>
    <row r="61" spans="1:6" x14ac:dyDescent="0.25">
      <c r="B61" s="58" t="s">
        <v>50</v>
      </c>
      <c r="C61" s="58"/>
      <c r="D61" s="58"/>
      <c r="F61" s="2">
        <f>AVERAGE(F46:F57)</f>
        <v>643.18333333333339</v>
      </c>
    </row>
    <row r="62" spans="1:6" x14ac:dyDescent="0.25">
      <c r="B62" s="58" t="s">
        <v>51</v>
      </c>
      <c r="C62" s="58"/>
      <c r="D62" s="58"/>
      <c r="F62" s="21">
        <f>AVERAGE(D46:D57)</f>
        <v>0.11166666666666668</v>
      </c>
    </row>
    <row r="71" spans="1:6" x14ac:dyDescent="0.25">
      <c r="A71" s="60" t="s">
        <v>66</v>
      </c>
      <c r="B71" s="60"/>
      <c r="C71" s="60"/>
      <c r="D71" s="60"/>
      <c r="E71" s="60"/>
      <c r="F71" s="60"/>
    </row>
    <row r="72" spans="1:6" ht="15.75" thickBot="1" x14ac:dyDescent="0.3"/>
    <row r="73" spans="1:6" x14ac:dyDescent="0.25">
      <c r="A73" s="68" t="s">
        <v>67</v>
      </c>
      <c r="B73" s="42"/>
      <c r="C73" s="65" t="s">
        <v>69</v>
      </c>
      <c r="D73" s="66"/>
      <c r="E73" s="67"/>
      <c r="F73" s="63" t="s">
        <v>70</v>
      </c>
    </row>
    <row r="74" spans="1:6" ht="30.75" thickBot="1" x14ac:dyDescent="0.3">
      <c r="A74" s="69"/>
      <c r="B74" s="45" t="s">
        <v>68</v>
      </c>
      <c r="C74" s="46" t="s">
        <v>71</v>
      </c>
      <c r="D74" s="46" t="s">
        <v>72</v>
      </c>
      <c r="E74" s="46" t="s">
        <v>73</v>
      </c>
      <c r="F74" s="64"/>
    </row>
    <row r="75" spans="1:6" hidden="1" x14ac:dyDescent="0.25">
      <c r="A75" s="43" t="s">
        <v>74</v>
      </c>
      <c r="B75" s="11">
        <v>4200</v>
      </c>
      <c r="C75" s="11">
        <v>240</v>
      </c>
      <c r="D75" s="11">
        <v>209</v>
      </c>
      <c r="E75" s="11">
        <f>C75+D75</f>
        <v>449</v>
      </c>
      <c r="F75" s="44">
        <f>B75*E75</f>
        <v>1885800</v>
      </c>
    </row>
    <row r="76" spans="1:6" x14ac:dyDescent="0.25">
      <c r="A76" s="20" t="s">
        <v>75</v>
      </c>
      <c r="B76" s="8">
        <v>9500</v>
      </c>
      <c r="C76" s="8">
        <v>103</v>
      </c>
      <c r="D76" s="8">
        <v>104</v>
      </c>
      <c r="E76" s="8">
        <f t="shared" ref="E76:E82" si="3">C76+D76</f>
        <v>207</v>
      </c>
      <c r="F76" s="39">
        <f t="shared" ref="F76:F82" si="4">B76*E76</f>
        <v>1966500</v>
      </c>
    </row>
    <row r="77" spans="1:6" hidden="1" x14ac:dyDescent="0.25">
      <c r="A77" s="20" t="s">
        <v>76</v>
      </c>
      <c r="B77" s="8">
        <v>6250</v>
      </c>
      <c r="C77" s="8">
        <v>76</v>
      </c>
      <c r="D77" s="8">
        <v>45</v>
      </c>
      <c r="E77" s="8">
        <f t="shared" si="3"/>
        <v>121</v>
      </c>
      <c r="F77" s="39">
        <f t="shared" si="4"/>
        <v>756250</v>
      </c>
    </row>
    <row r="78" spans="1:6" x14ac:dyDescent="0.25">
      <c r="A78" s="20" t="s">
        <v>77</v>
      </c>
      <c r="B78" s="8">
        <v>12750</v>
      </c>
      <c r="C78" s="8">
        <v>10</v>
      </c>
      <c r="D78" s="8">
        <v>17</v>
      </c>
      <c r="E78" s="8">
        <f t="shared" si="3"/>
        <v>27</v>
      </c>
      <c r="F78" s="39">
        <f t="shared" si="4"/>
        <v>344250</v>
      </c>
    </row>
    <row r="79" spans="1:6" x14ac:dyDescent="0.25">
      <c r="A79" s="20" t="s">
        <v>78</v>
      </c>
      <c r="B79" s="8">
        <v>13790</v>
      </c>
      <c r="C79" s="8">
        <v>57</v>
      </c>
      <c r="D79" s="8">
        <v>45</v>
      </c>
      <c r="E79" s="8">
        <f t="shared" si="3"/>
        <v>102</v>
      </c>
      <c r="F79" s="39">
        <f t="shared" si="4"/>
        <v>1406580</v>
      </c>
    </row>
    <row r="80" spans="1:6" hidden="1" x14ac:dyDescent="0.25">
      <c r="A80" s="20" t="s">
        <v>79</v>
      </c>
      <c r="B80" s="8">
        <v>4620</v>
      </c>
      <c r="C80" s="8">
        <v>104</v>
      </c>
      <c r="D80" s="8">
        <v>120</v>
      </c>
      <c r="E80" s="8">
        <f t="shared" si="3"/>
        <v>224</v>
      </c>
      <c r="F80" s="39">
        <f t="shared" si="4"/>
        <v>1034880</v>
      </c>
    </row>
    <row r="81" spans="1:6" hidden="1" x14ac:dyDescent="0.25">
      <c r="A81" s="20" t="s">
        <v>80</v>
      </c>
      <c r="B81" s="8">
        <v>450</v>
      </c>
      <c r="C81" s="8">
        <v>72</v>
      </c>
      <c r="D81" s="8">
        <v>55</v>
      </c>
      <c r="E81" s="8">
        <f t="shared" si="3"/>
        <v>127</v>
      </c>
      <c r="F81" s="39">
        <f t="shared" si="4"/>
        <v>57150</v>
      </c>
    </row>
    <row r="82" spans="1:6" hidden="1" x14ac:dyDescent="0.25">
      <c r="A82" s="20" t="s">
        <v>81</v>
      </c>
      <c r="B82" s="8">
        <v>120</v>
      </c>
      <c r="C82" s="8">
        <v>516</v>
      </c>
      <c r="D82" s="8">
        <v>247</v>
      </c>
      <c r="E82" s="8">
        <f t="shared" si="3"/>
        <v>763</v>
      </c>
      <c r="F82" s="39">
        <f t="shared" si="4"/>
        <v>91560</v>
      </c>
    </row>
    <row r="83" spans="1:6" ht="15.75" hidden="1" thickBot="1" x14ac:dyDescent="0.3">
      <c r="A83" s="40" t="s">
        <v>82</v>
      </c>
      <c r="B83" s="14"/>
      <c r="C83" s="14"/>
      <c r="D83" s="14"/>
      <c r="E83" s="14"/>
      <c r="F83" s="41">
        <f>SUM(F75:F82)</f>
        <v>7542970</v>
      </c>
    </row>
    <row r="85" spans="1:6" x14ac:dyDescent="0.25">
      <c r="A85" s="61" t="s">
        <v>83</v>
      </c>
      <c r="B85" s="62"/>
      <c r="C85" s="8">
        <f>MAX(C75:C82)</f>
        <v>516</v>
      </c>
      <c r="D85" s="8">
        <f>MAX(D75:D82)</f>
        <v>247</v>
      </c>
      <c r="F85" s="8">
        <f>MAX(F75:F82)</f>
        <v>1966500</v>
      </c>
    </row>
    <row r="86" spans="1:6" x14ac:dyDescent="0.25">
      <c r="A86" s="61" t="s">
        <v>84</v>
      </c>
      <c r="B86" s="62"/>
      <c r="C86" s="8">
        <f>MIN(C75:C82)</f>
        <v>10</v>
      </c>
      <c r="D86" s="8">
        <f>MIN(D75:D82)</f>
        <v>17</v>
      </c>
      <c r="F86" s="8">
        <f>MIN(F75:F82)</f>
        <v>57150</v>
      </c>
    </row>
  </sheetData>
  <autoFilter ref="A74:F83">
    <filterColumn colId="1">
      <customFilters>
        <customFilter operator="greaterThan" val="9000"/>
      </customFilters>
    </filterColumn>
  </autoFilter>
  <mergeCells count="16">
    <mergeCell ref="A85:B85"/>
    <mergeCell ref="A86:B86"/>
    <mergeCell ref="F73:F74"/>
    <mergeCell ref="C73:E73"/>
    <mergeCell ref="A73:A74"/>
    <mergeCell ref="A71:F71"/>
    <mergeCell ref="A43:F43"/>
    <mergeCell ref="B59:D59"/>
    <mergeCell ref="B60:D60"/>
    <mergeCell ref="B61:D61"/>
    <mergeCell ref="B62:D62"/>
    <mergeCell ref="A3:D3"/>
    <mergeCell ref="A15:C15"/>
    <mergeCell ref="A22:E22"/>
    <mergeCell ref="B35:D35"/>
    <mergeCell ref="B36:D3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"/>
  <sheetViews>
    <sheetView tabSelected="1" workbookViewId="0">
      <selection activeCell="L1" sqref="L1"/>
    </sheetView>
  </sheetViews>
  <sheetFormatPr defaultRowHeight="15" x14ac:dyDescent="0.25"/>
  <cols>
    <col min="1" max="1" width="13.28515625" customWidth="1"/>
    <col min="2" max="2" width="13.7109375" customWidth="1"/>
    <col min="3" max="3" width="14.28515625" customWidth="1"/>
    <col min="4" max="4" width="17.42578125" customWidth="1"/>
    <col min="5" max="5" width="13.7109375" customWidth="1"/>
    <col min="6" max="6" width="20.5703125" customWidth="1"/>
    <col min="7" max="7" width="11.42578125" customWidth="1"/>
    <col min="8" max="8" width="14.5703125" customWidth="1"/>
  </cols>
  <sheetData>
    <row r="1" spans="1:12" x14ac:dyDescent="0.25">
      <c r="K1" s="71"/>
      <c r="L1" s="70">
        <f ca="1">DCOUNT($A$11:$H$16,,K1:K2)</f>
        <v>2</v>
      </c>
    </row>
    <row r="2" spans="1:12" x14ac:dyDescent="0.25">
      <c r="K2" s="71" t="b">
        <f ca="1">AND(D12&gt;25,E12&gt;1000)</f>
        <v>1</v>
      </c>
    </row>
    <row r="9" spans="1:12" x14ac:dyDescent="0.25">
      <c r="A9" t="s">
        <v>98</v>
      </c>
      <c r="B9" s="50">
        <f ca="1">TODAY()</f>
        <v>43217</v>
      </c>
    </row>
    <row r="11" spans="1:12" ht="45" x14ac:dyDescent="0.25">
      <c r="A11" s="47" t="s">
        <v>85</v>
      </c>
      <c r="B11" s="47" t="s">
        <v>86</v>
      </c>
      <c r="C11" s="47" t="s">
        <v>87</v>
      </c>
      <c r="D11" s="47" t="s">
        <v>88</v>
      </c>
      <c r="E11" s="47" t="s">
        <v>89</v>
      </c>
      <c r="F11" s="52" t="s">
        <v>90</v>
      </c>
      <c r="G11" s="47" t="s">
        <v>91</v>
      </c>
      <c r="H11" s="47" t="s">
        <v>92</v>
      </c>
    </row>
    <row r="12" spans="1:12" x14ac:dyDescent="0.25">
      <c r="A12" s="8">
        <v>1</v>
      </c>
      <c r="B12" s="8" t="s">
        <v>93</v>
      </c>
      <c r="C12" s="48">
        <v>33338</v>
      </c>
      <c r="D12" s="51">
        <f ca="1">ROUND((B9-C12)/365,0)</f>
        <v>27</v>
      </c>
      <c r="E12" s="8">
        <v>3000</v>
      </c>
      <c r="F12" s="51">
        <f ca="1">IF(D12&lt;5,E12*0,IF(AND(D12&gt;=5,D12&lt;10),E12*0.05,E12*0.1))</f>
        <v>300</v>
      </c>
      <c r="G12" s="8">
        <f ca="1">(E12+F12)*20%</f>
        <v>660</v>
      </c>
      <c r="H12" s="51">
        <f ca="1">E12+F12+G12</f>
        <v>3960</v>
      </c>
    </row>
    <row r="13" spans="1:12" x14ac:dyDescent="0.25">
      <c r="A13" s="8">
        <v>2</v>
      </c>
      <c r="B13" s="8" t="s">
        <v>94</v>
      </c>
      <c r="C13" s="48">
        <v>35958</v>
      </c>
      <c r="D13" s="51">
        <f ca="1">ROUND((B9-C13)/365,0)</f>
        <v>20</v>
      </c>
      <c r="E13" s="8">
        <v>2500</v>
      </c>
      <c r="F13" s="51">
        <f ca="1">IF(D13&lt;5,E13*0,IF(AND(D13&gt;=5,D13&lt;10),E13*0.05,E13*0.1))</f>
        <v>250</v>
      </c>
      <c r="G13" s="8">
        <f ca="1">(E13+F13)*20%</f>
        <v>550</v>
      </c>
      <c r="H13" s="51">
        <f ca="1">E13+F13+G13</f>
        <v>3300</v>
      </c>
    </row>
    <row r="14" spans="1:12" x14ac:dyDescent="0.25">
      <c r="A14" s="8">
        <v>3</v>
      </c>
      <c r="B14" s="8" t="s">
        <v>95</v>
      </c>
      <c r="C14" s="48">
        <v>34760</v>
      </c>
      <c r="D14" s="51">
        <f ca="1">ROUND((B9-C14)/365,0)</f>
        <v>23</v>
      </c>
      <c r="E14" s="8">
        <v>2000</v>
      </c>
      <c r="F14" s="51">
        <f ca="1">IF(D14&lt;5,E14*0,IF(AND(D14&gt;=5,D14&lt;10),E14*0.05,E14*0.1))</f>
        <v>200</v>
      </c>
      <c r="G14" s="8">
        <f ca="1">(E14+F14)*20%</f>
        <v>440</v>
      </c>
      <c r="H14" s="51">
        <f ca="1">E14+F14+G14</f>
        <v>2640</v>
      </c>
    </row>
    <row r="15" spans="1:12" x14ac:dyDescent="0.25">
      <c r="A15" s="8">
        <v>4</v>
      </c>
      <c r="B15" s="8" t="s">
        <v>96</v>
      </c>
      <c r="C15" s="48">
        <v>33651</v>
      </c>
      <c r="D15" s="51">
        <f ca="1">ROUND((B9-C15)/365,0)</f>
        <v>26</v>
      </c>
      <c r="E15" s="8">
        <v>1500</v>
      </c>
      <c r="F15" s="51">
        <f ca="1">IF(D15&lt;5,E15*0,IF(AND(D15&gt;=5,D15&lt;10),E15*0.05,E15*0.1))</f>
        <v>150</v>
      </c>
      <c r="G15" s="8">
        <f ca="1">(E15+F15)*20%</f>
        <v>330</v>
      </c>
      <c r="H15" s="51">
        <f ca="1">E15+F15+G15</f>
        <v>1980</v>
      </c>
    </row>
    <row r="16" spans="1:12" x14ac:dyDescent="0.25">
      <c r="A16" s="8">
        <v>5</v>
      </c>
      <c r="B16" s="8" t="s">
        <v>97</v>
      </c>
      <c r="C16" s="48">
        <v>36175</v>
      </c>
      <c r="D16" s="51">
        <f ca="1">ROUND((B9-C16)/365,0)</f>
        <v>19</v>
      </c>
      <c r="E16" s="8">
        <v>1000</v>
      </c>
      <c r="F16" s="51">
        <f ca="1">IF(D16&lt;5,E16*0,IF(AND(D16&gt;=5,D16&lt;10),E16*0.05,E16*0.1))</f>
        <v>100</v>
      </c>
      <c r="G16" s="8">
        <f ca="1">(E16+F16)*20%</f>
        <v>220</v>
      </c>
      <c r="H16" s="51">
        <f ca="1">E16+F16+G16</f>
        <v>1320</v>
      </c>
    </row>
    <row r="17" spans="1:8" x14ac:dyDescent="0.25">
      <c r="A17" s="8"/>
      <c r="B17" s="49" t="s">
        <v>82</v>
      </c>
      <c r="E17" s="8"/>
      <c r="F17" s="51"/>
      <c r="G17" s="8"/>
      <c r="H17" s="51">
        <f ca="1">SUM(H12:H16)</f>
        <v>13200</v>
      </c>
    </row>
    <row r="20" spans="1:8" x14ac:dyDescent="0.25">
      <c r="D20" s="53"/>
      <c r="E20" s="53"/>
    </row>
  </sheetData>
  <autoFilter ref="A11:H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Задания 1-5</vt:lpstr>
      <vt:lpstr>Задание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Blizniuk Mikhail Vasilyevich</cp:lastModifiedBy>
  <cp:lastPrinted>2018-04-25T10:14:04Z</cp:lastPrinted>
  <dcterms:created xsi:type="dcterms:W3CDTF">2018-04-19T17:31:37Z</dcterms:created>
  <dcterms:modified xsi:type="dcterms:W3CDTF">2018-04-27T10:01:42Z</dcterms:modified>
</cp:coreProperties>
</file>