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4075" windowHeight="12930"/>
  </bookViews>
  <sheets>
    <sheet name="Лист1 В одном столбце AP выдели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P14" i="4" l="1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W29" i="4"/>
  <c r="AL29" i="4"/>
  <c r="AO29" i="4" s="1"/>
  <c r="U29" i="4"/>
  <c r="T29" i="4"/>
  <c r="G29" i="4"/>
  <c r="F29" i="4" a="1"/>
  <c r="F29" i="4" s="1"/>
  <c r="AW28" i="4"/>
  <c r="AO28" i="4"/>
  <c r="AL28" i="4"/>
  <c r="U28" i="4"/>
  <c r="T28" i="4"/>
  <c r="G28" i="4"/>
  <c r="F28" i="4" a="1"/>
  <c r="F28" i="4" s="1"/>
  <c r="AW27" i="4"/>
  <c r="AL27" i="4"/>
  <c r="AO27" i="4" s="1"/>
  <c r="U27" i="4"/>
  <c r="T27" i="4"/>
  <c r="G27" i="4"/>
  <c r="F27" i="4"/>
  <c r="F27" i="4" a="1"/>
  <c r="AW26" i="4"/>
  <c r="AL26" i="4"/>
  <c r="AO26" i="4" s="1"/>
  <c r="U26" i="4"/>
  <c r="T26" i="4"/>
  <c r="G26" i="4"/>
  <c r="F26" i="4" a="1"/>
  <c r="F26" i="4" s="1"/>
  <c r="AW25" i="4"/>
  <c r="AL25" i="4"/>
  <c r="AO25" i="4" s="1"/>
  <c r="U25" i="4"/>
  <c r="T25" i="4"/>
  <c r="G25" i="4"/>
  <c r="F25" i="4"/>
  <c r="F25" i="4" a="1"/>
  <c r="AW24" i="4"/>
  <c r="AO24" i="4"/>
  <c r="AL24" i="4"/>
  <c r="U24" i="4"/>
  <c r="T24" i="4"/>
  <c r="G24" i="4"/>
  <c r="F24" i="4" a="1"/>
  <c r="F24" i="4" s="1"/>
  <c r="AW23" i="4"/>
  <c r="AL23" i="4"/>
  <c r="AO23" i="4" s="1"/>
  <c r="U23" i="4"/>
  <c r="T23" i="4"/>
  <c r="G23" i="4"/>
  <c r="F23" i="4"/>
  <c r="F23" i="4" a="1"/>
  <c r="AW22" i="4"/>
  <c r="AO22" i="4"/>
  <c r="AL22" i="4"/>
  <c r="U22" i="4"/>
  <c r="T22" i="4"/>
  <c r="G22" i="4"/>
  <c r="F22" i="4" a="1"/>
  <c r="F22" i="4" s="1"/>
  <c r="AW21" i="4"/>
  <c r="AL21" i="4"/>
  <c r="AO21" i="4" s="1"/>
  <c r="U21" i="4"/>
  <c r="T21" i="4"/>
  <c r="G21" i="4"/>
  <c r="F21" i="4" a="1"/>
  <c r="F21" i="4" s="1"/>
  <c r="AW20" i="4"/>
  <c r="AL20" i="4"/>
  <c r="AO20" i="4" s="1"/>
  <c r="U20" i="4"/>
  <c r="T20" i="4"/>
  <c r="G20" i="4"/>
  <c r="F20" i="4" a="1"/>
  <c r="F20" i="4" s="1"/>
  <c r="AW19" i="4"/>
  <c r="AL19" i="4"/>
  <c r="AO19" i="4" s="1"/>
  <c r="U19" i="4"/>
  <c r="T19" i="4"/>
  <c r="G19" i="4"/>
  <c r="F19" i="4" a="1"/>
  <c r="F19" i="4" s="1"/>
  <c r="AW18" i="4"/>
  <c r="AL18" i="4"/>
  <c r="AO18" i="4" s="1"/>
  <c r="U18" i="4"/>
  <c r="T18" i="4"/>
  <c r="G18" i="4"/>
  <c r="F18" i="4" a="1"/>
  <c r="F18" i="4" s="1"/>
  <c r="AW17" i="4"/>
  <c r="AL17" i="4"/>
  <c r="AO17" i="4" s="1"/>
  <c r="U17" i="4"/>
  <c r="T17" i="4"/>
  <c r="G17" i="4"/>
  <c r="F17" i="4" a="1"/>
  <c r="F17" i="4" s="1"/>
  <c r="AW16" i="4"/>
  <c r="AL16" i="4"/>
  <c r="AO16" i="4" s="1"/>
  <c r="U16" i="4"/>
  <c r="T16" i="4"/>
  <c r="G16" i="4"/>
  <c r="F16" i="4" a="1"/>
  <c r="F16" i="4" s="1"/>
  <c r="AW15" i="4"/>
  <c r="AL15" i="4"/>
  <c r="AO15" i="4" s="1"/>
  <c r="U15" i="4"/>
  <c r="T15" i="4"/>
  <c r="G15" i="4"/>
  <c r="F15" i="4" a="1"/>
  <c r="F15" i="4" s="1"/>
  <c r="AW14" i="4"/>
  <c r="AL14" i="4"/>
  <c r="AO14" i="4" s="1"/>
  <c r="U14" i="4"/>
  <c r="T14" i="4"/>
  <c r="G14" i="4"/>
  <c r="F14" i="4" a="1"/>
  <c r="F14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K5" i="4"/>
  <c r="AJ5" i="4"/>
  <c r="AI5" i="4"/>
  <c r="AH5" i="4"/>
  <c r="AG5" i="4"/>
  <c r="AF5" i="4"/>
  <c r="AE5" i="4"/>
  <c r="AD5" i="4"/>
  <c r="AU3" i="4"/>
  <c r="AJ3" i="4"/>
  <c r="AU2" i="4"/>
  <c r="AJ2" i="4"/>
  <c r="AU1" i="4"/>
  <c r="AL5" i="4" l="1"/>
  <c r="AM5" i="4" s="1"/>
  <c r="AN5" i="4" s="1"/>
  <c r="AO5" i="4" s="1"/>
  <c r="AQ19" i="4"/>
  <c r="AR19" i="4"/>
  <c r="AQ21" i="4"/>
  <c r="AR21" i="4"/>
  <c r="AQ23" i="4"/>
  <c r="AR23" i="4"/>
  <c r="AQ25" i="4"/>
  <c r="AR25" i="4"/>
  <c r="AR26" i="4"/>
  <c r="AQ26" i="4"/>
  <c r="AS26" i="4" s="1"/>
  <c r="AT26" i="4" s="1"/>
  <c r="AV26" i="4" s="1"/>
  <c r="AQ14" i="4"/>
  <c r="AR14" i="4"/>
  <c r="AQ16" i="4"/>
  <c r="AR16" i="4"/>
  <c r="AQ27" i="4"/>
  <c r="AR27" i="4"/>
  <c r="AQ29" i="4"/>
  <c r="AR29" i="4"/>
  <c r="AQ17" i="4"/>
  <c r="AQ18" i="4"/>
  <c r="AQ20" i="4"/>
  <c r="AQ22" i="4"/>
  <c r="AQ24" i="4"/>
  <c r="AQ28" i="4"/>
  <c r="AQ15" i="4"/>
  <c r="AR15" i="4"/>
  <c r="AR17" i="4"/>
  <c r="AR18" i="4"/>
  <c r="AR20" i="4"/>
  <c r="AR22" i="4"/>
  <c r="AR24" i="4"/>
  <c r="AR28" i="4"/>
  <c r="AS28" i="4" l="1"/>
  <c r="AT28" i="4" s="1"/>
  <c r="AV28" i="4" s="1"/>
  <c r="AS22" i="4"/>
  <c r="AT22" i="4" s="1"/>
  <c r="AV22" i="4" s="1"/>
  <c r="AS18" i="4"/>
  <c r="AT18" i="4" s="1"/>
  <c r="AV18" i="4" s="1"/>
  <c r="AS25" i="4"/>
  <c r="AT25" i="4" s="1"/>
  <c r="AV25" i="4" s="1"/>
  <c r="AS23" i="4"/>
  <c r="AT23" i="4" s="1"/>
  <c r="AV23" i="4" s="1"/>
  <c r="AS21" i="4"/>
  <c r="AT21" i="4" s="1"/>
  <c r="AV21" i="4" s="1"/>
  <c r="AS19" i="4"/>
  <c r="AT19" i="4" s="1"/>
  <c r="AV19" i="4" s="1"/>
  <c r="AS15" i="4"/>
  <c r="AT15" i="4" s="1"/>
  <c r="AV15" i="4" s="1"/>
  <c r="AS24" i="4"/>
  <c r="AT24" i="4" s="1"/>
  <c r="AV24" i="4" s="1"/>
  <c r="AS20" i="4"/>
  <c r="AT20" i="4" s="1"/>
  <c r="AV20" i="4" s="1"/>
  <c r="AS17" i="4"/>
  <c r="AT17" i="4" s="1"/>
  <c r="AS29" i="4"/>
  <c r="AT29" i="4" s="1"/>
  <c r="AV29" i="4" s="1"/>
  <c r="AS27" i="4"/>
  <c r="AT27" i="4" s="1"/>
  <c r="AV27" i="4" s="1"/>
  <c r="AS16" i="4"/>
  <c r="AT16" i="4" s="1"/>
  <c r="AV16" i="4" s="1"/>
  <c r="AS14" i="4"/>
  <c r="AT14" i="4" s="1"/>
  <c r="AV14" i="4" s="1"/>
  <c r="AU17" i="4" l="1"/>
  <c r="AV17" i="4" s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sharedStrings.xml><?xml version="1.0" encoding="utf-8"?>
<sst xmlns="http://schemas.openxmlformats.org/spreadsheetml/2006/main" count="149" uniqueCount="122">
  <si>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</si>
  <si>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</si>
  <si>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</si>
  <si>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</si>
  <si>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</si>
  <si>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</si>
  <si>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</si>
  <si>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Календа-</t>
  </si>
  <si>
    <t xml:space="preserve"> 661 бух.рах.</t>
  </si>
  <si>
    <t xml:space="preserve">ДО </t>
  </si>
  <si>
    <t>кален-</t>
  </si>
  <si>
    <t>Дні</t>
  </si>
  <si>
    <t>ФОП</t>
  </si>
  <si>
    <t xml:space="preserve">№  </t>
  </si>
  <si>
    <t>зарплата</t>
  </si>
  <si>
    <t>Зарплата</t>
  </si>
  <si>
    <t>за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</si>
  <si>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</si>
  <si>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</si>
  <si>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</si>
  <si>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</si>
  <si>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</si>
  <si>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</si>
  <si>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</si>
  <si>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>Дата</t>
  </si>
  <si>
    <t xml:space="preserve"> </t>
  </si>
  <si>
    <t>14 мар - 6 апр</t>
  </si>
  <si>
    <t>УДЕРЖАНО</t>
  </si>
  <si>
    <t xml:space="preserve">НДФЛ: </t>
  </si>
  <si>
    <t>Военный</t>
  </si>
  <si>
    <t>Всего</t>
  </si>
  <si>
    <t>ВСЕГО</t>
  </si>
  <si>
    <t>Налог</t>
  </si>
  <si>
    <t>сбор</t>
  </si>
  <si>
    <t>удер</t>
  </si>
  <si>
    <t>без удер-</t>
  </si>
  <si>
    <t>с доходов</t>
  </si>
  <si>
    <t>с заработ-</t>
  </si>
  <si>
    <t>жано</t>
  </si>
  <si>
    <t>жаных</t>
  </si>
  <si>
    <t>физичес-</t>
  </si>
  <si>
    <t>ной</t>
  </si>
  <si>
    <t>с зара-</t>
  </si>
  <si>
    <t>алимен-</t>
  </si>
  <si>
    <t>ких лиц</t>
  </si>
  <si>
    <t>платы</t>
  </si>
  <si>
    <t>ботной</t>
  </si>
  <si>
    <t>тов</t>
  </si>
  <si>
    <t>с зароб.</t>
  </si>
  <si>
    <t xml:space="preserve">Фамилия </t>
  </si>
  <si>
    <t>имя отчество</t>
  </si>
  <si>
    <t xml:space="preserve">            Отпуск</t>
  </si>
  <si>
    <t>Срок</t>
  </si>
  <si>
    <t>с какого</t>
  </si>
  <si>
    <t>по какое</t>
  </si>
  <si>
    <t>Количе-</t>
  </si>
  <si>
    <t>ство</t>
  </si>
  <si>
    <t>дарных</t>
  </si>
  <si>
    <t>дней</t>
  </si>
  <si>
    <t>рные дни</t>
  </si>
  <si>
    <t>пребыва-</t>
  </si>
  <si>
    <t>ния</t>
  </si>
  <si>
    <t>трудовых</t>
  </si>
  <si>
    <t>отноше-</t>
  </si>
  <si>
    <t>ниях на</t>
  </si>
  <si>
    <t>пред-</t>
  </si>
  <si>
    <t>приятии</t>
  </si>
  <si>
    <t xml:space="preserve">Дни </t>
  </si>
  <si>
    <t>Часы</t>
  </si>
  <si>
    <r>
      <rPr>
        <b/>
        <sz val="11"/>
        <color theme="1"/>
        <rFont val="Calibri"/>
        <family val="2"/>
        <charset val="204"/>
        <scheme val="minor"/>
      </rPr>
      <t>Отработано</t>
    </r>
    <r>
      <rPr>
        <sz val="11"/>
        <color theme="1"/>
        <rFont val="Calibri"/>
        <family val="2"/>
        <charset val="204"/>
        <scheme val="minor"/>
      </rPr>
      <t xml:space="preserve"> на объектах дни и часы</t>
    </r>
  </si>
  <si>
    <t>Дни</t>
  </si>
  <si>
    <r>
      <rPr>
        <b/>
        <sz val="11"/>
        <color rgb="FF0000CC"/>
        <rFont val="Calibri"/>
        <family val="2"/>
        <charset val="204"/>
        <scheme val="minor"/>
      </rPr>
      <t xml:space="preserve">НАЧИСЛЕНО: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 на объектах, Отпуск, Расчётные, гривень </t>
    </r>
  </si>
  <si>
    <t>Отпуск</t>
  </si>
  <si>
    <t>Расчёт-</t>
  </si>
  <si>
    <t>ные</t>
  </si>
  <si>
    <t xml:space="preserve"> + Отпуск</t>
  </si>
  <si>
    <t xml:space="preserve"> + Расчё-</t>
  </si>
  <si>
    <t>тные</t>
  </si>
  <si>
    <t>ВИДАЧИ</t>
  </si>
  <si>
    <t>После</t>
  </si>
  <si>
    <t>удержа-</t>
  </si>
  <si>
    <t>ных али-</t>
  </si>
  <si>
    <t>ментов,</t>
  </si>
  <si>
    <t>Фамилия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</si>
  <si>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приёма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</si>
  <si>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</si>
  <si>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</si>
  <si>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t xml:space="preserve">Алыменты, </t>
  </si>
  <si>
    <t>Постанов-</t>
  </si>
  <si>
    <t>ления</t>
  </si>
  <si>
    <t>Норма продолжительности  рыбочого времени: дни / часы</t>
  </si>
  <si>
    <t xml:space="preserve">Расчётно-платёжная ведоместь № «_____» за </t>
  </si>
  <si>
    <t>в этом</t>
  </si>
  <si>
    <t>месяце</t>
  </si>
  <si>
    <t>Единый</t>
  </si>
  <si>
    <t>социаль-</t>
  </si>
  <si>
    <t>ный</t>
  </si>
  <si>
    <t>взнос</t>
  </si>
  <si>
    <t>Инв. 8,41 %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</si>
  <si>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</si>
  <si>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t>Курочкин Никита Никитович Инвалид  (Карта)</t>
  </si>
  <si>
    <t>Зуев Иван Михайлович Инвалид  (Карта)</t>
  </si>
  <si>
    <t>Соловьёв Андрей Андреевич Инвалид  (Карта)</t>
  </si>
  <si>
    <t>Приём</t>
  </si>
  <si>
    <t>штатных</t>
  </si>
  <si>
    <t>Уволь-</t>
  </si>
  <si>
    <t>нения</t>
  </si>
  <si>
    <t>Начисле-</t>
  </si>
  <si>
    <t>ния на зарплату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</si>
  <si>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</si>
  <si>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</si>
  <si>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</si>
  <si>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</si>
  <si>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</si>
  <si>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</si>
  <si>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</si>
  <si>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</si>
  <si>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Щеглов Василий Николаевич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</si>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</sst>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19]d\ mmm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i/>
      <sz val="1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rgb="FF0033CC"/>
      <name val="Arial"/>
      <family val="2"/>
      <charset val="204"/>
    </font>
    <font>
      <sz val="14"/>
      <color rgb="FF0033C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77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0" fontId="10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9" xfId="1" applyBorder="1" applyAlignment="1" applyProtection="1">
      <alignment horizontal="center"/>
    </xf>
    <xf numFmtId="0" fontId="6" fillId="0" borderId="7" xfId="1" applyBorder="1" applyAlignment="1" applyProtection="1">
      <alignment horizontal="center"/>
    </xf>
    <xf numFmtId="0" fontId="3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3" fillId="0" borderId="11" xfId="0" applyFont="1" applyBorder="1" applyProtection="1"/>
    <xf numFmtId="0" fontId="13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2" fillId="0" borderId="8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5" xfId="0" applyBorder="1" applyProtection="1"/>
    <xf numFmtId="0" fontId="6" fillId="0" borderId="14" xfId="1" applyBorder="1" applyAlignment="1" applyProtection="1">
      <alignment horizontal="center"/>
    </xf>
    <xf numFmtId="0" fontId="6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3" fillId="0" borderId="0" xfId="0" applyFont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9" fontId="3" fillId="4" borderId="0" xfId="0" applyNumberFormat="1" applyFont="1" applyFill="1" applyBorder="1" applyAlignment="1" applyProtection="1">
      <alignment horizontal="center"/>
    </xf>
    <xf numFmtId="0" fontId="15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5" fillId="0" borderId="13" xfId="0" applyFont="1" applyBorder="1" applyProtection="1"/>
    <xf numFmtId="9" fontId="7" fillId="0" borderId="13" xfId="0" applyNumberFormat="1" applyFont="1" applyFill="1" applyBorder="1" applyAlignment="1" applyProtection="1">
      <alignment horizontal="left"/>
    </xf>
    <xf numFmtId="0" fontId="13" fillId="0" borderId="5" xfId="0" applyFont="1" applyBorder="1" applyAlignment="1" applyProtection="1">
      <alignment horizontal="center"/>
    </xf>
    <xf numFmtId="0" fontId="7" fillId="0" borderId="13" xfId="0" applyFont="1" applyBorder="1" applyProtection="1"/>
    <xf numFmtId="0" fontId="17" fillId="4" borderId="5" xfId="1" applyFont="1" applyFill="1" applyBorder="1" applyAlignment="1" applyProtection="1">
      <alignment horizontal="center"/>
    </xf>
    <xf numFmtId="9" fontId="3" fillId="2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2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9" fontId="3" fillId="0" borderId="17" xfId="0" applyNumberFormat="1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0" fillId="0" borderId="20" xfId="0" applyBorder="1" applyProtection="1"/>
    <xf numFmtId="0" fontId="0" fillId="0" borderId="16" xfId="0" applyFill="1" applyBorder="1" applyProtection="1"/>
    <xf numFmtId="4" fontId="16" fillId="0" borderId="16" xfId="0" applyNumberFormat="1" applyFont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16" fillId="0" borderId="21" xfId="0" applyNumberFormat="1" applyFont="1" applyBorder="1" applyAlignment="1" applyProtection="1">
      <alignment horizontal="center"/>
    </xf>
    <xf numFmtId="4" fontId="16" fillId="4" borderId="21" xfId="0" applyNumberFormat="1" applyFont="1" applyFill="1" applyBorder="1" applyAlignment="1" applyProtection="1">
      <alignment horizontal="center"/>
    </xf>
    <xf numFmtId="4" fontId="16" fillId="0" borderId="21" xfId="0" applyNumberFormat="1" applyFont="1" applyFill="1" applyBorder="1" applyAlignment="1" applyProtection="1">
      <alignment horizontal="center"/>
    </xf>
    <xf numFmtId="0" fontId="16" fillId="3" borderId="21" xfId="0" applyFont="1" applyFill="1" applyBorder="1" applyProtection="1">
      <protection locked="0"/>
    </xf>
    <xf numFmtId="0" fontId="16" fillId="3" borderId="21" xfId="0" applyFont="1" applyFill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ill="1" applyProtection="1"/>
    <xf numFmtId="49" fontId="5" fillId="0" borderId="0" xfId="0" applyNumberFormat="1" applyFont="1" applyFill="1" applyAlignment="1" applyProtection="1">
      <alignment horizontal="left"/>
      <protection locked="0"/>
    </xf>
    <xf numFmtId="4" fontId="6" fillId="0" borderId="4" xfId="1" applyNumberForma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3" fillId="0" borderId="12" xfId="0" applyFont="1" applyFill="1" applyBorder="1" applyProtection="1"/>
    <xf numFmtId="0" fontId="3" fillId="0" borderId="11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0" fontId="0" fillId="4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20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right"/>
    </xf>
    <xf numFmtId="0" fontId="6" fillId="0" borderId="0" xfId="1" applyFill="1" applyBorder="1" applyAlignment="1" applyProtection="1"/>
    <xf numFmtId="1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left"/>
    </xf>
    <xf numFmtId="4" fontId="23" fillId="0" borderId="0" xfId="2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>
      <protection locked="0"/>
    </xf>
    <xf numFmtId="165" fontId="21" fillId="0" borderId="0" xfId="0" applyNumberFormat="1" applyFont="1" applyFill="1" applyBorder="1" applyAlignment="1" applyProtection="1">
      <alignment horizontal="center"/>
    </xf>
    <xf numFmtId="4" fontId="24" fillId="0" borderId="0" xfId="2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0" fillId="0" borderId="21" xfId="0" applyFill="1" applyBorder="1" applyProtection="1"/>
    <xf numFmtId="0" fontId="19" fillId="0" borderId="21" xfId="0" applyFont="1" applyBorder="1" applyAlignment="1" applyProtection="1">
      <alignment horizontal="center"/>
    </xf>
    <xf numFmtId="4" fontId="16" fillId="4" borderId="21" xfId="0" applyNumberFormat="1" applyFont="1" applyFill="1" applyBorder="1" applyAlignment="1" applyProtection="1">
      <alignment horizontal="center"/>
      <protection locked="0"/>
    </xf>
    <xf numFmtId="4" fontId="19" fillId="0" borderId="21" xfId="0" applyNumberFormat="1" applyFont="1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4" borderId="17" xfId="0" applyNumberForma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165" fontId="16" fillId="3" borderId="16" xfId="0" applyNumberFormat="1" applyFont="1" applyFill="1" applyBorder="1" applyAlignment="1" applyProtection="1">
      <alignment horizontal="center"/>
      <protection locked="0"/>
    </xf>
    <xf numFmtId="165" fontId="16" fillId="3" borderId="6" xfId="0" applyNumberFormat="1" applyFont="1" applyFill="1" applyBorder="1" applyAlignment="1" applyProtection="1">
      <alignment horizontal="center"/>
      <protection locked="0"/>
    </xf>
    <xf numFmtId="0" fontId="16" fillId="3" borderId="16" xfId="0" applyFont="1" applyFill="1" applyBorder="1" applyAlignment="1" applyProtection="1">
      <alignment horizontal="center"/>
      <protection locked="0"/>
    </xf>
    <xf numFmtId="0" fontId="16" fillId="0" borderId="21" xfId="0" applyFont="1" applyFill="1" applyBorder="1" applyAlignment="1" applyProtection="1">
      <alignment horizontal="center"/>
    </xf>
    <xf numFmtId="0" fontId="16" fillId="0" borderId="16" xfId="0" applyFont="1" applyFill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/>
    </xf>
    <xf numFmtId="4" fontId="16" fillId="0" borderId="21" xfId="0" applyNumberFormat="1" applyFont="1" applyFill="1" applyBorder="1" applyAlignment="1" applyProtection="1">
      <alignment horizontal="center"/>
      <protection locked="0"/>
    </xf>
    <xf numFmtId="4" fontId="16" fillId="0" borderId="22" xfId="0" applyNumberFormat="1" applyFont="1" applyBorder="1" applyAlignment="1" applyProtection="1">
      <alignment horizontal="center"/>
    </xf>
    <xf numFmtId="0" fontId="16" fillId="0" borderId="6" xfId="0" applyFont="1" applyFill="1" applyBorder="1" applyProtection="1"/>
    <xf numFmtId="165" fontId="16" fillId="3" borderId="21" xfId="0" applyNumberFormat="1" applyFont="1" applyFill="1" applyBorder="1" applyAlignment="1" applyProtection="1">
      <alignment horizontal="center"/>
      <protection locked="0"/>
    </xf>
    <xf numFmtId="165" fontId="16" fillId="3" borderId="12" xfId="0" applyNumberFormat="1" applyFont="1" applyFill="1" applyBorder="1" applyAlignment="1" applyProtection="1">
      <alignment horizontal="center"/>
      <protection locked="0"/>
    </xf>
    <xf numFmtId="0" fontId="16" fillId="0" borderId="23" xfId="0" applyFont="1" applyBorder="1" applyProtection="1"/>
    <xf numFmtId="0" fontId="16" fillId="3" borderId="16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6" fillId="3" borderId="12" xfId="0" applyFont="1" applyFill="1" applyBorder="1" applyProtection="1">
      <protection locked="0"/>
    </xf>
    <xf numFmtId="0" fontId="16" fillId="3" borderId="6" xfId="0" applyFont="1" applyFill="1" applyBorder="1" applyProtection="1">
      <protection locked="0"/>
    </xf>
    <xf numFmtId="0" fontId="30" fillId="3" borderId="16" xfId="0" applyFont="1" applyFill="1" applyBorder="1" applyProtection="1">
      <protection locked="0"/>
    </xf>
    <xf numFmtId="0" fontId="30" fillId="3" borderId="21" xfId="0" applyFont="1" applyFill="1" applyBorder="1" applyProtection="1">
      <protection locked="0"/>
    </xf>
    <xf numFmtId="16" fontId="16" fillId="3" borderId="21" xfId="0" applyNumberFormat="1" applyFont="1" applyFill="1" applyBorder="1" applyAlignment="1" applyProtection="1">
      <alignment horizontal="center"/>
      <protection locked="0"/>
    </xf>
    <xf numFmtId="4" fontId="16" fillId="0" borderId="16" xfId="0" applyNumberFormat="1" applyFont="1" applyFill="1" applyBorder="1" applyAlignment="1" applyProtection="1">
      <alignment horizontal="center"/>
      <protection locked="0"/>
    </xf>
    <xf numFmtId="4" fontId="16" fillId="4" borderId="16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165" fontId="16" fillId="3" borderId="7" xfId="0" applyNumberFormat="1" applyFont="1" applyFill="1" applyBorder="1" applyAlignment="1" applyProtection="1">
      <alignment horizontal="center"/>
      <protection locked="0"/>
    </xf>
    <xf numFmtId="165" fontId="16" fillId="3" borderId="8" xfId="0" applyNumberFormat="1" applyFont="1" applyFill="1" applyBorder="1" applyAlignment="1" applyProtection="1">
      <alignment horizontal="center"/>
      <protection locked="0"/>
    </xf>
    <xf numFmtId="0" fontId="16" fillId="3" borderId="7" xfId="0" applyFont="1" applyFill="1" applyBorder="1" applyAlignment="1" applyProtection="1">
      <alignment horizontal="center"/>
      <protection locked="0"/>
    </xf>
    <xf numFmtId="165" fontId="16" fillId="3" borderId="11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 applyProtection="1">
      <alignment horizontal="center"/>
    </xf>
    <xf numFmtId="165" fontId="16" fillId="3" borderId="23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Protection="1"/>
    <xf numFmtId="0" fontId="16" fillId="0" borderId="0" xfId="0" applyFont="1" applyBorder="1" applyProtection="1"/>
    <xf numFmtId="0" fontId="32" fillId="0" borderId="5" xfId="0" applyFont="1" applyBorder="1" applyAlignment="1" applyProtection="1">
      <alignment horizontal="center"/>
    </xf>
    <xf numFmtId="0" fontId="33" fillId="0" borderId="5" xfId="0" applyFont="1" applyBorder="1" applyAlignment="1" applyProtection="1">
      <alignment horizontal="center"/>
    </xf>
    <xf numFmtId="0" fontId="33" fillId="0" borderId="5" xfId="0" applyFont="1" applyFill="1" applyBorder="1" applyAlignment="1" applyProtection="1">
      <alignment horizontal="center"/>
    </xf>
    <xf numFmtId="4" fontId="16" fillId="5" borderId="16" xfId="0" applyNumberFormat="1" applyFont="1" applyFill="1" applyBorder="1" applyAlignment="1" applyProtection="1">
      <alignment horizontal="center"/>
    </xf>
    <xf numFmtId="4" fontId="31" fillId="5" borderId="16" xfId="0" applyNumberFormat="1" applyFont="1" applyFill="1" applyBorder="1" applyAlignment="1" applyProtection="1">
      <alignment horizontal="center"/>
    </xf>
    <xf numFmtId="4" fontId="16" fillId="5" borderId="21" xfId="0" applyNumberFormat="1" applyFont="1" applyFill="1" applyBorder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389"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  <dxf>
      <numFmt numFmtId="167" formatCode="#,##0.00&quot; Ин.&quot;"/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89"/>
  <sheetViews>
    <sheetView tabSelected="1" workbookViewId="0">
      <selection activeCell="AP14" sqref="AP14:AP29"/>
    </sheetView>
  </sheetViews>
  <sheetFormatPr defaultRowHeight="15" outlineLevelCol="1" x14ac:dyDescent="0.25"/>
  <cols>
    <col min="2" max="2" width="42.5703125" customWidth="1"/>
    <col min="3" max="3" width="10.42578125" hidden="1" customWidth="1" outlineLevel="1"/>
    <col min="4" max="4" width="0" hidden="1" customWidth="1" outlineLevel="1"/>
    <col min="5" max="5" width="11.140625" hidden="1" customWidth="1" outlineLevel="1"/>
    <col min="6" max="6" width="0" hidden="1" customWidth="1" outlineLevel="1"/>
    <col min="7" max="9" width="9.42578125" hidden="1" customWidth="1" outlineLevel="1"/>
    <col min="10" max="11" width="9.28515625" hidden="1" customWidth="1" outlineLevel="1"/>
    <col min="12" max="19" width="0" hidden="1" customWidth="1" outlineLevel="1"/>
    <col min="20" max="21" width="9.42578125" hidden="1" customWidth="1" outlineLevel="1"/>
    <col min="22" max="24" width="0" hidden="1" customWidth="1" outlineLevel="1"/>
    <col min="25" max="26" width="9.5703125" hidden="1" customWidth="1" outlineLevel="1"/>
    <col min="27" max="28" width="9.28515625" hidden="1" customWidth="1" outlineLevel="1"/>
    <col min="29" max="37" width="0" hidden="1" customWidth="1" outlineLevel="1"/>
    <col min="38" max="38" width="9.7109375" hidden="1" customWidth="1" outlineLevel="1"/>
    <col min="39" max="40" width="0" hidden="1" customWidth="1" outlineLevel="1"/>
    <col min="41" max="41" width="9.7109375" hidden="1" customWidth="1" outlineLevel="1"/>
    <col min="42" max="42" width="13.7109375" customWidth="1" collapsed="1"/>
    <col min="43" max="45" width="9.42578125" bestFit="1" customWidth="1"/>
    <col min="46" max="46" width="9.7109375" bestFit="1" customWidth="1"/>
    <col min="48" max="48" width="9.7109375" bestFit="1" customWidth="1"/>
  </cols>
  <sheetData>
    <row r="1" spans="1:51" ht="18.75" x14ac:dyDescent="0.3">
      <c r="A1" s="1"/>
      <c r="B1" s="2"/>
      <c r="C1" s="2"/>
      <c r="D1" s="2"/>
      <c r="E1" s="2"/>
      <c r="F1" s="3"/>
      <c r="G1" s="2"/>
      <c r="T1" s="2"/>
      <c r="U1" s="2"/>
      <c r="V1" s="92" t="s">
        <v>0</v>
      </c>
      <c r="W1" s="93"/>
      <c r="X1" s="93"/>
      <c r="Y1" s="93"/>
      <c r="Z1" s="93"/>
      <c r="AA1" s="93"/>
      <c r="AB1" s="94" t="s">
        <v>1</v>
      </c>
      <c r="AC1" s="93"/>
      <c r="AD1" s="93"/>
      <c r="AE1" s="93"/>
      <c r="AF1" s="4" t="s">
        <v>2</v>
      </c>
      <c r="AG1" s="5"/>
      <c r="AH1" s="5"/>
      <c r="AI1" s="6"/>
      <c r="AJ1" s="95">
        <v>3723</v>
      </c>
      <c r="AK1" s="93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84</v>
      </c>
      <c r="AW1" s="2"/>
      <c r="AX1" s="2"/>
    </row>
    <row r="2" spans="1:51" ht="18.75" x14ac:dyDescent="0.3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2" t="s">
        <v>91</v>
      </c>
      <c r="W2" s="93"/>
      <c r="X2" s="93"/>
      <c r="Y2" s="93"/>
      <c r="Z2" s="93"/>
      <c r="AA2" s="93"/>
      <c r="AB2" s="93"/>
      <c r="AC2" s="93"/>
      <c r="AD2" s="93"/>
      <c r="AE2" s="93"/>
      <c r="AF2" s="4" t="s">
        <v>4</v>
      </c>
      <c r="AG2" s="5"/>
      <c r="AH2" s="5"/>
      <c r="AI2" s="6"/>
      <c r="AJ2" s="10">
        <f>AJ1*AP13</f>
        <v>819.06000000000006</v>
      </c>
      <c r="AK2" s="93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85</v>
      </c>
      <c r="AW2" s="2"/>
      <c r="AX2" s="2"/>
    </row>
    <row r="3" spans="1:51" x14ac:dyDescent="0.25">
      <c r="A3" s="2"/>
      <c r="B3" s="2"/>
      <c r="C3" s="2"/>
      <c r="D3" s="2"/>
      <c r="E3" s="2"/>
      <c r="F3" s="7" t="s">
        <v>90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93"/>
      <c r="W3" s="93"/>
      <c r="X3" s="93"/>
      <c r="Y3" s="93"/>
      <c r="Z3" s="93"/>
      <c r="AA3" s="93"/>
      <c r="AB3" s="93"/>
      <c r="AC3" s="93"/>
      <c r="AD3" s="93"/>
      <c r="AE3" s="93"/>
      <c r="AF3" s="4" t="s">
        <v>6</v>
      </c>
      <c r="AG3" s="5"/>
      <c r="AH3" s="5"/>
      <c r="AI3" s="6"/>
      <c r="AJ3" s="96">
        <f>AJ1*8.41%</f>
        <v>313.10430000000002</v>
      </c>
      <c r="AK3" s="93"/>
      <c r="AL3" s="7" t="s">
        <v>99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86</v>
      </c>
      <c r="AW3" s="2"/>
      <c r="AX3" s="2"/>
    </row>
    <row r="4" spans="1:51" x14ac:dyDescent="0.25">
      <c r="A4" s="13"/>
      <c r="B4" s="13"/>
      <c r="C4" s="15" t="s">
        <v>103</v>
      </c>
      <c r="D4" s="16" t="s">
        <v>105</v>
      </c>
      <c r="E4" s="17" t="s">
        <v>51</v>
      </c>
      <c r="F4" s="18"/>
      <c r="G4" s="19" t="s">
        <v>7</v>
      </c>
      <c r="H4" s="18" t="s">
        <v>69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97" t="s">
        <v>71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21"/>
      <c r="AM4" s="21"/>
      <c r="AN4" s="21"/>
      <c r="AO4" s="22" t="s">
        <v>8</v>
      </c>
      <c r="AP4" s="16" t="s">
        <v>107</v>
      </c>
      <c r="AQ4" s="20"/>
      <c r="AR4" s="20" t="s">
        <v>27</v>
      </c>
      <c r="AS4" s="34"/>
      <c r="AT4" s="17"/>
      <c r="AU4" s="140" t="s">
        <v>87</v>
      </c>
      <c r="AV4" s="24" t="s">
        <v>9</v>
      </c>
      <c r="AW4" s="14"/>
      <c r="AX4" s="18"/>
    </row>
    <row r="5" spans="1:51" x14ac:dyDescent="0.25">
      <c r="A5" s="25"/>
      <c r="B5" s="25"/>
      <c r="C5" s="27" t="s">
        <v>104</v>
      </c>
      <c r="D5" s="28" t="s">
        <v>106</v>
      </c>
      <c r="E5" s="29" t="s">
        <v>52</v>
      </c>
      <c r="F5" s="30" t="s">
        <v>55</v>
      </c>
      <c r="G5" s="31" t="s">
        <v>59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30</v>
      </c>
      <c r="U5" s="34"/>
      <c r="V5" s="99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108</v>
      </c>
      <c r="AQ5" s="103">
        <v>1</v>
      </c>
      <c r="AR5" s="39">
        <v>2</v>
      </c>
      <c r="AS5" s="39">
        <v>3</v>
      </c>
      <c r="AT5" s="13"/>
      <c r="AU5" s="139" t="s">
        <v>88</v>
      </c>
      <c r="AV5" s="40" t="s">
        <v>78</v>
      </c>
      <c r="AW5" s="26"/>
      <c r="AX5" s="41"/>
    </row>
    <row r="6" spans="1:51" ht="18" x14ac:dyDescent="0.25">
      <c r="A6" s="25"/>
      <c r="B6" s="25"/>
      <c r="C6" s="27"/>
      <c r="D6" s="27" t="s">
        <v>104</v>
      </c>
      <c r="E6" s="42"/>
      <c r="F6" s="43" t="s">
        <v>56</v>
      </c>
      <c r="G6" s="44" t="s">
        <v>60</v>
      </c>
      <c r="H6" s="42" t="s">
        <v>67</v>
      </c>
      <c r="I6" s="44" t="s">
        <v>68</v>
      </c>
      <c r="J6" s="42" t="s">
        <v>67</v>
      </c>
      <c r="K6" s="44" t="s">
        <v>68</v>
      </c>
      <c r="L6" s="44" t="s">
        <v>11</v>
      </c>
      <c r="M6" s="44" t="s">
        <v>68</v>
      </c>
      <c r="N6" s="44" t="s">
        <v>11</v>
      </c>
      <c r="O6" s="44" t="s">
        <v>68</v>
      </c>
      <c r="P6" s="44" t="s">
        <v>11</v>
      </c>
      <c r="Q6" s="44" t="s">
        <v>68</v>
      </c>
      <c r="R6" s="44" t="s">
        <v>11</v>
      </c>
      <c r="S6" s="44" t="s">
        <v>68</v>
      </c>
      <c r="T6" s="46" t="s">
        <v>70</v>
      </c>
      <c r="U6" s="19" t="s">
        <v>68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48" t="s">
        <v>30</v>
      </c>
      <c r="AM6" s="47" t="s">
        <v>72</v>
      </c>
      <c r="AN6" s="47" t="s">
        <v>73</v>
      </c>
      <c r="AO6" s="24" t="s">
        <v>31</v>
      </c>
      <c r="AP6" s="171" t="s">
        <v>12</v>
      </c>
      <c r="AQ6" s="137" t="s">
        <v>28</v>
      </c>
      <c r="AR6" s="104" t="s">
        <v>29</v>
      </c>
      <c r="AS6" s="104" t="s">
        <v>30</v>
      </c>
      <c r="AT6" s="49" t="s">
        <v>31</v>
      </c>
      <c r="AU6" s="139" t="s">
        <v>89</v>
      </c>
      <c r="AV6" s="50" t="s">
        <v>79</v>
      </c>
      <c r="AW6" s="26"/>
      <c r="AX6" s="41"/>
    </row>
    <row r="7" spans="1:51" ht="18" x14ac:dyDescent="0.25">
      <c r="A7" s="51" t="s">
        <v>13</v>
      </c>
      <c r="B7" s="51" t="s">
        <v>49</v>
      </c>
      <c r="C7" s="90" t="s">
        <v>92</v>
      </c>
      <c r="D7" s="52" t="s">
        <v>92</v>
      </c>
      <c r="E7" s="42"/>
      <c r="F7" s="39" t="s">
        <v>10</v>
      </c>
      <c r="G7" s="44" t="s">
        <v>61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53" t="s">
        <v>14</v>
      </c>
      <c r="AM7" s="49"/>
      <c r="AN7" s="49" t="s">
        <v>74</v>
      </c>
      <c r="AO7" s="40" t="s">
        <v>15</v>
      </c>
      <c r="AP7" s="172" t="s">
        <v>94</v>
      </c>
      <c r="AQ7" s="44" t="s">
        <v>32</v>
      </c>
      <c r="AR7" s="45" t="s">
        <v>33</v>
      </c>
      <c r="AS7" s="45" t="s">
        <v>34</v>
      </c>
      <c r="AT7" s="49" t="s">
        <v>35</v>
      </c>
      <c r="AU7" s="54">
        <v>0.25</v>
      </c>
      <c r="AV7" s="50" t="s">
        <v>80</v>
      </c>
      <c r="AW7" s="55" t="s">
        <v>83</v>
      </c>
      <c r="AX7" s="41"/>
    </row>
    <row r="8" spans="1:51" ht="18" x14ac:dyDescent="0.25">
      <c r="A8" s="51" t="s">
        <v>16</v>
      </c>
      <c r="B8" s="51" t="s">
        <v>50</v>
      </c>
      <c r="C8" s="91" t="s">
        <v>93</v>
      </c>
      <c r="D8" s="56" t="s">
        <v>93</v>
      </c>
      <c r="E8" s="57" t="s">
        <v>53</v>
      </c>
      <c r="F8" s="44" t="s">
        <v>57</v>
      </c>
      <c r="G8" s="44" t="s">
        <v>62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58"/>
      <c r="AM8" s="49"/>
      <c r="AN8" s="49"/>
      <c r="AO8" s="40" t="s">
        <v>75</v>
      </c>
      <c r="AP8" s="173" t="s">
        <v>95</v>
      </c>
      <c r="AQ8" s="44" t="s">
        <v>36</v>
      </c>
      <c r="AR8" s="45" t="s">
        <v>37</v>
      </c>
      <c r="AS8" s="45" t="s">
        <v>38</v>
      </c>
      <c r="AT8" s="49" t="s">
        <v>39</v>
      </c>
      <c r="AU8" s="59"/>
      <c r="AV8" s="50" t="s">
        <v>81</v>
      </c>
      <c r="AW8" s="55" t="s">
        <v>50</v>
      </c>
      <c r="AX8" s="41"/>
    </row>
    <row r="9" spans="1:51" ht="18" x14ac:dyDescent="0.25">
      <c r="A9" s="51" t="s">
        <v>17</v>
      </c>
      <c r="B9" s="25"/>
      <c r="C9" s="53" t="s">
        <v>18</v>
      </c>
      <c r="D9" s="60" t="s">
        <v>18</v>
      </c>
      <c r="E9" s="57" t="s">
        <v>54</v>
      </c>
      <c r="F9" s="44" t="s">
        <v>58</v>
      </c>
      <c r="G9" s="44" t="s">
        <v>63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58"/>
      <c r="AM9" s="49"/>
      <c r="AN9" s="49"/>
      <c r="AO9" s="40" t="s">
        <v>76</v>
      </c>
      <c r="AP9" s="172" t="s">
        <v>96</v>
      </c>
      <c r="AQ9" s="56" t="s">
        <v>40</v>
      </c>
      <c r="AR9" s="45" t="s">
        <v>41</v>
      </c>
      <c r="AS9" s="45" t="s">
        <v>42</v>
      </c>
      <c r="AT9" s="49" t="s">
        <v>43</v>
      </c>
      <c r="AU9" s="61"/>
      <c r="AV9" s="62" t="s">
        <v>82</v>
      </c>
      <c r="AW9" s="26"/>
      <c r="AX9" s="41"/>
    </row>
    <row r="10" spans="1:51" ht="18" x14ac:dyDescent="0.25">
      <c r="A10" s="63"/>
      <c r="C10" s="60" t="s">
        <v>19</v>
      </c>
      <c r="D10" s="60" t="s">
        <v>19</v>
      </c>
      <c r="E10" s="57" t="s">
        <v>20</v>
      </c>
      <c r="F10" s="44"/>
      <c r="G10" s="44" t="s">
        <v>64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58"/>
      <c r="AM10" s="49"/>
      <c r="AN10" s="49"/>
      <c r="AO10" s="40" t="s">
        <v>77</v>
      </c>
      <c r="AP10" s="172" t="s">
        <v>97</v>
      </c>
      <c r="AQ10" s="44" t="s">
        <v>44</v>
      </c>
      <c r="AR10" s="45" t="s">
        <v>45</v>
      </c>
      <c r="AS10" s="45" t="s">
        <v>46</v>
      </c>
      <c r="AT10" s="49" t="s">
        <v>47</v>
      </c>
      <c r="AU10" s="64"/>
      <c r="AV10" s="62" t="s">
        <v>21</v>
      </c>
      <c r="AW10" s="26"/>
      <c r="AX10" s="41"/>
    </row>
    <row r="11" spans="1:51" ht="15.75" x14ac:dyDescent="0.25">
      <c r="A11" s="63"/>
      <c r="B11" s="26"/>
      <c r="C11" s="44" t="s">
        <v>53</v>
      </c>
      <c r="D11" s="44" t="s">
        <v>54</v>
      </c>
      <c r="E11" s="42"/>
      <c r="F11" s="39"/>
      <c r="G11" s="44" t="s">
        <v>65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58"/>
      <c r="AM11" s="49"/>
      <c r="AN11" s="49"/>
      <c r="AO11" s="40"/>
      <c r="AP11" s="65" t="s">
        <v>22</v>
      </c>
      <c r="AQ11" s="44" t="s">
        <v>48</v>
      </c>
      <c r="AR11" s="45"/>
      <c r="AS11" s="45" t="s">
        <v>45</v>
      </c>
      <c r="AT11" s="49" t="s">
        <v>15</v>
      </c>
      <c r="AU11" s="66"/>
      <c r="AV11" s="62" t="s">
        <v>15</v>
      </c>
      <c r="AW11" s="26"/>
      <c r="AX11" s="41"/>
    </row>
    <row r="12" spans="1:51" x14ac:dyDescent="0.25">
      <c r="A12" s="25"/>
      <c r="B12" s="26"/>
      <c r="C12" s="44" t="s">
        <v>23</v>
      </c>
      <c r="D12" s="44" t="s">
        <v>20</v>
      </c>
      <c r="E12" s="42"/>
      <c r="F12" s="39"/>
      <c r="G12" s="56" t="s">
        <v>66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58"/>
      <c r="AM12" s="49"/>
      <c r="AN12" s="49"/>
      <c r="AO12" s="45"/>
      <c r="AP12" s="67" t="s">
        <v>98</v>
      </c>
      <c r="AQ12" s="44" t="s">
        <v>45</v>
      </c>
      <c r="AR12" s="45"/>
      <c r="AS12" s="45"/>
      <c r="AT12" s="49"/>
      <c r="AU12" s="68"/>
      <c r="AV12" s="41"/>
      <c r="AW12" s="26"/>
      <c r="AX12" s="41"/>
    </row>
    <row r="13" spans="1:51" ht="15.75" thickBot="1" x14ac:dyDescent="0.3">
      <c r="A13" s="69"/>
      <c r="B13" s="70"/>
      <c r="C13" s="71" t="s">
        <v>24</v>
      </c>
      <c r="D13" s="71" t="s">
        <v>24</v>
      </c>
      <c r="E13" s="42"/>
      <c r="F13" s="73"/>
      <c r="G13" s="69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2"/>
      <c r="U13" s="74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76"/>
      <c r="AM13" s="75"/>
      <c r="AN13" s="75"/>
      <c r="AO13" s="75" t="s">
        <v>25</v>
      </c>
      <c r="AP13" s="136">
        <v>0.22</v>
      </c>
      <c r="AQ13" s="138">
        <v>0.18</v>
      </c>
      <c r="AR13" s="105">
        <v>1.4999999999999999E-2</v>
      </c>
      <c r="AS13" s="106"/>
      <c r="AT13" s="75"/>
      <c r="AU13" s="77"/>
      <c r="AV13" s="78"/>
      <c r="AW13" s="70"/>
      <c r="AX13" s="79"/>
    </row>
    <row r="14" spans="1:51" x14ac:dyDescent="0.25">
      <c r="A14" s="80">
        <f>IF(B14&lt;&gt;"",1,"")</f>
        <v>1</v>
      </c>
      <c r="B14" s="153" t="s">
        <v>109</v>
      </c>
      <c r="C14" s="150"/>
      <c r="D14" s="151"/>
      <c r="E14" s="159"/>
      <c r="F14" s="144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45">
        <f t="shared" ref="G14:G25" si="0">IF(B14="","",IF(D14="",G$99,DAY(D14))-IF(C14="",0,DAY(C14)-1))</f>
        <v>0</v>
      </c>
      <c r="H14" s="88">
        <v>21</v>
      </c>
      <c r="I14" s="143">
        <v>167</v>
      </c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89">
        <f>SUM(H14,J14,L14,N14,P14,R14)</f>
        <v>21</v>
      </c>
      <c r="U14" s="89">
        <f>SUM(I14,K14,M14,O14,Q14,S14)</f>
        <v>167</v>
      </c>
      <c r="V14" s="160">
        <v>3723</v>
      </c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81">
        <f>SUM(V14:AK14)</f>
        <v>3723</v>
      </c>
      <c r="AM14" s="161"/>
      <c r="AN14" s="161"/>
      <c r="AO14" s="82">
        <f>SUM(AL14:AN14)</f>
        <v>3723</v>
      </c>
      <c r="AP14" s="174">
        <f t="shared" ref="AP14:AP29" si="1"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81">
        <f>ROUND(MAX(0,18%*(AO14-IFERROR(IF(FIND("Пільга 150%",B14,1)&gt;0,1321.5,""),881)*(AO14&lt;=2470)*ISBLANK(D14))),2)</f>
        <v>670.14</v>
      </c>
      <c r="AR14" s="81">
        <f t="shared" ref="AR14:AR20" si="2">ROUND(AO14*$AR$13,2)</f>
        <v>55.85</v>
      </c>
      <c r="AS14" s="82">
        <f t="shared" ref="AS14:AS20" si="3">SUM(AQ14,AR14)</f>
        <v>725.99</v>
      </c>
      <c r="AT14" s="148">
        <f t="shared" ref="AT14:AT29" si="4">AO14-AS14</f>
        <v>2997.01</v>
      </c>
      <c r="AU14" s="81"/>
      <c r="AV14" s="82">
        <f>AT14-AU14</f>
        <v>2997.01</v>
      </c>
      <c r="AW14" s="149" t="str">
        <f>IFERROR(IF(B14="","",LEFTB(B14,SEARCH("|",SUBSTITUTE(B14," ","|",3))-1)),B14)</f>
        <v>Иванов Иван Иванович</v>
      </c>
      <c r="AX14" s="152"/>
      <c r="AY14" s="162"/>
    </row>
    <row r="15" spans="1:51" x14ac:dyDescent="0.25">
      <c r="A15" s="80">
        <f>IF(B15&lt;&gt;"",A14+1,"")</f>
        <v>2</v>
      </c>
      <c r="B15" s="87" t="s">
        <v>110</v>
      </c>
      <c r="C15" s="150"/>
      <c r="D15" s="151"/>
      <c r="E15" s="88"/>
      <c r="F15" s="144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45">
        <f t="shared" si="0"/>
        <v>0</v>
      </c>
      <c r="H15" s="88">
        <v>21</v>
      </c>
      <c r="I15" s="88">
        <v>167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>
        <f t="shared" ref="T15:U29" si="5">SUM(H15,J15,L15,N15,P15,R15)</f>
        <v>21</v>
      </c>
      <c r="U15" s="89">
        <f t="shared" si="5"/>
        <v>167</v>
      </c>
      <c r="V15" s="147">
        <v>3723</v>
      </c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81">
        <f t="shared" ref="AL15:AL29" si="6">SUM(V15:AK15)</f>
        <v>3723</v>
      </c>
      <c r="AM15" s="134"/>
      <c r="AN15" s="134"/>
      <c r="AO15" s="82">
        <f t="shared" ref="AO15:AO29" si="7">SUM(AL15:AN15)</f>
        <v>3723</v>
      </c>
      <c r="AP15" s="174">
        <f t="shared" si="1"/>
        <v>819.06</v>
      </c>
      <c r="AQ15" s="81">
        <f t="shared" ref="AQ15:AQ29" si="8">ROUND(MAX(0,18%*(AO15-IFERROR(IF(FIND("Пільга 150%",B15,1)&gt;0,1200,""),800)*(AO15&lt;=2240)*ISBLANK(D15))),2)</f>
        <v>670.14</v>
      </c>
      <c r="AR15" s="81">
        <f t="shared" si="2"/>
        <v>55.85</v>
      </c>
      <c r="AS15" s="82">
        <f t="shared" si="3"/>
        <v>725.99</v>
      </c>
      <c r="AT15" s="148">
        <f t="shared" si="4"/>
        <v>2997.01</v>
      </c>
      <c r="AU15" s="84"/>
      <c r="AV15" s="135">
        <f t="shared" ref="AV15:AV29" si="9">AT15-AU15</f>
        <v>2997.01</v>
      </c>
      <c r="AW15" s="149" t="str">
        <f t="shared" ref="AW15:AW29" si="10">IFERROR(IF(B15="","",LEFTB(B15,SEARCH("|",SUBSTITUTE(B15," ","|",3))-1)),B15)</f>
        <v>Петров Пётр Петрович</v>
      </c>
      <c r="AX15" s="152"/>
      <c r="AY15" s="162"/>
    </row>
    <row r="16" spans="1:51" x14ac:dyDescent="0.25">
      <c r="A16" s="80">
        <f t="shared" ref="A16:A17" si="11">IF(B16&lt;&gt;"",A15+1,"")</f>
        <v>3</v>
      </c>
      <c r="B16" s="87" t="s">
        <v>111</v>
      </c>
      <c r="C16" s="150"/>
      <c r="D16" s="151"/>
      <c r="E16" s="88"/>
      <c r="F16" s="144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45">
        <f t="shared" si="0"/>
        <v>0</v>
      </c>
      <c r="H16" s="88">
        <v>21</v>
      </c>
      <c r="I16" s="88">
        <v>167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>
        <f t="shared" si="5"/>
        <v>21</v>
      </c>
      <c r="U16" s="89">
        <f t="shared" si="5"/>
        <v>167</v>
      </c>
      <c r="V16" s="147">
        <v>3723</v>
      </c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81">
        <f t="shared" si="6"/>
        <v>3723</v>
      </c>
      <c r="AM16" s="134"/>
      <c r="AN16" s="134"/>
      <c r="AO16" s="82">
        <f t="shared" si="7"/>
        <v>3723</v>
      </c>
      <c r="AP16" s="174">
        <f t="shared" si="1"/>
        <v>819.06</v>
      </c>
      <c r="AQ16" s="81">
        <f t="shared" si="8"/>
        <v>670.14</v>
      </c>
      <c r="AR16" s="81">
        <f t="shared" si="2"/>
        <v>55.85</v>
      </c>
      <c r="AS16" s="82">
        <f t="shared" si="3"/>
        <v>725.99</v>
      </c>
      <c r="AT16" s="148">
        <f t="shared" si="4"/>
        <v>2997.01</v>
      </c>
      <c r="AU16" s="84"/>
      <c r="AV16" s="135">
        <f t="shared" si="9"/>
        <v>2997.01</v>
      </c>
      <c r="AW16" s="149" t="str">
        <f t="shared" si="10"/>
        <v>Сидоров Сергей Сергеевич</v>
      </c>
      <c r="AX16" s="152"/>
      <c r="AY16" s="162"/>
    </row>
    <row r="17" spans="1:51" x14ac:dyDescent="0.25">
      <c r="A17" s="80">
        <f t="shared" si="11"/>
        <v>4</v>
      </c>
      <c r="B17" s="154" t="s">
        <v>112</v>
      </c>
      <c r="C17" s="163"/>
      <c r="D17" s="164"/>
      <c r="E17" s="165" t="s">
        <v>26</v>
      </c>
      <c r="F17" s="144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45">
        <f t="shared" si="0"/>
        <v>0</v>
      </c>
      <c r="H17" s="88">
        <v>8</v>
      </c>
      <c r="I17" s="88">
        <v>63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>
        <f t="shared" si="5"/>
        <v>8</v>
      </c>
      <c r="U17" s="89">
        <f t="shared" si="5"/>
        <v>63</v>
      </c>
      <c r="V17" s="147">
        <v>1800</v>
      </c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81">
        <f t="shared" si="6"/>
        <v>1800</v>
      </c>
      <c r="AM17" s="134">
        <v>2813.28</v>
      </c>
      <c r="AN17" s="134"/>
      <c r="AO17" s="82">
        <f t="shared" si="7"/>
        <v>4613.2800000000007</v>
      </c>
      <c r="AP17" s="174">
        <f t="shared" si="1"/>
        <v>1014.92</v>
      </c>
      <c r="AQ17" s="81">
        <f t="shared" si="8"/>
        <v>830.39</v>
      </c>
      <c r="AR17" s="81">
        <f t="shared" si="2"/>
        <v>69.2</v>
      </c>
      <c r="AS17" s="82">
        <f t="shared" si="3"/>
        <v>899.59</v>
      </c>
      <c r="AT17" s="148">
        <f t="shared" si="4"/>
        <v>3713.6900000000005</v>
      </c>
      <c r="AU17" s="85">
        <f>ROUND(AT17*AU7,2)</f>
        <v>928.42</v>
      </c>
      <c r="AV17" s="135">
        <f t="shared" si="9"/>
        <v>2785.2700000000004</v>
      </c>
      <c r="AW17" s="149" t="str">
        <f t="shared" si="10"/>
        <v xml:space="preserve">Иваненко Илья </v>
      </c>
      <c r="AX17" s="152"/>
      <c r="AY17" s="162"/>
    </row>
    <row r="18" spans="1:51" x14ac:dyDescent="0.25">
      <c r="A18" s="83">
        <f>IF(B18&lt;&gt;"",A17+1,"")</f>
        <v>5</v>
      </c>
      <c r="B18" s="155" t="s">
        <v>113</v>
      </c>
      <c r="C18" s="166"/>
      <c r="D18" s="166"/>
      <c r="E18" s="88"/>
      <c r="F18" s="167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45">
        <f t="shared" si="0"/>
        <v>0</v>
      </c>
      <c r="H18" s="88">
        <v>21</v>
      </c>
      <c r="I18" s="88">
        <v>167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>
        <f t="shared" si="5"/>
        <v>21</v>
      </c>
      <c r="U18" s="89">
        <f t="shared" si="5"/>
        <v>167</v>
      </c>
      <c r="V18" s="147">
        <v>4000</v>
      </c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81">
        <f t="shared" si="6"/>
        <v>4000</v>
      </c>
      <c r="AM18" s="134"/>
      <c r="AN18" s="134"/>
      <c r="AO18" s="82">
        <f t="shared" si="7"/>
        <v>4000</v>
      </c>
      <c r="AP18" s="174">
        <f t="shared" si="1"/>
        <v>880</v>
      </c>
      <c r="AQ18" s="81">
        <f t="shared" si="8"/>
        <v>720</v>
      </c>
      <c r="AR18" s="81">
        <f t="shared" si="2"/>
        <v>60</v>
      </c>
      <c r="AS18" s="82">
        <f t="shared" si="3"/>
        <v>780</v>
      </c>
      <c r="AT18" s="148">
        <f t="shared" si="4"/>
        <v>3220</v>
      </c>
      <c r="AU18" s="84"/>
      <c r="AV18" s="135">
        <f t="shared" si="9"/>
        <v>3220</v>
      </c>
      <c r="AW18" s="149" t="str">
        <f t="shared" si="10"/>
        <v>Петренко Павел Павлович</v>
      </c>
      <c r="AX18" s="152"/>
      <c r="AY18" s="162"/>
    </row>
    <row r="19" spans="1:51" x14ac:dyDescent="0.25">
      <c r="A19" s="83">
        <f t="shared" ref="A19:A29" si="12">IF(B19&lt;&gt;"",A18+1,"")</f>
        <v>6</v>
      </c>
      <c r="B19" s="156" t="s">
        <v>114</v>
      </c>
      <c r="C19" s="168"/>
      <c r="D19" s="168"/>
      <c r="E19" s="143"/>
      <c r="F19" s="167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45">
        <f t="shared" si="0"/>
        <v>0</v>
      </c>
      <c r="H19" s="88">
        <v>13</v>
      </c>
      <c r="I19" s="88">
        <v>104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>
        <f t="shared" si="5"/>
        <v>13</v>
      </c>
      <c r="U19" s="89">
        <f t="shared" si="5"/>
        <v>104</v>
      </c>
      <c r="V19" s="147">
        <v>2491</v>
      </c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81">
        <f t="shared" si="6"/>
        <v>2491</v>
      </c>
      <c r="AM19" s="134"/>
      <c r="AN19" s="134"/>
      <c r="AO19" s="82">
        <f t="shared" si="7"/>
        <v>2491</v>
      </c>
      <c r="AP19" s="174">
        <f t="shared" si="1"/>
        <v>819.06</v>
      </c>
      <c r="AQ19" s="81">
        <f t="shared" si="8"/>
        <v>448.38</v>
      </c>
      <c r="AR19" s="81">
        <f t="shared" si="2"/>
        <v>37.369999999999997</v>
      </c>
      <c r="AS19" s="82">
        <f t="shared" si="3"/>
        <v>485.75</v>
      </c>
      <c r="AT19" s="148">
        <f t="shared" si="4"/>
        <v>2005.25</v>
      </c>
      <c r="AU19" s="86"/>
      <c r="AV19" s="135">
        <f t="shared" si="9"/>
        <v>2005.25</v>
      </c>
      <c r="AW19" s="149" t="str">
        <f t="shared" si="10"/>
        <v>Сергиенко Валерий Николаевич</v>
      </c>
      <c r="AX19" s="152"/>
      <c r="AY19" s="162"/>
    </row>
    <row r="20" spans="1:51" ht="18.75" x14ac:dyDescent="0.3">
      <c r="A20" s="80">
        <f t="shared" si="12"/>
        <v>7</v>
      </c>
      <c r="B20" s="157" t="s">
        <v>115</v>
      </c>
      <c r="C20" s="141"/>
      <c r="D20" s="142"/>
      <c r="E20" s="143"/>
      <c r="F20" s="144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45">
        <f t="shared" si="0"/>
        <v>0</v>
      </c>
      <c r="H20" s="88">
        <v>21</v>
      </c>
      <c r="I20" s="88">
        <v>167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146">
        <f t="shared" si="5"/>
        <v>21</v>
      </c>
      <c r="U20" s="146">
        <f t="shared" si="5"/>
        <v>167</v>
      </c>
      <c r="V20" s="147">
        <v>3730</v>
      </c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81">
        <f t="shared" si="6"/>
        <v>3730</v>
      </c>
      <c r="AM20" s="134"/>
      <c r="AN20" s="134"/>
      <c r="AO20" s="81">
        <f t="shared" si="7"/>
        <v>3730</v>
      </c>
      <c r="AP20" s="175">
        <f t="shared" si="1"/>
        <v>820.6</v>
      </c>
      <c r="AQ20" s="81">
        <f t="shared" si="8"/>
        <v>671.4</v>
      </c>
      <c r="AR20" s="81">
        <f t="shared" si="2"/>
        <v>55.95</v>
      </c>
      <c r="AS20" s="81">
        <f t="shared" si="3"/>
        <v>727.35</v>
      </c>
      <c r="AT20" s="148">
        <f t="shared" si="4"/>
        <v>3002.65</v>
      </c>
      <c r="AU20" s="84"/>
      <c r="AV20" s="84">
        <f t="shared" si="9"/>
        <v>3002.65</v>
      </c>
      <c r="AW20" s="149" t="str">
        <f t="shared" si="10"/>
        <v>Травкин Сергей Петрович</v>
      </c>
      <c r="AX20" s="152"/>
      <c r="AY20" s="162"/>
    </row>
    <row r="21" spans="1:51" x14ac:dyDescent="0.25">
      <c r="A21" s="80">
        <f t="shared" si="12"/>
        <v>8</v>
      </c>
      <c r="B21" s="153" t="s">
        <v>116</v>
      </c>
      <c r="C21" s="150"/>
      <c r="D21" s="151"/>
      <c r="E21" s="88"/>
      <c r="F21" s="144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45">
        <f t="shared" si="0"/>
        <v>0</v>
      </c>
      <c r="H21" s="88">
        <v>21</v>
      </c>
      <c r="I21" s="88">
        <v>167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f t="shared" si="5"/>
        <v>21</v>
      </c>
      <c r="U21" s="89">
        <f t="shared" si="5"/>
        <v>167</v>
      </c>
      <c r="V21" s="147"/>
      <c r="W21" s="147">
        <v>3723</v>
      </c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81">
        <f t="shared" si="6"/>
        <v>3723</v>
      </c>
      <c r="AM21" s="134"/>
      <c r="AN21" s="134"/>
      <c r="AO21" s="82">
        <f t="shared" si="7"/>
        <v>3723</v>
      </c>
      <c r="AP21" s="174">
        <f t="shared" si="1"/>
        <v>819.06</v>
      </c>
      <c r="AQ21" s="81">
        <f t="shared" si="8"/>
        <v>670.14</v>
      </c>
      <c r="AR21" s="81">
        <f>ROUND(AO21*$AR$13,2)</f>
        <v>55.85</v>
      </c>
      <c r="AS21" s="82">
        <f>SUM(AQ21,AR21)</f>
        <v>725.99</v>
      </c>
      <c r="AT21" s="148">
        <f t="shared" si="4"/>
        <v>2997.01</v>
      </c>
      <c r="AU21" s="84"/>
      <c r="AV21" s="135">
        <f t="shared" si="9"/>
        <v>2997.01</v>
      </c>
      <c r="AW21" s="149" t="str">
        <f t="shared" si="10"/>
        <v>Пономарёв Олег Олегович</v>
      </c>
      <c r="AX21" s="152"/>
      <c r="AY21" s="162"/>
    </row>
    <row r="22" spans="1:51" x14ac:dyDescent="0.25">
      <c r="A22" s="80">
        <f t="shared" si="12"/>
        <v>9</v>
      </c>
      <c r="B22" s="87" t="s">
        <v>117</v>
      </c>
      <c r="C22" s="150"/>
      <c r="D22" s="151"/>
      <c r="E22" s="88"/>
      <c r="F22" s="144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45">
        <f t="shared" si="0"/>
        <v>0</v>
      </c>
      <c r="H22" s="88">
        <v>21</v>
      </c>
      <c r="I22" s="88">
        <v>167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9">
        <f t="shared" si="5"/>
        <v>21</v>
      </c>
      <c r="U22" s="89">
        <f t="shared" si="5"/>
        <v>167</v>
      </c>
      <c r="V22" s="147"/>
      <c r="W22" s="147">
        <v>3723</v>
      </c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81">
        <f t="shared" si="6"/>
        <v>3723</v>
      </c>
      <c r="AM22" s="134"/>
      <c r="AN22" s="134"/>
      <c r="AO22" s="82">
        <f t="shared" si="7"/>
        <v>3723</v>
      </c>
      <c r="AP22" s="174">
        <f t="shared" si="1"/>
        <v>819.06</v>
      </c>
      <c r="AQ22" s="82">
        <f t="shared" si="8"/>
        <v>670.14</v>
      </c>
      <c r="AR22" s="81">
        <f t="shared" ref="AR22:AR29" si="13">ROUND(AO22*$AR$13,2)</f>
        <v>55.85</v>
      </c>
      <c r="AS22" s="82">
        <f t="shared" ref="AS22:AS29" si="14">SUM(AQ22,AR22)</f>
        <v>725.99</v>
      </c>
      <c r="AT22" s="148">
        <f t="shared" si="4"/>
        <v>2997.01</v>
      </c>
      <c r="AU22" s="84"/>
      <c r="AV22" s="135">
        <f t="shared" si="9"/>
        <v>2997.01</v>
      </c>
      <c r="AW22" s="149" t="str">
        <f t="shared" si="10"/>
        <v>Щеглов Василий Николаевич</v>
      </c>
      <c r="AX22" s="152"/>
      <c r="AY22" s="162"/>
    </row>
    <row r="23" spans="1:51" x14ac:dyDescent="0.25">
      <c r="A23" s="80">
        <f t="shared" si="12"/>
        <v>10</v>
      </c>
      <c r="B23" s="87" t="s">
        <v>118</v>
      </c>
      <c r="C23" s="150"/>
      <c r="D23" s="151"/>
      <c r="E23" s="88"/>
      <c r="F23" s="144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45">
        <f t="shared" si="0"/>
        <v>0</v>
      </c>
      <c r="H23" s="88">
        <v>6.5</v>
      </c>
      <c r="I23" s="88">
        <v>50</v>
      </c>
      <c r="J23" s="88">
        <v>7.5</v>
      </c>
      <c r="K23" s="88">
        <v>58</v>
      </c>
      <c r="L23" s="88"/>
      <c r="M23" s="88"/>
      <c r="N23" s="88"/>
      <c r="O23" s="88"/>
      <c r="P23" s="88"/>
      <c r="Q23" s="88"/>
      <c r="R23" s="88"/>
      <c r="S23" s="88"/>
      <c r="T23" s="89">
        <f t="shared" si="5"/>
        <v>14</v>
      </c>
      <c r="U23" s="89">
        <f t="shared" si="5"/>
        <v>108</v>
      </c>
      <c r="V23" s="147"/>
      <c r="W23" s="147"/>
      <c r="X23" s="147"/>
      <c r="Y23" s="147">
        <v>1160</v>
      </c>
      <c r="Z23" s="147">
        <v>2598</v>
      </c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81">
        <f t="shared" si="6"/>
        <v>3758</v>
      </c>
      <c r="AM23" s="134"/>
      <c r="AN23" s="134"/>
      <c r="AO23" s="82">
        <f t="shared" si="7"/>
        <v>3758</v>
      </c>
      <c r="AP23" s="174">
        <f t="shared" si="1"/>
        <v>826.76</v>
      </c>
      <c r="AQ23" s="81">
        <f t="shared" si="8"/>
        <v>676.44</v>
      </c>
      <c r="AR23" s="81">
        <f t="shared" si="13"/>
        <v>56.37</v>
      </c>
      <c r="AS23" s="82">
        <f t="shared" si="14"/>
        <v>732.81000000000006</v>
      </c>
      <c r="AT23" s="148">
        <f t="shared" si="4"/>
        <v>3025.19</v>
      </c>
      <c r="AU23" s="84"/>
      <c r="AV23" s="135">
        <f t="shared" si="9"/>
        <v>3025.19</v>
      </c>
      <c r="AW23" s="149" t="str">
        <f t="shared" si="10"/>
        <v>Синичкин Виктор викторович</v>
      </c>
      <c r="AX23" s="152"/>
      <c r="AY23" s="162"/>
    </row>
    <row r="24" spans="1:51" ht="18.75" x14ac:dyDescent="0.3">
      <c r="A24" s="80">
        <f t="shared" si="12"/>
        <v>11</v>
      </c>
      <c r="B24" s="158" t="s">
        <v>100</v>
      </c>
      <c r="C24" s="150"/>
      <c r="D24" s="151"/>
      <c r="E24" s="88"/>
      <c r="F24" s="144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45">
        <f t="shared" si="0"/>
        <v>0</v>
      </c>
      <c r="H24" s="88">
        <v>21</v>
      </c>
      <c r="I24" s="88">
        <v>167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146">
        <f t="shared" si="5"/>
        <v>21</v>
      </c>
      <c r="U24" s="146">
        <f t="shared" si="5"/>
        <v>167</v>
      </c>
      <c r="V24" s="147"/>
      <c r="W24" s="147"/>
      <c r="X24" s="147"/>
      <c r="Y24" s="147"/>
      <c r="Z24" s="147">
        <v>3725</v>
      </c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81">
        <f t="shared" si="6"/>
        <v>3725</v>
      </c>
      <c r="AM24" s="134"/>
      <c r="AN24" s="134"/>
      <c r="AO24" s="81">
        <f t="shared" si="7"/>
        <v>3725</v>
      </c>
      <c r="AP24" s="175">
        <f t="shared" si="1"/>
        <v>819.5</v>
      </c>
      <c r="AQ24" s="81">
        <f t="shared" si="8"/>
        <v>670.5</v>
      </c>
      <c r="AR24" s="81">
        <f t="shared" si="13"/>
        <v>55.88</v>
      </c>
      <c r="AS24" s="81">
        <f t="shared" si="14"/>
        <v>726.38</v>
      </c>
      <c r="AT24" s="148">
        <f t="shared" si="4"/>
        <v>2998.62</v>
      </c>
      <c r="AU24" s="84"/>
      <c r="AV24" s="84">
        <f t="shared" si="9"/>
        <v>2998.62</v>
      </c>
      <c r="AW24" s="149" t="str">
        <f t="shared" si="10"/>
        <v>Курочкин Никита Никитович</v>
      </c>
      <c r="AX24" s="152"/>
      <c r="AY24" s="162"/>
    </row>
    <row r="25" spans="1:51" x14ac:dyDescent="0.25">
      <c r="A25" s="80">
        <f t="shared" si="12"/>
        <v>12</v>
      </c>
      <c r="B25" s="87" t="s">
        <v>119</v>
      </c>
      <c r="C25" s="150"/>
      <c r="D25" s="151"/>
      <c r="E25" s="88"/>
      <c r="F25" s="144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45">
        <f t="shared" si="0"/>
        <v>0</v>
      </c>
      <c r="H25" s="88">
        <v>21</v>
      </c>
      <c r="I25" s="88">
        <v>167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>
        <f t="shared" si="5"/>
        <v>21</v>
      </c>
      <c r="U25" s="89">
        <f t="shared" si="5"/>
        <v>167</v>
      </c>
      <c r="V25" s="147"/>
      <c r="W25" s="147">
        <v>3723</v>
      </c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81">
        <f t="shared" si="6"/>
        <v>3723</v>
      </c>
      <c r="AM25" s="134"/>
      <c r="AN25" s="134"/>
      <c r="AO25" s="82">
        <f t="shared" si="7"/>
        <v>3723</v>
      </c>
      <c r="AP25" s="174">
        <f t="shared" si="1"/>
        <v>819.06</v>
      </c>
      <c r="AQ25" s="81">
        <f t="shared" si="8"/>
        <v>670.14</v>
      </c>
      <c r="AR25" s="81">
        <f t="shared" si="13"/>
        <v>55.85</v>
      </c>
      <c r="AS25" s="82">
        <f t="shared" si="14"/>
        <v>725.99</v>
      </c>
      <c r="AT25" s="148">
        <f t="shared" si="4"/>
        <v>2997.01</v>
      </c>
      <c r="AU25" s="84"/>
      <c r="AV25" s="135">
        <f t="shared" si="9"/>
        <v>2997.01</v>
      </c>
      <c r="AW25" s="149" t="str">
        <f t="shared" si="10"/>
        <v>Козлов Игорь Сергеевич</v>
      </c>
      <c r="AX25" s="152"/>
      <c r="AY25" s="162"/>
    </row>
    <row r="26" spans="1:51" ht="18.75" x14ac:dyDescent="0.3">
      <c r="A26" s="80">
        <f t="shared" si="12"/>
        <v>13</v>
      </c>
      <c r="B26" s="158" t="s">
        <v>102</v>
      </c>
      <c r="C26" s="150"/>
      <c r="D26" s="151"/>
      <c r="E26" s="88"/>
      <c r="F26" s="144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45">
        <f>IF(B26="","",IF(D26="",G$99,DAY(D26))-IF(C26="",0,DAY(C26)-1))</f>
        <v>0</v>
      </c>
      <c r="H26" s="88">
        <v>11.5</v>
      </c>
      <c r="I26" s="88">
        <v>90</v>
      </c>
      <c r="J26" s="88">
        <v>0.5</v>
      </c>
      <c r="K26" s="88">
        <v>4</v>
      </c>
      <c r="L26" s="88"/>
      <c r="M26" s="88"/>
      <c r="N26" s="88"/>
      <c r="O26" s="88"/>
      <c r="P26" s="88"/>
      <c r="Q26" s="88"/>
      <c r="R26" s="88"/>
      <c r="S26" s="88"/>
      <c r="T26" s="146">
        <f t="shared" si="5"/>
        <v>12</v>
      </c>
      <c r="U26" s="146">
        <f t="shared" si="5"/>
        <v>94</v>
      </c>
      <c r="V26" s="147"/>
      <c r="W26" s="147"/>
      <c r="X26" s="147"/>
      <c r="Y26" s="147">
        <v>2088</v>
      </c>
      <c r="Z26" s="147"/>
      <c r="AA26" s="147">
        <v>167</v>
      </c>
      <c r="AB26" s="147">
        <v>320</v>
      </c>
      <c r="AC26" s="147"/>
      <c r="AD26" s="147"/>
      <c r="AE26" s="147"/>
      <c r="AF26" s="147"/>
      <c r="AG26" s="147"/>
      <c r="AH26" s="147"/>
      <c r="AI26" s="147"/>
      <c r="AJ26" s="147"/>
      <c r="AK26" s="147"/>
      <c r="AL26" s="81">
        <f t="shared" si="6"/>
        <v>2575</v>
      </c>
      <c r="AM26" s="134"/>
      <c r="AN26" s="134"/>
      <c r="AO26" s="81">
        <f t="shared" si="7"/>
        <v>2575</v>
      </c>
      <c r="AP26" s="175">
        <f t="shared" si="1"/>
        <v>819.06</v>
      </c>
      <c r="AQ26" s="81">
        <f t="shared" si="8"/>
        <v>463.5</v>
      </c>
      <c r="AR26" s="81">
        <f t="shared" si="13"/>
        <v>38.630000000000003</v>
      </c>
      <c r="AS26" s="81">
        <f t="shared" si="14"/>
        <v>502.13</v>
      </c>
      <c r="AT26" s="148">
        <f t="shared" si="4"/>
        <v>2072.87</v>
      </c>
      <c r="AU26" s="84"/>
      <c r="AV26" s="84">
        <f t="shared" si="9"/>
        <v>2072.87</v>
      </c>
      <c r="AW26" s="149" t="str">
        <f t="shared" si="10"/>
        <v>Соловьёв Андрей Андреевич</v>
      </c>
      <c r="AX26" s="152"/>
      <c r="AY26" s="162"/>
    </row>
    <row r="27" spans="1:51" x14ac:dyDescent="0.25">
      <c r="A27" s="80">
        <f t="shared" si="12"/>
        <v>14</v>
      </c>
      <c r="B27" s="87" t="s">
        <v>120</v>
      </c>
      <c r="C27" s="150"/>
      <c r="D27" s="151"/>
      <c r="E27" s="88"/>
      <c r="F27" s="144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45">
        <f>IF(B27="","",IF(D27="",G$99,DAY(D27))-IF(C27="",0,DAY(C27)-1))</f>
        <v>0</v>
      </c>
      <c r="H27" s="88">
        <v>21</v>
      </c>
      <c r="I27" s="88">
        <v>167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>
        <f t="shared" si="5"/>
        <v>21</v>
      </c>
      <c r="U27" s="89">
        <f t="shared" si="5"/>
        <v>167</v>
      </c>
      <c r="V27" s="147"/>
      <c r="W27" s="147"/>
      <c r="X27" s="147">
        <v>3723</v>
      </c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81">
        <f t="shared" si="6"/>
        <v>3723</v>
      </c>
      <c r="AM27" s="134"/>
      <c r="AN27" s="134"/>
      <c r="AO27" s="82">
        <f t="shared" si="7"/>
        <v>3723</v>
      </c>
      <c r="AP27" s="174">
        <f t="shared" si="1"/>
        <v>819.06</v>
      </c>
      <c r="AQ27" s="81">
        <f t="shared" si="8"/>
        <v>670.14</v>
      </c>
      <c r="AR27" s="81">
        <f t="shared" si="13"/>
        <v>55.85</v>
      </c>
      <c r="AS27" s="82">
        <f t="shared" si="14"/>
        <v>725.99</v>
      </c>
      <c r="AT27" s="148">
        <f t="shared" si="4"/>
        <v>2997.01</v>
      </c>
      <c r="AU27" s="84"/>
      <c r="AV27" s="135">
        <f t="shared" si="9"/>
        <v>2997.01</v>
      </c>
      <c r="AW27" s="149" t="str">
        <f t="shared" si="10"/>
        <v>Цветков Трофим Трофимович</v>
      </c>
      <c r="AX27" s="152"/>
      <c r="AY27" s="162"/>
    </row>
    <row r="28" spans="1:51" ht="18.75" x14ac:dyDescent="0.3">
      <c r="A28" s="80">
        <f t="shared" si="12"/>
        <v>15</v>
      </c>
      <c r="B28" s="158" t="s">
        <v>101</v>
      </c>
      <c r="C28" s="150"/>
      <c r="D28" s="151"/>
      <c r="E28" s="88"/>
      <c r="F28" s="144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45">
        <f t="shared" ref="G28:G29" si="15">IF(B28="","",IF(D28="",G$99,DAY(D28))-IF(C28="",0,DAY(C28)-1))</f>
        <v>0</v>
      </c>
      <c r="H28" s="88">
        <v>21</v>
      </c>
      <c r="I28" s="88">
        <v>167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46">
        <f t="shared" si="5"/>
        <v>21</v>
      </c>
      <c r="U28" s="146">
        <f t="shared" si="5"/>
        <v>167</v>
      </c>
      <c r="V28" s="147"/>
      <c r="W28" s="147"/>
      <c r="X28" s="147">
        <v>3723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81">
        <f t="shared" si="6"/>
        <v>3723</v>
      </c>
      <c r="AM28" s="134"/>
      <c r="AN28" s="134"/>
      <c r="AO28" s="81">
        <f t="shared" si="7"/>
        <v>3723</v>
      </c>
      <c r="AP28" s="175">
        <f t="shared" si="1"/>
        <v>819.06</v>
      </c>
      <c r="AQ28" s="81">
        <f t="shared" si="8"/>
        <v>670.14</v>
      </c>
      <c r="AR28" s="81">
        <f t="shared" si="13"/>
        <v>55.85</v>
      </c>
      <c r="AS28" s="81">
        <f t="shared" si="14"/>
        <v>725.99</v>
      </c>
      <c r="AT28" s="148">
        <f t="shared" si="4"/>
        <v>2997.01</v>
      </c>
      <c r="AU28" s="84"/>
      <c r="AV28" s="84">
        <f t="shared" si="9"/>
        <v>2997.01</v>
      </c>
      <c r="AW28" s="149" t="str">
        <f t="shared" si="10"/>
        <v>Зуев Иван Михайлович</v>
      </c>
      <c r="AX28" s="152"/>
      <c r="AY28" s="162"/>
    </row>
    <row r="29" spans="1:51" x14ac:dyDescent="0.25">
      <c r="A29" s="132">
        <f t="shared" si="12"/>
        <v>16</v>
      </c>
      <c r="B29" s="87" t="s">
        <v>121</v>
      </c>
      <c r="C29" s="150"/>
      <c r="D29" s="150"/>
      <c r="E29" s="88"/>
      <c r="F29" s="144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44">
        <f t="shared" si="15"/>
        <v>0</v>
      </c>
      <c r="H29" s="88">
        <v>19</v>
      </c>
      <c r="I29" s="88">
        <v>152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133">
        <f t="shared" si="5"/>
        <v>19</v>
      </c>
      <c r="U29" s="133">
        <f t="shared" si="5"/>
        <v>152</v>
      </c>
      <c r="V29" s="147"/>
      <c r="W29" s="147"/>
      <c r="X29" s="147"/>
      <c r="Y29" s="147">
        <v>3526</v>
      </c>
      <c r="Z29" s="147"/>
      <c r="AA29" s="147"/>
      <c r="AB29" s="147">
        <v>210</v>
      </c>
      <c r="AC29" s="147"/>
      <c r="AD29" s="147"/>
      <c r="AE29" s="147"/>
      <c r="AF29" s="147"/>
      <c r="AG29" s="147"/>
      <c r="AH29" s="147"/>
      <c r="AI29" s="147"/>
      <c r="AJ29" s="147"/>
      <c r="AK29" s="147"/>
      <c r="AL29" s="84">
        <f t="shared" si="6"/>
        <v>3736</v>
      </c>
      <c r="AM29" s="134"/>
      <c r="AN29" s="134"/>
      <c r="AO29" s="135">
        <f t="shared" si="7"/>
        <v>3736</v>
      </c>
      <c r="AP29" s="176">
        <f t="shared" si="1"/>
        <v>821.92</v>
      </c>
      <c r="AQ29" s="84">
        <f t="shared" si="8"/>
        <v>672.48</v>
      </c>
      <c r="AR29" s="84">
        <f t="shared" si="13"/>
        <v>56.04</v>
      </c>
      <c r="AS29" s="135">
        <f t="shared" si="14"/>
        <v>728.52</v>
      </c>
      <c r="AT29" s="84">
        <f t="shared" si="4"/>
        <v>3007.48</v>
      </c>
      <c r="AU29" s="86"/>
      <c r="AV29" s="135">
        <f t="shared" si="9"/>
        <v>3007.48</v>
      </c>
      <c r="AW29" s="169" t="str">
        <f t="shared" si="10"/>
        <v>Кабанов Александр Александрович</v>
      </c>
      <c r="AX29" s="170"/>
      <c r="AY29" s="162"/>
    </row>
    <row r="30" spans="1:51" s="119" customFormat="1" x14ac:dyDescent="0.25">
      <c r="A30" s="107"/>
      <c r="B30" s="108"/>
      <c r="C30" s="109"/>
      <c r="D30" s="109"/>
      <c r="E30" s="110"/>
      <c r="F30" s="111"/>
      <c r="G30" s="11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2"/>
      <c r="U30" s="112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113"/>
      <c r="AN30" s="113"/>
      <c r="AO30" s="115"/>
      <c r="AP30" s="116"/>
      <c r="AQ30" s="117"/>
      <c r="AR30" s="117"/>
      <c r="AS30" s="118"/>
      <c r="AT30" s="114"/>
      <c r="AU30" s="117"/>
      <c r="AV30" s="115"/>
      <c r="AW30" s="107"/>
      <c r="AX30" s="107"/>
    </row>
    <row r="31" spans="1:51" s="119" customFormat="1" x14ac:dyDescent="0.25">
      <c r="A31" s="107"/>
      <c r="B31" s="108"/>
      <c r="C31" s="109"/>
      <c r="D31" s="109"/>
      <c r="E31" s="110"/>
      <c r="F31" s="111"/>
      <c r="G31" s="11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2"/>
      <c r="U31" s="112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113"/>
      <c r="AN31" s="113"/>
      <c r="AO31" s="115"/>
      <c r="AP31" s="116"/>
      <c r="AQ31" s="117"/>
      <c r="AR31" s="117"/>
      <c r="AS31" s="118"/>
      <c r="AT31" s="114"/>
      <c r="AU31" s="117"/>
      <c r="AV31" s="115"/>
      <c r="AW31" s="107"/>
      <c r="AX31" s="107"/>
    </row>
    <row r="32" spans="1:51" s="119" customFormat="1" x14ac:dyDescent="0.25">
      <c r="A32" s="107"/>
      <c r="B32" s="108"/>
      <c r="C32" s="109"/>
      <c r="D32" s="109"/>
      <c r="E32" s="110"/>
      <c r="F32" s="111"/>
      <c r="G32" s="111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2"/>
      <c r="U32" s="112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/>
      <c r="AM32" s="113"/>
      <c r="AN32" s="113"/>
      <c r="AO32" s="115"/>
      <c r="AP32" s="116"/>
      <c r="AQ32" s="117"/>
      <c r="AR32" s="117"/>
      <c r="AS32" s="118"/>
      <c r="AT32" s="114"/>
      <c r="AU32" s="107"/>
      <c r="AV32" s="115"/>
      <c r="AW32" s="107"/>
      <c r="AX32" s="107"/>
    </row>
    <row r="33" spans="1:50" s="119" customFormat="1" x14ac:dyDescent="0.25">
      <c r="A33" s="107"/>
      <c r="B33" s="108"/>
      <c r="C33" s="109"/>
      <c r="D33" s="109"/>
      <c r="E33" s="110"/>
      <c r="F33" s="111"/>
      <c r="G33" s="111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2"/>
      <c r="U33" s="112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3"/>
      <c r="AN33" s="113"/>
      <c r="AO33" s="115"/>
      <c r="AP33" s="116"/>
      <c r="AQ33" s="117"/>
      <c r="AR33" s="117"/>
      <c r="AS33" s="118"/>
      <c r="AT33" s="114"/>
      <c r="AU33" s="117"/>
      <c r="AV33" s="115"/>
      <c r="AW33" s="107"/>
      <c r="AX33" s="107"/>
    </row>
    <row r="34" spans="1:50" s="119" customFormat="1" x14ac:dyDescent="0.25">
      <c r="A34" s="107"/>
      <c r="B34" s="108"/>
      <c r="C34" s="109"/>
      <c r="D34" s="109"/>
      <c r="E34" s="110"/>
      <c r="F34" s="111"/>
      <c r="G34" s="111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2"/>
      <c r="U34" s="112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4"/>
      <c r="AM34" s="113"/>
      <c r="AN34" s="113"/>
      <c r="AO34" s="115"/>
      <c r="AP34" s="116"/>
      <c r="AQ34" s="117"/>
      <c r="AR34" s="117"/>
      <c r="AS34" s="118"/>
      <c r="AT34" s="114"/>
      <c r="AU34" s="117"/>
      <c r="AV34" s="115"/>
      <c r="AW34" s="107"/>
      <c r="AX34" s="107"/>
    </row>
    <row r="35" spans="1:50" s="119" customFormat="1" x14ac:dyDescent="0.25">
      <c r="A35" s="107"/>
      <c r="B35" s="120"/>
      <c r="C35" s="109"/>
      <c r="D35" s="109"/>
      <c r="E35" s="110"/>
      <c r="F35" s="111"/>
      <c r="G35" s="111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2"/>
      <c r="U35" s="112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4"/>
      <c r="AM35" s="113"/>
      <c r="AN35" s="113"/>
      <c r="AO35" s="115"/>
      <c r="AP35" s="116"/>
      <c r="AQ35" s="117"/>
      <c r="AR35" s="117"/>
      <c r="AS35" s="118"/>
      <c r="AT35" s="114"/>
      <c r="AU35" s="117"/>
      <c r="AV35" s="115"/>
      <c r="AW35" s="107"/>
      <c r="AX35" s="107"/>
    </row>
    <row r="36" spans="1:50" s="119" customFormat="1" x14ac:dyDescent="0.25">
      <c r="A36" s="107"/>
      <c r="B36" s="108"/>
      <c r="C36" s="109"/>
      <c r="D36" s="109"/>
      <c r="E36" s="110"/>
      <c r="F36" s="111"/>
      <c r="G36" s="111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2"/>
      <c r="U36" s="112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4"/>
      <c r="AM36" s="113"/>
      <c r="AN36" s="113"/>
      <c r="AO36" s="115"/>
      <c r="AP36" s="116"/>
      <c r="AQ36" s="117"/>
      <c r="AR36" s="117"/>
      <c r="AS36" s="118"/>
      <c r="AT36" s="114"/>
      <c r="AU36" s="117"/>
      <c r="AV36" s="115"/>
      <c r="AW36" s="107"/>
      <c r="AX36" s="107"/>
    </row>
    <row r="37" spans="1:50" s="119" customFormat="1" x14ac:dyDescent="0.25">
      <c r="A37" s="107"/>
      <c r="B37" s="108"/>
      <c r="C37" s="109"/>
      <c r="D37" s="109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2"/>
      <c r="U37" s="112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4"/>
      <c r="AM37" s="113"/>
      <c r="AN37" s="113"/>
      <c r="AO37" s="115"/>
      <c r="AP37" s="116"/>
      <c r="AQ37" s="117"/>
      <c r="AR37" s="117"/>
      <c r="AS37" s="118"/>
      <c r="AT37" s="114"/>
      <c r="AU37" s="117"/>
      <c r="AV37" s="115"/>
      <c r="AW37" s="107"/>
      <c r="AX37" s="107"/>
    </row>
    <row r="38" spans="1:50" s="119" customFormat="1" x14ac:dyDescent="0.25">
      <c r="A38" s="107"/>
      <c r="B38" s="108"/>
      <c r="C38" s="109"/>
      <c r="D38" s="109"/>
      <c r="E38" s="110"/>
      <c r="F38" s="111"/>
      <c r="G38" s="111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2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4"/>
      <c r="AM38" s="113"/>
      <c r="AN38" s="113"/>
      <c r="AO38" s="115"/>
      <c r="AP38" s="116"/>
      <c r="AQ38" s="117"/>
      <c r="AR38" s="117"/>
      <c r="AS38" s="118"/>
      <c r="AT38" s="114"/>
      <c r="AU38" s="117"/>
      <c r="AV38" s="115"/>
      <c r="AW38" s="107"/>
      <c r="AX38" s="107"/>
    </row>
    <row r="39" spans="1:50" s="119" customFormat="1" x14ac:dyDescent="0.25">
      <c r="A39" s="107"/>
      <c r="B39" s="108"/>
      <c r="C39" s="109"/>
      <c r="D39" s="109"/>
      <c r="E39" s="110"/>
      <c r="F39" s="111"/>
      <c r="G39" s="111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2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4"/>
      <c r="AM39" s="113"/>
      <c r="AN39" s="113"/>
      <c r="AO39" s="115"/>
      <c r="AP39" s="116"/>
      <c r="AQ39" s="117"/>
      <c r="AR39" s="117"/>
      <c r="AS39" s="118"/>
      <c r="AT39" s="114"/>
      <c r="AU39" s="117"/>
      <c r="AV39" s="115"/>
      <c r="AW39" s="107"/>
      <c r="AX39" s="107"/>
    </row>
    <row r="40" spans="1:50" s="119" customFormat="1" x14ac:dyDescent="0.25">
      <c r="A40" s="107"/>
      <c r="B40" s="108"/>
      <c r="C40" s="109"/>
      <c r="D40" s="109"/>
      <c r="E40" s="110"/>
      <c r="F40" s="111"/>
      <c r="G40" s="111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2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  <c r="AM40" s="113"/>
      <c r="AN40" s="113"/>
      <c r="AO40" s="115"/>
      <c r="AP40" s="116"/>
      <c r="AQ40" s="117"/>
      <c r="AR40" s="117"/>
      <c r="AS40" s="118"/>
      <c r="AT40" s="114"/>
      <c r="AU40" s="117"/>
      <c r="AV40" s="115"/>
      <c r="AW40" s="107"/>
      <c r="AX40" s="107"/>
    </row>
    <row r="41" spans="1:50" s="119" customFormat="1" x14ac:dyDescent="0.25">
      <c r="A41" s="107"/>
      <c r="B41" s="108"/>
      <c r="C41" s="109"/>
      <c r="D41" s="109"/>
      <c r="E41" s="110"/>
      <c r="F41" s="111"/>
      <c r="G41" s="111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2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  <c r="AM41" s="113"/>
      <c r="AN41" s="113"/>
      <c r="AO41" s="115"/>
      <c r="AP41" s="116"/>
      <c r="AQ41" s="117"/>
      <c r="AR41" s="117"/>
      <c r="AS41" s="118"/>
      <c r="AT41" s="114"/>
      <c r="AU41" s="117"/>
      <c r="AV41" s="115"/>
      <c r="AW41" s="107"/>
      <c r="AX41" s="107"/>
    </row>
    <row r="42" spans="1:50" s="119" customFormat="1" x14ac:dyDescent="0.25">
      <c r="A42" s="107"/>
      <c r="B42" s="108"/>
      <c r="C42" s="109"/>
      <c r="D42" s="109"/>
      <c r="E42" s="110"/>
      <c r="F42" s="111"/>
      <c r="G42" s="111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2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M42" s="113"/>
      <c r="AN42" s="113"/>
      <c r="AO42" s="115"/>
      <c r="AP42" s="116"/>
      <c r="AQ42" s="117"/>
      <c r="AR42" s="117"/>
      <c r="AS42" s="118"/>
      <c r="AT42" s="114"/>
      <c r="AU42" s="117"/>
      <c r="AV42" s="115"/>
      <c r="AW42" s="107"/>
      <c r="AX42" s="107"/>
    </row>
    <row r="43" spans="1:50" s="119" customFormat="1" x14ac:dyDescent="0.25">
      <c r="A43" s="107"/>
      <c r="B43" s="108"/>
      <c r="C43" s="109"/>
      <c r="D43" s="109"/>
      <c r="E43" s="109"/>
      <c r="F43" s="111"/>
      <c r="G43" s="111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12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4"/>
      <c r="AM43" s="113"/>
      <c r="AN43" s="113"/>
      <c r="AO43" s="115"/>
      <c r="AP43" s="116"/>
      <c r="AQ43" s="117"/>
      <c r="AR43" s="117"/>
      <c r="AS43" s="118"/>
      <c r="AT43" s="114"/>
      <c r="AU43" s="117"/>
      <c r="AV43" s="115"/>
      <c r="AW43" s="107"/>
      <c r="AX43" s="107"/>
    </row>
    <row r="44" spans="1:50" s="119" customFormat="1" x14ac:dyDescent="0.25">
      <c r="A44" s="107"/>
      <c r="B44" s="108"/>
      <c r="C44" s="109"/>
      <c r="D44" s="109"/>
      <c r="E44" s="109"/>
      <c r="F44" s="111"/>
      <c r="G44" s="111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2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  <c r="AM44" s="113"/>
      <c r="AN44" s="113"/>
      <c r="AO44" s="115"/>
      <c r="AP44" s="116"/>
      <c r="AQ44" s="117"/>
      <c r="AR44" s="117"/>
      <c r="AS44" s="118"/>
      <c r="AT44" s="114"/>
      <c r="AU44" s="117"/>
      <c r="AV44" s="115"/>
      <c r="AW44" s="107"/>
      <c r="AX44" s="107"/>
    </row>
    <row r="45" spans="1:50" s="119" customFormat="1" x14ac:dyDescent="0.25">
      <c r="A45" s="107"/>
      <c r="B45" s="108"/>
      <c r="C45" s="109"/>
      <c r="D45" s="109"/>
      <c r="E45" s="110"/>
      <c r="F45" s="111"/>
      <c r="G45" s="111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2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4"/>
      <c r="AM45" s="113"/>
      <c r="AN45" s="113"/>
      <c r="AO45" s="115"/>
      <c r="AP45" s="116"/>
      <c r="AQ45" s="117"/>
      <c r="AR45" s="117"/>
      <c r="AS45" s="118"/>
      <c r="AT45" s="114"/>
      <c r="AU45" s="117"/>
      <c r="AV45" s="115"/>
      <c r="AW45" s="107"/>
      <c r="AX45" s="107"/>
    </row>
    <row r="46" spans="1:50" s="119" customFormat="1" x14ac:dyDescent="0.25">
      <c r="A46" s="107"/>
      <c r="B46" s="108"/>
      <c r="C46" s="109"/>
      <c r="D46" s="109"/>
      <c r="E46" s="110"/>
      <c r="F46" s="111"/>
      <c r="G46" s="111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2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4"/>
      <c r="AM46" s="113"/>
      <c r="AN46" s="113"/>
      <c r="AO46" s="115"/>
      <c r="AP46" s="116"/>
      <c r="AQ46" s="117"/>
      <c r="AR46" s="117"/>
      <c r="AS46" s="118"/>
      <c r="AT46" s="114"/>
      <c r="AU46" s="117"/>
      <c r="AV46" s="115"/>
      <c r="AW46" s="107"/>
      <c r="AX46" s="107"/>
    </row>
    <row r="47" spans="1:50" s="119" customFormat="1" x14ac:dyDescent="0.25">
      <c r="A47" s="107"/>
      <c r="B47" s="108"/>
      <c r="C47" s="109"/>
      <c r="D47" s="109"/>
      <c r="E47" s="110"/>
      <c r="F47" s="111"/>
      <c r="G47" s="111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2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4"/>
      <c r="AM47" s="113"/>
      <c r="AN47" s="113"/>
      <c r="AO47" s="115"/>
      <c r="AP47" s="116"/>
      <c r="AQ47" s="117"/>
      <c r="AR47" s="117"/>
      <c r="AS47" s="118"/>
      <c r="AT47" s="114"/>
      <c r="AU47" s="117"/>
      <c r="AV47" s="115"/>
      <c r="AW47" s="107"/>
      <c r="AX47" s="107"/>
    </row>
    <row r="48" spans="1:50" s="119" customFormat="1" x14ac:dyDescent="0.25">
      <c r="A48" s="107"/>
      <c r="B48" s="108"/>
      <c r="C48" s="109"/>
      <c r="D48" s="109"/>
      <c r="E48" s="109"/>
      <c r="F48" s="111"/>
      <c r="G48" s="111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2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4"/>
      <c r="AM48" s="113"/>
      <c r="AN48" s="113"/>
      <c r="AO48" s="115"/>
      <c r="AP48" s="116"/>
      <c r="AQ48" s="117"/>
      <c r="AR48" s="117"/>
      <c r="AS48" s="118"/>
      <c r="AT48" s="114"/>
      <c r="AU48" s="117"/>
      <c r="AV48" s="115"/>
      <c r="AW48" s="107"/>
      <c r="AX48" s="107"/>
    </row>
    <row r="49" spans="1:50" s="119" customFormat="1" x14ac:dyDescent="0.25">
      <c r="A49" s="121"/>
      <c r="B49" s="122"/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25"/>
      <c r="AQ49" s="118"/>
      <c r="AR49" s="118"/>
      <c r="AS49" s="118"/>
      <c r="AT49" s="115"/>
      <c r="AU49" s="115"/>
      <c r="AV49" s="115"/>
      <c r="AW49" s="126"/>
      <c r="AX49" s="107"/>
    </row>
    <row r="50" spans="1:50" s="119" customFormat="1" x14ac:dyDescent="0.25">
      <c r="A50" s="107"/>
      <c r="B50" s="108"/>
      <c r="C50" s="109"/>
      <c r="D50" s="109"/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2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5"/>
      <c r="AM50" s="114"/>
      <c r="AN50" s="114"/>
      <c r="AO50" s="115"/>
      <c r="AP50" s="127"/>
      <c r="AQ50" s="117"/>
      <c r="AR50" s="117"/>
      <c r="AS50" s="118"/>
      <c r="AT50" s="114"/>
      <c r="AU50" s="114"/>
      <c r="AV50" s="115"/>
      <c r="AW50" s="107"/>
      <c r="AX50" s="107"/>
    </row>
    <row r="51" spans="1:50" s="119" customFormat="1" x14ac:dyDescent="0.25">
      <c r="A51" s="107"/>
      <c r="B51" s="128"/>
      <c r="C51" s="109"/>
      <c r="D51" s="109"/>
      <c r="E51" s="110"/>
      <c r="F51" s="110"/>
      <c r="G51" s="111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2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5"/>
      <c r="AM51" s="114"/>
      <c r="AN51" s="114"/>
      <c r="AO51" s="115"/>
      <c r="AP51" s="127"/>
      <c r="AQ51" s="117"/>
      <c r="AR51" s="117"/>
      <c r="AS51" s="118"/>
      <c r="AT51" s="114"/>
      <c r="AU51" s="114"/>
      <c r="AV51" s="115"/>
      <c r="AW51" s="107"/>
      <c r="AX51" s="107"/>
    </row>
    <row r="52" spans="1:50" s="119" customFormat="1" x14ac:dyDescent="0.25">
      <c r="A52" s="107"/>
      <c r="B52" s="108"/>
      <c r="C52" s="109"/>
      <c r="D52" s="109"/>
      <c r="E52" s="110"/>
      <c r="F52" s="110"/>
      <c r="G52" s="111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2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5"/>
      <c r="AM52" s="114"/>
      <c r="AN52" s="114"/>
      <c r="AO52" s="115"/>
      <c r="AP52" s="127"/>
      <c r="AQ52" s="117"/>
      <c r="AR52" s="117"/>
      <c r="AS52" s="118"/>
      <c r="AT52" s="114"/>
      <c r="AU52" s="117"/>
      <c r="AV52" s="115"/>
      <c r="AW52" s="107"/>
      <c r="AX52" s="107"/>
    </row>
    <row r="53" spans="1:50" s="119" customFormat="1" x14ac:dyDescent="0.25">
      <c r="A53" s="107"/>
      <c r="B53" s="108"/>
      <c r="C53" s="109"/>
      <c r="D53" s="109"/>
      <c r="E53" s="110"/>
      <c r="F53" s="110"/>
      <c r="G53" s="111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2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5"/>
      <c r="AM53" s="114"/>
      <c r="AN53" s="114"/>
      <c r="AO53" s="115"/>
      <c r="AP53" s="127"/>
      <c r="AQ53" s="117"/>
      <c r="AR53" s="117"/>
      <c r="AS53" s="118"/>
      <c r="AT53" s="114"/>
      <c r="AU53" s="114"/>
      <c r="AV53" s="115"/>
      <c r="AW53" s="107"/>
      <c r="AX53" s="107"/>
    </row>
    <row r="54" spans="1:50" s="119" customFormat="1" x14ac:dyDescent="0.25">
      <c r="A54" s="107"/>
      <c r="B54" s="128"/>
      <c r="C54" s="109"/>
      <c r="D54" s="109"/>
      <c r="E54" s="110"/>
      <c r="F54" s="110"/>
      <c r="G54" s="111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2"/>
      <c r="U54" s="112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5"/>
      <c r="AM54" s="114"/>
      <c r="AN54" s="114"/>
      <c r="AO54" s="115"/>
      <c r="AP54" s="127"/>
      <c r="AQ54" s="117"/>
      <c r="AR54" s="117"/>
      <c r="AS54" s="118"/>
      <c r="AT54" s="114"/>
      <c r="AU54" s="114"/>
      <c r="AV54" s="115"/>
      <c r="AW54" s="107"/>
      <c r="AX54" s="107"/>
    </row>
    <row r="55" spans="1:50" s="119" customFormat="1" x14ac:dyDescent="0.25">
      <c r="A55" s="107"/>
      <c r="B55" s="108"/>
      <c r="C55" s="109"/>
      <c r="D55" s="109"/>
      <c r="E55" s="110"/>
      <c r="F55" s="110"/>
      <c r="G55" s="111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2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5"/>
      <c r="AM55" s="114"/>
      <c r="AN55" s="114"/>
      <c r="AO55" s="115"/>
      <c r="AP55" s="127"/>
      <c r="AQ55" s="117"/>
      <c r="AR55" s="117"/>
      <c r="AS55" s="118"/>
      <c r="AT55" s="114"/>
      <c r="AU55" s="114"/>
      <c r="AV55" s="115"/>
      <c r="AW55" s="107"/>
      <c r="AX55" s="107"/>
    </row>
    <row r="56" spans="1:50" s="119" customFormat="1" x14ac:dyDescent="0.25">
      <c r="A56" s="107"/>
      <c r="B56" s="108"/>
      <c r="C56" s="109"/>
      <c r="D56" s="109"/>
      <c r="E56" s="110"/>
      <c r="F56" s="110"/>
      <c r="G56" s="111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2"/>
      <c r="U56" s="112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5"/>
      <c r="AM56" s="114"/>
      <c r="AN56" s="114"/>
      <c r="AO56" s="115"/>
      <c r="AP56" s="127"/>
      <c r="AQ56" s="117"/>
      <c r="AR56" s="117"/>
      <c r="AS56" s="118"/>
      <c r="AT56" s="114"/>
      <c r="AU56" s="114"/>
      <c r="AV56" s="115"/>
      <c r="AW56" s="107"/>
      <c r="AX56" s="107"/>
    </row>
    <row r="57" spans="1:50" s="119" customFormat="1" x14ac:dyDescent="0.25">
      <c r="A57" s="107"/>
      <c r="B57" s="108"/>
      <c r="C57" s="109"/>
      <c r="D57" s="109"/>
      <c r="E57" s="110"/>
      <c r="F57" s="110"/>
      <c r="G57" s="111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2"/>
      <c r="U57" s="112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5"/>
      <c r="AM57" s="114"/>
      <c r="AN57" s="114"/>
      <c r="AO57" s="115"/>
      <c r="AP57" s="127"/>
      <c r="AQ57" s="117"/>
      <c r="AR57" s="117"/>
      <c r="AS57" s="118"/>
      <c r="AT57" s="114"/>
      <c r="AU57" s="117"/>
      <c r="AV57" s="115"/>
      <c r="AW57" s="107"/>
      <c r="AX57" s="107"/>
    </row>
    <row r="58" spans="1:50" s="119" customFormat="1" x14ac:dyDescent="0.25">
      <c r="A58" s="107"/>
      <c r="B58" s="108"/>
      <c r="C58" s="109"/>
      <c r="D58" s="109"/>
      <c r="E58" s="110"/>
      <c r="F58" s="110"/>
      <c r="G58" s="111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2"/>
      <c r="U58" s="112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5"/>
      <c r="AM58" s="114"/>
      <c r="AN58" s="114"/>
      <c r="AO58" s="115"/>
      <c r="AP58" s="127"/>
      <c r="AQ58" s="117"/>
      <c r="AR58" s="117"/>
      <c r="AS58" s="118"/>
      <c r="AT58" s="114"/>
      <c r="AU58" s="114"/>
      <c r="AV58" s="115"/>
      <c r="AW58" s="107"/>
      <c r="AX58" s="107"/>
    </row>
    <row r="59" spans="1:50" s="119" customFormat="1" x14ac:dyDescent="0.25">
      <c r="A59" s="107"/>
      <c r="B59" s="128"/>
      <c r="C59" s="109"/>
      <c r="D59" s="109"/>
      <c r="E59" s="110"/>
      <c r="F59" s="110"/>
      <c r="G59" s="111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2"/>
      <c r="U59" s="112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5"/>
      <c r="AM59" s="114"/>
      <c r="AN59" s="114"/>
      <c r="AO59" s="115"/>
      <c r="AP59" s="127"/>
      <c r="AQ59" s="117"/>
      <c r="AR59" s="117"/>
      <c r="AS59" s="118"/>
      <c r="AT59" s="114"/>
      <c r="AU59" s="114"/>
      <c r="AV59" s="115"/>
      <c r="AW59" s="107"/>
      <c r="AX59" s="107"/>
    </row>
    <row r="60" spans="1:50" s="119" customFormat="1" x14ac:dyDescent="0.25">
      <c r="A60" s="107"/>
      <c r="B60" s="108"/>
      <c r="C60" s="109"/>
      <c r="D60" s="109"/>
      <c r="E60" s="110"/>
      <c r="F60" s="110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2"/>
      <c r="U60" s="112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5"/>
      <c r="AM60" s="114"/>
      <c r="AN60" s="114"/>
      <c r="AO60" s="115"/>
      <c r="AP60" s="127"/>
      <c r="AQ60" s="117"/>
      <c r="AR60" s="117"/>
      <c r="AS60" s="118"/>
      <c r="AT60" s="114"/>
      <c r="AU60" s="114"/>
      <c r="AV60" s="115"/>
      <c r="AW60" s="107"/>
      <c r="AX60" s="107"/>
    </row>
    <row r="61" spans="1:50" s="119" customFormat="1" x14ac:dyDescent="0.25">
      <c r="A61" s="107"/>
      <c r="B61" s="108"/>
      <c r="C61" s="109"/>
      <c r="D61" s="109"/>
      <c r="E61" s="110"/>
      <c r="F61" s="110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2"/>
      <c r="U61" s="112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5"/>
      <c r="AM61" s="114"/>
      <c r="AN61" s="114"/>
      <c r="AO61" s="115"/>
      <c r="AP61" s="127"/>
      <c r="AQ61" s="117"/>
      <c r="AR61" s="117"/>
      <c r="AS61" s="118"/>
      <c r="AT61" s="114"/>
      <c r="AU61" s="114"/>
      <c r="AV61" s="115"/>
      <c r="AW61" s="107"/>
      <c r="AX61" s="107"/>
    </row>
    <row r="62" spans="1:50" s="119" customFormat="1" x14ac:dyDescent="0.25">
      <c r="A62" s="107"/>
      <c r="B62" s="108"/>
      <c r="C62" s="109"/>
      <c r="D62" s="109"/>
      <c r="E62" s="110"/>
      <c r="F62" s="110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2"/>
      <c r="U62" s="112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5"/>
      <c r="AM62" s="114"/>
      <c r="AN62" s="114"/>
      <c r="AO62" s="115"/>
      <c r="AP62" s="127"/>
      <c r="AQ62" s="117"/>
      <c r="AR62" s="117"/>
      <c r="AS62" s="118"/>
      <c r="AT62" s="114"/>
      <c r="AU62" s="114"/>
      <c r="AV62" s="115"/>
      <c r="AW62" s="107"/>
      <c r="AX62" s="107"/>
    </row>
    <row r="63" spans="1:50" s="119" customFormat="1" x14ac:dyDescent="0.25">
      <c r="A63" s="107"/>
      <c r="B63" s="108"/>
      <c r="C63" s="109"/>
      <c r="D63" s="109"/>
      <c r="E63" s="110"/>
      <c r="F63" s="110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2"/>
      <c r="U63" s="112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5"/>
      <c r="AM63" s="114"/>
      <c r="AN63" s="114"/>
      <c r="AO63" s="115"/>
      <c r="AP63" s="127"/>
      <c r="AQ63" s="117"/>
      <c r="AR63" s="117"/>
      <c r="AS63" s="118"/>
      <c r="AT63" s="114"/>
      <c r="AU63" s="114"/>
      <c r="AV63" s="115"/>
      <c r="AW63" s="107"/>
      <c r="AX63" s="107"/>
    </row>
    <row r="64" spans="1:50" s="119" customFormat="1" x14ac:dyDescent="0.25">
      <c r="A64" s="107"/>
      <c r="B64" s="108"/>
      <c r="C64" s="109"/>
      <c r="D64" s="109"/>
      <c r="E64" s="110"/>
      <c r="F64" s="110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2"/>
      <c r="U64" s="112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5"/>
      <c r="AM64" s="114"/>
      <c r="AN64" s="114"/>
      <c r="AO64" s="115"/>
      <c r="AP64" s="127"/>
      <c r="AQ64" s="117"/>
      <c r="AR64" s="117"/>
      <c r="AS64" s="118"/>
      <c r="AT64" s="114"/>
      <c r="AU64" s="114"/>
      <c r="AV64" s="115"/>
      <c r="AW64" s="107"/>
      <c r="AX64" s="107"/>
    </row>
    <row r="65" spans="1:50" s="119" customFormat="1" x14ac:dyDescent="0.25">
      <c r="A65" s="107"/>
      <c r="B65" s="108"/>
      <c r="C65" s="109"/>
      <c r="D65" s="109"/>
      <c r="E65" s="110"/>
      <c r="F65" s="110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2"/>
      <c r="U65" s="112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5"/>
      <c r="AM65" s="114"/>
      <c r="AN65" s="114"/>
      <c r="AO65" s="115"/>
      <c r="AP65" s="127"/>
      <c r="AQ65" s="117"/>
      <c r="AR65" s="117"/>
      <c r="AS65" s="118"/>
      <c r="AT65" s="114"/>
      <c r="AU65" s="114"/>
      <c r="AV65" s="115"/>
      <c r="AW65" s="107"/>
      <c r="AX65" s="107"/>
    </row>
    <row r="66" spans="1:50" s="119" customFormat="1" x14ac:dyDescent="0.25">
      <c r="A66" s="107"/>
      <c r="B66" s="108"/>
      <c r="C66" s="109"/>
      <c r="D66" s="109"/>
      <c r="E66" s="110"/>
      <c r="F66" s="110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2"/>
      <c r="U66" s="112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5"/>
      <c r="AM66" s="114"/>
      <c r="AN66" s="114"/>
      <c r="AO66" s="115"/>
      <c r="AP66" s="127"/>
      <c r="AQ66" s="117"/>
      <c r="AR66" s="117"/>
      <c r="AS66" s="118"/>
      <c r="AT66" s="114"/>
      <c r="AU66" s="114"/>
      <c r="AV66" s="115"/>
      <c r="AW66" s="107"/>
      <c r="AX66" s="107"/>
    </row>
    <row r="67" spans="1:50" s="119" customFormat="1" x14ac:dyDescent="0.25">
      <c r="A67" s="107"/>
      <c r="B67" s="108"/>
      <c r="C67" s="109"/>
      <c r="D67" s="109"/>
      <c r="E67" s="110"/>
      <c r="F67" s="110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2"/>
      <c r="U67" s="112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5"/>
      <c r="AM67" s="114"/>
      <c r="AN67" s="114"/>
      <c r="AO67" s="115"/>
      <c r="AP67" s="127"/>
      <c r="AQ67" s="117"/>
      <c r="AR67" s="117"/>
      <c r="AS67" s="118"/>
      <c r="AT67" s="114"/>
      <c r="AU67" s="114"/>
      <c r="AV67" s="115"/>
      <c r="AW67" s="107"/>
      <c r="AX67" s="107"/>
    </row>
    <row r="68" spans="1:50" s="119" customFormat="1" x14ac:dyDescent="0.25">
      <c r="A68" s="107"/>
      <c r="B68" s="108"/>
      <c r="C68" s="109"/>
      <c r="D68" s="109"/>
      <c r="E68" s="110"/>
      <c r="F68" s="110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2"/>
      <c r="U68" s="112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5"/>
      <c r="AM68" s="114"/>
      <c r="AN68" s="114"/>
      <c r="AO68" s="115"/>
      <c r="AP68" s="127"/>
      <c r="AQ68" s="117"/>
      <c r="AR68" s="117"/>
      <c r="AS68" s="118"/>
      <c r="AT68" s="114"/>
      <c r="AU68" s="114"/>
      <c r="AV68" s="115"/>
      <c r="AW68" s="107"/>
      <c r="AX68" s="107"/>
    </row>
    <row r="69" spans="1:50" s="119" customFormat="1" x14ac:dyDescent="0.25">
      <c r="A69" s="107"/>
      <c r="B69" s="108"/>
      <c r="C69" s="109"/>
      <c r="D69" s="109"/>
      <c r="E69" s="110"/>
      <c r="F69" s="110"/>
      <c r="G69" s="111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2"/>
      <c r="U69" s="112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5"/>
      <c r="AM69" s="114"/>
      <c r="AN69" s="114"/>
      <c r="AO69" s="115"/>
      <c r="AP69" s="127"/>
      <c r="AQ69" s="117"/>
      <c r="AR69" s="117"/>
      <c r="AS69" s="118"/>
      <c r="AT69" s="114"/>
      <c r="AU69" s="114"/>
      <c r="AV69" s="115"/>
      <c r="AW69" s="107"/>
      <c r="AX69" s="107"/>
    </row>
    <row r="70" spans="1:50" s="119" customFormat="1" x14ac:dyDescent="0.25">
      <c r="A70" s="107"/>
      <c r="B70" s="108"/>
      <c r="C70" s="109"/>
      <c r="D70" s="109"/>
      <c r="E70" s="110"/>
      <c r="F70" s="110"/>
      <c r="G70" s="111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2"/>
      <c r="U70" s="112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5"/>
      <c r="AM70" s="114"/>
      <c r="AN70" s="114"/>
      <c r="AO70" s="115"/>
      <c r="AP70" s="127"/>
      <c r="AQ70" s="117"/>
      <c r="AR70" s="117"/>
      <c r="AS70" s="118"/>
      <c r="AT70" s="114"/>
      <c r="AU70" s="114"/>
      <c r="AV70" s="115"/>
      <c r="AW70" s="107"/>
      <c r="AX70" s="107"/>
    </row>
    <row r="71" spans="1:50" s="119" customFormat="1" x14ac:dyDescent="0.25">
      <c r="A71" s="107"/>
      <c r="B71" s="108"/>
      <c r="C71" s="109"/>
      <c r="D71" s="109"/>
      <c r="E71" s="110"/>
      <c r="F71" s="110"/>
      <c r="G71" s="111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2"/>
      <c r="U71" s="112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5"/>
      <c r="AM71" s="114"/>
      <c r="AN71" s="114"/>
      <c r="AO71" s="115"/>
      <c r="AP71" s="127"/>
      <c r="AQ71" s="117"/>
      <c r="AR71" s="117"/>
      <c r="AS71" s="118"/>
      <c r="AT71" s="114"/>
      <c r="AU71" s="114"/>
      <c r="AV71" s="115"/>
      <c r="AW71" s="107"/>
      <c r="AX71" s="107"/>
    </row>
    <row r="72" spans="1:50" s="119" customFormat="1" x14ac:dyDescent="0.25">
      <c r="A72" s="107"/>
      <c r="B72" s="108"/>
      <c r="C72" s="109"/>
      <c r="D72" s="109"/>
      <c r="E72" s="110"/>
      <c r="F72" s="110"/>
      <c r="G72" s="111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2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5"/>
      <c r="AM72" s="114"/>
      <c r="AN72" s="114"/>
      <c r="AO72" s="115"/>
      <c r="AP72" s="127"/>
      <c r="AQ72" s="117"/>
      <c r="AR72" s="117"/>
      <c r="AS72" s="118"/>
      <c r="AT72" s="114"/>
      <c r="AU72" s="114"/>
      <c r="AV72" s="115"/>
      <c r="AW72" s="107"/>
      <c r="AX72" s="107"/>
    </row>
    <row r="73" spans="1:50" s="119" customFormat="1" x14ac:dyDescent="0.25">
      <c r="A73" s="107"/>
      <c r="B73" s="108"/>
      <c r="C73" s="109"/>
      <c r="D73" s="109"/>
      <c r="E73" s="110"/>
      <c r="F73" s="110"/>
      <c r="G73" s="111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2"/>
      <c r="U73" s="112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5"/>
      <c r="AM73" s="114"/>
      <c r="AN73" s="114"/>
      <c r="AO73" s="115"/>
      <c r="AP73" s="127"/>
      <c r="AQ73" s="117"/>
      <c r="AR73" s="117"/>
      <c r="AS73" s="118"/>
      <c r="AT73" s="114"/>
      <c r="AU73" s="114"/>
      <c r="AV73" s="115"/>
      <c r="AW73" s="107"/>
      <c r="AX73" s="107"/>
    </row>
    <row r="74" spans="1:50" s="119" customFormat="1" x14ac:dyDescent="0.25">
      <c r="A74" s="107"/>
      <c r="B74" s="108"/>
      <c r="C74" s="109"/>
      <c r="D74" s="109"/>
      <c r="E74" s="110"/>
      <c r="F74" s="110"/>
      <c r="G74" s="111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2"/>
      <c r="U74" s="112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5"/>
      <c r="AM74" s="114"/>
      <c r="AN74" s="114"/>
      <c r="AO74" s="115"/>
      <c r="AP74" s="127"/>
      <c r="AQ74" s="117"/>
      <c r="AR74" s="117"/>
      <c r="AS74" s="118"/>
      <c r="AT74" s="114"/>
      <c r="AU74" s="114"/>
      <c r="AV74" s="115"/>
      <c r="AW74" s="107"/>
      <c r="AX74" s="107"/>
    </row>
    <row r="75" spans="1:50" s="119" customFormat="1" x14ac:dyDescent="0.25">
      <c r="A75" s="107"/>
      <c r="B75" s="108"/>
      <c r="C75" s="109"/>
      <c r="D75" s="109"/>
      <c r="E75" s="110"/>
      <c r="F75" s="110"/>
      <c r="G75" s="111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2"/>
      <c r="U75" s="112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5"/>
      <c r="AM75" s="114"/>
      <c r="AN75" s="114"/>
      <c r="AO75" s="115"/>
      <c r="AP75" s="127"/>
      <c r="AQ75" s="117"/>
      <c r="AR75" s="117"/>
      <c r="AS75" s="118"/>
      <c r="AT75" s="114"/>
      <c r="AU75" s="114"/>
      <c r="AV75" s="115"/>
      <c r="AW75" s="107"/>
      <c r="AX75" s="107"/>
    </row>
    <row r="76" spans="1:50" s="119" customFormat="1" x14ac:dyDescent="0.25">
      <c r="A76" s="107"/>
      <c r="B76" s="108"/>
      <c r="C76" s="109"/>
      <c r="D76" s="109"/>
      <c r="E76" s="110"/>
      <c r="F76" s="110"/>
      <c r="G76" s="111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2"/>
      <c r="U76" s="112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5"/>
      <c r="AM76" s="114"/>
      <c r="AN76" s="114"/>
      <c r="AO76" s="115"/>
      <c r="AP76" s="127"/>
      <c r="AQ76" s="117"/>
      <c r="AR76" s="117"/>
      <c r="AS76" s="118"/>
      <c r="AT76" s="114"/>
      <c r="AU76" s="114"/>
      <c r="AV76" s="115"/>
      <c r="AW76" s="107"/>
      <c r="AX76" s="107"/>
    </row>
    <row r="77" spans="1:50" s="119" customFormat="1" x14ac:dyDescent="0.25">
      <c r="A77" s="107"/>
      <c r="B77" s="108"/>
      <c r="C77" s="109"/>
      <c r="D77" s="109"/>
      <c r="E77" s="110"/>
      <c r="F77" s="110"/>
      <c r="G77" s="111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2"/>
      <c r="U77" s="112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5"/>
      <c r="AM77" s="114"/>
      <c r="AN77" s="114"/>
      <c r="AO77" s="115"/>
      <c r="AP77" s="127"/>
      <c r="AQ77" s="117"/>
      <c r="AR77" s="117"/>
      <c r="AS77" s="118"/>
      <c r="AT77" s="114"/>
      <c r="AU77" s="114"/>
      <c r="AV77" s="115"/>
      <c r="AW77" s="107"/>
      <c r="AX77" s="107"/>
    </row>
    <row r="78" spans="1:50" s="119" customFormat="1" x14ac:dyDescent="0.25">
      <c r="A78" s="107"/>
      <c r="B78" s="108"/>
      <c r="C78" s="109"/>
      <c r="D78" s="109"/>
      <c r="E78" s="110"/>
      <c r="F78" s="110"/>
      <c r="G78" s="111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2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5"/>
      <c r="AM78" s="114"/>
      <c r="AN78" s="114"/>
      <c r="AO78" s="115"/>
      <c r="AP78" s="127"/>
      <c r="AQ78" s="117"/>
      <c r="AR78" s="117"/>
      <c r="AS78" s="118"/>
      <c r="AT78" s="114"/>
      <c r="AU78" s="114"/>
      <c r="AV78" s="115"/>
      <c r="AW78" s="107"/>
      <c r="AX78" s="107"/>
    </row>
    <row r="79" spans="1:50" s="119" customFormat="1" x14ac:dyDescent="0.25">
      <c r="A79" s="107"/>
      <c r="B79" s="108"/>
      <c r="C79" s="109"/>
      <c r="D79" s="109"/>
      <c r="E79" s="110"/>
      <c r="F79" s="110"/>
      <c r="G79" s="111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2"/>
      <c r="U79" s="112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5"/>
      <c r="AM79" s="114"/>
      <c r="AN79" s="114"/>
      <c r="AO79" s="115"/>
      <c r="AP79" s="127"/>
      <c r="AQ79" s="117"/>
      <c r="AR79" s="117"/>
      <c r="AS79" s="118"/>
      <c r="AT79" s="114"/>
      <c r="AU79" s="114"/>
      <c r="AV79" s="115"/>
      <c r="AW79" s="107"/>
      <c r="AX79" s="107"/>
    </row>
    <row r="80" spans="1:50" s="119" customFormat="1" x14ac:dyDescent="0.25">
      <c r="A80" s="121"/>
      <c r="B80" s="122"/>
      <c r="C80" s="129"/>
      <c r="D80" s="129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30"/>
      <c r="AQ80" s="118"/>
      <c r="AR80" s="118"/>
      <c r="AS80" s="118"/>
      <c r="AT80" s="115"/>
      <c r="AU80" s="115"/>
      <c r="AV80" s="115"/>
      <c r="AW80" s="131"/>
      <c r="AX80" s="107"/>
    </row>
    <row r="81" spans="1:50" s="119" customFormat="1" x14ac:dyDescent="0.25">
      <c r="A81" s="107"/>
      <c r="B81" s="108"/>
      <c r="C81" s="109"/>
      <c r="D81" s="109"/>
      <c r="E81" s="110"/>
      <c r="F81" s="110"/>
      <c r="G81" s="111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2"/>
      <c r="U81" s="112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5"/>
      <c r="AM81" s="114"/>
      <c r="AN81" s="114"/>
      <c r="AO81" s="115"/>
      <c r="AP81" s="127"/>
      <c r="AQ81" s="117"/>
      <c r="AR81" s="117"/>
      <c r="AS81" s="118"/>
      <c r="AT81" s="114"/>
      <c r="AU81" s="114"/>
      <c r="AV81" s="115"/>
      <c r="AW81" s="107"/>
      <c r="AX81" s="107"/>
    </row>
    <row r="82" spans="1:50" s="119" customFormat="1" x14ac:dyDescent="0.25">
      <c r="A82" s="107"/>
      <c r="B82" s="108"/>
      <c r="C82" s="109"/>
      <c r="D82" s="109"/>
      <c r="E82" s="110"/>
      <c r="F82" s="110"/>
      <c r="G82" s="111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2"/>
      <c r="U82" s="112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5"/>
      <c r="AM82" s="114"/>
      <c r="AN82" s="114"/>
      <c r="AO82" s="115"/>
      <c r="AP82" s="127"/>
      <c r="AQ82" s="117"/>
      <c r="AR82" s="117"/>
      <c r="AS82" s="118"/>
      <c r="AT82" s="114"/>
      <c r="AU82" s="114"/>
      <c r="AV82" s="115"/>
      <c r="AW82" s="107"/>
      <c r="AX82" s="107"/>
    </row>
    <row r="83" spans="1:50" s="119" customFormat="1" x14ac:dyDescent="0.25">
      <c r="A83" s="107"/>
      <c r="B83" s="108"/>
      <c r="C83" s="109"/>
      <c r="D83" s="109"/>
      <c r="E83" s="110"/>
      <c r="F83" s="110"/>
      <c r="G83" s="111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2"/>
      <c r="U83" s="112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5"/>
      <c r="AM83" s="114"/>
      <c r="AN83" s="114"/>
      <c r="AO83" s="115"/>
      <c r="AP83" s="127"/>
      <c r="AQ83" s="117"/>
      <c r="AR83" s="117"/>
      <c r="AS83" s="118"/>
      <c r="AT83" s="114"/>
      <c r="AU83" s="114"/>
      <c r="AV83" s="115"/>
      <c r="AW83" s="107"/>
      <c r="AX83" s="107"/>
    </row>
    <row r="84" spans="1:50" s="119" customFormat="1" x14ac:dyDescent="0.25">
      <c r="A84" s="107"/>
      <c r="B84" s="108"/>
      <c r="C84" s="109"/>
      <c r="D84" s="109"/>
      <c r="E84" s="110"/>
      <c r="F84" s="110"/>
      <c r="G84" s="111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2"/>
      <c r="U84" s="112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5"/>
      <c r="AM84" s="114"/>
      <c r="AN84" s="114"/>
      <c r="AO84" s="115"/>
      <c r="AP84" s="127"/>
      <c r="AQ84" s="117"/>
      <c r="AR84" s="117"/>
      <c r="AS84" s="118"/>
      <c r="AT84" s="114"/>
      <c r="AU84" s="114"/>
      <c r="AV84" s="115"/>
      <c r="AW84" s="107"/>
      <c r="AX84" s="107"/>
    </row>
    <row r="85" spans="1:50" s="119" customFormat="1" x14ac:dyDescent="0.25">
      <c r="A85" s="107"/>
      <c r="B85" s="108"/>
      <c r="C85" s="109"/>
      <c r="D85" s="109"/>
      <c r="E85" s="110"/>
      <c r="F85" s="110"/>
      <c r="G85" s="111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2"/>
      <c r="U85" s="112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5"/>
      <c r="AM85" s="114"/>
      <c r="AN85" s="114"/>
      <c r="AO85" s="115"/>
      <c r="AP85" s="127"/>
      <c r="AQ85" s="117"/>
      <c r="AR85" s="117"/>
      <c r="AS85" s="118"/>
      <c r="AT85" s="114"/>
      <c r="AU85" s="114"/>
      <c r="AV85" s="115"/>
      <c r="AW85" s="107"/>
      <c r="AX85" s="107"/>
    </row>
    <row r="86" spans="1:50" s="119" customFormat="1" x14ac:dyDescent="0.25">
      <c r="A86" s="107"/>
      <c r="B86" s="108"/>
      <c r="C86" s="109"/>
      <c r="D86" s="109"/>
      <c r="E86" s="110"/>
      <c r="F86" s="110"/>
      <c r="G86" s="111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2"/>
      <c r="U86" s="112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5"/>
      <c r="AM86" s="114"/>
      <c r="AN86" s="114"/>
      <c r="AO86" s="115"/>
      <c r="AP86" s="127"/>
      <c r="AQ86" s="117"/>
      <c r="AR86" s="117"/>
      <c r="AS86" s="118"/>
      <c r="AT86" s="114"/>
      <c r="AU86" s="114"/>
      <c r="AV86" s="115"/>
      <c r="AW86" s="107"/>
      <c r="AX86" s="107"/>
    </row>
    <row r="87" spans="1:50" s="119" customFormat="1" x14ac:dyDescent="0.25">
      <c r="A87" s="107"/>
      <c r="B87" s="108"/>
      <c r="C87" s="109"/>
      <c r="D87" s="109"/>
      <c r="E87" s="110"/>
      <c r="F87" s="110"/>
      <c r="G87" s="111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2"/>
      <c r="U87" s="112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5"/>
      <c r="AM87" s="114"/>
      <c r="AN87" s="114"/>
      <c r="AO87" s="115"/>
      <c r="AP87" s="127"/>
      <c r="AQ87" s="117"/>
      <c r="AR87" s="117"/>
      <c r="AS87" s="118"/>
      <c r="AT87" s="114"/>
      <c r="AU87" s="114"/>
      <c r="AV87" s="115"/>
      <c r="AW87" s="107"/>
      <c r="AX87" s="107"/>
    </row>
    <row r="88" spans="1:50" s="119" customFormat="1" x14ac:dyDescent="0.25">
      <c r="A88" s="107"/>
      <c r="B88" s="108"/>
      <c r="C88" s="109"/>
      <c r="D88" s="109"/>
      <c r="E88" s="110"/>
      <c r="F88" s="110"/>
      <c r="G88" s="111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2"/>
      <c r="U88" s="112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5"/>
      <c r="AM88" s="114"/>
      <c r="AN88" s="114"/>
      <c r="AO88" s="115"/>
      <c r="AP88" s="127"/>
      <c r="AQ88" s="117"/>
      <c r="AR88" s="117"/>
      <c r="AS88" s="118"/>
      <c r="AT88" s="114"/>
      <c r="AU88" s="114"/>
      <c r="AV88" s="115"/>
      <c r="AW88" s="107"/>
      <c r="AX88" s="107"/>
    </row>
    <row r="89" spans="1:50" s="119" customFormat="1" x14ac:dyDescent="0.25"/>
  </sheetData>
  <conditionalFormatting sqref="AO14:AO29">
    <cfRule type="expression" dxfId="388" priority="195">
      <formula>(B14&lt;&gt;"")*(AO14&lt;3723)</formula>
    </cfRule>
  </conditionalFormatting>
  <conditionalFormatting sqref="T14:T29">
    <cfRule type="expression" dxfId="387" priority="194">
      <formula>(B14&lt;&gt;"")*(T14&gt;$T$3)</formula>
    </cfRule>
  </conditionalFormatting>
  <conditionalFormatting sqref="U14:U29">
    <cfRule type="expression" dxfId="386" priority="193">
      <formula>(B14&lt;&gt;"")*(U14&gt;$U$3)</formula>
    </cfRule>
  </conditionalFormatting>
  <conditionalFormatting sqref="AQ14:AQ22">
    <cfRule type="expression" dxfId="385" priority="192">
      <formula>(B14&lt;&gt;"")*(AO14&lt;=$AU$1)*ISBLANK(D14)</formula>
    </cfRule>
  </conditionalFormatting>
  <conditionalFormatting sqref="AQ23:AQ29">
    <cfRule type="expression" dxfId="384" priority="191">
      <formula>(B23&lt;&gt;"")*(AO23&lt;=$AU$1)*ISBLANK(D23)</formula>
    </cfRule>
  </conditionalFormatting>
  <conditionalFormatting sqref="AQ22">
    <cfRule type="expression" dxfId="383" priority="190">
      <formula>(B22&lt;&gt;"")*(AO22&lt;=$AU$1)*ISBLANK(D22)</formula>
    </cfRule>
  </conditionalFormatting>
  <conditionalFormatting sqref="AQ23:AQ29">
    <cfRule type="expression" dxfId="382" priority="189">
      <formula>(B23&lt;&gt;"")*(AO23&lt;=$AU$1)*ISBLANK(D23)</formula>
    </cfRule>
  </conditionalFormatting>
  <conditionalFormatting sqref="H1">
    <cfRule type="expression" dxfId="381" priority="18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380" priority="18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379" priority="18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378" priority="18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377" priority="18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376" priority="18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375" priority="18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374" priority="18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373" priority="1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372" priority="17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371" priority="17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370" priority="17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369" priority="176">
      <formula>ISBLANK(B14)</formula>
    </cfRule>
  </conditionalFormatting>
  <conditionalFormatting sqref="H8">
    <cfRule type="expression" dxfId="368" priority="17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367" priority="1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366" priority="17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365" priority="173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364" priority="17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363" priority="1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362" priority="1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361" priority="1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360" priority="16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359" priority="16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358" priority="1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357" priority="16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356" priority="16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355" priority="16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354" priority="16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353" priority="15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352" priority="160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351" priority="15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350" priority="15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349" priority="1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348" priority="1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347" priority="15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346" priority="15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345" priority="15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344" priority="1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343" priority="15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342" priority="14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341" priority="14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340" priority="14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339" priority="14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338" priority="14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337" priority="144">
      <formula>ISBLANK(B14)</formula>
    </cfRule>
  </conditionalFormatting>
  <conditionalFormatting sqref="C29">
    <cfRule type="expression" dxfId="336" priority="143">
      <formula>ISBLANK(B29)</formula>
    </cfRule>
  </conditionalFormatting>
  <conditionalFormatting sqref="C28">
    <cfRule type="expression" dxfId="335" priority="142">
      <formula>ISBLANK(B28)</formula>
    </cfRule>
  </conditionalFormatting>
  <conditionalFormatting sqref="C27">
    <cfRule type="expression" dxfId="334" priority="141">
      <formula>ISBLANK(B27)</formula>
    </cfRule>
  </conditionalFormatting>
  <conditionalFormatting sqref="C26">
    <cfRule type="expression" dxfId="333" priority="140">
      <formula>ISBLANK(B26)</formula>
    </cfRule>
  </conditionalFormatting>
  <conditionalFormatting sqref="C25">
    <cfRule type="expression" dxfId="332" priority="139">
      <formula>ISBLANK(B25)</formula>
    </cfRule>
  </conditionalFormatting>
  <conditionalFormatting sqref="C24">
    <cfRule type="expression" dxfId="331" priority="138">
      <formula>ISBLANK(B24)</formula>
    </cfRule>
  </conditionalFormatting>
  <conditionalFormatting sqref="C23">
    <cfRule type="expression" dxfId="330" priority="137">
      <formula>ISBLANK(B23)</formula>
    </cfRule>
  </conditionalFormatting>
  <conditionalFormatting sqref="C22">
    <cfRule type="expression" dxfId="329" priority="136">
      <formula>ISBLANK(B22)</formula>
    </cfRule>
  </conditionalFormatting>
  <conditionalFormatting sqref="C21">
    <cfRule type="expression" dxfId="328" priority="135">
      <formula>ISBLANK(B21)</formula>
    </cfRule>
  </conditionalFormatting>
  <conditionalFormatting sqref="C20">
    <cfRule type="expression" dxfId="327" priority="134">
      <formula>ISBLANK(B20)</formula>
    </cfRule>
  </conditionalFormatting>
  <conditionalFormatting sqref="C19">
    <cfRule type="expression" dxfId="326" priority="133">
      <formula>ISBLANK(B19)</formula>
    </cfRule>
  </conditionalFormatting>
  <conditionalFormatting sqref="C18">
    <cfRule type="expression" dxfId="325" priority="132">
      <formula>ISBLANK(B18)</formula>
    </cfRule>
  </conditionalFormatting>
  <conditionalFormatting sqref="C17">
    <cfRule type="expression" dxfId="324" priority="131">
      <formula>ISBLANK(B17)</formula>
    </cfRule>
  </conditionalFormatting>
  <conditionalFormatting sqref="C16">
    <cfRule type="expression" dxfId="323" priority="130">
      <formula>ISBLANK(B16)</formula>
    </cfRule>
  </conditionalFormatting>
  <conditionalFormatting sqref="C15">
    <cfRule type="expression" dxfId="322" priority="129">
      <formula>ISBLANK(B15)</formula>
    </cfRule>
  </conditionalFormatting>
  <conditionalFormatting sqref="C14">
    <cfRule type="expression" dxfId="321" priority="128">
      <formula>ISBLANK(B14)</formula>
    </cfRule>
  </conditionalFormatting>
  <conditionalFormatting sqref="D29">
    <cfRule type="expression" dxfId="320" priority="127">
      <formula>ISBLANK(B29)</formula>
    </cfRule>
  </conditionalFormatting>
  <conditionalFormatting sqref="D28">
    <cfRule type="expression" dxfId="319" priority="126">
      <formula>ISBLANK(B28)</formula>
    </cfRule>
  </conditionalFormatting>
  <conditionalFormatting sqref="D27">
    <cfRule type="expression" dxfId="318" priority="125">
      <formula>ISBLANK(B27)</formula>
    </cfRule>
  </conditionalFormatting>
  <conditionalFormatting sqref="D26">
    <cfRule type="expression" dxfId="317" priority="124">
      <formula>ISBLANK(B26)</formula>
    </cfRule>
  </conditionalFormatting>
  <conditionalFormatting sqref="D25">
    <cfRule type="expression" dxfId="316" priority="123">
      <formula>ISBLANK(B25)</formula>
    </cfRule>
  </conditionalFormatting>
  <conditionalFormatting sqref="D24">
    <cfRule type="expression" dxfId="315" priority="122">
      <formula>ISBLANK(B24)</formula>
    </cfRule>
  </conditionalFormatting>
  <conditionalFormatting sqref="D23">
    <cfRule type="expression" dxfId="314" priority="121">
      <formula>ISBLANK(B23)</formula>
    </cfRule>
  </conditionalFormatting>
  <conditionalFormatting sqref="D22">
    <cfRule type="expression" dxfId="313" priority="120">
      <formula>ISBLANK(B22)</formula>
    </cfRule>
  </conditionalFormatting>
  <conditionalFormatting sqref="D21">
    <cfRule type="expression" dxfId="312" priority="119">
      <formula>ISBLANK(B21)</formula>
    </cfRule>
  </conditionalFormatting>
  <conditionalFormatting sqref="D20">
    <cfRule type="expression" dxfId="311" priority="118">
      <formula>ISBLANK(B20)</formula>
    </cfRule>
  </conditionalFormatting>
  <conditionalFormatting sqref="D19">
    <cfRule type="expression" dxfId="310" priority="117">
      <formula>ISBLANK(B19)</formula>
    </cfRule>
  </conditionalFormatting>
  <conditionalFormatting sqref="D18">
    <cfRule type="expression" dxfId="309" priority="116">
      <formula>ISBLANK(B18)</formula>
    </cfRule>
  </conditionalFormatting>
  <conditionalFormatting sqref="D17">
    <cfRule type="expression" dxfId="308" priority="115">
      <formula>ISBLANK(B17)</formula>
    </cfRule>
  </conditionalFormatting>
  <conditionalFormatting sqref="D16">
    <cfRule type="expression" dxfId="307" priority="114">
      <formula>ISBLANK(B16)</formula>
    </cfRule>
  </conditionalFormatting>
  <conditionalFormatting sqref="D15">
    <cfRule type="expression" dxfId="306" priority="113">
      <formula>ISBLANK(B15)</formula>
    </cfRule>
  </conditionalFormatting>
  <conditionalFormatting sqref="D14">
    <cfRule type="expression" dxfId="305" priority="112">
      <formula>ISBLANK(B14)</formula>
    </cfRule>
  </conditionalFormatting>
  <conditionalFormatting sqref="E29">
    <cfRule type="expression" dxfId="304" priority="111">
      <formula>ISBLANK(B29)</formula>
    </cfRule>
  </conditionalFormatting>
  <conditionalFormatting sqref="E28">
    <cfRule type="expression" dxfId="303" priority="110">
      <formula>ISBLANK(B28)</formula>
    </cfRule>
  </conditionalFormatting>
  <conditionalFormatting sqref="E27">
    <cfRule type="expression" dxfId="302" priority="109">
      <formula>ISBLANK(B27)</formula>
    </cfRule>
  </conditionalFormatting>
  <conditionalFormatting sqref="E26">
    <cfRule type="expression" dxfId="301" priority="108">
      <formula>ISBLANK(B26)</formula>
    </cfRule>
  </conditionalFormatting>
  <conditionalFormatting sqref="E25">
    <cfRule type="expression" dxfId="300" priority="107">
      <formula>ISBLANK(B25)</formula>
    </cfRule>
  </conditionalFormatting>
  <conditionalFormatting sqref="E24">
    <cfRule type="expression" dxfId="299" priority="106">
      <formula>ISBLANK(B24)</formula>
    </cfRule>
  </conditionalFormatting>
  <conditionalFormatting sqref="E23">
    <cfRule type="expression" dxfId="298" priority="105">
      <formula>ISBLANK(B23)</formula>
    </cfRule>
  </conditionalFormatting>
  <conditionalFormatting sqref="E22">
    <cfRule type="expression" dxfId="297" priority="104">
      <formula>ISBLANK(B22)</formula>
    </cfRule>
  </conditionalFormatting>
  <conditionalFormatting sqref="E21">
    <cfRule type="expression" dxfId="296" priority="103">
      <formula>ISBLANK(B21)</formula>
    </cfRule>
  </conditionalFormatting>
  <conditionalFormatting sqref="E20">
    <cfRule type="expression" dxfId="295" priority="102">
      <formula>ISBLANK(B20)</formula>
    </cfRule>
  </conditionalFormatting>
  <conditionalFormatting sqref="E19">
    <cfRule type="expression" dxfId="294" priority="101">
      <formula>ISBLANK(B19)</formula>
    </cfRule>
  </conditionalFormatting>
  <conditionalFormatting sqref="E18">
    <cfRule type="expression" dxfId="293" priority="100">
      <formula>ISBLANK(B18)</formula>
    </cfRule>
  </conditionalFormatting>
  <conditionalFormatting sqref="E17">
    <cfRule type="expression" dxfId="292" priority="99">
      <formula>ISBLANK(B17)</formula>
    </cfRule>
  </conditionalFormatting>
  <conditionalFormatting sqref="E16">
    <cfRule type="expression" dxfId="291" priority="98">
      <formula>ISBLANK(B16)</formula>
    </cfRule>
  </conditionalFormatting>
  <conditionalFormatting sqref="E15">
    <cfRule type="expression" dxfId="290" priority="97">
      <formula>ISBLANK(B15)</formula>
    </cfRule>
  </conditionalFormatting>
  <conditionalFormatting sqref="E14">
    <cfRule type="expression" dxfId="289" priority="96">
      <formula>ISBLANK(B14)</formula>
    </cfRule>
  </conditionalFormatting>
  <conditionalFormatting sqref="F29">
    <cfRule type="expression" dxfId="288" priority="95">
      <formula>ISBLANK(B29)</formula>
    </cfRule>
  </conditionalFormatting>
  <conditionalFormatting sqref="F28">
    <cfRule type="expression" dxfId="287" priority="94">
      <formula>ISBLANK(B28)</formula>
    </cfRule>
  </conditionalFormatting>
  <conditionalFormatting sqref="F27">
    <cfRule type="expression" dxfId="286" priority="93">
      <formula>ISBLANK(B27)</formula>
    </cfRule>
  </conditionalFormatting>
  <conditionalFormatting sqref="F26">
    <cfRule type="expression" dxfId="285" priority="92">
      <formula>ISBLANK(B26)</formula>
    </cfRule>
  </conditionalFormatting>
  <conditionalFormatting sqref="F25">
    <cfRule type="expression" dxfId="284" priority="91">
      <formula>ISBLANK(B25)</formula>
    </cfRule>
  </conditionalFormatting>
  <conditionalFormatting sqref="F24">
    <cfRule type="expression" dxfId="283" priority="90">
      <formula>ISBLANK(B24)</formula>
    </cfRule>
  </conditionalFormatting>
  <conditionalFormatting sqref="F23">
    <cfRule type="expression" dxfId="282" priority="89">
      <formula>ISBLANK(B23)</formula>
    </cfRule>
  </conditionalFormatting>
  <conditionalFormatting sqref="F22">
    <cfRule type="expression" dxfId="281" priority="88">
      <formula>ISBLANK(B22)</formula>
    </cfRule>
  </conditionalFormatting>
  <conditionalFormatting sqref="F21">
    <cfRule type="expression" dxfId="280" priority="87">
      <formula>ISBLANK(B21)</formula>
    </cfRule>
  </conditionalFormatting>
  <conditionalFormatting sqref="F20">
    <cfRule type="expression" dxfId="279" priority="86">
      <formula>ISBLANK(B20)</formula>
    </cfRule>
  </conditionalFormatting>
  <conditionalFormatting sqref="F14:F29">
    <cfRule type="expression" dxfId="278" priority="83">
      <formula>F14&lt;&gt;""</formula>
    </cfRule>
    <cfRule type="expression" dxfId="277" priority="84">
      <formula>AM14&lt;&gt;""</formula>
    </cfRule>
    <cfRule type="expression" dxfId="276" priority="85">
      <formula>ISBLANK(B14)</formula>
    </cfRule>
  </conditionalFormatting>
  <conditionalFormatting sqref="F18">
    <cfRule type="expression" dxfId="275" priority="82">
      <formula>ISBLANK(B18)</formula>
    </cfRule>
  </conditionalFormatting>
  <conditionalFormatting sqref="F17">
    <cfRule type="expression" dxfId="274" priority="81">
      <formula>ISBLANK(B17)</formula>
    </cfRule>
  </conditionalFormatting>
  <conditionalFormatting sqref="F16">
    <cfRule type="expression" dxfId="273" priority="80">
      <formula>ISBLANK(B16)</formula>
    </cfRule>
  </conditionalFormatting>
  <conditionalFormatting sqref="F15:F18">
    <cfRule type="expression" dxfId="272" priority="79">
      <formula>ISBLANK(B15)</formula>
    </cfRule>
  </conditionalFormatting>
  <conditionalFormatting sqref="F14:F29">
    <cfRule type="expression" dxfId="271" priority="78">
      <formula>ISBLANK(B14)</formula>
    </cfRule>
  </conditionalFormatting>
  <conditionalFormatting sqref="H29:U29 AL29:AX29">
    <cfRule type="expression" dxfId="270" priority="77">
      <formula>ISBLANK($B$29)</formula>
    </cfRule>
  </conditionalFormatting>
  <conditionalFormatting sqref="H28:U28 AL28:AX28">
    <cfRule type="expression" dxfId="269" priority="76">
      <formula>ISBLANK($B$28)</formula>
    </cfRule>
  </conditionalFormatting>
  <conditionalFormatting sqref="H27:U27 AL27:AX27">
    <cfRule type="expression" dxfId="268" priority="75">
      <formula>ISBLANK($B$27)</formula>
    </cfRule>
  </conditionalFormatting>
  <conditionalFormatting sqref="H26:U26 AL26:AX26">
    <cfRule type="expression" dxfId="267" priority="74">
      <formula>ISBLANK($B$26)</formula>
    </cfRule>
  </conditionalFormatting>
  <conditionalFormatting sqref="H25:U25 AL25:AX25">
    <cfRule type="expression" dxfId="266" priority="73">
      <formula>ISBLANK($B$25)</formula>
    </cfRule>
  </conditionalFormatting>
  <conditionalFormatting sqref="H24:U24 AL24:AX24">
    <cfRule type="expression" dxfId="265" priority="72">
      <formula>ISBLANK($B$24)</formula>
    </cfRule>
  </conditionalFormatting>
  <conditionalFormatting sqref="H23:U23 AL23:AX23">
    <cfRule type="expression" dxfId="264" priority="71">
      <formula>ISBLANK($B$23)</formula>
    </cfRule>
  </conditionalFormatting>
  <conditionalFormatting sqref="G22:U22 AL22:AX22">
    <cfRule type="expression" dxfId="263" priority="70">
      <formula>ISBLANK($B$22)</formula>
    </cfRule>
  </conditionalFormatting>
  <conditionalFormatting sqref="G21:U21 AL21:AX21">
    <cfRule type="expression" dxfId="262" priority="69">
      <formula>ISBLANK($B$21)</formula>
    </cfRule>
  </conditionalFormatting>
  <conditionalFormatting sqref="AL20:AX20 G20:U20 AP21:AP29">
    <cfRule type="expression" dxfId="261" priority="68">
      <formula>ISBLANK($B$20)</formula>
    </cfRule>
  </conditionalFormatting>
  <conditionalFormatting sqref="G19:U19 AL19:AX19">
    <cfRule type="expression" dxfId="260" priority="67">
      <formula>ISBLANK($B$19)</formula>
    </cfRule>
  </conditionalFormatting>
  <conditionalFormatting sqref="G18:U18 AL18:AX18">
    <cfRule type="expression" dxfId="259" priority="66">
      <formula>ISBLANK($B$18)</formula>
    </cfRule>
  </conditionalFormatting>
  <conditionalFormatting sqref="G17:U17 AL17:AX17">
    <cfRule type="expression" dxfId="258" priority="65">
      <formula>ISBLANK($B$17)</formula>
    </cfRule>
  </conditionalFormatting>
  <conditionalFormatting sqref="G16:U16 AL16:AX16">
    <cfRule type="expression" dxfId="257" priority="64">
      <formula>ISBLANK($B$16)</formula>
    </cfRule>
  </conditionalFormatting>
  <conditionalFormatting sqref="G15:U15 AL15:AX15">
    <cfRule type="expression" dxfId="256" priority="63">
      <formula>ISBLANK($B$15)</formula>
    </cfRule>
  </conditionalFormatting>
  <conditionalFormatting sqref="AL14:AX14 G14:U14 AP15:AP29">
    <cfRule type="expression" dxfId="255" priority="62">
      <formula>ISBLANK($B$14)</formula>
    </cfRule>
  </conditionalFormatting>
  <conditionalFormatting sqref="G23">
    <cfRule type="expression" dxfId="254" priority="61">
      <formula>ISBLANK(B23)</formula>
    </cfRule>
  </conditionalFormatting>
  <conditionalFormatting sqref="G24">
    <cfRule type="expression" dxfId="253" priority="60">
      <formula>ISBLANK(B24)</formula>
    </cfRule>
  </conditionalFormatting>
  <conditionalFormatting sqref="G25">
    <cfRule type="expression" dxfId="252" priority="59">
      <formula>ISBLANK(B25)</formula>
    </cfRule>
  </conditionalFormatting>
  <conditionalFormatting sqref="G26">
    <cfRule type="expression" dxfId="251" priority="58">
      <formula>ISBLANK(B26)</formula>
    </cfRule>
  </conditionalFormatting>
  <conditionalFormatting sqref="G27">
    <cfRule type="expression" dxfId="250" priority="57">
      <formula>ISBLANK(B27)</formula>
    </cfRule>
  </conditionalFormatting>
  <conditionalFormatting sqref="G28">
    <cfRule type="expression" dxfId="249" priority="56">
      <formula>ISBLANK(B28)</formula>
    </cfRule>
  </conditionalFormatting>
  <conditionalFormatting sqref="G29">
    <cfRule type="expression" dxfId="248" priority="55">
      <formula>ISBLANK(B29)</formula>
    </cfRule>
  </conditionalFormatting>
  <conditionalFormatting sqref="AM14">
    <cfRule type="expression" dxfId="247" priority="53">
      <formula>ISNUMBER(AM14)</formula>
    </cfRule>
    <cfRule type="expression" dxfId="246" priority="54">
      <formula>ISTEXT(E14)</formula>
    </cfRule>
  </conditionalFormatting>
  <conditionalFormatting sqref="AM15">
    <cfRule type="expression" dxfId="245" priority="51">
      <formula>ISNUMBER(AM15)</formula>
    </cfRule>
    <cfRule type="expression" dxfId="244" priority="52">
      <formula>ISTEXT(E15)</formula>
    </cfRule>
  </conditionalFormatting>
  <conditionalFormatting sqref="AM16">
    <cfRule type="expression" dxfId="243" priority="49">
      <formula>ISNUMBER(AM16)</formula>
    </cfRule>
    <cfRule type="expression" dxfId="242" priority="50">
      <formula>ISTEXT(E16)</formula>
    </cfRule>
  </conditionalFormatting>
  <conditionalFormatting sqref="AM17">
    <cfRule type="expression" dxfId="241" priority="47">
      <formula>ISNUMBER(AM17)</formula>
    </cfRule>
    <cfRule type="expression" dxfId="240" priority="48">
      <formula>ISTEXT(E17)</formula>
    </cfRule>
  </conditionalFormatting>
  <conditionalFormatting sqref="AM18">
    <cfRule type="expression" dxfId="239" priority="45">
      <formula>ISNUMBER(AM18)</formula>
    </cfRule>
    <cfRule type="expression" dxfId="238" priority="46">
      <formula>ISTEXT(E18)</formula>
    </cfRule>
  </conditionalFormatting>
  <conditionalFormatting sqref="AM19">
    <cfRule type="expression" dxfId="237" priority="43">
      <formula>ISNUMBER(AM19)</formula>
    </cfRule>
    <cfRule type="expression" dxfId="236" priority="44">
      <formula>ISTEXT(E19)</formula>
    </cfRule>
  </conditionalFormatting>
  <conditionalFormatting sqref="AM20">
    <cfRule type="expression" dxfId="235" priority="41">
      <formula>ISNUMBER(AM20)</formula>
    </cfRule>
    <cfRule type="expression" dxfId="234" priority="42">
      <formula>ISTEXT(E20)</formula>
    </cfRule>
  </conditionalFormatting>
  <conditionalFormatting sqref="AM21">
    <cfRule type="expression" dxfId="233" priority="39">
      <formula>ISNUMBER(AM21)</formula>
    </cfRule>
    <cfRule type="expression" dxfId="232" priority="40">
      <formula>ISTEXT(E21)</formula>
    </cfRule>
  </conditionalFormatting>
  <conditionalFormatting sqref="AM22">
    <cfRule type="expression" dxfId="231" priority="37">
      <formula>ISNUMBER(AM22)</formula>
    </cfRule>
    <cfRule type="expression" dxfId="230" priority="38">
      <formula>ISTEXT(E22)</formula>
    </cfRule>
  </conditionalFormatting>
  <conditionalFormatting sqref="AM23">
    <cfRule type="expression" dxfId="229" priority="35">
      <formula>ISNUMBER(AM23)</formula>
    </cfRule>
    <cfRule type="expression" dxfId="228" priority="36">
      <formula>ISTEXT(E23)</formula>
    </cfRule>
  </conditionalFormatting>
  <conditionalFormatting sqref="AM24">
    <cfRule type="expression" dxfId="227" priority="33">
      <formula>ISNUMBER(AM24)</formula>
    </cfRule>
    <cfRule type="expression" dxfId="226" priority="34">
      <formula>ISTEXT(E24)</formula>
    </cfRule>
  </conditionalFormatting>
  <conditionalFormatting sqref="AM25">
    <cfRule type="expression" dxfId="225" priority="31">
      <formula>ISNUMBER(AM25)</formula>
    </cfRule>
    <cfRule type="expression" dxfId="224" priority="32">
      <formula>ISTEXT(E25)</formula>
    </cfRule>
  </conditionalFormatting>
  <conditionalFormatting sqref="AM26">
    <cfRule type="expression" dxfId="223" priority="29">
      <formula>ISNUMBER(AM26)</formula>
    </cfRule>
    <cfRule type="expression" dxfId="222" priority="30">
      <formula>ISTEXT(E26)</formula>
    </cfRule>
  </conditionalFormatting>
  <conditionalFormatting sqref="AM27">
    <cfRule type="expression" dxfId="221" priority="27">
      <formula>ISNUMBER(AM27)</formula>
    </cfRule>
    <cfRule type="expression" dxfId="220" priority="28">
      <formula>ISTEXT(E27)</formula>
    </cfRule>
  </conditionalFormatting>
  <conditionalFormatting sqref="AM28">
    <cfRule type="expression" dxfId="219" priority="25">
      <formula>ISNUMBER(AM28)</formula>
    </cfRule>
    <cfRule type="expression" dxfId="218" priority="26">
      <formula>ISTEXT(E28)</formula>
    </cfRule>
  </conditionalFormatting>
  <conditionalFormatting sqref="AM29">
    <cfRule type="expression" dxfId="217" priority="23">
      <formula>ISNUMBER(AM29)</formula>
    </cfRule>
    <cfRule type="expression" dxfId="216" priority="24">
      <formula>ISTEXT(E29)</formula>
    </cfRule>
  </conditionalFormatting>
  <conditionalFormatting sqref="AN14:AN29">
    <cfRule type="expression" dxfId="215" priority="21">
      <formula>ISNUMBER(AN14)</formula>
    </cfRule>
    <cfRule type="expression" dxfId="214" priority="22">
      <formula>D14&lt;&gt;""</formula>
    </cfRule>
  </conditionalFormatting>
  <conditionalFormatting sqref="D14:D29">
    <cfRule type="expression" dxfId="213" priority="19">
      <formula>D14&lt;&gt;""</formula>
    </cfRule>
    <cfRule type="expression" dxfId="212" priority="20">
      <formula>AN14&lt;&gt;""</formula>
    </cfRule>
  </conditionalFormatting>
  <conditionalFormatting sqref="E14:E29">
    <cfRule type="expression" dxfId="211" priority="17">
      <formula>E14&lt;&gt;""</formula>
    </cfRule>
    <cfRule type="expression" dxfId="210" priority="18">
      <formula>AM14&lt;&gt;""</formula>
    </cfRule>
  </conditionalFormatting>
  <conditionalFormatting sqref="AL14:AL29">
    <cfRule type="expression" dxfId="209" priority="16">
      <formula>(B14&lt;&gt;"")*(AL14&lt;3723)</formula>
    </cfRule>
  </conditionalFormatting>
  <conditionalFormatting sqref="J8">
    <cfRule type="expression" dxfId="208" priority="1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207" priority="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206" priority="1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205" priority="13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204" priority="1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203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202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201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200" priority="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99" priority="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98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97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96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:AY29">
    <cfRule type="expression" dxfId="195" priority="2">
      <formula>SEARCH("инвалид",$B14)</formula>
    </cfRule>
  </conditionalFormatting>
  <conditionalFormatting sqref="AP14:AP29">
    <cfRule type="expression" dxfId="194" priority="1">
      <formula>SEARCH("инвалид",$B14)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В одном столбце AP выдели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2018-04-23T13:25:29Z</cp:lastPrinted>
  <dcterms:created xsi:type="dcterms:W3CDTF">2018-04-23T13:23:27Z</dcterms:created>
  <dcterms:modified xsi:type="dcterms:W3CDTF">2018-05-07T07:46:33Z</dcterms:modified>
</cp:coreProperties>
</file>