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930" activeTab="1"/>
  </bookViews>
  <sheets>
    <sheet name="LOG" sheetId="1" r:id="rId1"/>
    <sheet name="LOG valu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A5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U15" i="1" l="1"/>
  <c r="M15" i="1"/>
  <c r="N15" i="1" s="1"/>
  <c r="J15" i="1"/>
  <c r="W14" i="1"/>
  <c r="U14" i="1"/>
  <c r="S14" i="1"/>
  <c r="Q14" i="1"/>
  <c r="N14" i="1"/>
  <c r="M14" i="1"/>
  <c r="J14" i="1"/>
  <c r="X13" i="1"/>
  <c r="V13" i="1"/>
  <c r="U13" i="1"/>
  <c r="T13" i="1"/>
  <c r="R13" i="1"/>
  <c r="R14" i="1" s="1"/>
  <c r="Q13" i="1"/>
  <c r="W13" i="1" s="1"/>
  <c r="P13" i="1"/>
  <c r="P14" i="1" s="1"/>
  <c r="N13" i="1"/>
  <c r="M13" i="1"/>
  <c r="K13" i="1"/>
  <c r="K14" i="1" s="1"/>
  <c r="K15" i="1" s="1"/>
  <c r="J13" i="1"/>
  <c r="X12" i="1"/>
  <c r="V12" i="1"/>
  <c r="U12" i="1"/>
  <c r="T12" i="1"/>
  <c r="R12" i="1"/>
  <c r="Q12" i="1"/>
  <c r="W12" i="1" s="1"/>
  <c r="P12" i="1"/>
  <c r="N12" i="1"/>
  <c r="M12" i="1"/>
  <c r="K12" i="1"/>
  <c r="J12" i="1"/>
  <c r="X11" i="1"/>
  <c r="V11" i="1"/>
  <c r="U11" i="1"/>
  <c r="T11" i="1"/>
  <c r="R11" i="1"/>
  <c r="P11" i="1"/>
  <c r="N11" i="1"/>
  <c r="M11" i="1"/>
  <c r="Q11" i="1" s="1"/>
  <c r="K11" i="1"/>
  <c r="J11" i="1"/>
  <c r="W10" i="1"/>
  <c r="U10" i="1"/>
  <c r="S10" i="1"/>
  <c r="Q10" i="1"/>
  <c r="N10" i="1"/>
  <c r="M10" i="1"/>
  <c r="J10" i="1"/>
  <c r="U9" i="1"/>
  <c r="Q9" i="1"/>
  <c r="W9" i="1" s="1"/>
  <c r="P9" i="1"/>
  <c r="M9" i="1"/>
  <c r="N9" i="1" s="1"/>
  <c r="J9" i="1"/>
  <c r="X8" i="1"/>
  <c r="V8" i="1"/>
  <c r="U8" i="1"/>
  <c r="T8" i="1"/>
  <c r="R8" i="1"/>
  <c r="R9" i="1" s="1"/>
  <c r="Q8" i="1"/>
  <c r="W8" i="1" s="1"/>
  <c r="P8" i="1"/>
  <c r="N8" i="1"/>
  <c r="M8" i="1"/>
  <c r="K8" i="1"/>
  <c r="K9" i="1" s="1"/>
  <c r="K10" i="1" s="1"/>
  <c r="J8" i="1"/>
  <c r="X7" i="1"/>
  <c r="V7" i="1"/>
  <c r="U7" i="1"/>
  <c r="T7" i="1"/>
  <c r="R7" i="1"/>
  <c r="P7" i="1"/>
  <c r="N7" i="1"/>
  <c r="M7" i="1"/>
  <c r="Q7" i="1" s="1"/>
  <c r="K7" i="1"/>
  <c r="J7" i="1"/>
  <c r="W6" i="1"/>
  <c r="U6" i="1"/>
  <c r="S6" i="1"/>
  <c r="Q6" i="1"/>
  <c r="N6" i="1"/>
  <c r="M6" i="1"/>
  <c r="J6" i="1"/>
  <c r="U5" i="1"/>
  <c r="Q5" i="1"/>
  <c r="W5" i="1" s="1"/>
  <c r="P5" i="1"/>
  <c r="M5" i="1"/>
  <c r="N5" i="1" s="1"/>
  <c r="J5" i="1"/>
  <c r="X4" i="1"/>
  <c r="V4" i="1"/>
  <c r="U4" i="1"/>
  <c r="T4" i="1"/>
  <c r="R4" i="1"/>
  <c r="R5" i="1" s="1"/>
  <c r="Q4" i="1"/>
  <c r="W4" i="1" s="1"/>
  <c r="P4" i="1"/>
  <c r="N4" i="1"/>
  <c r="M4" i="1"/>
  <c r="K4" i="1"/>
  <c r="K5" i="1" s="1"/>
  <c r="K6" i="1" s="1"/>
  <c r="J4" i="1"/>
  <c r="V5" i="1" l="1"/>
  <c r="S7" i="1"/>
  <c r="W7" i="1"/>
  <c r="R6" i="1"/>
  <c r="X5" i="1"/>
  <c r="T5" i="1"/>
  <c r="V9" i="1"/>
  <c r="W11" i="1"/>
  <c r="S11" i="1"/>
  <c r="X9" i="1"/>
  <c r="T9" i="1"/>
  <c r="R10" i="1"/>
  <c r="X14" i="1"/>
  <c r="T14" i="1"/>
  <c r="P15" i="1"/>
  <c r="V15" i="1" s="1"/>
  <c r="V14" i="1"/>
  <c r="P6" i="1"/>
  <c r="V6" i="1" s="1"/>
  <c r="S5" i="1"/>
  <c r="S9" i="1"/>
  <c r="S13" i="1"/>
  <c r="Q15" i="1"/>
  <c r="P10" i="1"/>
  <c r="V10" i="1" s="1"/>
  <c r="S4" i="1"/>
  <c r="S8" i="1"/>
  <c r="S12" i="1"/>
  <c r="S15" i="1" l="1"/>
  <c r="W15" i="1"/>
  <c r="X10" i="1"/>
  <c r="T10" i="1"/>
  <c r="T6" i="1"/>
  <c r="X6" i="1"/>
  <c r="R15" i="1"/>
  <c r="X15" i="1" l="1"/>
  <c r="T15" i="1"/>
</calcChain>
</file>

<file path=xl/sharedStrings.xml><?xml version="1.0" encoding="utf-8"?>
<sst xmlns="http://schemas.openxmlformats.org/spreadsheetml/2006/main" count="110" uniqueCount="34">
  <si>
    <t>Place</t>
  </si>
  <si>
    <t>Order</t>
  </si>
  <si>
    <t>Time</t>
  </si>
  <si>
    <t>TIMES</t>
  </si>
  <si>
    <t>ME REVOLUTIONS</t>
  </si>
  <si>
    <t>DISTANCE</t>
  </si>
  <si>
    <t>Daily</t>
  </si>
  <si>
    <t>Voy</t>
  </si>
  <si>
    <t>Speed</t>
  </si>
  <si>
    <t>HS IFO CALCULATION</t>
  </si>
  <si>
    <t>Sea</t>
  </si>
  <si>
    <t>Man</t>
  </si>
  <si>
    <t>Port</t>
  </si>
  <si>
    <t>Anc.</t>
  </si>
  <si>
    <t>Drift</t>
  </si>
  <si>
    <t>Total</t>
  </si>
  <si>
    <t>Total sea</t>
  </si>
  <si>
    <t>Revs.</t>
  </si>
  <si>
    <t>Aver.</t>
  </si>
  <si>
    <t>Tot.</t>
  </si>
  <si>
    <t>Slip</t>
  </si>
  <si>
    <t>ME+AE</t>
  </si>
  <si>
    <t>Counter</t>
  </si>
  <si>
    <t>RPM</t>
  </si>
  <si>
    <t>Eng.</t>
  </si>
  <si>
    <t>%</t>
  </si>
  <si>
    <t>FO counter</t>
  </si>
  <si>
    <t>TANJUNG GELANG PORT</t>
  </si>
  <si>
    <t>SOSP</t>
  </si>
  <si>
    <t>TANJUNG GELANG-SING'RE</t>
  </si>
  <si>
    <t>NOON</t>
  </si>
  <si>
    <t>EOSP</t>
  </si>
  <si>
    <t>SINGAPORE</t>
  </si>
  <si>
    <t>TANJUNG GELANG ANCHORAGE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</si>
</sst>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3366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5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wrapText="1"/>
    </xf>
    <xf numFmtId="15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0" fontId="3" fillId="3" borderId="6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9" borderId="1" xfId="1" applyNumberFormat="1" applyFont="1" applyFill="1" applyBorder="1" applyAlignment="1">
      <alignment horizontal="center"/>
    </xf>
    <xf numFmtId="1" fontId="3" fillId="12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164" fontId="3" fillId="13" borderId="1" xfId="0" applyNumberFormat="1" applyFont="1" applyFill="1" applyBorder="1" applyAlignment="1">
      <alignment horizontal="center"/>
    </xf>
    <xf numFmtId="164" fontId="3" fillId="14" borderId="1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5" borderId="1" xfId="0" applyFont="1" applyFill="1" applyBorder="1"/>
    <xf numFmtId="0" fontId="7" fillId="7" borderId="1" xfId="0" applyFont="1" applyFill="1" applyBorder="1" applyAlignment="1">
      <alignment horizontal="center"/>
    </xf>
    <xf numFmtId="0" fontId="7" fillId="11" borderId="4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 textRotation="45"/>
    </xf>
    <xf numFmtId="164" fontId="3" fillId="2" borderId="9" xfId="0" applyNumberFormat="1" applyFont="1" applyFill="1" applyBorder="1" applyAlignment="1">
      <alignment horizontal="center" textRotation="45"/>
    </xf>
    <xf numFmtId="164" fontId="3" fillId="9" borderId="2" xfId="1" applyNumberFormat="1" applyFont="1" applyFill="1" applyBorder="1" applyAlignment="1">
      <alignment horizontal="center" textRotation="45"/>
    </xf>
    <xf numFmtId="164" fontId="3" fillId="9" borderId="9" xfId="1" applyNumberFormat="1" applyFont="1" applyFill="1" applyBorder="1" applyAlignment="1">
      <alignment horizontal="center" textRotation="45"/>
    </xf>
    <xf numFmtId="1" fontId="3" fillId="2" borderId="2" xfId="0" applyNumberFormat="1" applyFont="1" applyFill="1" applyBorder="1" applyAlignment="1">
      <alignment horizontal="center" vertical="justify" textRotation="45"/>
    </xf>
    <xf numFmtId="0" fontId="3" fillId="0" borderId="9" xfId="0" applyFont="1" applyBorder="1" applyAlignment="1">
      <alignment horizontal="center"/>
    </xf>
    <xf numFmtId="0" fontId="2" fillId="2" borderId="1" xfId="0" applyFont="1" applyFill="1" applyBorder="1" applyAlignment="1">
      <alignment horizontal="center" textRotation="90"/>
    </xf>
    <xf numFmtId="0" fontId="3" fillId="3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45"/>
    </xf>
    <xf numFmtId="0" fontId="7" fillId="2" borderId="9" xfId="0" applyFont="1" applyFill="1" applyBorder="1" applyAlignment="1">
      <alignment horizontal="center" textRotation="45"/>
    </xf>
    <xf numFmtId="1" fontId="7" fillId="2" borderId="2" xfId="0" applyNumberFormat="1" applyFont="1" applyFill="1" applyBorder="1" applyAlignment="1">
      <alignment horizontal="left" vertical="justify" textRotation="45"/>
    </xf>
    <xf numFmtId="0" fontId="9" fillId="0" borderId="9" xfId="0" applyFont="1" applyBorder="1"/>
    <xf numFmtId="0" fontId="8" fillId="2" borderId="1" xfId="0" applyFont="1" applyFill="1" applyBorder="1" applyAlignment="1">
      <alignment horizontal="center" textRotation="90"/>
    </xf>
    <xf numFmtId="0" fontId="7" fillId="3" borderId="2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12" max="12" width="11" customWidth="1"/>
  </cols>
  <sheetData>
    <row r="1" spans="1:25" x14ac:dyDescent="0.25">
      <c r="A1" s="38">
        <v>2011</v>
      </c>
      <c r="B1" s="39" t="s">
        <v>0</v>
      </c>
      <c r="C1" s="42" t="s">
        <v>1</v>
      </c>
      <c r="D1" s="45" t="s">
        <v>2</v>
      </c>
      <c r="E1" s="28" t="s">
        <v>3</v>
      </c>
      <c r="F1" s="29"/>
      <c r="G1" s="29"/>
      <c r="H1" s="29"/>
      <c r="I1" s="29"/>
      <c r="J1" s="29"/>
      <c r="K1" s="30"/>
      <c r="L1" s="48" t="s">
        <v>4</v>
      </c>
      <c r="M1" s="48"/>
      <c r="N1" s="48"/>
      <c r="O1" s="28" t="s">
        <v>5</v>
      </c>
      <c r="P1" s="29"/>
      <c r="Q1" s="29"/>
      <c r="R1" s="30"/>
      <c r="S1" s="1" t="s">
        <v>6</v>
      </c>
      <c r="T1" s="1" t="s">
        <v>7</v>
      </c>
      <c r="U1" s="31" t="s">
        <v>8</v>
      </c>
      <c r="V1" s="31"/>
      <c r="W1" s="31"/>
      <c r="X1" s="2"/>
      <c r="Y1" s="3" t="s">
        <v>9</v>
      </c>
    </row>
    <row r="2" spans="1:25" x14ac:dyDescent="0.25">
      <c r="A2" s="38"/>
      <c r="B2" s="40"/>
      <c r="C2" s="43"/>
      <c r="D2" s="46"/>
      <c r="E2" s="32" t="s">
        <v>10</v>
      </c>
      <c r="F2" s="32" t="s">
        <v>11</v>
      </c>
      <c r="G2" s="32" t="s">
        <v>12</v>
      </c>
      <c r="H2" s="32" t="s">
        <v>13</v>
      </c>
      <c r="I2" s="32" t="s">
        <v>14</v>
      </c>
      <c r="J2" s="34" t="s">
        <v>15</v>
      </c>
      <c r="K2" s="36" t="s">
        <v>16</v>
      </c>
      <c r="L2" s="4" t="s">
        <v>17</v>
      </c>
      <c r="M2" s="4" t="s">
        <v>6</v>
      </c>
      <c r="N2" s="4" t="s">
        <v>18</v>
      </c>
      <c r="O2" s="5"/>
      <c r="P2" s="5" t="s">
        <v>19</v>
      </c>
      <c r="Q2" s="5"/>
      <c r="R2" s="5" t="s">
        <v>19</v>
      </c>
      <c r="S2" s="1" t="s">
        <v>20</v>
      </c>
      <c r="T2" s="1" t="s">
        <v>20</v>
      </c>
      <c r="U2" s="2" t="s">
        <v>6</v>
      </c>
      <c r="V2" s="2" t="s">
        <v>7</v>
      </c>
      <c r="W2" s="2" t="s">
        <v>6</v>
      </c>
      <c r="X2" s="2" t="s">
        <v>7</v>
      </c>
      <c r="Y2" s="3" t="s">
        <v>21</v>
      </c>
    </row>
    <row r="3" spans="1:25" ht="26.25" x14ac:dyDescent="0.25">
      <c r="A3" s="38"/>
      <c r="B3" s="41"/>
      <c r="C3" s="44"/>
      <c r="D3" s="47"/>
      <c r="E3" s="33"/>
      <c r="F3" s="33"/>
      <c r="G3" s="33"/>
      <c r="H3" s="33"/>
      <c r="I3" s="33"/>
      <c r="J3" s="35"/>
      <c r="K3" s="37"/>
      <c r="L3" s="4" t="s">
        <v>22</v>
      </c>
      <c r="M3" s="4" t="s">
        <v>23</v>
      </c>
      <c r="N3" s="4" t="s">
        <v>23</v>
      </c>
      <c r="O3" s="5" t="s">
        <v>10</v>
      </c>
      <c r="P3" s="5" t="s">
        <v>10</v>
      </c>
      <c r="Q3" s="5" t="s">
        <v>24</v>
      </c>
      <c r="R3" s="5" t="s">
        <v>24</v>
      </c>
      <c r="S3" s="1" t="s">
        <v>25</v>
      </c>
      <c r="T3" s="1" t="s">
        <v>25</v>
      </c>
      <c r="U3" s="2" t="s">
        <v>10</v>
      </c>
      <c r="V3" s="2" t="s">
        <v>10</v>
      </c>
      <c r="W3" s="2" t="s">
        <v>24</v>
      </c>
      <c r="X3" s="2" t="s">
        <v>24</v>
      </c>
      <c r="Y3" s="6" t="s">
        <v>26</v>
      </c>
    </row>
    <row r="4" spans="1:25" x14ac:dyDescent="0.25">
      <c r="A4" s="7">
        <v>43216</v>
      </c>
      <c r="B4" s="8" t="s">
        <v>27</v>
      </c>
      <c r="C4" s="9" t="s">
        <v>28</v>
      </c>
      <c r="D4" s="10">
        <v>0.91666666666666663</v>
      </c>
      <c r="E4" s="11"/>
      <c r="F4" s="11">
        <v>0.5</v>
      </c>
      <c r="G4" s="11">
        <v>21.5</v>
      </c>
      <c r="H4" s="11"/>
      <c r="I4" s="11"/>
      <c r="J4" s="12">
        <f t="shared" ref="J4:J15" si="0">SUM(E4:I4)</f>
        <v>22</v>
      </c>
      <c r="K4" s="13" t="str">
        <f>IF(E4&lt;&gt;"",E4+IF(#REF!="",0,#REF!),"")</f>
        <v/>
      </c>
      <c r="L4" s="9">
        <v>272689900</v>
      </c>
      <c r="M4" s="14" t="e">
        <f>IF(L4&lt;&gt;"",(L4-#REF!),"")</f>
        <v>#REF!</v>
      </c>
      <c r="N4" s="15" t="str">
        <f t="shared" ref="N4:N15" si="1">IF(E4&lt;&gt;"",(M4)/((E4+F4)*60),"")</f>
        <v/>
      </c>
      <c r="O4" s="9"/>
      <c r="P4" s="16" t="str">
        <f>IF(E4&lt;&gt;"",(IF(#REF!="",0,#REF!)+O4),"")</f>
        <v/>
      </c>
      <c r="Q4" s="17" t="e">
        <f t="shared" ref="Q4:Q15" si="2">IF(SUM(E4,F4,I4)&lt;&gt;0,(M4*0.00143),"")</f>
        <v>#REF!</v>
      </c>
      <c r="R4" s="17" t="str">
        <f>IF(E4&lt;&gt;"",(IF(#REF!="",0,#REF!)+Q4),"")</f>
        <v/>
      </c>
      <c r="S4" s="18" t="e">
        <f t="shared" ref="S4:S15" si="3">IF(Q4&lt;&gt;"",(Q4-O4)*100/Q4,"")</f>
        <v>#REF!</v>
      </c>
      <c r="T4" s="18" t="str">
        <f t="shared" ref="T4:T15" si="4">IF(E4&lt;&gt;"",(R4-P4)*100/R4,"")</f>
        <v/>
      </c>
      <c r="U4" s="19">
        <f t="shared" ref="U4:U15" si="5">IF(SUM(E4,F4,I4)&lt;&gt;0,O4/SUM(E4,F4,I4),"")</f>
        <v>0</v>
      </c>
      <c r="V4" s="19" t="str">
        <f t="shared" ref="V4:V15" si="6">IF(E4&lt;&gt;"",(P4/K4),"")</f>
        <v/>
      </c>
      <c r="W4" s="19" t="e">
        <f t="shared" ref="W4:W15" si="7">IF(SUM(E4,F4,I4)&lt;&gt;0,Q4/SUM(E4,F4,I4),"")</f>
        <v>#REF!</v>
      </c>
      <c r="X4" s="19" t="str">
        <f t="shared" ref="X4:X15" si="8">IF(E4&lt;&gt;"",(R4/K4),"")</f>
        <v/>
      </c>
      <c r="Y4" s="9">
        <v>3821890</v>
      </c>
    </row>
    <row r="5" spans="1:25" x14ac:dyDescent="0.25">
      <c r="A5" s="7">
        <v>43217</v>
      </c>
      <c r="B5" s="8" t="s">
        <v>29</v>
      </c>
      <c r="C5" s="9" t="s">
        <v>30</v>
      </c>
      <c r="D5" s="10">
        <v>0.5</v>
      </c>
      <c r="E5" s="11">
        <v>14</v>
      </c>
      <c r="F5" s="11"/>
      <c r="G5" s="11"/>
      <c r="H5" s="11"/>
      <c r="I5" s="11"/>
      <c r="J5" s="12">
        <f t="shared" si="0"/>
        <v>14</v>
      </c>
      <c r="K5" s="13">
        <f t="shared" ref="K5:K15" si="9">IF(E5&lt;&gt;"",E5+IF(K4="",0,K4),"")</f>
        <v>14</v>
      </c>
      <c r="L5" s="9">
        <v>272802000</v>
      </c>
      <c r="M5" s="14">
        <f t="shared" ref="M5:M15" si="10">IF(L5&lt;&gt;"",(L5-L4),"")</f>
        <v>112100</v>
      </c>
      <c r="N5" s="15">
        <f t="shared" si="1"/>
        <v>133.45238095238096</v>
      </c>
      <c r="O5" s="9">
        <v>184</v>
      </c>
      <c r="P5" s="16">
        <f t="shared" ref="P5:P15" si="11">IF(E5&lt;&gt;"",(IF(P4="",0,P4)+O5),"")</f>
        <v>184</v>
      </c>
      <c r="Q5" s="17">
        <f t="shared" si="2"/>
        <v>160.303</v>
      </c>
      <c r="R5" s="17">
        <f t="shared" ref="R5:R15" si="12">IF(E5&lt;&gt;"",(IF(R4="",0,R4)+Q5),"")</f>
        <v>160.303</v>
      </c>
      <c r="S5" s="18">
        <f t="shared" si="3"/>
        <v>-14.782630393691948</v>
      </c>
      <c r="T5" s="18">
        <f t="shared" si="4"/>
        <v>-14.782630393691948</v>
      </c>
      <c r="U5" s="19">
        <f t="shared" si="5"/>
        <v>13.142857142857142</v>
      </c>
      <c r="V5" s="19">
        <f t="shared" si="6"/>
        <v>13.142857142857142</v>
      </c>
      <c r="W5" s="19">
        <f t="shared" si="7"/>
        <v>11.450214285714285</v>
      </c>
      <c r="X5" s="19">
        <f t="shared" si="8"/>
        <v>11.450214285714285</v>
      </c>
      <c r="Y5" s="9">
        <v>3829920</v>
      </c>
    </row>
    <row r="6" spans="1:25" x14ac:dyDescent="0.25">
      <c r="A6" s="7">
        <v>43217</v>
      </c>
      <c r="B6" s="8" t="s">
        <v>29</v>
      </c>
      <c r="C6" s="9" t="s">
        <v>31</v>
      </c>
      <c r="D6" s="10">
        <v>0.69791666666666663</v>
      </c>
      <c r="E6" s="11">
        <v>4.6500000000000004</v>
      </c>
      <c r="F6" s="11"/>
      <c r="G6" s="11"/>
      <c r="H6" s="11"/>
      <c r="I6" s="11"/>
      <c r="J6" s="12">
        <f t="shared" si="0"/>
        <v>4.6500000000000004</v>
      </c>
      <c r="K6" s="13">
        <f t="shared" si="9"/>
        <v>18.649999999999999</v>
      </c>
      <c r="L6" s="9">
        <v>272843000</v>
      </c>
      <c r="M6" s="14">
        <f t="shared" si="10"/>
        <v>41000</v>
      </c>
      <c r="N6" s="15">
        <f t="shared" si="1"/>
        <v>146.95340501792114</v>
      </c>
      <c r="O6" s="9">
        <v>55</v>
      </c>
      <c r="P6" s="16">
        <f t="shared" si="11"/>
        <v>239</v>
      </c>
      <c r="Q6" s="17">
        <f t="shared" si="2"/>
        <v>58.63</v>
      </c>
      <c r="R6" s="17">
        <f t="shared" si="12"/>
        <v>218.93299999999999</v>
      </c>
      <c r="S6" s="18">
        <f t="shared" si="3"/>
        <v>6.1913696060037555</v>
      </c>
      <c r="T6" s="18">
        <f t="shared" si="4"/>
        <v>-9.1658178529504504</v>
      </c>
      <c r="U6" s="19">
        <f t="shared" si="5"/>
        <v>11.82795698924731</v>
      </c>
      <c r="V6" s="19">
        <f t="shared" si="6"/>
        <v>12.815013404825738</v>
      </c>
      <c r="W6" s="19">
        <f t="shared" si="7"/>
        <v>12.608602150537633</v>
      </c>
      <c r="X6" s="19">
        <f t="shared" si="8"/>
        <v>11.739034852546917</v>
      </c>
      <c r="Y6" s="9">
        <v>3832580</v>
      </c>
    </row>
    <row r="7" spans="1:25" x14ac:dyDescent="0.25">
      <c r="A7" s="7">
        <v>43218</v>
      </c>
      <c r="B7" s="20" t="s">
        <v>32</v>
      </c>
      <c r="C7" s="9" t="s">
        <v>30</v>
      </c>
      <c r="D7" s="10">
        <v>0.5</v>
      </c>
      <c r="E7" s="11"/>
      <c r="F7" s="11">
        <v>5.5</v>
      </c>
      <c r="G7" s="11">
        <v>13.75</v>
      </c>
      <c r="H7" s="11"/>
      <c r="I7" s="11"/>
      <c r="J7" s="12">
        <f t="shared" si="0"/>
        <v>19.25</v>
      </c>
      <c r="K7" s="13" t="str">
        <f t="shared" si="9"/>
        <v/>
      </c>
      <c r="L7" s="9">
        <v>272854600</v>
      </c>
      <c r="M7" s="14">
        <f t="shared" si="10"/>
        <v>11600</v>
      </c>
      <c r="N7" s="15" t="str">
        <f t="shared" si="1"/>
        <v/>
      </c>
      <c r="O7" s="9">
        <v>16</v>
      </c>
      <c r="P7" s="16" t="str">
        <f t="shared" si="11"/>
        <v/>
      </c>
      <c r="Q7" s="17">
        <f t="shared" si="2"/>
        <v>16.588000000000001</v>
      </c>
      <c r="R7" s="17" t="str">
        <f t="shared" si="12"/>
        <v/>
      </c>
      <c r="S7" s="18">
        <f t="shared" si="3"/>
        <v>3.5447311309380329</v>
      </c>
      <c r="T7" s="18" t="str">
        <f t="shared" si="4"/>
        <v/>
      </c>
      <c r="U7" s="19">
        <f t="shared" si="5"/>
        <v>2.9090909090909092</v>
      </c>
      <c r="V7" s="19" t="str">
        <f t="shared" si="6"/>
        <v/>
      </c>
      <c r="W7" s="19">
        <f t="shared" si="7"/>
        <v>3.016</v>
      </c>
      <c r="X7" s="19" t="str">
        <f t="shared" si="8"/>
        <v/>
      </c>
      <c r="Y7" s="9">
        <v>3834960</v>
      </c>
    </row>
    <row r="8" spans="1:25" x14ac:dyDescent="0.25">
      <c r="A8" s="7">
        <v>43219</v>
      </c>
      <c r="B8" s="8" t="s">
        <v>29</v>
      </c>
      <c r="C8" s="9" t="s">
        <v>28</v>
      </c>
      <c r="D8" s="10">
        <v>0.13541666666666666</v>
      </c>
      <c r="E8" s="11"/>
      <c r="F8" s="11">
        <v>1.25</v>
      </c>
      <c r="G8" s="11">
        <v>14</v>
      </c>
      <c r="H8" s="11"/>
      <c r="I8" s="11"/>
      <c r="J8" s="12">
        <f t="shared" si="0"/>
        <v>15.25</v>
      </c>
      <c r="K8" s="13" t="str">
        <f t="shared" si="9"/>
        <v/>
      </c>
      <c r="L8" s="9">
        <v>272857900</v>
      </c>
      <c r="M8" s="14">
        <f t="shared" si="10"/>
        <v>3300</v>
      </c>
      <c r="N8" s="15" t="str">
        <f t="shared" si="1"/>
        <v/>
      </c>
      <c r="O8" s="9">
        <v>4.4000000000000004</v>
      </c>
      <c r="P8" s="16" t="str">
        <f t="shared" si="11"/>
        <v/>
      </c>
      <c r="Q8" s="17">
        <f t="shared" si="2"/>
        <v>4.7190000000000003</v>
      </c>
      <c r="R8" s="17" t="str">
        <f t="shared" si="12"/>
        <v/>
      </c>
      <c r="S8" s="18">
        <f t="shared" si="3"/>
        <v>6.7599067599067588</v>
      </c>
      <c r="T8" s="18" t="str">
        <f t="shared" si="4"/>
        <v/>
      </c>
      <c r="U8" s="19">
        <f t="shared" si="5"/>
        <v>3.5200000000000005</v>
      </c>
      <c r="V8" s="19" t="str">
        <f t="shared" si="6"/>
        <v/>
      </c>
      <c r="W8" s="19">
        <f t="shared" si="7"/>
        <v>3.7752000000000003</v>
      </c>
      <c r="X8" s="19" t="str">
        <f t="shared" si="8"/>
        <v/>
      </c>
      <c r="Y8" s="9">
        <v>3836670</v>
      </c>
    </row>
    <row r="9" spans="1:25" x14ac:dyDescent="0.25">
      <c r="A9" s="7">
        <v>43219</v>
      </c>
      <c r="B9" s="8" t="s">
        <v>29</v>
      </c>
      <c r="C9" s="9" t="s">
        <v>30</v>
      </c>
      <c r="D9" s="10">
        <v>0.5</v>
      </c>
      <c r="E9" s="11">
        <v>8.8000000000000007</v>
      </c>
      <c r="F9" s="11"/>
      <c r="G9" s="11"/>
      <c r="H9" s="11"/>
      <c r="I9" s="11"/>
      <c r="J9" s="12">
        <f t="shared" si="0"/>
        <v>8.8000000000000007</v>
      </c>
      <c r="K9" s="13">
        <f t="shared" si="9"/>
        <v>8.8000000000000007</v>
      </c>
      <c r="L9" s="9">
        <v>272937900</v>
      </c>
      <c r="M9" s="14">
        <f t="shared" si="10"/>
        <v>80000</v>
      </c>
      <c r="N9" s="15">
        <f t="shared" si="1"/>
        <v>151.5151515151515</v>
      </c>
      <c r="O9" s="9">
        <v>121</v>
      </c>
      <c r="P9" s="16">
        <f t="shared" si="11"/>
        <v>121</v>
      </c>
      <c r="Q9" s="17">
        <f t="shared" si="2"/>
        <v>114.4</v>
      </c>
      <c r="R9" s="17">
        <f t="shared" si="12"/>
        <v>114.4</v>
      </c>
      <c r="S9" s="18">
        <f t="shared" si="3"/>
        <v>-5.7692307692307638</v>
      </c>
      <c r="T9" s="18">
        <f t="shared" si="4"/>
        <v>-5.7692307692307638</v>
      </c>
      <c r="U9" s="19">
        <f t="shared" si="5"/>
        <v>13.749999999999998</v>
      </c>
      <c r="V9" s="19">
        <f t="shared" si="6"/>
        <v>13.749999999999998</v>
      </c>
      <c r="W9" s="19">
        <f t="shared" si="7"/>
        <v>13</v>
      </c>
      <c r="X9" s="19">
        <f t="shared" si="8"/>
        <v>13</v>
      </c>
      <c r="Y9" s="9">
        <v>3843550</v>
      </c>
    </row>
    <row r="10" spans="1:25" x14ac:dyDescent="0.25">
      <c r="A10" s="7">
        <v>43219</v>
      </c>
      <c r="B10" s="8" t="s">
        <v>29</v>
      </c>
      <c r="C10" s="9" t="s">
        <v>31</v>
      </c>
      <c r="D10" s="10">
        <v>0.83333333333333337</v>
      </c>
      <c r="E10" s="11">
        <v>8</v>
      </c>
      <c r="F10" s="11"/>
      <c r="G10" s="11"/>
      <c r="H10" s="11"/>
      <c r="I10" s="11"/>
      <c r="J10" s="12">
        <f t="shared" si="0"/>
        <v>8</v>
      </c>
      <c r="K10" s="13">
        <f t="shared" si="9"/>
        <v>16.8</v>
      </c>
      <c r="L10" s="9">
        <v>273016400</v>
      </c>
      <c r="M10" s="14">
        <f t="shared" si="10"/>
        <v>78500</v>
      </c>
      <c r="N10" s="15">
        <f t="shared" si="1"/>
        <v>163.54166666666666</v>
      </c>
      <c r="O10" s="9">
        <v>106</v>
      </c>
      <c r="P10" s="16">
        <f t="shared" si="11"/>
        <v>227</v>
      </c>
      <c r="Q10" s="17">
        <f t="shared" si="2"/>
        <v>112.25500000000001</v>
      </c>
      <c r="R10" s="17">
        <f t="shared" si="12"/>
        <v>226.65500000000003</v>
      </c>
      <c r="S10" s="18">
        <f t="shared" si="3"/>
        <v>5.5721348714979362</v>
      </c>
      <c r="T10" s="18">
        <f t="shared" si="4"/>
        <v>-0.15221371688247354</v>
      </c>
      <c r="U10" s="19">
        <f t="shared" si="5"/>
        <v>13.25</v>
      </c>
      <c r="V10" s="19">
        <f t="shared" si="6"/>
        <v>13.511904761904761</v>
      </c>
      <c r="W10" s="19">
        <f t="shared" si="7"/>
        <v>14.031875000000001</v>
      </c>
      <c r="X10" s="19">
        <f t="shared" si="8"/>
        <v>13.491369047619049</v>
      </c>
      <c r="Y10" s="9">
        <v>3850230</v>
      </c>
    </row>
    <row r="11" spans="1:25" x14ac:dyDescent="0.25">
      <c r="A11" s="7">
        <v>43220</v>
      </c>
      <c r="B11" s="8" t="s">
        <v>33</v>
      </c>
      <c r="C11" s="9" t="s">
        <v>30</v>
      </c>
      <c r="D11" s="10">
        <v>0.5</v>
      </c>
      <c r="E11" s="11"/>
      <c r="F11" s="11">
        <v>0.6</v>
      </c>
      <c r="G11" s="11"/>
      <c r="H11" s="11">
        <v>15.4</v>
      </c>
      <c r="I11" s="11"/>
      <c r="J11" s="12">
        <f t="shared" si="0"/>
        <v>16</v>
      </c>
      <c r="K11" s="13" t="str">
        <f t="shared" si="9"/>
        <v/>
      </c>
      <c r="L11" s="9">
        <v>273018400</v>
      </c>
      <c r="M11" s="14">
        <f t="shared" si="10"/>
        <v>2000</v>
      </c>
      <c r="N11" s="15" t="str">
        <f t="shared" si="1"/>
        <v/>
      </c>
      <c r="O11" s="9">
        <v>2.8</v>
      </c>
      <c r="P11" s="16" t="str">
        <f t="shared" si="11"/>
        <v/>
      </c>
      <c r="Q11" s="17">
        <f t="shared" si="2"/>
        <v>2.8600000000000003</v>
      </c>
      <c r="R11" s="17" t="str">
        <f t="shared" si="12"/>
        <v/>
      </c>
      <c r="S11" s="18">
        <f t="shared" si="3"/>
        <v>2.0979020979021152</v>
      </c>
      <c r="T11" s="18" t="str">
        <f t="shared" si="4"/>
        <v/>
      </c>
      <c r="U11" s="19">
        <f t="shared" si="5"/>
        <v>4.666666666666667</v>
      </c>
      <c r="V11" s="19" t="str">
        <f t="shared" si="6"/>
        <v/>
      </c>
      <c r="W11" s="19">
        <f t="shared" si="7"/>
        <v>4.7666666666666675</v>
      </c>
      <c r="X11" s="19" t="str">
        <f t="shared" si="8"/>
        <v/>
      </c>
      <c r="Y11" s="9">
        <v>3851440</v>
      </c>
    </row>
    <row r="12" spans="1:25" x14ac:dyDescent="0.25">
      <c r="A12" s="7">
        <v>43221</v>
      </c>
      <c r="B12" s="8" t="s">
        <v>27</v>
      </c>
      <c r="C12" s="9" t="s">
        <v>30</v>
      </c>
      <c r="D12" s="10">
        <v>0.5</v>
      </c>
      <c r="E12" s="11"/>
      <c r="F12" s="11">
        <v>1.5</v>
      </c>
      <c r="G12" s="11">
        <v>13</v>
      </c>
      <c r="H12" s="11">
        <v>9.5</v>
      </c>
      <c r="I12" s="11"/>
      <c r="J12" s="12">
        <f t="shared" si="0"/>
        <v>24</v>
      </c>
      <c r="K12" s="13" t="str">
        <f t="shared" si="9"/>
        <v/>
      </c>
      <c r="L12" s="9">
        <v>273021800</v>
      </c>
      <c r="M12" s="14">
        <f t="shared" si="10"/>
        <v>3400</v>
      </c>
      <c r="N12" s="15" t="str">
        <f t="shared" si="1"/>
        <v/>
      </c>
      <c r="O12" s="9">
        <v>4.7</v>
      </c>
      <c r="P12" s="16" t="str">
        <f t="shared" si="11"/>
        <v/>
      </c>
      <c r="Q12" s="17">
        <f t="shared" si="2"/>
        <v>4.8620000000000001</v>
      </c>
      <c r="R12" s="17" t="str">
        <f t="shared" si="12"/>
        <v/>
      </c>
      <c r="S12" s="18">
        <f t="shared" si="3"/>
        <v>3.3319621554915657</v>
      </c>
      <c r="T12" s="18" t="str">
        <f t="shared" si="4"/>
        <v/>
      </c>
      <c r="U12" s="19">
        <f t="shared" si="5"/>
        <v>3.1333333333333333</v>
      </c>
      <c r="V12" s="19" t="str">
        <f t="shared" si="6"/>
        <v/>
      </c>
      <c r="W12" s="19">
        <f t="shared" si="7"/>
        <v>3.2413333333333334</v>
      </c>
      <c r="X12" s="19" t="str">
        <f t="shared" si="8"/>
        <v/>
      </c>
      <c r="Y12" s="9">
        <v>3854070</v>
      </c>
    </row>
    <row r="13" spans="1:25" x14ac:dyDescent="0.25">
      <c r="A13" s="7">
        <v>43222</v>
      </c>
      <c r="B13" s="8" t="s">
        <v>29</v>
      </c>
      <c r="C13" s="9" t="s">
        <v>28</v>
      </c>
      <c r="D13" s="10">
        <v>0.23611111111111113</v>
      </c>
      <c r="E13" s="11"/>
      <c r="F13" s="11">
        <v>0.7</v>
      </c>
      <c r="G13" s="11">
        <v>17</v>
      </c>
      <c r="H13" s="11"/>
      <c r="I13" s="11"/>
      <c r="J13" s="12">
        <f t="shared" si="0"/>
        <v>17.7</v>
      </c>
      <c r="K13" s="13" t="str">
        <f t="shared" si="9"/>
        <v/>
      </c>
      <c r="L13" s="9">
        <v>273023100</v>
      </c>
      <c r="M13" s="14">
        <f t="shared" si="10"/>
        <v>1300</v>
      </c>
      <c r="N13" s="15" t="str">
        <f t="shared" si="1"/>
        <v/>
      </c>
      <c r="O13" s="9">
        <v>1.8</v>
      </c>
      <c r="P13" s="16" t="str">
        <f t="shared" si="11"/>
        <v/>
      </c>
      <c r="Q13" s="17">
        <f t="shared" si="2"/>
        <v>1.859</v>
      </c>
      <c r="R13" s="17" t="str">
        <f t="shared" si="12"/>
        <v/>
      </c>
      <c r="S13" s="18">
        <f t="shared" si="3"/>
        <v>3.1737493275954782</v>
      </c>
      <c r="T13" s="18" t="str">
        <f t="shared" si="4"/>
        <v/>
      </c>
      <c r="U13" s="19">
        <f t="shared" si="5"/>
        <v>2.5714285714285716</v>
      </c>
      <c r="V13" s="19" t="str">
        <f t="shared" si="6"/>
        <v/>
      </c>
      <c r="W13" s="19">
        <f t="shared" si="7"/>
        <v>2.6557142857142857</v>
      </c>
      <c r="X13" s="19" t="str">
        <f t="shared" si="8"/>
        <v/>
      </c>
      <c r="Y13" s="9">
        <v>3856510</v>
      </c>
    </row>
    <row r="14" spans="1:25" x14ac:dyDescent="0.25">
      <c r="A14" s="7">
        <v>43222</v>
      </c>
      <c r="B14" s="8" t="s">
        <v>29</v>
      </c>
      <c r="C14" s="9" t="s">
        <v>30</v>
      </c>
      <c r="D14" s="10">
        <v>0.5</v>
      </c>
      <c r="E14" s="11">
        <v>6.3</v>
      </c>
      <c r="F14" s="11"/>
      <c r="G14" s="11"/>
      <c r="H14" s="11"/>
      <c r="I14" s="11"/>
      <c r="J14" s="12">
        <f t="shared" si="0"/>
        <v>6.3</v>
      </c>
      <c r="K14" s="13">
        <f t="shared" si="9"/>
        <v>6.3</v>
      </c>
      <c r="L14" s="9">
        <v>273078200</v>
      </c>
      <c r="M14" s="14">
        <f t="shared" si="10"/>
        <v>55100</v>
      </c>
      <c r="N14" s="15">
        <f t="shared" si="1"/>
        <v>145.76719576719577</v>
      </c>
      <c r="O14" s="9">
        <v>89</v>
      </c>
      <c r="P14" s="16">
        <f t="shared" si="11"/>
        <v>89</v>
      </c>
      <c r="Q14" s="17">
        <f t="shared" si="2"/>
        <v>78.793000000000006</v>
      </c>
      <c r="R14" s="17">
        <f t="shared" si="12"/>
        <v>78.793000000000006</v>
      </c>
      <c r="S14" s="18">
        <f t="shared" si="3"/>
        <v>-12.954196438769932</v>
      </c>
      <c r="T14" s="18">
        <f t="shared" si="4"/>
        <v>-12.954196438769932</v>
      </c>
      <c r="U14" s="19">
        <f t="shared" si="5"/>
        <v>14.126984126984127</v>
      </c>
      <c r="V14" s="19">
        <f t="shared" si="6"/>
        <v>14.126984126984127</v>
      </c>
      <c r="W14" s="19">
        <f t="shared" si="7"/>
        <v>12.506825396825398</v>
      </c>
      <c r="X14" s="19">
        <f t="shared" si="8"/>
        <v>12.506825396825398</v>
      </c>
      <c r="Y14" s="9">
        <v>3861280</v>
      </c>
    </row>
    <row r="15" spans="1:25" x14ac:dyDescent="0.25">
      <c r="A15" s="7">
        <v>43222</v>
      </c>
      <c r="B15" s="8" t="s">
        <v>29</v>
      </c>
      <c r="C15" s="9" t="s">
        <v>31</v>
      </c>
      <c r="D15" s="10">
        <v>0.91666666666666663</v>
      </c>
      <c r="E15" s="11">
        <v>10</v>
      </c>
      <c r="F15" s="11"/>
      <c r="G15" s="11"/>
      <c r="H15" s="11"/>
      <c r="I15" s="11"/>
      <c r="J15" s="12">
        <f t="shared" si="0"/>
        <v>10</v>
      </c>
      <c r="K15" s="13">
        <f t="shared" si="9"/>
        <v>16.3</v>
      </c>
      <c r="L15" s="9">
        <v>273166700</v>
      </c>
      <c r="M15" s="14">
        <f t="shared" si="10"/>
        <v>88500</v>
      </c>
      <c r="N15" s="15">
        <f t="shared" si="1"/>
        <v>147.5</v>
      </c>
      <c r="O15" s="9">
        <v>131</v>
      </c>
      <c r="P15" s="16">
        <f t="shared" si="11"/>
        <v>220</v>
      </c>
      <c r="Q15" s="17">
        <f t="shared" si="2"/>
        <v>126.55500000000001</v>
      </c>
      <c r="R15" s="17">
        <f t="shared" si="12"/>
        <v>205.34800000000001</v>
      </c>
      <c r="S15" s="18">
        <f t="shared" si="3"/>
        <v>-3.5123069021374049</v>
      </c>
      <c r="T15" s="18">
        <f t="shared" si="4"/>
        <v>-7.1352046282408335</v>
      </c>
      <c r="U15" s="19">
        <f t="shared" si="5"/>
        <v>13.1</v>
      </c>
      <c r="V15" s="19">
        <f t="shared" si="6"/>
        <v>13.496932515337424</v>
      </c>
      <c r="W15" s="19">
        <f t="shared" si="7"/>
        <v>12.6555</v>
      </c>
      <c r="X15" s="19">
        <f t="shared" si="8"/>
        <v>12.598036809815952</v>
      </c>
      <c r="Y15" s="9">
        <v>3867780</v>
      </c>
    </row>
  </sheetData>
  <mergeCells count="15">
    <mergeCell ref="A1:A3"/>
    <mergeCell ref="B1:B3"/>
    <mergeCell ref="C1:C3"/>
    <mergeCell ref="D1:D3"/>
    <mergeCell ref="E1:K1"/>
    <mergeCell ref="O1:R1"/>
    <mergeCell ref="U1:W1"/>
    <mergeCell ref="E2:E3"/>
    <mergeCell ref="F2:F3"/>
    <mergeCell ref="G2:G3"/>
    <mergeCell ref="H2:H3"/>
    <mergeCell ref="I2:I3"/>
    <mergeCell ref="J2:J3"/>
    <mergeCell ref="K2:K3"/>
    <mergeCell ref="L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abSelected="1" zoomScale="85" zoomScaleNormal="85" workbookViewId="0">
      <selection activeCell="A4" sqref="A4:Y5"/>
    </sheetView>
  </sheetViews>
  <sheetFormatPr defaultRowHeight="15" x14ac:dyDescent="0.25"/>
  <cols>
    <col min="1" max="1" width="12.28515625" customWidth="1"/>
    <col min="12" max="12" width="11.140625" customWidth="1"/>
  </cols>
  <sheetData>
    <row r="1" spans="1:25" ht="15" customHeight="1" x14ac:dyDescent="0.25">
      <c r="A1" s="57">
        <v>2009</v>
      </c>
      <c r="B1" s="58" t="s">
        <v>0</v>
      </c>
      <c r="C1" s="61" t="s">
        <v>1</v>
      </c>
      <c r="D1" s="64" t="s">
        <v>2</v>
      </c>
      <c r="E1" s="49" t="s">
        <v>3</v>
      </c>
      <c r="F1" s="50"/>
      <c r="G1" s="50"/>
      <c r="H1" s="50"/>
      <c r="I1" s="50"/>
      <c r="J1" s="50"/>
      <c r="K1" s="51"/>
      <c r="L1" s="67" t="s">
        <v>4</v>
      </c>
      <c r="M1" s="67"/>
      <c r="N1" s="67"/>
      <c r="O1" s="49" t="s">
        <v>5</v>
      </c>
      <c r="P1" s="50"/>
      <c r="Q1" s="50"/>
      <c r="R1" s="51"/>
      <c r="S1" s="21" t="s">
        <v>6</v>
      </c>
      <c r="T1" s="21" t="s">
        <v>7</v>
      </c>
      <c r="U1" s="52" t="s">
        <v>8</v>
      </c>
      <c r="V1" s="52"/>
      <c r="W1" s="52"/>
      <c r="X1" s="22"/>
      <c r="Y1" s="23" t="s">
        <v>9</v>
      </c>
    </row>
    <row r="2" spans="1:25" ht="15" customHeight="1" x14ac:dyDescent="0.25">
      <c r="A2" s="57"/>
      <c r="B2" s="59"/>
      <c r="C2" s="62"/>
      <c r="D2" s="65"/>
      <c r="E2" s="53" t="s">
        <v>10</v>
      </c>
      <c r="F2" s="53" t="s">
        <v>11</v>
      </c>
      <c r="G2" s="53" t="s">
        <v>12</v>
      </c>
      <c r="H2" s="53" t="s">
        <v>13</v>
      </c>
      <c r="I2" s="53" t="s">
        <v>14</v>
      </c>
      <c r="J2" s="53" t="s">
        <v>15</v>
      </c>
      <c r="K2" s="55" t="s">
        <v>16</v>
      </c>
      <c r="L2" s="24" t="s">
        <v>17</v>
      </c>
      <c r="M2" s="24" t="s">
        <v>6</v>
      </c>
      <c r="N2" s="24" t="s">
        <v>18</v>
      </c>
      <c r="O2" s="25"/>
      <c r="P2" s="25" t="s">
        <v>19</v>
      </c>
      <c r="Q2" s="25"/>
      <c r="R2" s="25" t="s">
        <v>19</v>
      </c>
      <c r="S2" s="26" t="s">
        <v>20</v>
      </c>
      <c r="T2" s="26" t="s">
        <v>20</v>
      </c>
      <c r="U2" s="22" t="s">
        <v>6</v>
      </c>
      <c r="V2" s="22" t="s">
        <v>7</v>
      </c>
      <c r="W2" s="22" t="s">
        <v>6</v>
      </c>
      <c r="X2" s="22" t="s">
        <v>7</v>
      </c>
      <c r="Y2" s="23" t="s">
        <v>21</v>
      </c>
    </row>
    <row r="3" spans="1:25" ht="26.25" x14ac:dyDescent="0.25">
      <c r="A3" s="57"/>
      <c r="B3" s="60"/>
      <c r="C3" s="63"/>
      <c r="D3" s="66"/>
      <c r="E3" s="54"/>
      <c r="F3" s="54"/>
      <c r="G3" s="54"/>
      <c r="H3" s="54"/>
      <c r="I3" s="54"/>
      <c r="J3" s="54"/>
      <c r="K3" s="56"/>
      <c r="L3" s="24" t="s">
        <v>22</v>
      </c>
      <c r="M3" s="24" t="s">
        <v>23</v>
      </c>
      <c r="N3" s="24" t="s">
        <v>23</v>
      </c>
      <c r="O3" s="25" t="s">
        <v>10</v>
      </c>
      <c r="P3" s="25" t="s">
        <v>10</v>
      </c>
      <c r="Q3" s="25" t="s">
        <v>24</v>
      </c>
      <c r="R3" s="25" t="s">
        <v>24</v>
      </c>
      <c r="S3" s="26" t="s">
        <v>25</v>
      </c>
      <c r="T3" s="26" t="s">
        <v>25</v>
      </c>
      <c r="U3" s="22" t="s">
        <v>10</v>
      </c>
      <c r="V3" s="22" t="s">
        <v>10</v>
      </c>
      <c r="W3" s="22" t="s">
        <v>24</v>
      </c>
      <c r="X3" s="22" t="s">
        <v>24</v>
      </c>
      <c r="Y3" s="27" t="s">
        <v>26</v>
      </c>
    </row>
    <row r="4" spans="1:25" x14ac:dyDescent="0.25">
      <c r="A4" s="7">
        <f ca="1">LOOKUP(9^9,LOG!$A2:$A999,LOG!A1:A999)</f>
        <v>43222</v>
      </c>
      <c r="B4" s="20" t="str">
        <f ca="1">LOOKUP(9^9,LOG!$A2:$A999,LOG!B1:B999)</f>
        <v>TANJUNG GELANG-SING'RE</v>
      </c>
      <c r="C4" s="9" t="str">
        <f ca="1">LOOKUP(9^9,LOG!$A2:$A999,LOG!C1:C999)</f>
        <v>NOON</v>
      </c>
      <c r="D4" s="10">
        <f ca="1">LOOKUP(9^9,LOG!$A2:$A999,LOG!D1:D999)</f>
        <v>0.5</v>
      </c>
      <c r="E4" s="11">
        <f ca="1">LOOKUP(9^9,LOG!$A2:$A999,LOG!E1:E999)</f>
        <v>6.3</v>
      </c>
      <c r="F4" s="11">
        <f ca="1">LOOKUP(9^9,LOG!$A2:$A999,LOG!F1:F999)</f>
        <v>0</v>
      </c>
      <c r="G4" s="11">
        <f ca="1">LOOKUP(9^9,LOG!$A2:$A999,LOG!G1:G999)</f>
        <v>0</v>
      </c>
      <c r="H4" s="11">
        <f ca="1">LOOKUP(9^9,LOG!$A2:$A999,LOG!H1:H999)</f>
        <v>0</v>
      </c>
      <c r="I4" s="11">
        <f ca="1">LOOKUP(9^9,LOG!$A2:$A999,LOG!I1:I999)</f>
        <v>0</v>
      </c>
      <c r="J4" s="12">
        <f ca="1">LOOKUP(9^9,LOG!$A2:$A999,LOG!J1:J999)</f>
        <v>6.3</v>
      </c>
      <c r="K4" s="13">
        <f ca="1">LOOKUP(9^9,LOG!$A2:$A999,LOG!K1:K999)</f>
        <v>6.3</v>
      </c>
      <c r="L4" s="9">
        <f ca="1">LOOKUP(9^9,LOG!$A2:$A999,LOG!L1:L999)</f>
        <v>273078200</v>
      </c>
      <c r="M4" s="14">
        <f ca="1">LOOKUP(9^9,LOG!$A2:$A999,LOG!M1:M999)</f>
        <v>55100</v>
      </c>
      <c r="N4" s="15">
        <f ca="1">LOOKUP(9^9,LOG!$A2:$A999,LOG!N1:N999)</f>
        <v>145.76719576719577</v>
      </c>
      <c r="O4" s="9">
        <f ca="1">LOOKUP(9^9,LOG!$A2:$A999,LOG!O1:O999)</f>
        <v>89</v>
      </c>
      <c r="P4" s="16">
        <f ca="1">LOOKUP(9^9,LOG!$A2:$A999,LOG!P1:P999)</f>
        <v>89</v>
      </c>
      <c r="Q4" s="17">
        <f ca="1">LOOKUP(9^9,LOG!$A2:$A999,LOG!Q1:Q999)</f>
        <v>78.793000000000006</v>
      </c>
      <c r="R4" s="17">
        <f ca="1">LOOKUP(9^9,LOG!$A2:$A999,LOG!R1:R999)</f>
        <v>78.793000000000006</v>
      </c>
      <c r="S4" s="18">
        <f ca="1">LOOKUP(9^9,LOG!$A2:$A999,LOG!S1:S999)</f>
        <v>-12.954196438769932</v>
      </c>
      <c r="T4" s="18">
        <f ca="1">LOOKUP(9^9,LOG!$A2:$A999,LOG!T1:T999)</f>
        <v>-12.954196438769932</v>
      </c>
      <c r="U4" s="19">
        <f ca="1">LOOKUP(9^9,LOG!$A2:$A999,LOG!U1:U999)</f>
        <v>14.126984126984127</v>
      </c>
      <c r="V4" s="19">
        <f ca="1">LOOKUP(9^9,LOG!$A2:$A999,LOG!V1:V999)</f>
        <v>14.126984126984127</v>
      </c>
      <c r="W4" s="19">
        <f ca="1">LOOKUP(9^9,LOG!$A2:$A999,LOG!W1:W999)</f>
        <v>12.506825396825398</v>
      </c>
      <c r="X4" s="19">
        <f ca="1">LOOKUP(9^9,LOG!$A2:$A999,LOG!X1:X999)</f>
        <v>12.506825396825398</v>
      </c>
      <c r="Y4" s="9">
        <f ca="1">LOOKUP(9^9,LOG!$A2:$A999,LOG!Y1:Y999)</f>
        <v>3861280</v>
      </c>
    </row>
    <row r="5" spans="1:25" x14ac:dyDescent="0.25">
      <c r="A5" s="7">
        <f ca="1">LOOKUP(9^9,LOG!$A3:$A1000,LOG!A2:A1000)</f>
        <v>43222</v>
      </c>
      <c r="B5" s="20" t="str">
        <f ca="1">LOOKUP(9^9,LOG!$A3:$A1000,LOG!B2:B1000)</f>
        <v>TANJUNG GELANG-SING'RE</v>
      </c>
      <c r="C5" s="9" t="str">
        <f ca="1">LOOKUP(9^9,LOG!$A3:$A1000,LOG!C2:C1000)</f>
        <v>NOON</v>
      </c>
      <c r="D5" s="10">
        <f ca="1">LOOKUP(9^9,LOG!$A3:$A1000,LOG!D2:D1000)</f>
        <v>0.5</v>
      </c>
      <c r="E5" s="11">
        <f ca="1">LOOKUP(9^9,LOG!$A3:$A1000,LOG!E2:E1000)</f>
        <v>6.3</v>
      </c>
      <c r="F5" s="11">
        <f ca="1">LOOKUP(9^9,LOG!$A3:$A1000,LOG!F2:F1000)</f>
        <v>0</v>
      </c>
      <c r="G5" s="11">
        <f ca="1">LOOKUP(9^9,LOG!$A3:$A1000,LOG!G2:G1000)</f>
        <v>0</v>
      </c>
      <c r="H5" s="11">
        <f ca="1">LOOKUP(9^9,LOG!$A3:$A1000,LOG!H2:H1000)</f>
        <v>0</v>
      </c>
      <c r="I5" s="11">
        <f ca="1">LOOKUP(9^9,LOG!$A3:$A1000,LOG!I2:I1000)</f>
        <v>0</v>
      </c>
      <c r="J5" s="12">
        <f ca="1">LOOKUP(9^9,LOG!$A3:$A1000,LOG!J2:J1000)</f>
        <v>6.3</v>
      </c>
      <c r="K5" s="13">
        <f ca="1">LOOKUP(9^9,LOG!$A3:$A1000,LOG!K2:K1000)</f>
        <v>6.3</v>
      </c>
      <c r="L5" s="9">
        <f ca="1">LOOKUP(9^9,LOG!$A3:$A1000,LOG!L2:L1000)</f>
        <v>273078200</v>
      </c>
      <c r="M5" s="14">
        <f ca="1">LOOKUP(9^9,LOG!$A3:$A1000,LOG!M2:M1000)</f>
        <v>55100</v>
      </c>
      <c r="N5" s="15">
        <f ca="1">LOOKUP(9^9,LOG!$A3:$A1000,LOG!N2:N1000)</f>
        <v>145.76719576719577</v>
      </c>
      <c r="O5" s="9">
        <f ca="1">LOOKUP(9^9,LOG!$A3:$A1000,LOG!O2:O1000)</f>
        <v>89</v>
      </c>
      <c r="P5" s="16">
        <f ca="1">LOOKUP(9^9,LOG!$A3:$A1000,LOG!P2:P1000)</f>
        <v>89</v>
      </c>
      <c r="Q5" s="17">
        <f ca="1">LOOKUP(9^9,LOG!$A3:$A1000,LOG!Q2:Q1000)</f>
        <v>78.793000000000006</v>
      </c>
      <c r="R5" s="17">
        <f ca="1">LOOKUP(9^9,LOG!$A3:$A1000,LOG!R2:R1000)</f>
        <v>78.793000000000006</v>
      </c>
      <c r="S5" s="18">
        <f ca="1">LOOKUP(9^9,LOG!$A3:$A1000,LOG!S2:S1000)</f>
        <v>-12.954196438769932</v>
      </c>
      <c r="T5" s="18">
        <f ca="1">LOOKUP(9^9,LOG!$A3:$A1000,LOG!T2:T1000)</f>
        <v>-12.954196438769932</v>
      </c>
      <c r="U5" s="19">
        <f ca="1">LOOKUP(9^9,LOG!$A3:$A1000,LOG!U2:U1000)</f>
        <v>14.126984126984127</v>
      </c>
      <c r="V5" s="19">
        <f ca="1">LOOKUP(9^9,LOG!$A3:$A1000,LOG!V2:V1000)</f>
        <v>14.126984126984127</v>
      </c>
      <c r="W5" s="19">
        <f ca="1">LOOKUP(9^9,LOG!$A3:$A1000,LOG!W2:W1000)</f>
        <v>12.506825396825398</v>
      </c>
      <c r="X5" s="19">
        <f ca="1">LOOKUP(9^9,LOG!$A3:$A1000,LOG!X2:X1000)</f>
        <v>12.506825396825398</v>
      </c>
      <c r="Y5" s="9">
        <f ca="1">LOOKUP(9^9,LOG!$A3:$A1000,LOG!Y2:Y1000)</f>
        <v>3861280</v>
      </c>
    </row>
  </sheetData>
  <mergeCells count="15">
    <mergeCell ref="A1:A3"/>
    <mergeCell ref="B1:B3"/>
    <mergeCell ref="C1:C3"/>
    <mergeCell ref="D1:D3"/>
    <mergeCell ref="E1:K1"/>
    <mergeCell ref="O1:R1"/>
    <mergeCell ref="U1:W1"/>
    <mergeCell ref="E2:E3"/>
    <mergeCell ref="F2:F3"/>
    <mergeCell ref="G2:G3"/>
    <mergeCell ref="H2:H3"/>
    <mergeCell ref="I2:I3"/>
    <mergeCell ref="J2:J3"/>
    <mergeCell ref="K2:K3"/>
    <mergeCell ref="L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LOG</vt:lpstr>
      <vt:lpstr>LOG values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2018-05-04T06:12:45Z</dcterms:modified>
</cp:coreProperties>
</file>