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 activeTab="1"/>
  </bookViews>
  <sheets>
    <sheet name="выгрузка" sheetId="1" r:id="rId1"/>
    <sheet name="излишки" sheetId="4" r:id="rId2"/>
  </sheets>
  <definedNames>
    <definedName name="_xlnm._FilterDatabase" localSheetId="0" hidden="1">выгрузка!$A$1:$G$11</definedName>
  </definedNames>
  <calcPr calcId="152511" iterate="1"/>
</workbook>
</file>

<file path=xl/calcChain.xml><?xml version="1.0" encoding="utf-8"?>
<calcChain xmlns="http://schemas.openxmlformats.org/spreadsheetml/2006/main">
  <c r="J2" i="4" l="1" a="1"/>
  <c r="J2" i="4" s="1"/>
  <c r="K2" i="4" s="1"/>
  <c r="J8" i="4"/>
  <c r="F3" i="4"/>
  <c r="F4" i="4"/>
  <c r="F5" i="4"/>
  <c r="F6" i="4"/>
  <c r="F2" i="4"/>
  <c r="J3" i="4" l="1" a="1"/>
  <c r="J3" i="4" s="1"/>
  <c r="L2" i="4"/>
  <c r="M2" i="4"/>
  <c r="N2" i="4" s="1"/>
  <c r="J9" i="4"/>
  <c r="M3" i="4" l="1"/>
  <c r="N3" i="4"/>
  <c r="K3" i="4"/>
  <c r="L3" i="4"/>
  <c r="J4" i="4" a="1"/>
  <c r="J4" i="4" s="1"/>
  <c r="O2" i="4"/>
  <c r="J10" i="4"/>
  <c r="K4" i="4" l="1"/>
  <c r="M4" i="4"/>
  <c r="L4" i="4"/>
  <c r="J5" i="4" a="1"/>
  <c r="J5" i="4" s="1"/>
  <c r="O3" i="4"/>
  <c r="J11" i="4"/>
  <c r="K5" i="4" l="1"/>
  <c r="L5" i="4"/>
  <c r="M5" i="4"/>
  <c r="J6" i="4" a="1"/>
  <c r="J6" i="4" s="1"/>
  <c r="J12" i="4"/>
  <c r="N4" i="4"/>
  <c r="O4" i="4" s="1"/>
  <c r="N5" i="4" l="1"/>
  <c r="O5" i="4" s="1"/>
  <c r="L6" i="4"/>
  <c r="M6" i="4"/>
  <c r="K6" i="4"/>
  <c r="N6" i="4"/>
  <c r="O6" i="4" l="1"/>
</calcChain>
</file>

<file path=xl/sharedStrings.xml><?xml version="1.0" encoding="utf-8"?>
<sst xmlns="http://schemas.openxmlformats.org/spreadsheetml/2006/main" count="75" uniqueCount="27">
  <si>
    <t>ШТ</t>
  </si>
  <si>
    <t>Салат листовой Фриллис 100г</t>
  </si>
  <si>
    <t>Салат Руккола 125 г</t>
  </si>
  <si>
    <t>Салат Микс 125г</t>
  </si>
  <si>
    <t>Салат Руккола+ Корн 125 г</t>
  </si>
  <si>
    <t>Салат Руккола+ Радиччио 125 г</t>
  </si>
  <si>
    <t>Салат Шпинат 125 г</t>
  </si>
  <si>
    <t>Салат дуболистный зеленый 1шт</t>
  </si>
  <si>
    <t>Салат Айсберг кочан 1шт</t>
  </si>
  <si>
    <t>Салат листовой в горшочке (Россия) 1шт</t>
  </si>
  <si>
    <t>Салат Дуэт 1шт</t>
  </si>
  <si>
    <t>общая цена</t>
  </si>
  <si>
    <t>критерий2</t>
  </si>
  <si>
    <t>Кол-во</t>
  </si>
  <si>
    <t>единица измерения</t>
  </si>
  <si>
    <t>цена штуки</t>
  </si>
  <si>
    <t>Наименование</t>
  </si>
  <si>
    <t>Код</t>
  </si>
  <si>
    <t>j</t>
  </si>
  <si>
    <t>Первый товар</t>
  </si>
  <si>
    <t>Цена за штуку</t>
  </si>
  <si>
    <t>итог по товару</t>
  </si>
  <si>
    <t>критерий 2</t>
  </si>
  <si>
    <t>Статус</t>
  </si>
  <si>
    <t>перекрыт</t>
  </si>
  <si>
    <t>частично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</si>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</sst>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3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 applyAlignment="1">
      <alignment vertical="top"/>
    </xf>
    <xf numFmtId="3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1" fontId="0" fillId="0" borderId="0" xfId="0" applyNumberFormat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top"/>
    </xf>
    <xf numFmtId="0" fontId="0" fillId="2" borderId="1" xfId="0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horizontal="center" vertical="center"/>
    </xf>
    <xf numFmtId="44" fontId="0" fillId="4" borderId="0" xfId="1" applyFont="1" applyFill="1" applyAlignment="1">
      <alignment vertical="top"/>
    </xf>
    <xf numFmtId="1" fontId="0" fillId="4" borderId="0" xfId="0" applyNumberFormat="1" applyFill="1" applyAlignment="1">
      <alignment vertical="top"/>
    </xf>
    <xf numFmtId="0" fontId="0" fillId="4" borderId="0" xfId="0" applyFill="1" applyAlignment="1">
      <alignment vertical="top"/>
    </xf>
    <xf numFmtId="3" fontId="0" fillId="4" borderId="0" xfId="0" applyNumberFormat="1" applyFill="1" applyAlignment="1">
      <alignment horizontal="right" vertical="top"/>
    </xf>
    <xf numFmtId="4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horizontal="center" vertical="center"/>
    </xf>
    <xf numFmtId="44" fontId="0" fillId="5" borderId="0" xfId="1" applyFont="1" applyFill="1" applyAlignment="1">
      <alignment vertical="top"/>
    </xf>
    <xf numFmtId="1" fontId="0" fillId="5" borderId="0" xfId="0" applyNumberFormat="1" applyFill="1" applyAlignment="1">
      <alignment vertical="top"/>
    </xf>
    <xf numFmtId="0" fontId="0" fillId="5" borderId="0" xfId="0" applyFill="1" applyAlignment="1">
      <alignment vertical="top"/>
    </xf>
    <xf numFmtId="3" fontId="0" fillId="5" borderId="0" xfId="0" applyNumberFormat="1" applyFill="1" applyAlignment="1">
      <alignment horizontal="right" vertical="top"/>
    </xf>
    <xf numFmtId="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0" fillId="0" borderId="0" xfId="0" applyNumberFormat="1" applyAlignment="1">
      <alignment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2" sqref="D2"/>
    </sheetView>
  </sheetViews>
  <sheetFormatPr defaultRowHeight="12.75" x14ac:dyDescent="0.2"/>
  <cols>
    <col min="1" max="1" width="10.7109375" bestFit="1" customWidth="1"/>
    <col min="2" max="2" width="13.140625" bestFit="1" customWidth="1"/>
    <col min="3" max="3" width="37.28515625" bestFit="1" customWidth="1"/>
    <col min="4" max="4" width="7.140625" bestFit="1" customWidth="1"/>
    <col min="5" max="5" width="11.42578125" bestFit="1" customWidth="1"/>
    <col min="6" max="6" width="11.28515625" bestFit="1" customWidth="1"/>
    <col min="7" max="7" width="9.5703125" bestFit="1" customWidth="1"/>
  </cols>
  <sheetData>
    <row r="1" spans="1:7" ht="25.5" x14ac:dyDescent="0.2">
      <c r="A1" s="4" t="s">
        <v>15</v>
      </c>
      <c r="B1" s="4" t="s">
        <v>17</v>
      </c>
      <c r="C1" s="4" t="s">
        <v>16</v>
      </c>
      <c r="D1" s="4" t="s">
        <v>13</v>
      </c>
      <c r="E1" s="7" t="s">
        <v>14</v>
      </c>
      <c r="F1" s="4" t="s">
        <v>11</v>
      </c>
      <c r="G1" s="4" t="s">
        <v>12</v>
      </c>
    </row>
    <row r="2" spans="1:7" x14ac:dyDescent="0.2">
      <c r="A2" s="15">
        <v>36.438083333333331</v>
      </c>
      <c r="B2" s="16">
        <v>151303370205</v>
      </c>
      <c r="C2" s="17" t="s">
        <v>1</v>
      </c>
      <c r="D2" s="18">
        <v>120</v>
      </c>
      <c r="E2" s="17" t="s">
        <v>0</v>
      </c>
      <c r="F2" s="19">
        <v>4372.57</v>
      </c>
      <c r="G2" s="20" t="s">
        <v>18</v>
      </c>
    </row>
    <row r="3" spans="1:7" x14ac:dyDescent="0.2">
      <c r="A3" s="21">
        <v>80.900000000000006</v>
      </c>
      <c r="B3" s="22">
        <v>151302232758</v>
      </c>
      <c r="C3" s="23" t="s">
        <v>2</v>
      </c>
      <c r="D3" s="24">
        <v>80</v>
      </c>
      <c r="E3" s="23" t="s">
        <v>0</v>
      </c>
      <c r="F3" s="25">
        <v>6472</v>
      </c>
      <c r="G3" s="26" t="s">
        <v>18</v>
      </c>
    </row>
    <row r="4" spans="1:7" x14ac:dyDescent="0.2">
      <c r="A4" s="6">
        <v>100.00107142857144</v>
      </c>
      <c r="B4" s="3">
        <v>151302233082</v>
      </c>
      <c r="C4" t="s">
        <v>3</v>
      </c>
      <c r="D4" s="1">
        <v>56</v>
      </c>
      <c r="E4" t="s">
        <v>0</v>
      </c>
      <c r="F4" s="2">
        <v>5600.06</v>
      </c>
      <c r="G4" s="5" t="s">
        <v>18</v>
      </c>
    </row>
    <row r="5" spans="1:7" x14ac:dyDescent="0.2">
      <c r="A5" s="6">
        <v>36.36</v>
      </c>
      <c r="B5" s="3">
        <v>151303318398</v>
      </c>
      <c r="C5" t="s">
        <v>10</v>
      </c>
      <c r="D5" s="1">
        <v>32</v>
      </c>
      <c r="E5" t="s">
        <v>0</v>
      </c>
      <c r="F5" s="2">
        <v>1163.52</v>
      </c>
      <c r="G5" s="5" t="s">
        <v>18</v>
      </c>
    </row>
    <row r="6" spans="1:7" x14ac:dyDescent="0.2">
      <c r="A6" s="6">
        <v>100</v>
      </c>
      <c r="B6" s="3">
        <v>151302232760</v>
      </c>
      <c r="C6" t="s">
        <v>4</v>
      </c>
      <c r="D6" s="1">
        <v>16</v>
      </c>
      <c r="E6" t="s">
        <v>0</v>
      </c>
      <c r="F6" s="2">
        <v>1600</v>
      </c>
      <c r="G6" s="5" t="s">
        <v>18</v>
      </c>
    </row>
    <row r="7" spans="1:7" x14ac:dyDescent="0.2">
      <c r="A7" s="21">
        <v>105.64125</v>
      </c>
      <c r="B7" s="22">
        <v>151302232762</v>
      </c>
      <c r="C7" s="23" t="s">
        <v>5</v>
      </c>
      <c r="D7" s="24">
        <v>-8</v>
      </c>
      <c r="E7" s="23" t="s">
        <v>0</v>
      </c>
      <c r="F7" s="25">
        <v>-845.13</v>
      </c>
      <c r="G7" s="26" t="s">
        <v>18</v>
      </c>
    </row>
    <row r="8" spans="1:7" x14ac:dyDescent="0.2">
      <c r="A8" s="21">
        <v>89.09</v>
      </c>
      <c r="B8" s="22">
        <v>151302239489</v>
      </c>
      <c r="C8" s="23" t="s">
        <v>6</v>
      </c>
      <c r="D8" s="24">
        <v>-8</v>
      </c>
      <c r="E8" s="23" t="s">
        <v>0</v>
      </c>
      <c r="F8" s="25">
        <v>-712.72</v>
      </c>
      <c r="G8" s="26" t="s">
        <v>18</v>
      </c>
    </row>
    <row r="9" spans="1:7" x14ac:dyDescent="0.2">
      <c r="A9" s="15">
        <v>36.36</v>
      </c>
      <c r="B9" s="16">
        <v>151303055969</v>
      </c>
      <c r="C9" s="17" t="s">
        <v>7</v>
      </c>
      <c r="D9" s="18">
        <v>-30</v>
      </c>
      <c r="E9" s="17" t="s">
        <v>0</v>
      </c>
      <c r="F9" s="19">
        <v>-1090.8</v>
      </c>
      <c r="G9" s="20" t="s">
        <v>18</v>
      </c>
    </row>
    <row r="10" spans="1:7" x14ac:dyDescent="0.2">
      <c r="A10" s="6">
        <v>31.487111111111112</v>
      </c>
      <c r="B10" s="3">
        <v>151301198359</v>
      </c>
      <c r="C10" t="s">
        <v>8</v>
      </c>
      <c r="D10" s="1">
        <v>-90</v>
      </c>
      <c r="E10" t="s">
        <v>0</v>
      </c>
      <c r="F10" s="2">
        <v>-2833.84</v>
      </c>
      <c r="G10" s="5" t="s">
        <v>18</v>
      </c>
    </row>
    <row r="11" spans="1:7" x14ac:dyDescent="0.2">
      <c r="A11" s="15">
        <v>34.204324324324325</v>
      </c>
      <c r="B11" s="16">
        <v>151303305012</v>
      </c>
      <c r="C11" s="17" t="s">
        <v>9</v>
      </c>
      <c r="D11" s="18">
        <v>-111</v>
      </c>
      <c r="E11" s="17" t="s">
        <v>0</v>
      </c>
      <c r="F11" s="19">
        <v>-3796.68</v>
      </c>
      <c r="G11" s="20" t="s">
        <v>18</v>
      </c>
    </row>
  </sheetData>
  <autoFilter ref="A1:G11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workbookViewId="0">
      <selection activeCell="N2" sqref="N2"/>
    </sheetView>
  </sheetViews>
  <sheetFormatPr defaultRowHeight="12.75" x14ac:dyDescent="0.2"/>
  <cols>
    <col min="1" max="1" width="9.140625" customWidth="1"/>
    <col min="2" max="2" width="13.140625" bestFit="1" customWidth="1"/>
    <col min="3" max="3" width="27.28515625" bestFit="1" customWidth="1"/>
    <col min="4" max="4" width="6.7109375" bestFit="1" customWidth="1"/>
    <col min="6" max="6" width="8.42578125" customWidth="1"/>
    <col min="7" max="7" width="8.28515625" customWidth="1"/>
    <col min="8" max="8" width="8.85546875" bestFit="1" customWidth="1"/>
    <col min="9" max="9" width="8.85546875" customWidth="1"/>
    <col min="10" max="10" width="5.5703125" customWidth="1"/>
    <col min="11" max="11" width="13.140625" bestFit="1" customWidth="1"/>
    <col min="12" max="12" width="30" bestFit="1" customWidth="1"/>
    <col min="13" max="13" width="10.140625" customWidth="1"/>
    <col min="14" max="14" width="6.7109375" bestFit="1" customWidth="1"/>
    <col min="15" max="15" width="10.85546875" bestFit="1" customWidth="1"/>
    <col min="16" max="16" width="6.140625" customWidth="1"/>
    <col min="17" max="17" width="13.140625" bestFit="1" customWidth="1"/>
    <col min="18" max="18" width="37.28515625" bestFit="1" customWidth="1"/>
    <col min="20" max="20" width="6.7109375" bestFit="1" customWidth="1"/>
  </cols>
  <sheetData>
    <row r="1" spans="1:21" ht="38.25" x14ac:dyDescent="0.2">
      <c r="A1" s="7" t="s">
        <v>15</v>
      </c>
      <c r="B1" s="7" t="s">
        <v>17</v>
      </c>
      <c r="C1" s="7" t="s">
        <v>16</v>
      </c>
      <c r="D1" s="7" t="s">
        <v>13</v>
      </c>
      <c r="E1" s="7" t="s">
        <v>14</v>
      </c>
      <c r="F1" s="7" t="s">
        <v>11</v>
      </c>
      <c r="G1" s="7" t="s">
        <v>22</v>
      </c>
      <c r="H1" s="7" t="s">
        <v>23</v>
      </c>
      <c r="I1" s="28" t="s">
        <v>26</v>
      </c>
      <c r="K1" s="7" t="s">
        <v>19</v>
      </c>
      <c r="L1" s="7" t="s">
        <v>16</v>
      </c>
      <c r="M1" s="7" t="s">
        <v>20</v>
      </c>
      <c r="N1" s="7" t="s">
        <v>13</v>
      </c>
      <c r="O1" s="7" t="s">
        <v>21</v>
      </c>
      <c r="P1" s="13"/>
      <c r="Q1" s="7" t="s">
        <v>19</v>
      </c>
      <c r="R1" s="7" t="s">
        <v>16</v>
      </c>
      <c r="S1" s="7" t="s">
        <v>20</v>
      </c>
      <c r="T1" s="7" t="s">
        <v>13</v>
      </c>
      <c r="U1" s="7" t="s">
        <v>21</v>
      </c>
    </row>
    <row r="2" spans="1:21" x14ac:dyDescent="0.2">
      <c r="A2" s="8">
        <v>36.438083333333331</v>
      </c>
      <c r="B2" s="9">
        <v>151303370205</v>
      </c>
      <c r="C2" s="12" t="s">
        <v>1</v>
      </c>
      <c r="D2" s="10">
        <v>120</v>
      </c>
      <c r="E2" s="5" t="s">
        <v>0</v>
      </c>
      <c r="F2" s="11">
        <f>A2*D2</f>
        <v>4372.57</v>
      </c>
      <c r="G2" s="5" t="s">
        <v>18</v>
      </c>
      <c r="H2" s="14" t="s">
        <v>24</v>
      </c>
      <c r="I2" s="5">
        <v>0</v>
      </c>
      <c r="J2">
        <f t="array" ref="J2">MATCH(MIN(IF((LEFTB($B2,4)=LEFTB(выгрузка!$B$1:$B$99,4))*(выгрузка!$D$1:$D$99&lt;0)*($G2=выгрузка!$G$1:$G$99)*(COUNTIF(J$1:J1,ROW($1:$99))=0),ABS($A2-выгрузка!$A$1:$A$99)/$A2)),IF((LEFTB($B2,4)=LEFTB(выгрузка!$B$1:$B$99,4))*(выгрузка!$D$1:$D$99&lt;0)*($G2=выгрузка!$G$1:$G$99)*(COUNTIF(J$1:J1,ROW($1:$99))=0),ABS($A2-выгрузка!$A$1:$A$99)/$A2),)</f>
        <v>9</v>
      </c>
      <c r="K2" s="3">
        <f>INDEX(выгрузка!B:B,$J2)</f>
        <v>151303055969</v>
      </c>
      <c r="L2" s="3" t="str">
        <f>INDEX(выгрузка!C:C,$J2)</f>
        <v>Салат дуболистный зеленый 1шт</v>
      </c>
      <c r="M2" s="6">
        <f>INDEX(выгрузка!A:A,$J2)</f>
        <v>36.36</v>
      </c>
      <c r="N2">
        <f>MIN(-INDEX(выгрузка!D:D,$J2),TRUNC($F2/M2))</f>
        <v>30</v>
      </c>
      <c r="O2" s="29">
        <f>M2*N2</f>
        <v>1090.8</v>
      </c>
      <c r="Q2" s="3">
        <v>151303305012</v>
      </c>
      <c r="R2" t="s">
        <v>9</v>
      </c>
      <c r="S2" s="6">
        <v>34.204324324324325</v>
      </c>
      <c r="T2" s="1">
        <v>-111</v>
      </c>
      <c r="U2">
        <v>-21</v>
      </c>
    </row>
    <row r="3" spans="1:21" x14ac:dyDescent="0.2">
      <c r="A3" s="8">
        <v>80.900000000000006</v>
      </c>
      <c r="B3" s="9">
        <v>151302232758</v>
      </c>
      <c r="C3" s="12" t="s">
        <v>2</v>
      </c>
      <c r="D3" s="10">
        <v>80</v>
      </c>
      <c r="E3" s="5" t="s">
        <v>0</v>
      </c>
      <c r="F3" s="11">
        <f t="shared" ref="F3:F6" si="0">A3*D3</f>
        <v>6472</v>
      </c>
      <c r="G3" s="5" t="s">
        <v>18</v>
      </c>
      <c r="H3" s="27" t="s">
        <v>25</v>
      </c>
      <c r="I3" s="5">
        <v>64</v>
      </c>
      <c r="J3">
        <f t="array" ref="J3">MATCH(MIN(IF((LEFTB($B3,4)=LEFTB(выгрузка!$B$1:$B$99,4))*(выгрузка!$D$1:$D$99&lt;0)*($G3=выгрузка!$G$1:$G$99)*(COUNTIF(J$1:J2,ROW($1:$99))=0),ABS($A3-выгрузка!$A$1:$A$99)/$A3)),IF((LEFTB($B3,4)=LEFTB(выгрузка!$B$1:$B$99,4))*(выгрузка!$D$1:$D$99&lt;0)*($G3=выгрузка!$G$1:$G$99)*(COUNTIF(J$1:J2,ROW($1:$99))=0),ABS($A3-выгрузка!$A$1:$A$99)/$A3),)</f>
        <v>8</v>
      </c>
      <c r="K3" s="3">
        <f>INDEX(выгрузка!B:B,$J3)</f>
        <v>151302239489</v>
      </c>
      <c r="L3" s="3" t="str">
        <f>INDEX(выгрузка!C:C,$J3)</f>
        <v>Салат Шпинат 125 г</v>
      </c>
      <c r="M3" s="6">
        <f>INDEX(выгрузка!A:A,$J3)</f>
        <v>89.09</v>
      </c>
      <c r="N3">
        <f>MIN(-INDEX(выгрузка!D:D,$J3),TRUNC($F3/M3))</f>
        <v>8</v>
      </c>
      <c r="O3" s="29">
        <f t="shared" ref="O3:O6" si="1">M3*N3</f>
        <v>712.72</v>
      </c>
      <c r="Q3" s="3">
        <v>151302232762</v>
      </c>
      <c r="R3" t="s">
        <v>5</v>
      </c>
      <c r="S3" s="6">
        <v>105.64125</v>
      </c>
      <c r="T3">
        <v>-8</v>
      </c>
      <c r="U3">
        <v>0</v>
      </c>
    </row>
    <row r="4" spans="1:21" x14ac:dyDescent="0.2">
      <c r="A4" s="8">
        <v>100.00107142857144</v>
      </c>
      <c r="B4" s="9">
        <v>151302233082</v>
      </c>
      <c r="C4" s="12" t="s">
        <v>3</v>
      </c>
      <c r="D4" s="10">
        <v>56</v>
      </c>
      <c r="E4" s="5" t="s">
        <v>0</v>
      </c>
      <c r="F4" s="11">
        <f t="shared" si="0"/>
        <v>5600.06</v>
      </c>
      <c r="G4" s="5" t="s">
        <v>18</v>
      </c>
      <c r="H4" s="5"/>
      <c r="I4" s="5"/>
      <c r="J4">
        <f t="array" ref="J4">MATCH(MIN(IF((LEFTB($B4,4)=LEFTB(выгрузка!$B$1:$B$99,4))*(выгрузка!$D$1:$D$99&lt;0)*($G4=выгрузка!$G$1:$G$99)*(COUNTIF(J$1:J3,ROW($1:$99))=0),ABS($A4-выгрузка!$A$1:$A$99)/$A4)),IF((LEFTB($B4,4)=LEFTB(выгрузка!$B$1:$B$99,4))*(выгрузка!$D$1:$D$99&lt;0)*($G4=выгрузка!$G$1:$G$99)*(COUNTIF(J$1:J3,ROW($1:$99))=0),ABS($A4-выгрузка!$A$1:$A$99)/$A4),)</f>
        <v>7</v>
      </c>
      <c r="K4" s="3">
        <f>INDEX(выгрузка!B:B,$J4)</f>
        <v>151302232762</v>
      </c>
      <c r="L4" s="3" t="str">
        <f>INDEX(выгрузка!C:C,$J4)</f>
        <v>Салат Руккола+ Радиччио 125 г</v>
      </c>
      <c r="M4" s="6">
        <f>INDEX(выгрузка!A:A,$J4)</f>
        <v>105.64125</v>
      </c>
      <c r="N4">
        <f>MIN(-INDEX(выгрузка!D:D,$J4),TRUNC($F4/M4))</f>
        <v>8</v>
      </c>
      <c r="O4" s="29">
        <f t="shared" si="1"/>
        <v>845.13</v>
      </c>
    </row>
    <row r="5" spans="1:21" x14ac:dyDescent="0.2">
      <c r="A5" s="8">
        <v>36.36</v>
      </c>
      <c r="B5" s="9">
        <v>151303318398</v>
      </c>
      <c r="C5" s="12" t="s">
        <v>10</v>
      </c>
      <c r="D5" s="10">
        <v>32</v>
      </c>
      <c r="E5" s="5" t="s">
        <v>0</v>
      </c>
      <c r="F5" s="11">
        <f t="shared" si="0"/>
        <v>1163.52</v>
      </c>
      <c r="G5" s="5" t="s">
        <v>18</v>
      </c>
      <c r="H5" s="5"/>
      <c r="I5" s="5"/>
      <c r="J5">
        <f t="array" ref="J5">MATCH(MIN(IF((LEFTB($B5,4)=LEFTB(выгрузка!$B$1:$B$99,4))*(выгрузка!$D$1:$D$99&lt;0)*($G5=выгрузка!$G$1:$G$99)*(COUNTIF(J$1:J4,ROW($1:$99))=0),ABS($A5-выгрузка!$A$1:$A$99)/$A5)),IF((LEFTB($B5,4)=LEFTB(выгрузка!$B$1:$B$99,4))*(выгрузка!$D$1:$D$99&lt;0)*($G5=выгрузка!$G$1:$G$99)*(COUNTIF(J$1:J4,ROW($1:$99))=0),ABS($A5-выгрузка!$A$1:$A$99)/$A5),)</f>
        <v>11</v>
      </c>
      <c r="K5" s="3">
        <f>INDEX(выгрузка!B:B,$J5)</f>
        <v>151303305012</v>
      </c>
      <c r="L5" s="3" t="str">
        <f>INDEX(выгрузка!C:C,$J5)</f>
        <v>Салат листовой в горшочке (Россия) 1шт</v>
      </c>
      <c r="M5" s="6">
        <f>INDEX(выгрузка!A:A,$J5)</f>
        <v>34.204324324324325</v>
      </c>
      <c r="N5">
        <f>MIN(-INDEX(выгрузка!D:D,$J5),TRUNC($F5/M5))</f>
        <v>34</v>
      </c>
      <c r="O5" s="29">
        <f t="shared" si="1"/>
        <v>1162.9470270270272</v>
      </c>
    </row>
    <row r="6" spans="1:21" x14ac:dyDescent="0.2">
      <c r="A6" s="8">
        <v>100</v>
      </c>
      <c r="B6" s="9">
        <v>151302232760</v>
      </c>
      <c r="C6" s="12" t="s">
        <v>4</v>
      </c>
      <c r="D6" s="10">
        <v>16</v>
      </c>
      <c r="E6" s="5" t="s">
        <v>0</v>
      </c>
      <c r="F6" s="11">
        <f t="shared" si="0"/>
        <v>1600</v>
      </c>
      <c r="G6" s="5" t="s">
        <v>18</v>
      </c>
      <c r="H6" s="5"/>
      <c r="I6" s="5"/>
      <c r="J6">
        <f t="array" ref="J6">MATCH(MIN(IF((LEFTB($B6,4)=LEFTB(выгрузка!$B$1:$B$99,4))*(выгрузка!$D$1:$D$99&lt;0)*($G6=выгрузка!$G$1:$G$99)*(COUNTIF(J$1:J5,ROW($1:$99))=0),ABS($A6-выгрузка!$A$1:$A$99)/$A6)),IF((LEFTB($B6,4)=LEFTB(выгрузка!$B$1:$B$99,4))*(выгрузка!$D$1:$D$99&lt;0)*($G6=выгрузка!$G$1:$G$99)*(COUNTIF(J$1:J5,ROW($1:$99))=0),ABS($A6-выгрузка!$A$1:$A$99)/$A6),)</f>
        <v>10</v>
      </c>
      <c r="K6" s="3">
        <f>INDEX(выгрузка!B:B,$J6)</f>
        <v>151301198359</v>
      </c>
      <c r="L6" s="3" t="str">
        <f>INDEX(выгрузка!C:C,$J6)</f>
        <v>Салат Айсберг кочан 1шт</v>
      </c>
      <c r="M6" s="6">
        <f>INDEX(выгрузка!A:A,$J6)</f>
        <v>31.487111111111112</v>
      </c>
      <c r="N6">
        <f>MIN(-INDEX(выгрузка!D:D,$J6),TRUNC($F6/M6))</f>
        <v>50</v>
      </c>
      <c r="O6" s="29">
        <f t="shared" si="1"/>
        <v>1574.3555555555556</v>
      </c>
    </row>
    <row r="8" spans="1:21" x14ac:dyDescent="0.2">
      <c r="J8">
        <f>COUNTIF(J$1:J1,ROW($2:$99))</f>
        <v>0</v>
      </c>
    </row>
    <row r="9" spans="1:21" x14ac:dyDescent="0.2">
      <c r="J9">
        <f>COUNTIF(J$1:J2,ROW($2:$99))</f>
        <v>0</v>
      </c>
    </row>
    <row r="10" spans="1:21" x14ac:dyDescent="0.2">
      <c r="J10">
        <f>COUNTIF(J$1:J3,ROW($2:$99))</f>
        <v>0</v>
      </c>
    </row>
    <row r="11" spans="1:21" x14ac:dyDescent="0.2">
      <c r="J11">
        <f>COUNTIF(J$1:J4,ROW($2:$99))</f>
        <v>0</v>
      </c>
    </row>
    <row r="12" spans="1:21" x14ac:dyDescent="0.2">
      <c r="J12">
        <f>COUNTIF(J$1:J5,ROW($2:$99))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излишки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Белых Сергей Алексеевич</cp:lastModifiedBy>
  <cp:revision>1</cp:revision>
  <dcterms:created xsi:type="dcterms:W3CDTF">2018-05-03T12:12:55Z</dcterms:created>
  <dcterms:modified xsi:type="dcterms:W3CDTF">2018-05-08T10:49:50Z</dcterms:modified>
</cp:coreProperties>
</file>