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320" windowHeight="12435" activeTab="1"/>
  </bookViews>
  <sheets>
    <sheet name="выгрузка" sheetId="1" r:id="rId1"/>
    <sheet name="излишки" sheetId="4" r:id="rId2"/>
  </sheets>
  <definedNames>
    <definedName name="_xlnm._FilterDatabase" localSheetId="0" hidden="1">выгрузка!$A$1:$G$11</definedName>
  </definedNames>
  <calcPr calcId="145621"/>
</workbook>
</file>

<file path=xl/calcChain.xml><?xml version="1.0" encoding="utf-8"?>
<calcChain xmlns="http://schemas.openxmlformats.org/spreadsheetml/2006/main">
  <c r="A3" i="4" l="1" a="1"/>
  <c r="A3" i="4" s="1"/>
  <c r="B3" i="4" a="1"/>
  <c r="B3" i="4" s="1"/>
  <c r="C3" i="4" a="1"/>
  <c r="C3" i="4" s="1"/>
  <c r="D3" i="4" a="1"/>
  <c r="D3" i="4" s="1"/>
  <c r="E3" i="4" a="1"/>
  <c r="E3" i="4" s="1"/>
  <c r="F3" i="4" a="1"/>
  <c r="F3" i="4" s="1"/>
  <c r="G3" i="4" a="1"/>
  <c r="G3" i="4" s="1"/>
  <c r="A4" i="4" a="1"/>
  <c r="A4" i="4" s="1"/>
  <c r="B4" i="4" a="1"/>
  <c r="B4" i="4" s="1"/>
  <c r="C4" i="4" a="1"/>
  <c r="C4" i="4" s="1"/>
  <c r="D4" i="4" a="1"/>
  <c r="D4" i="4" s="1"/>
  <c r="E4" i="4" a="1"/>
  <c r="E4" i="4" s="1"/>
  <c r="F4" i="4" a="1"/>
  <c r="F4" i="4" s="1"/>
  <c r="G4" i="4" a="1"/>
  <c r="G4" i="4" s="1"/>
  <c r="A5" i="4" a="1"/>
  <c r="A5" i="4" s="1"/>
  <c r="B5" i="4" a="1"/>
  <c r="B5" i="4" s="1"/>
  <c r="C5" i="4" a="1"/>
  <c r="C5" i="4" s="1"/>
  <c r="D5" i="4" a="1"/>
  <c r="D5" i="4" s="1"/>
  <c r="E5" i="4" a="1"/>
  <c r="E5" i="4" s="1"/>
  <c r="F5" i="4" a="1"/>
  <c r="F5" i="4" s="1"/>
  <c r="G5" i="4" a="1"/>
  <c r="G5" i="4" s="1"/>
  <c r="A6" i="4" a="1"/>
  <c r="A6" i="4" s="1"/>
  <c r="B6" i="4" a="1"/>
  <c r="B6" i="4" s="1"/>
  <c r="C6" i="4" a="1"/>
  <c r="C6" i="4" s="1"/>
  <c r="D6" i="4" a="1"/>
  <c r="D6" i="4" s="1"/>
  <c r="E6" i="4" a="1"/>
  <c r="E6" i="4" s="1"/>
  <c r="F6" i="4" a="1"/>
  <c r="F6" i="4" s="1"/>
  <c r="G6" i="4" a="1"/>
  <c r="G6" i="4" s="1"/>
  <c r="A7" i="4" a="1"/>
  <c r="A7" i="4" s="1"/>
  <c r="B7" i="4" a="1"/>
  <c r="B7" i="4" s="1"/>
  <c r="C7" i="4" a="1"/>
  <c r="C7" i="4" s="1"/>
  <c r="D7" i="4" a="1"/>
  <c r="D7" i="4" s="1"/>
  <c r="E7" i="4" a="1"/>
  <c r="E7" i="4" s="1"/>
  <c r="F7" i="4" a="1"/>
  <c r="F7" i="4" s="1"/>
  <c r="G7" i="4" a="1"/>
  <c r="G7" i="4" s="1"/>
  <c r="A8" i="4" a="1"/>
  <c r="A8" i="4" s="1"/>
  <c r="B8" i="4" a="1"/>
  <c r="B8" i="4" s="1"/>
  <c r="C8" i="4" a="1"/>
  <c r="C8" i="4" s="1"/>
  <c r="D8" i="4" a="1"/>
  <c r="D8" i="4" s="1"/>
  <c r="E8" i="4" a="1"/>
  <c r="E8" i="4" s="1"/>
  <c r="F8" i="4" a="1"/>
  <c r="F8" i="4" s="1"/>
  <c r="G8" i="4" a="1"/>
  <c r="G8" i="4" s="1"/>
  <c r="A9" i="4" a="1"/>
  <c r="A9" i="4" s="1"/>
  <c r="B9" i="4" a="1"/>
  <c r="B9" i="4" s="1"/>
  <c r="C9" i="4" a="1"/>
  <c r="C9" i="4" s="1"/>
  <c r="D9" i="4" a="1"/>
  <c r="D9" i="4" s="1"/>
  <c r="E9" i="4" a="1"/>
  <c r="E9" i="4" s="1"/>
  <c r="F9" i="4" a="1"/>
  <c r="F9" i="4" s="1"/>
  <c r="G9" i="4" a="1"/>
  <c r="G9" i="4" s="1"/>
  <c r="A10" i="4" a="1"/>
  <c r="A10" i="4" s="1"/>
  <c r="B10" i="4" a="1"/>
  <c r="B10" i="4" s="1"/>
  <c r="C10" i="4" a="1"/>
  <c r="C10" i="4" s="1"/>
  <c r="D10" i="4" a="1"/>
  <c r="D10" i="4" s="1"/>
  <c r="E10" i="4" a="1"/>
  <c r="E10" i="4" s="1"/>
  <c r="F10" i="4" a="1"/>
  <c r="F10" i="4" s="1"/>
  <c r="G10" i="4" a="1"/>
  <c r="G10" i="4" s="1"/>
  <c r="A11" i="4" a="1"/>
  <c r="A11" i="4" s="1"/>
  <c r="B11" i="4" a="1"/>
  <c r="B11" i="4" s="1"/>
  <c r="C11" i="4" a="1"/>
  <c r="C11" i="4" s="1"/>
  <c r="D11" i="4" a="1"/>
  <c r="D11" i="4" s="1"/>
  <c r="E11" i="4" a="1"/>
  <c r="E11" i="4" s="1"/>
  <c r="F11" i="4" a="1"/>
  <c r="F11" i="4" s="1"/>
  <c r="G11" i="4" a="1"/>
  <c r="G11" i="4" s="1"/>
  <c r="A12" i="4" a="1"/>
  <c r="A12" i="4" s="1"/>
  <c r="B12" i="4" a="1"/>
  <c r="B12" i="4" s="1"/>
  <c r="C12" i="4" a="1"/>
  <c r="C12" i="4" s="1"/>
  <c r="D12" i="4" a="1"/>
  <c r="D12" i="4" s="1"/>
  <c r="E12" i="4" a="1"/>
  <c r="E12" i="4" s="1"/>
  <c r="F12" i="4" a="1"/>
  <c r="F12" i="4" s="1"/>
  <c r="G12" i="4" a="1"/>
  <c r="G12" i="4" s="1"/>
  <c r="A13" i="4" a="1"/>
  <c r="A13" i="4" s="1"/>
  <c r="B13" i="4" a="1"/>
  <c r="B13" i="4" s="1"/>
  <c r="C13" i="4" a="1"/>
  <c r="C13" i="4" s="1"/>
  <c r="D13" i="4" a="1"/>
  <c r="D13" i="4" s="1"/>
  <c r="E13" i="4" a="1"/>
  <c r="E13" i="4" s="1"/>
  <c r="F13" i="4" a="1"/>
  <c r="F13" i="4" s="1"/>
  <c r="G13" i="4" a="1"/>
  <c r="G13" i="4" s="1"/>
  <c r="A14" i="4" a="1"/>
  <c r="A14" i="4" s="1"/>
  <c r="B14" i="4" a="1"/>
  <c r="B14" i="4" s="1"/>
  <c r="C14" i="4" a="1"/>
  <c r="C14" i="4" s="1"/>
  <c r="D14" i="4" a="1"/>
  <c r="D14" i="4" s="1"/>
  <c r="E14" i="4" a="1"/>
  <c r="E14" i="4" s="1"/>
  <c r="F14" i="4" a="1"/>
  <c r="F14" i="4" s="1"/>
  <c r="G14" i="4" a="1"/>
  <c r="G14" i="4" s="1"/>
  <c r="A15" i="4" a="1"/>
  <c r="A15" i="4" s="1"/>
  <c r="B15" i="4" a="1"/>
  <c r="B15" i="4" s="1"/>
  <c r="C15" i="4" a="1"/>
  <c r="C15" i="4" s="1"/>
  <c r="D15" i="4" a="1"/>
  <c r="D15" i="4" s="1"/>
  <c r="E15" i="4" a="1"/>
  <c r="E15" i="4" s="1"/>
  <c r="F15" i="4" a="1"/>
  <c r="F15" i="4" s="1"/>
  <c r="G15" i="4" a="1"/>
  <c r="G15" i="4" s="1"/>
  <c r="A16" i="4" a="1"/>
  <c r="A16" i="4" s="1"/>
  <c r="B16" i="4" a="1"/>
  <c r="B16" i="4" s="1"/>
  <c r="C16" i="4" a="1"/>
  <c r="C16" i="4" s="1"/>
  <c r="D16" i="4" a="1"/>
  <c r="D16" i="4" s="1"/>
  <c r="E16" i="4" a="1"/>
  <c r="E16" i="4" s="1"/>
  <c r="F16" i="4" a="1"/>
  <c r="F16" i="4" s="1"/>
  <c r="G16" i="4" a="1"/>
  <c r="G16" i="4" s="1"/>
  <c r="A17" i="4" a="1"/>
  <c r="A17" i="4" s="1"/>
  <c r="B17" i="4" a="1"/>
  <c r="B17" i="4" s="1"/>
  <c r="C17" i="4" a="1"/>
  <c r="C17" i="4" s="1"/>
  <c r="D17" i="4" a="1"/>
  <c r="D17" i="4" s="1"/>
  <c r="E17" i="4" a="1"/>
  <c r="E17" i="4" s="1"/>
  <c r="F17" i="4" a="1"/>
  <c r="F17" i="4" s="1"/>
  <c r="G17" i="4" a="1"/>
  <c r="G17" i="4" s="1"/>
  <c r="A18" i="4" a="1"/>
  <c r="A18" i="4" s="1"/>
  <c r="B18" i="4" a="1"/>
  <c r="B18" i="4" s="1"/>
  <c r="C18" i="4" a="1"/>
  <c r="C18" i="4" s="1"/>
  <c r="D18" i="4" a="1"/>
  <c r="D18" i="4" s="1"/>
  <c r="E18" i="4" a="1"/>
  <c r="E18" i="4" s="1"/>
  <c r="F18" i="4" a="1"/>
  <c r="F18" i="4" s="1"/>
  <c r="G18" i="4" a="1"/>
  <c r="G18" i="4" s="1"/>
  <c r="A19" i="4" a="1"/>
  <c r="A19" i="4" s="1"/>
  <c r="B19" i="4" a="1"/>
  <c r="B19" i="4" s="1"/>
  <c r="C19" i="4" a="1"/>
  <c r="C19" i="4" s="1"/>
  <c r="D19" i="4" a="1"/>
  <c r="D19" i="4" s="1"/>
  <c r="E19" i="4" a="1"/>
  <c r="E19" i="4" s="1"/>
  <c r="F19" i="4" a="1"/>
  <c r="F19" i="4" s="1"/>
  <c r="G19" i="4" a="1"/>
  <c r="G19" i="4" s="1"/>
  <c r="A20" i="4" a="1"/>
  <c r="A20" i="4" s="1"/>
  <c r="B20" i="4" a="1"/>
  <c r="B20" i="4" s="1"/>
  <c r="C20" i="4" a="1"/>
  <c r="C20" i="4" s="1"/>
  <c r="D20" i="4" a="1"/>
  <c r="D20" i="4" s="1"/>
  <c r="E20" i="4" a="1"/>
  <c r="E20" i="4" s="1"/>
  <c r="F20" i="4" a="1"/>
  <c r="F20" i="4" s="1"/>
  <c r="G20" i="4" a="1"/>
  <c r="G20" i="4" s="1"/>
  <c r="A21" i="4" a="1"/>
  <c r="A21" i="4" s="1"/>
  <c r="B21" i="4" a="1"/>
  <c r="B21" i="4" s="1"/>
  <c r="C21" i="4" a="1"/>
  <c r="C21" i="4" s="1"/>
  <c r="D21" i="4" a="1"/>
  <c r="D21" i="4" s="1"/>
  <c r="E21" i="4" a="1"/>
  <c r="E21" i="4" s="1"/>
  <c r="F21" i="4" a="1"/>
  <c r="F21" i="4" s="1"/>
  <c r="G21" i="4" a="1"/>
  <c r="G21" i="4" s="1"/>
  <c r="A22" i="4" a="1"/>
  <c r="A22" i="4" s="1"/>
  <c r="B22" i="4" a="1"/>
  <c r="B22" i="4" s="1"/>
  <c r="C22" i="4" a="1"/>
  <c r="C22" i="4" s="1"/>
  <c r="D22" i="4" a="1"/>
  <c r="D22" i="4" s="1"/>
  <c r="E22" i="4" a="1"/>
  <c r="E22" i="4" s="1"/>
  <c r="F22" i="4" a="1"/>
  <c r="F22" i="4" s="1"/>
  <c r="G22" i="4" a="1"/>
  <c r="G22" i="4" s="1"/>
  <c r="A23" i="4" a="1"/>
  <c r="A23" i="4" s="1"/>
  <c r="B23" i="4" a="1"/>
  <c r="B23" i="4" s="1"/>
  <c r="C23" i="4" a="1"/>
  <c r="C23" i="4" s="1"/>
  <c r="D23" i="4" a="1"/>
  <c r="D23" i="4" s="1"/>
  <c r="E23" i="4" a="1"/>
  <c r="E23" i="4" s="1"/>
  <c r="F23" i="4" a="1"/>
  <c r="F23" i="4" s="1"/>
  <c r="G23" i="4" a="1"/>
  <c r="G23" i="4" s="1"/>
  <c r="A24" i="4" a="1"/>
  <c r="A24" i="4" s="1"/>
  <c r="B24" i="4" a="1"/>
  <c r="B24" i="4" s="1"/>
  <c r="C24" i="4" a="1"/>
  <c r="C24" i="4" s="1"/>
  <c r="D24" i="4" a="1"/>
  <c r="D24" i="4" s="1"/>
  <c r="E24" i="4" a="1"/>
  <c r="E24" i="4" s="1"/>
  <c r="F24" i="4" a="1"/>
  <c r="F24" i="4" s="1"/>
  <c r="G24" i="4" a="1"/>
  <c r="G24" i="4" s="1"/>
  <c r="A25" i="4" a="1"/>
  <c r="A25" i="4" s="1"/>
  <c r="B25" i="4" a="1"/>
  <c r="B25" i="4" s="1"/>
  <c r="C25" i="4" a="1"/>
  <c r="C25" i="4" s="1"/>
  <c r="D25" i="4" a="1"/>
  <c r="D25" i="4" s="1"/>
  <c r="E25" i="4" a="1"/>
  <c r="E25" i="4" s="1"/>
  <c r="F25" i="4" a="1"/>
  <c r="F25" i="4" s="1"/>
  <c r="G25" i="4" a="1"/>
  <c r="G25" i="4" s="1"/>
  <c r="A26" i="4" a="1"/>
  <c r="A26" i="4" s="1"/>
  <c r="B26" i="4" a="1"/>
  <c r="B26" i="4" s="1"/>
  <c r="C26" i="4" a="1"/>
  <c r="C26" i="4" s="1"/>
  <c r="D26" i="4" a="1"/>
  <c r="D26" i="4" s="1"/>
  <c r="E26" i="4" a="1"/>
  <c r="E26" i="4" s="1"/>
  <c r="F26" i="4" a="1"/>
  <c r="F26" i="4" s="1"/>
  <c r="G26" i="4" a="1"/>
  <c r="G26" i="4" s="1"/>
  <c r="A27" i="4" a="1"/>
  <c r="A27" i="4" s="1"/>
  <c r="B27" i="4" a="1"/>
  <c r="B27" i="4" s="1"/>
  <c r="C27" i="4" a="1"/>
  <c r="C27" i="4" s="1"/>
  <c r="D27" i="4" a="1"/>
  <c r="D27" i="4" s="1"/>
  <c r="E27" i="4" a="1"/>
  <c r="E27" i="4" s="1"/>
  <c r="F27" i="4" a="1"/>
  <c r="F27" i="4" s="1"/>
  <c r="G27" i="4" a="1"/>
  <c r="G27" i="4" s="1"/>
  <c r="A28" i="4" a="1"/>
  <c r="A28" i="4" s="1"/>
  <c r="B28" i="4" a="1"/>
  <c r="B28" i="4" s="1"/>
  <c r="C28" i="4" a="1"/>
  <c r="C28" i="4" s="1"/>
  <c r="D28" i="4" a="1"/>
  <c r="D28" i="4" s="1"/>
  <c r="E28" i="4" a="1"/>
  <c r="E28" i="4" s="1"/>
  <c r="F28" i="4" a="1"/>
  <c r="F28" i="4" s="1"/>
  <c r="G28" i="4" a="1"/>
  <c r="G28" i="4" s="1"/>
  <c r="A29" i="4" a="1"/>
  <c r="A29" i="4" s="1"/>
  <c r="B29" i="4" a="1"/>
  <c r="B29" i="4" s="1"/>
  <c r="C29" i="4" a="1"/>
  <c r="C29" i="4" s="1"/>
  <c r="D29" i="4" a="1"/>
  <c r="D29" i="4" s="1"/>
  <c r="E29" i="4" a="1"/>
  <c r="E29" i="4" s="1"/>
  <c r="F29" i="4" a="1"/>
  <c r="F29" i="4" s="1"/>
  <c r="G29" i="4" a="1"/>
  <c r="G29" i="4" s="1"/>
  <c r="A30" i="4" a="1"/>
  <c r="A30" i="4" s="1"/>
  <c r="B30" i="4" a="1"/>
  <c r="B30" i="4" s="1"/>
  <c r="C30" i="4" a="1"/>
  <c r="C30" i="4" s="1"/>
  <c r="D30" i="4" a="1"/>
  <c r="D30" i="4" s="1"/>
  <c r="E30" i="4" a="1"/>
  <c r="E30" i="4" s="1"/>
  <c r="F30" i="4" a="1"/>
  <c r="F30" i="4" s="1"/>
  <c r="G30" i="4" a="1"/>
  <c r="G30" i="4" s="1"/>
  <c r="G2" i="4" a="1"/>
  <c r="G2" i="4" s="1"/>
  <c r="F2" i="4" a="1"/>
  <c r="F2" i="4" s="1"/>
  <c r="E2" i="4" a="1"/>
  <c r="E2" i="4" s="1"/>
  <c r="D2" i="4" a="1"/>
  <c r="D2" i="4" s="1"/>
  <c r="C2" i="4" a="1"/>
  <c r="C2" i="4" s="1"/>
  <c r="B2" i="4" a="1"/>
  <c r="B2" i="4" s="1"/>
  <c r="A2" i="4" a="1"/>
  <c r="A2" i="4" s="1"/>
  <c r="J2" i="4" l="1" a="1"/>
  <c r="J2" i="4" s="1"/>
  <c r="K2" i="4" s="1"/>
  <c r="L2" i="4" l="1"/>
  <c r="M2" i="4"/>
  <c r="N2" i="4" s="1"/>
  <c r="P2" i="4" s="1" a="1"/>
  <c r="P2" i="4" s="1"/>
  <c r="O2" i="4" l="1"/>
  <c r="Q2" i="4"/>
  <c r="S2" i="4"/>
  <c r="T2" i="4" s="1"/>
  <c r="R2" i="4"/>
  <c r="U2" i="4" l="1"/>
  <c r="V2" i="4" a="1"/>
  <c r="V2" i="4" s="1"/>
  <c r="Y2" i="4" l="1"/>
  <c r="W2" i="4"/>
  <c r="X2" i="4"/>
  <c r="Z2" i="4" l="1"/>
  <c r="J3" i="4" s="1" a="1"/>
  <c r="J3" i="4" s="1"/>
  <c r="AA2" i="4" l="1"/>
  <c r="I2" i="4" s="1"/>
  <c r="H2" i="4" s="1"/>
  <c r="K3" i="4"/>
  <c r="M3" i="4"/>
  <c r="N3" i="4" s="1"/>
  <c r="L3" i="4"/>
  <c r="P3" i="4" l="1" a="1"/>
  <c r="P3" i="4" s="1"/>
  <c r="V3" i="4" s="1" a="1"/>
  <c r="V3" i="4" s="1"/>
  <c r="O3" i="4"/>
  <c r="S3" i="4" l="1"/>
  <c r="T3" i="4" s="1"/>
  <c r="Q3" i="4"/>
  <c r="R3" i="4"/>
  <c r="Y3" i="4" l="1"/>
  <c r="W3" i="4"/>
  <c r="X3" i="4"/>
  <c r="U3" i="4"/>
  <c r="Z3" i="4" l="1"/>
  <c r="J4" i="4" a="1"/>
  <c r="J4" i="4" s="1"/>
  <c r="M4" i="4" l="1"/>
  <c r="N4" i="4"/>
  <c r="AA3" i="4"/>
  <c r="I3" i="4" s="1"/>
  <c r="H3" i="4" s="1"/>
  <c r="K4" i="4"/>
  <c r="L4" i="4" l="1"/>
  <c r="O4" i="4" l="1"/>
  <c r="P4" i="4" a="1"/>
  <c r="P4" i="4" s="1"/>
  <c r="V4" i="4" s="1" a="1"/>
  <c r="V4" i="4" s="1"/>
  <c r="S4" i="4" l="1"/>
  <c r="T4" i="4" s="1"/>
  <c r="U4" i="4" s="1"/>
  <c r="Q4" i="4"/>
  <c r="R4" i="4"/>
  <c r="X4" i="4" l="1"/>
  <c r="W4" i="4"/>
  <c r="Y4" i="4"/>
  <c r="Z4" i="4" s="1"/>
  <c r="AA4" i="4" l="1"/>
  <c r="I4" i="4" s="1"/>
  <c r="H4" i="4" s="1"/>
  <c r="J5" i="4" a="1"/>
  <c r="J5" i="4" s="1"/>
  <c r="M5" i="4" s="1"/>
  <c r="K5" i="4" l="1"/>
  <c r="N5" i="4"/>
  <c r="L5" i="4"/>
  <c r="O5" i="4" l="1"/>
  <c r="P5" i="4" a="1"/>
  <c r="P5" i="4" s="1"/>
  <c r="S5" i="4" l="1"/>
  <c r="T5" i="4" s="1"/>
  <c r="V5" i="4" s="1" a="1"/>
  <c r="V5" i="4" s="1"/>
  <c r="Q5" i="4"/>
  <c r="R5" i="4"/>
  <c r="U5" i="4" l="1"/>
  <c r="X5" i="4"/>
  <c r="Y5" i="4" l="1"/>
  <c r="W5" i="4"/>
  <c r="Z5" i="4" l="1"/>
  <c r="J6" i="4" s="1" a="1"/>
  <c r="J6" i="4" s="1"/>
  <c r="K6" i="4" l="1"/>
  <c r="M6" i="4"/>
  <c r="L6" i="4"/>
  <c r="P6" i="4" a="1"/>
  <c r="P6" i="4" s="1"/>
  <c r="AA5" i="4"/>
  <c r="I5" i="4" s="1"/>
  <c r="H5" i="4" s="1"/>
  <c r="N6" i="4"/>
  <c r="O6" i="4" s="1"/>
  <c r="R6" i="4" l="1"/>
  <c r="V6" i="4" a="1"/>
  <c r="V6" i="4" s="1"/>
  <c r="Q6" i="4"/>
  <c r="S6" i="4"/>
  <c r="T6" i="4" s="1"/>
  <c r="J7" i="4" l="1" a="1"/>
  <c r="J7" i="4" s="1"/>
  <c r="P7" i="4" s="1" a="1"/>
  <c r="P7" i="4" s="1"/>
  <c r="U6" i="4"/>
  <c r="X6" i="4"/>
  <c r="W6" i="4"/>
  <c r="Y6" i="4"/>
  <c r="Q7" i="4" l="1"/>
  <c r="S7" i="4"/>
  <c r="R7" i="4"/>
  <c r="V7" i="4" a="1"/>
  <c r="V7" i="4" s="1"/>
  <c r="L7" i="4"/>
  <c r="K7" i="4"/>
  <c r="M7" i="4"/>
  <c r="Z6" i="4"/>
  <c r="AA6" i="4" s="1"/>
  <c r="I6" i="4" s="1"/>
  <c r="H6" i="4" s="1"/>
  <c r="N7" i="4" l="1"/>
  <c r="O7" i="4" s="1"/>
  <c r="X7" i="4"/>
  <c r="W7" i="4"/>
  <c r="Y7" i="4"/>
  <c r="J8" i="4" a="1"/>
  <c r="J8" i="4" s="1"/>
  <c r="P8" i="4" s="1" a="1"/>
  <c r="P8" i="4" s="1"/>
  <c r="Q8" i="4" l="1"/>
  <c r="S8" i="4"/>
  <c r="R8" i="4"/>
  <c r="V8" i="4" a="1"/>
  <c r="V8" i="4" s="1"/>
  <c r="T7" i="4"/>
  <c r="U7" i="4" s="1"/>
  <c r="L8" i="4"/>
  <c r="K8" i="4"/>
  <c r="M8" i="4"/>
  <c r="Z7" i="4" l="1"/>
  <c r="AA7" i="4" s="1"/>
  <c r="I7" i="4" s="1"/>
  <c r="H7" i="4" s="1"/>
  <c r="X8" i="4"/>
  <c r="W8" i="4"/>
  <c r="Y8" i="4"/>
  <c r="J9" i="4" a="1"/>
  <c r="J9" i="4" s="1"/>
  <c r="P9" i="4" s="1" a="1"/>
  <c r="P9" i="4" s="1"/>
  <c r="Q9" i="4" l="1"/>
  <c r="S9" i="4"/>
  <c r="R9" i="4"/>
  <c r="V9" i="4" a="1"/>
  <c r="V9" i="4" s="1"/>
  <c r="L9" i="4"/>
  <c r="K9" i="4"/>
  <c r="M9" i="4"/>
  <c r="N8" i="4"/>
  <c r="O8" i="4" s="1"/>
  <c r="T8" i="4" l="1"/>
  <c r="U8" i="4" s="1"/>
  <c r="X9" i="4"/>
  <c r="W9" i="4"/>
  <c r="Y9" i="4"/>
  <c r="J10" i="4" a="1"/>
  <c r="J10" i="4" s="1"/>
  <c r="L10" i="4" l="1"/>
  <c r="K10" i="4"/>
  <c r="M10" i="4"/>
  <c r="P10" i="4" a="1"/>
  <c r="P10" i="4" s="1"/>
  <c r="Z8" i="4"/>
  <c r="AA8" i="4" s="1"/>
  <c r="I8" i="4" s="1"/>
  <c r="H8" i="4" s="1"/>
  <c r="N9" i="4" l="1"/>
  <c r="O9" i="4" s="1"/>
  <c r="Q10" i="4"/>
  <c r="S10" i="4"/>
  <c r="R10" i="4"/>
  <c r="V10" i="4" a="1"/>
  <c r="V10" i="4" s="1"/>
  <c r="I2" i="1" s="1"/>
  <c r="I9" i="1" l="1"/>
  <c r="I5" i="1"/>
  <c r="I10" i="1"/>
  <c r="I11" i="1"/>
  <c r="I6" i="1"/>
  <c r="I4" i="1"/>
  <c r="T9" i="4"/>
  <c r="X10" i="4"/>
  <c r="W10" i="4"/>
  <c r="Y10" i="4"/>
  <c r="J11" i="4" a="1"/>
  <c r="J11" i="4" s="1"/>
  <c r="I8" i="1"/>
  <c r="I3" i="1"/>
  <c r="I7" i="1"/>
  <c r="L11" i="4" l="1"/>
  <c r="K11" i="4"/>
  <c r="M11" i="4"/>
  <c r="P11" i="4" a="1"/>
  <c r="P11" i="4" s="1"/>
  <c r="U9" i="4"/>
  <c r="Q11" i="4" l="1"/>
  <c r="S11" i="4"/>
  <c r="R11" i="4"/>
  <c r="V11" i="4" a="1"/>
  <c r="V11" i="4" s="1"/>
  <c r="Z9" i="4"/>
  <c r="X11" i="4" l="1"/>
  <c r="W11" i="4"/>
  <c r="Y11" i="4"/>
  <c r="J12" i="4" a="1"/>
  <c r="J12" i="4" s="1"/>
  <c r="P12" i="4" s="1" a="1"/>
  <c r="P12" i="4" s="1"/>
  <c r="AA9" i="4"/>
  <c r="I9" i="4" s="1"/>
  <c r="H9" i="4" s="1"/>
  <c r="N10" i="4"/>
  <c r="Q12" i="4" l="1"/>
  <c r="S12" i="4"/>
  <c r="R12" i="4"/>
  <c r="V12" i="4" a="1"/>
  <c r="V12" i="4" s="1"/>
  <c r="O10" i="4"/>
  <c r="L12" i="4"/>
  <c r="K12" i="4"/>
  <c r="M12" i="4"/>
  <c r="T10" i="4" l="1"/>
  <c r="X12" i="4"/>
  <c r="W12" i="4"/>
  <c r="Y12" i="4"/>
  <c r="J13" i="4" a="1"/>
  <c r="J13" i="4" s="1"/>
  <c r="L13" i="4" l="1"/>
  <c r="K13" i="4"/>
  <c r="M13" i="4"/>
  <c r="U10" i="4"/>
  <c r="P13" i="4" a="1"/>
  <c r="P13" i="4" s="1"/>
  <c r="Q13" i="4" l="1"/>
  <c r="S13" i="4"/>
  <c r="R13" i="4"/>
  <c r="V13" i="4" a="1"/>
  <c r="V13" i="4" s="1"/>
  <c r="Z10" i="4"/>
  <c r="X13" i="4" l="1"/>
  <c r="W13" i="4"/>
  <c r="Y13" i="4"/>
  <c r="J14" i="4" a="1"/>
  <c r="J14" i="4" s="1"/>
  <c r="P14" i="4" s="1" a="1"/>
  <c r="P14" i="4" s="1"/>
  <c r="AA10" i="4"/>
  <c r="I10" i="4" s="1"/>
  <c r="H10" i="4" s="1"/>
  <c r="N11" i="4"/>
  <c r="Q14" i="4" l="1"/>
  <c r="S14" i="4"/>
  <c r="R14" i="4"/>
  <c r="V14" i="4" a="1"/>
  <c r="V14" i="4" s="1"/>
  <c r="O11" i="4"/>
  <c r="L14" i="4"/>
  <c r="K14" i="4"/>
  <c r="M14" i="4"/>
  <c r="T11" i="4" l="1"/>
  <c r="X14" i="4"/>
  <c r="W14" i="4"/>
  <c r="Y14" i="4"/>
  <c r="J15" i="4" a="1"/>
  <c r="J15" i="4" s="1"/>
  <c r="L15" i="4" l="1"/>
  <c r="K15" i="4"/>
  <c r="M15" i="4"/>
  <c r="U11" i="4"/>
  <c r="P15" i="4" a="1"/>
  <c r="P15" i="4" s="1"/>
  <c r="Q15" i="4" l="1"/>
  <c r="S15" i="4"/>
  <c r="R15" i="4"/>
  <c r="V15" i="4" a="1"/>
  <c r="V15" i="4" s="1"/>
  <c r="Z11" i="4"/>
  <c r="X15" i="4" l="1"/>
  <c r="W15" i="4"/>
  <c r="Y15" i="4"/>
  <c r="J16" i="4" a="1"/>
  <c r="J16" i="4" s="1"/>
  <c r="AA11" i="4"/>
  <c r="I11" i="4" s="1"/>
  <c r="H11" i="4" s="1"/>
  <c r="N12" i="4"/>
  <c r="L16" i="4" l="1"/>
  <c r="K16" i="4"/>
  <c r="M16" i="4"/>
  <c r="O12" i="4"/>
  <c r="P16" i="4" a="1"/>
  <c r="P16" i="4" s="1"/>
  <c r="Q16" i="4" l="1"/>
  <c r="S16" i="4"/>
  <c r="R16" i="4"/>
  <c r="V16" i="4" a="1"/>
  <c r="V16" i="4" s="1"/>
  <c r="T12" i="4"/>
  <c r="U12" i="4" l="1"/>
  <c r="X16" i="4"/>
  <c r="W16" i="4"/>
  <c r="Y16" i="4"/>
  <c r="J17" i="4" a="1"/>
  <c r="J17" i="4" s="1"/>
  <c r="P17" i="4" s="1" a="1"/>
  <c r="P17" i="4" s="1"/>
  <c r="Q17" i="4" l="1"/>
  <c r="S17" i="4"/>
  <c r="R17" i="4"/>
  <c r="V17" i="4" a="1"/>
  <c r="V17" i="4" s="1"/>
  <c r="L17" i="4"/>
  <c r="K17" i="4"/>
  <c r="M17" i="4"/>
  <c r="Z12" i="4"/>
  <c r="AA12" i="4" l="1"/>
  <c r="I12" i="4" s="1"/>
  <c r="H12" i="4" s="1"/>
  <c r="N13" i="4"/>
  <c r="X17" i="4"/>
  <c r="W17" i="4"/>
  <c r="Y17" i="4"/>
  <c r="J18" i="4" a="1"/>
  <c r="J18" i="4" s="1"/>
  <c r="P18" i="4" s="1" a="1"/>
  <c r="P18" i="4" s="1"/>
  <c r="Q18" i="4" l="1"/>
  <c r="S18" i="4"/>
  <c r="R18" i="4"/>
  <c r="V18" i="4" a="1"/>
  <c r="V18" i="4" s="1"/>
  <c r="O13" i="4"/>
  <c r="L18" i="4"/>
  <c r="K18" i="4"/>
  <c r="M18" i="4"/>
  <c r="T13" i="4" l="1"/>
  <c r="X18" i="4"/>
  <c r="W18" i="4"/>
  <c r="Y18" i="4"/>
  <c r="J19" i="4" a="1"/>
  <c r="J19" i="4" s="1"/>
  <c r="L19" i="4" l="1"/>
  <c r="K19" i="4"/>
  <c r="M19" i="4"/>
  <c r="U13" i="4"/>
  <c r="P19" i="4" a="1"/>
  <c r="P19" i="4" s="1"/>
  <c r="Q19" i="4" l="1"/>
  <c r="S19" i="4"/>
  <c r="R19" i="4"/>
  <c r="V19" i="4" a="1"/>
  <c r="V19" i="4" s="1"/>
  <c r="Z13" i="4"/>
  <c r="AA13" i="4" l="1"/>
  <c r="I13" i="4" s="1"/>
  <c r="H13" i="4" s="1"/>
  <c r="N14" i="4"/>
  <c r="X19" i="4"/>
  <c r="W19" i="4"/>
  <c r="Y19" i="4"/>
  <c r="J20" i="4" a="1"/>
  <c r="J20" i="4" s="1"/>
  <c r="P20" i="4" s="1" a="1"/>
  <c r="P20" i="4" s="1"/>
  <c r="Q20" i="4" l="1"/>
  <c r="S20" i="4"/>
  <c r="R20" i="4"/>
  <c r="V20" i="4" a="1"/>
  <c r="V20" i="4" s="1"/>
  <c r="O14" i="4"/>
  <c r="L20" i="4"/>
  <c r="K20" i="4"/>
  <c r="M20" i="4"/>
  <c r="T14" i="4" l="1"/>
  <c r="X20" i="4"/>
  <c r="W20" i="4"/>
  <c r="Y20" i="4"/>
  <c r="J21" i="4" a="1"/>
  <c r="J21" i="4" s="1"/>
  <c r="L21" i="4" l="1"/>
  <c r="K21" i="4"/>
  <c r="M21" i="4"/>
  <c r="P21" i="4" a="1"/>
  <c r="P21" i="4" s="1"/>
  <c r="U14" i="4"/>
  <c r="Z14" i="4" l="1"/>
  <c r="Q21" i="4"/>
  <c r="S21" i="4"/>
  <c r="R21" i="4"/>
  <c r="V21" i="4" a="1"/>
  <c r="V21" i="4" s="1"/>
  <c r="AA14" i="4" l="1"/>
  <c r="I14" i="4" s="1"/>
  <c r="H14" i="4" s="1"/>
  <c r="N15" i="4"/>
  <c r="X21" i="4"/>
  <c r="W21" i="4"/>
  <c r="Y21" i="4"/>
  <c r="J22" i="4" a="1"/>
  <c r="J22" i="4" s="1"/>
  <c r="L22" i="4" l="1"/>
  <c r="K22" i="4"/>
  <c r="M22" i="4"/>
  <c r="P22" i="4" a="1"/>
  <c r="P22" i="4" s="1"/>
  <c r="O15" i="4"/>
  <c r="T15" i="4" l="1"/>
  <c r="Q22" i="4"/>
  <c r="S22" i="4"/>
  <c r="R22" i="4"/>
  <c r="V22" i="4" a="1"/>
  <c r="V22" i="4" s="1"/>
  <c r="U15" i="4" l="1"/>
  <c r="X22" i="4"/>
  <c r="W22" i="4"/>
  <c r="Y22" i="4"/>
  <c r="J23" i="4" a="1"/>
  <c r="J23" i="4" s="1"/>
  <c r="L23" i="4" l="1"/>
  <c r="K23" i="4"/>
  <c r="M23" i="4"/>
  <c r="P23" i="4" a="1"/>
  <c r="P23" i="4" s="1"/>
  <c r="Z15" i="4"/>
  <c r="Q23" i="4" l="1"/>
  <c r="S23" i="4"/>
  <c r="R23" i="4"/>
  <c r="V23" i="4" a="1"/>
  <c r="V23" i="4" s="1"/>
  <c r="AA15" i="4"/>
  <c r="I15" i="4" s="1"/>
  <c r="H15" i="4" s="1"/>
  <c r="N16" i="4"/>
  <c r="O16" i="4" l="1"/>
  <c r="X23" i="4"/>
  <c r="W23" i="4"/>
  <c r="Y23" i="4"/>
  <c r="J24" i="4" a="1"/>
  <c r="J24" i="4" s="1"/>
  <c r="P24" i="4" s="1" a="1"/>
  <c r="P24" i="4" s="1"/>
  <c r="Q24" i="4" l="1"/>
  <c r="S24" i="4"/>
  <c r="R24" i="4"/>
  <c r="L24" i="4"/>
  <c r="K24" i="4"/>
  <c r="M24" i="4"/>
  <c r="V24" i="4" a="1"/>
  <c r="V24" i="4" s="1"/>
  <c r="T16" i="4"/>
  <c r="U16" i="4" l="1"/>
  <c r="X24" i="4"/>
  <c r="W24" i="4"/>
  <c r="Y24" i="4"/>
  <c r="J25" i="4" a="1"/>
  <c r="J25" i="4" s="1"/>
  <c r="P25" i="4" s="1" a="1"/>
  <c r="P25" i="4" s="1"/>
  <c r="Q25" i="4" l="1"/>
  <c r="S25" i="4"/>
  <c r="R25" i="4"/>
  <c r="V25" i="4" a="1"/>
  <c r="V25" i="4" s="1"/>
  <c r="L25" i="4"/>
  <c r="K25" i="4"/>
  <c r="M25" i="4"/>
  <c r="Z16" i="4"/>
  <c r="AA16" i="4" l="1"/>
  <c r="I16" i="4" s="1"/>
  <c r="H16" i="4" s="1"/>
  <c r="N17" i="4"/>
  <c r="X25" i="4"/>
  <c r="W25" i="4"/>
  <c r="Y25" i="4"/>
  <c r="J26" i="4" a="1"/>
  <c r="J26" i="4" s="1"/>
  <c r="P26" i="4" s="1" a="1"/>
  <c r="P26" i="4" s="1"/>
  <c r="Q26" i="4" l="1"/>
  <c r="S26" i="4"/>
  <c r="R26" i="4"/>
  <c r="V26" i="4" a="1"/>
  <c r="V26" i="4" s="1"/>
  <c r="O17" i="4"/>
  <c r="L26" i="4"/>
  <c r="K26" i="4"/>
  <c r="M26" i="4"/>
  <c r="T17" i="4" l="1"/>
  <c r="X26" i="4"/>
  <c r="W26" i="4"/>
  <c r="Y26" i="4"/>
  <c r="J27" i="4" a="1"/>
  <c r="J27" i="4" s="1"/>
  <c r="L27" i="4" l="1"/>
  <c r="K27" i="4"/>
  <c r="M27" i="4"/>
  <c r="U17" i="4"/>
  <c r="P27" i="4" a="1"/>
  <c r="P27" i="4" s="1"/>
  <c r="Q27" i="4" l="1"/>
  <c r="S27" i="4"/>
  <c r="R27" i="4"/>
  <c r="V27" i="4" a="1"/>
  <c r="V27" i="4" s="1"/>
  <c r="Z17" i="4"/>
  <c r="X27" i="4" l="1"/>
  <c r="W27" i="4"/>
  <c r="Y27" i="4"/>
  <c r="J28" i="4" a="1"/>
  <c r="J28" i="4" s="1"/>
  <c r="AA17" i="4"/>
  <c r="I17" i="4" s="1"/>
  <c r="H17" i="4" s="1"/>
  <c r="N18" i="4"/>
  <c r="L28" i="4" l="1"/>
  <c r="K28" i="4"/>
  <c r="M28" i="4"/>
  <c r="O18" i="4"/>
  <c r="P28" i="4" a="1"/>
  <c r="P28" i="4" s="1"/>
  <c r="Q28" i="4" l="1"/>
  <c r="S28" i="4"/>
  <c r="R28" i="4"/>
  <c r="V28" i="4" a="1"/>
  <c r="V28" i="4" s="1"/>
  <c r="T18" i="4"/>
  <c r="U18" i="4" l="1"/>
  <c r="X28" i="4"/>
  <c r="W28" i="4"/>
  <c r="Y28" i="4"/>
  <c r="J29" i="4" a="1"/>
  <c r="J29" i="4" s="1"/>
  <c r="L29" i="4" l="1"/>
  <c r="K29" i="4"/>
  <c r="M29" i="4"/>
  <c r="P29" i="4" a="1"/>
  <c r="P29" i="4" s="1"/>
  <c r="Z18" i="4"/>
  <c r="AA18" i="4" l="1"/>
  <c r="I18" i="4" s="1"/>
  <c r="H18" i="4" s="1"/>
  <c r="N19" i="4"/>
  <c r="Q29" i="4"/>
  <c r="S29" i="4"/>
  <c r="R29" i="4"/>
  <c r="V29" i="4" a="1"/>
  <c r="V29" i="4" s="1"/>
  <c r="O19" i="4" l="1"/>
  <c r="X29" i="4"/>
  <c r="W29" i="4"/>
  <c r="Y29" i="4"/>
  <c r="J30" i="4" a="1"/>
  <c r="J30" i="4" s="1"/>
  <c r="L30" i="4" l="1"/>
  <c r="K30" i="4"/>
  <c r="M30" i="4"/>
  <c r="T19" i="4"/>
  <c r="P30" i="4" a="1"/>
  <c r="P30" i="4" s="1"/>
  <c r="U19" i="4" l="1"/>
  <c r="Q30" i="4"/>
  <c r="S30" i="4"/>
  <c r="R30" i="4"/>
  <c r="V30" i="4" a="1"/>
  <c r="V30" i="4" s="1"/>
  <c r="X30" i="4" l="1"/>
  <c r="W30" i="4"/>
  <c r="Y30" i="4"/>
  <c r="Z19" i="4"/>
  <c r="AA19" i="4" l="1"/>
  <c r="I19" i="4" s="1"/>
  <c r="H19" i="4" s="1"/>
  <c r="N20" i="4"/>
  <c r="O20" i="4" l="1"/>
  <c r="T20" i="4" l="1"/>
  <c r="U20" i="4" l="1"/>
  <c r="Z20" i="4" l="1"/>
  <c r="AA20" i="4" l="1"/>
  <c r="I20" i="4" s="1"/>
  <c r="H20" i="4" s="1"/>
  <c r="N21" i="4"/>
  <c r="O21" i="4" l="1"/>
  <c r="T21" i="4" l="1"/>
  <c r="U21" i="4" l="1"/>
  <c r="Z21" i="4" l="1"/>
  <c r="AA21" i="4" l="1"/>
  <c r="I21" i="4" s="1"/>
  <c r="H21" i="4" s="1"/>
  <c r="N22" i="4"/>
  <c r="O22" i="4" l="1"/>
  <c r="T22" i="4" l="1"/>
  <c r="U22" i="4" l="1"/>
  <c r="Z22" i="4" l="1"/>
  <c r="AA22" i="4" l="1"/>
  <c r="I22" i="4" s="1"/>
  <c r="H22" i="4" s="1"/>
  <c r="N23" i="4"/>
  <c r="O23" i="4" l="1"/>
  <c r="T23" i="4" l="1"/>
  <c r="U23" i="4" l="1"/>
  <c r="Z23" i="4" l="1"/>
  <c r="AA23" i="4" l="1"/>
  <c r="I23" i="4" s="1"/>
  <c r="H23" i="4" s="1"/>
  <c r="N24" i="4"/>
  <c r="O24" i="4" l="1"/>
  <c r="T24" i="4" l="1"/>
  <c r="U24" i="4" l="1"/>
  <c r="Z24" i="4" l="1"/>
  <c r="AA24" i="4" l="1"/>
  <c r="I24" i="4" s="1"/>
  <c r="H24" i="4" s="1"/>
  <c r="N25" i="4"/>
  <c r="O25" i="4" l="1"/>
  <c r="T25" i="4" l="1"/>
  <c r="U25" i="4" l="1"/>
  <c r="Z25" i="4" l="1"/>
  <c r="AA25" i="4" l="1"/>
  <c r="I25" i="4" s="1"/>
  <c r="H25" i="4" s="1"/>
  <c r="N26" i="4"/>
  <c r="O26" i="4" l="1"/>
  <c r="T26" i="4" l="1"/>
  <c r="U26" i="4" l="1"/>
  <c r="Z26" i="4" l="1"/>
  <c r="AA26" i="4" l="1"/>
  <c r="I26" i="4" s="1"/>
  <c r="H26" i="4" s="1"/>
  <c r="N27" i="4"/>
  <c r="O27" i="4" l="1"/>
  <c r="T27" i="4" l="1"/>
  <c r="U27" i="4" l="1"/>
  <c r="Z27" i="4" l="1"/>
  <c r="AA27" i="4" l="1"/>
  <c r="I27" i="4" s="1"/>
  <c r="H27" i="4" s="1"/>
  <c r="N28" i="4"/>
  <c r="O28" i="4" l="1"/>
  <c r="T28" i="4" l="1"/>
  <c r="U28" i="4" l="1"/>
  <c r="Z28" i="4" l="1"/>
  <c r="AA28" i="4" l="1"/>
  <c r="I28" i="4" s="1"/>
  <c r="H28" i="4" s="1"/>
  <c r="N29" i="4"/>
  <c r="O29" i="4" l="1"/>
  <c r="T29" i="4" l="1"/>
  <c r="U29" i="4" l="1"/>
  <c r="Z29" i="4" l="1"/>
  <c r="AA29" i="4" l="1"/>
  <c r="I29" i="4" s="1"/>
  <c r="H29" i="4" s="1"/>
  <c r="N30" i="4"/>
  <c r="O30" i="4" s="1"/>
  <c r="T30" i="4" l="1"/>
  <c r="U30" i="4" s="1"/>
  <c r="Z30" i="4" l="1"/>
  <c r="AA30" i="4" s="1"/>
  <c r="I30" i="4" s="1"/>
  <c r="H30" i="4" s="1"/>
</calcChain>
</file>

<file path=xl/sharedStrings.xml><?xml version="1.0" encoding="utf-8"?>
<sst xmlns="http://schemas.openxmlformats.org/spreadsheetml/2006/main" count="61" uniqueCount="25">
  <si>
    <t>ШТ</t>
  </si>
  <si>
    <t>Салат листовой Фриллис 100г</t>
  </si>
  <si>
    <t>Салат Руккола 125 г</t>
  </si>
  <si>
    <t>Салат Микс 125г</t>
  </si>
  <si>
    <t>Салат Руккола+ Корн 125 г</t>
  </si>
  <si>
    <t>Салат Руккола+ Радиччио 125 г</t>
  </si>
  <si>
    <t>Салат Шпинат 125 г</t>
  </si>
  <si>
    <t>Салат дуболистный зеленый 1шт</t>
  </si>
  <si>
    <t>Салат Айсберг кочан 1шт</t>
  </si>
  <si>
    <t>Салат листовой в горшочке (Россия) 1шт</t>
  </si>
  <si>
    <t>Салат Дуэт 1шт</t>
  </si>
  <si>
    <t>общая цена</t>
  </si>
  <si>
    <t>критерий2</t>
  </si>
  <si>
    <t>Кол-во</t>
  </si>
  <si>
    <t>единица измерения</t>
  </si>
  <si>
    <t>цена штуки</t>
  </si>
  <si>
    <t>Наименование</t>
  </si>
  <si>
    <t>Код</t>
  </si>
  <si>
    <t>j</t>
  </si>
  <si>
    <t>Первый товар</t>
  </si>
  <si>
    <t>Цена за штуку</t>
  </si>
  <si>
    <t>итог по товару</t>
  </si>
  <si>
    <t>критерий 2</t>
  </si>
  <si>
    <t>Статус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</si>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</sst>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&quot;₽&quot;_-;\-* #,##0.00\ &quot;₽&quot;_-;_-* &quot;-&quot;??\ &quot;₽&quot;_-;_-@_-"/>
  </numFmts>
  <fonts count="3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 applyAlignment="1">
      <alignment vertical="top"/>
    </xf>
    <xf numFmtId="3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1" fontId="0" fillId="0" borderId="0" xfId="0" applyNumberFormat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64" fontId="0" fillId="3" borderId="0" xfId="1" applyFont="1" applyFill="1" applyAlignment="1">
      <alignment vertical="top"/>
    </xf>
    <xf numFmtId="1" fontId="0" fillId="3" borderId="0" xfId="0" applyNumberFormat="1" applyFill="1" applyAlignment="1">
      <alignment vertical="top"/>
    </xf>
    <xf numFmtId="0" fontId="0" fillId="3" borderId="0" xfId="0" applyFill="1" applyAlignment="1">
      <alignment vertical="top"/>
    </xf>
    <xf numFmtId="3" fontId="0" fillId="3" borderId="0" xfId="0" applyNumberFormat="1" applyFill="1" applyAlignment="1">
      <alignment horizontal="right" vertical="top"/>
    </xf>
    <xf numFmtId="4" fontId="0" fillId="3" borderId="0" xfId="0" applyNumberFormat="1" applyFill="1" applyAlignment="1">
      <alignment horizontal="right" vertical="top"/>
    </xf>
    <xf numFmtId="0" fontId="0" fillId="3" borderId="0" xfId="0" applyFill="1" applyAlignment="1">
      <alignment horizontal="center" vertical="center"/>
    </xf>
    <xf numFmtId="164" fontId="0" fillId="4" borderId="0" xfId="1" applyFont="1" applyFill="1" applyAlignment="1">
      <alignment vertical="top"/>
    </xf>
    <xf numFmtId="1" fontId="0" fillId="4" borderId="0" xfId="0" applyNumberFormat="1" applyFill="1" applyAlignment="1">
      <alignment vertical="top"/>
    </xf>
    <xf numFmtId="0" fontId="0" fillId="4" borderId="0" xfId="0" applyFill="1" applyAlignment="1">
      <alignment vertical="top"/>
    </xf>
    <xf numFmtId="3" fontId="0" fillId="4" borderId="0" xfId="0" applyNumberFormat="1" applyFill="1" applyAlignment="1">
      <alignment horizontal="right" vertical="top"/>
    </xf>
    <xf numFmtId="4" fontId="0" fillId="4" borderId="0" xfId="0" applyNumberFormat="1" applyFill="1" applyAlignment="1">
      <alignment horizontal="right" vertical="top"/>
    </xf>
    <xf numFmtId="0" fontId="0" fillId="4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top"/>
    </xf>
    <xf numFmtId="1" fontId="0" fillId="5" borderId="1" xfId="0" applyNumberFormat="1" applyFill="1" applyBorder="1" applyAlignment="1">
      <alignment vertical="top"/>
    </xf>
    <xf numFmtId="164" fontId="0" fillId="5" borderId="1" xfId="1" applyFont="1" applyFill="1" applyBorder="1" applyAlignment="1">
      <alignment vertical="top"/>
    </xf>
    <xf numFmtId="164" fontId="0" fillId="5" borderId="1" xfId="0" applyNumberFormat="1" applyFill="1" applyBorder="1" applyAlignment="1">
      <alignment vertical="top"/>
    </xf>
    <xf numFmtId="0" fontId="0" fillId="5" borderId="1" xfId="0" applyFill="1" applyBorder="1" applyAlignment="1">
      <alignment horizontal="center" vertical="top"/>
    </xf>
    <xf numFmtId="43" fontId="0" fillId="5" borderId="1" xfId="1" applyNumberFormat="1" applyFont="1" applyFill="1" applyBorder="1" applyAlignment="1">
      <alignment vertical="top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8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13" sqref="A13"/>
    </sheetView>
  </sheetViews>
  <sheetFormatPr defaultRowHeight="12.75" x14ac:dyDescent="0.2"/>
  <cols>
    <col min="1" max="1" width="10.7109375" bestFit="1" customWidth="1"/>
    <col min="2" max="2" width="13.140625" bestFit="1" customWidth="1"/>
    <col min="3" max="3" width="37.28515625" bestFit="1" customWidth="1"/>
    <col min="4" max="4" width="7.140625" bestFit="1" customWidth="1"/>
    <col min="5" max="5" width="11.42578125" bestFit="1" customWidth="1"/>
    <col min="6" max="6" width="11.28515625" bestFit="1" customWidth="1"/>
    <col min="7" max="7" width="9.5703125" bestFit="1" customWidth="1"/>
  </cols>
  <sheetData>
    <row r="1" spans="1:9" ht="25.5" x14ac:dyDescent="0.2">
      <c r="A1" s="4" t="s">
        <v>15</v>
      </c>
      <c r="B1" s="4" t="s">
        <v>17</v>
      </c>
      <c r="C1" s="4" t="s">
        <v>16</v>
      </c>
      <c r="D1" s="4" t="s">
        <v>13</v>
      </c>
      <c r="E1" s="7" t="s">
        <v>14</v>
      </c>
      <c r="F1" s="4" t="s">
        <v>11</v>
      </c>
      <c r="G1" s="4" t="s">
        <v>12</v>
      </c>
    </row>
    <row r="2" spans="1:9" x14ac:dyDescent="0.2">
      <c r="A2" s="9">
        <v>36.438083333333331</v>
      </c>
      <c r="B2" s="10">
        <v>151303370205</v>
      </c>
      <c r="C2" s="11" t="s">
        <v>1</v>
      </c>
      <c r="D2" s="12">
        <v>120</v>
      </c>
      <c r="E2" s="11" t="s">
        <v>0</v>
      </c>
      <c r="F2" s="13">
        <v>4372.57</v>
      </c>
      <c r="G2" s="14" t="s">
        <v>18</v>
      </c>
      <c r="I2">
        <f>SUMIF(излишки!$J$2:$J$10,ROW(),излишки!$N$2:$N$10)+SUMIF(излишки!$P$2:$P$10,ROW(),излишки!$T$2:$T$10)+SUMIF(излишки!$V$2:$V$10,ROW(),излишки!$Z$2:$Z$10)</f>
        <v>0</v>
      </c>
    </row>
    <row r="3" spans="1:9" x14ac:dyDescent="0.2">
      <c r="A3" s="15">
        <v>80.900000000000006</v>
      </c>
      <c r="B3" s="16">
        <v>151302232758</v>
      </c>
      <c r="C3" s="17" t="s">
        <v>2</v>
      </c>
      <c r="D3" s="18">
        <v>80</v>
      </c>
      <c r="E3" s="17" t="s">
        <v>0</v>
      </c>
      <c r="F3" s="19">
        <v>6472</v>
      </c>
      <c r="G3" s="20" t="s">
        <v>18</v>
      </c>
      <c r="I3">
        <f>SUMIF(излишки!$J$2:$J$10,ROW(),излишки!$N$2:$N$10)+SUMIF(излишки!$P$2:$P$10,ROW(),излишки!$T$2:$T$10)+SUMIF(излишки!$V$2:$V$10,ROW(),излишки!$Z$2:$Z$10)</f>
        <v>0</v>
      </c>
    </row>
    <row r="4" spans="1:9" x14ac:dyDescent="0.2">
      <c r="A4" s="6">
        <v>100.00107142857144</v>
      </c>
      <c r="B4" s="3">
        <v>151302233082</v>
      </c>
      <c r="C4" t="s">
        <v>3</v>
      </c>
      <c r="D4" s="1">
        <v>56</v>
      </c>
      <c r="E4" t="s">
        <v>0</v>
      </c>
      <c r="F4" s="2">
        <v>5600.06</v>
      </c>
      <c r="G4" s="5" t="s">
        <v>18</v>
      </c>
      <c r="I4">
        <f>SUMIF(излишки!$J$2:$J$10,ROW(),излишки!$N$2:$N$10)+SUMIF(излишки!$P$2:$P$10,ROW(),излишки!$T$2:$T$10)+SUMIF(излишки!$V$2:$V$10,ROW(),излишки!$Z$2:$Z$10)</f>
        <v>0</v>
      </c>
    </row>
    <row r="5" spans="1:9" x14ac:dyDescent="0.2">
      <c r="A5" s="6">
        <v>36.36</v>
      </c>
      <c r="B5" s="3">
        <v>151303318398</v>
      </c>
      <c r="C5" t="s">
        <v>10</v>
      </c>
      <c r="D5" s="1">
        <v>32</v>
      </c>
      <c r="E5" t="s">
        <v>0</v>
      </c>
      <c r="F5" s="2">
        <v>1163.52</v>
      </c>
      <c r="G5" s="5" t="s">
        <v>18</v>
      </c>
      <c r="I5">
        <f>SUMIF(излишки!$J$2:$J$10,ROW(),излишки!$N$2:$N$10)+SUMIF(излишки!$P$2:$P$10,ROW(),излишки!$T$2:$T$10)+SUMIF(излишки!$V$2:$V$10,ROW(),излишки!$Z$2:$Z$10)</f>
        <v>0</v>
      </c>
    </row>
    <row r="6" spans="1:9" x14ac:dyDescent="0.2">
      <c r="A6" s="6">
        <v>100</v>
      </c>
      <c r="B6" s="3">
        <v>151302232760</v>
      </c>
      <c r="C6" t="s">
        <v>4</v>
      </c>
      <c r="D6" s="1">
        <v>16</v>
      </c>
      <c r="E6" t="s">
        <v>0</v>
      </c>
      <c r="F6" s="2">
        <v>1600</v>
      </c>
      <c r="G6" s="5" t="s">
        <v>18</v>
      </c>
      <c r="I6">
        <f>SUMIF(излишки!$J$2:$J$10,ROW(),излишки!$N$2:$N$10)+SUMIF(излишки!$P$2:$P$10,ROW(),излишки!$T$2:$T$10)+SUMIF(излишки!$V$2:$V$10,ROW(),излишки!$Z$2:$Z$10)</f>
        <v>0</v>
      </c>
    </row>
    <row r="7" spans="1:9" x14ac:dyDescent="0.2">
      <c r="A7" s="15">
        <v>105.64125</v>
      </c>
      <c r="B7" s="16">
        <v>151302232762</v>
      </c>
      <c r="C7" s="17" t="s">
        <v>5</v>
      </c>
      <c r="D7" s="18">
        <v>-8</v>
      </c>
      <c r="E7" s="17" t="s">
        <v>0</v>
      </c>
      <c r="F7" s="19">
        <v>-845.13</v>
      </c>
      <c r="G7" s="20" t="s">
        <v>18</v>
      </c>
      <c r="I7">
        <f>SUMIF(излишки!$J$2:$J$10,ROW(),излишки!$N$2:$N$10)+SUMIF(излишки!$P$2:$P$10,ROW(),излишки!$T$2:$T$10)+SUMIF(излишки!$V$2:$V$10,ROW(),излишки!$Z$2:$Z$10)</f>
        <v>8</v>
      </c>
    </row>
    <row r="8" spans="1:9" x14ac:dyDescent="0.2">
      <c r="A8" s="15">
        <v>89.09</v>
      </c>
      <c r="B8" s="16">
        <v>151302239489</v>
      </c>
      <c r="C8" s="17" t="s">
        <v>6</v>
      </c>
      <c r="D8" s="18">
        <v>-8</v>
      </c>
      <c r="E8" s="17" t="s">
        <v>0</v>
      </c>
      <c r="F8" s="19">
        <v>-712.72</v>
      </c>
      <c r="G8" s="20" t="s">
        <v>18</v>
      </c>
      <c r="I8">
        <f>SUMIF(излишки!$J$2:$J$10,ROW(),излишки!$N$2:$N$10)+SUMIF(излишки!$P$2:$P$10,ROW(),излишки!$T$2:$T$10)+SUMIF(излишки!$V$2:$V$10,ROW(),излишки!$Z$2:$Z$10)</f>
        <v>8</v>
      </c>
    </row>
    <row r="9" spans="1:9" x14ac:dyDescent="0.2">
      <c r="A9" s="9">
        <v>36.36</v>
      </c>
      <c r="B9" s="10">
        <v>151303055969</v>
      </c>
      <c r="C9" s="11" t="s">
        <v>7</v>
      </c>
      <c r="D9" s="12">
        <v>-30</v>
      </c>
      <c r="E9" s="11" t="s">
        <v>0</v>
      </c>
      <c r="F9" s="13">
        <v>-1090.8</v>
      </c>
      <c r="G9" s="14" t="s">
        <v>18</v>
      </c>
      <c r="I9">
        <f>SUMIF(излишки!$J$2:$J$10,ROW(),излишки!$N$2:$N$10)+SUMIF(излишки!$P$2:$P$10,ROW(),излишки!$T$2:$T$10)+SUMIF(излишки!$V$2:$V$10,ROW(),излишки!$Z$2:$Z$10)</f>
        <v>30</v>
      </c>
    </row>
    <row r="10" spans="1:9" x14ac:dyDescent="0.2">
      <c r="A10" s="6">
        <v>31.487111111111112</v>
      </c>
      <c r="B10" s="3">
        <v>151301198359</v>
      </c>
      <c r="C10" t="s">
        <v>8</v>
      </c>
      <c r="D10" s="1">
        <v>-90</v>
      </c>
      <c r="E10" t="s">
        <v>0</v>
      </c>
      <c r="F10" s="2">
        <v>-2833.84</v>
      </c>
      <c r="G10" s="5" t="s">
        <v>18</v>
      </c>
      <c r="I10">
        <f>SUMIF(излишки!$J$2:$J$10,ROW(),излишки!$N$2:$N$10)+SUMIF(излишки!$P$2:$P$10,ROW(),излишки!$T$2:$T$10)+SUMIF(излишки!$V$2:$V$10,ROW(),излишки!$Z$2:$Z$10)</f>
        <v>19</v>
      </c>
    </row>
    <row r="11" spans="1:9" x14ac:dyDescent="0.2">
      <c r="A11" s="9">
        <v>34.204324324324325</v>
      </c>
      <c r="B11" s="10">
        <v>151303305012</v>
      </c>
      <c r="C11" s="11" t="s">
        <v>9</v>
      </c>
      <c r="D11" s="12">
        <v>-111</v>
      </c>
      <c r="E11" s="11" t="s">
        <v>0</v>
      </c>
      <c r="F11" s="13">
        <v>-3796.68</v>
      </c>
      <c r="G11" s="14" t="s">
        <v>18</v>
      </c>
      <c r="I11">
        <f>SUMIF(излишки!$J$2:$J$10,ROW(),излишки!$N$2:$N$10)+SUMIF(излишки!$P$2:$P$10,ROW(),излишки!$T$2:$T$10)+SUMIF(излишки!$V$2:$V$10,ROW(),излишки!$Z$2:$Z$10)</f>
        <v>111</v>
      </c>
    </row>
  </sheetData>
  <autoFilter ref="A1:G1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workbookViewId="0">
      <selection activeCell="I2" sqref="I2"/>
    </sheetView>
  </sheetViews>
  <sheetFormatPr defaultRowHeight="12.75" x14ac:dyDescent="0.2"/>
  <cols>
    <col min="1" max="1" width="9.7109375" bestFit="1" customWidth="1"/>
    <col min="2" max="2" width="13.140625" bestFit="1" customWidth="1"/>
    <col min="3" max="3" width="27.28515625" bestFit="1" customWidth="1"/>
    <col min="4" max="4" width="6.7109375" bestFit="1" customWidth="1"/>
    <col min="6" max="6" width="10.85546875" bestFit="1" customWidth="1"/>
    <col min="7" max="7" width="8.28515625" customWidth="1"/>
    <col min="8" max="8" width="8.85546875" bestFit="1" customWidth="1"/>
    <col min="9" max="9" width="8.85546875" customWidth="1"/>
    <col min="10" max="10" width="4.5703125" customWidth="1"/>
    <col min="11" max="11" width="13.140625" bestFit="1" customWidth="1"/>
    <col min="12" max="12" width="30" bestFit="1" customWidth="1"/>
    <col min="13" max="13" width="10.140625" customWidth="1"/>
    <col min="14" max="14" width="6.7109375" bestFit="1" customWidth="1"/>
    <col min="15" max="15" width="11.28515625" bestFit="1" customWidth="1"/>
    <col min="16" max="16" width="4.85546875" customWidth="1"/>
    <col min="17" max="17" width="13.140625" bestFit="1" customWidth="1"/>
    <col min="18" max="18" width="37.28515625" bestFit="1" customWidth="1"/>
    <col min="19" max="19" width="8.7109375" bestFit="1" customWidth="1"/>
    <col min="20" max="20" width="6.7109375" bestFit="1" customWidth="1"/>
    <col min="21" max="21" width="11.28515625" bestFit="1" customWidth="1"/>
    <col min="22" max="22" width="4.5703125" customWidth="1"/>
    <col min="23" max="23" width="13.140625" bestFit="1" customWidth="1"/>
    <col min="24" max="24" width="37.28515625" bestFit="1" customWidth="1"/>
    <col min="25" max="25" width="8.7109375" bestFit="1" customWidth="1"/>
    <col min="26" max="26" width="6.7109375" bestFit="1" customWidth="1"/>
    <col min="27" max="27" width="7" bestFit="1" customWidth="1"/>
  </cols>
  <sheetData>
    <row r="1" spans="1:27" ht="38.25" x14ac:dyDescent="0.2">
      <c r="A1" s="7" t="s">
        <v>15</v>
      </c>
      <c r="B1" s="7" t="s">
        <v>17</v>
      </c>
      <c r="C1" s="7" t="s">
        <v>16</v>
      </c>
      <c r="D1" s="7" t="s">
        <v>13</v>
      </c>
      <c r="E1" s="7" t="s">
        <v>14</v>
      </c>
      <c r="F1" s="7" t="s">
        <v>11</v>
      </c>
      <c r="G1" s="7" t="s">
        <v>22</v>
      </c>
      <c r="H1" s="7" t="s">
        <v>23</v>
      </c>
      <c r="I1" s="21" t="s">
        <v>24</v>
      </c>
      <c r="K1" s="22" t="s">
        <v>19</v>
      </c>
      <c r="L1" s="22" t="s">
        <v>16</v>
      </c>
      <c r="M1" s="22" t="s">
        <v>20</v>
      </c>
      <c r="N1" s="22" t="s">
        <v>13</v>
      </c>
      <c r="O1" s="22" t="s">
        <v>21</v>
      </c>
      <c r="P1" s="8"/>
      <c r="Q1" s="22" t="s">
        <v>19</v>
      </c>
      <c r="R1" s="22" t="s">
        <v>16</v>
      </c>
      <c r="S1" s="22" t="s">
        <v>20</v>
      </c>
      <c r="T1" s="22" t="s">
        <v>13</v>
      </c>
      <c r="U1" s="22" t="s">
        <v>21</v>
      </c>
      <c r="V1" s="8"/>
      <c r="W1" s="22" t="s">
        <v>19</v>
      </c>
      <c r="X1" s="22" t="s">
        <v>16</v>
      </c>
      <c r="Y1" s="22" t="s">
        <v>20</v>
      </c>
      <c r="Z1" s="22" t="s">
        <v>13</v>
      </c>
      <c r="AA1" s="22" t="s">
        <v>21</v>
      </c>
    </row>
    <row r="2" spans="1:27" x14ac:dyDescent="0.2">
      <c r="A2" s="29">
        <f t="array" ref="A2">IFERROR(INDEX(выгрузка!A:A,SMALL(IF(выгрузка!$D$2:$D$99&gt;0,ROW($2:$99)),ROW(A1))),"")</f>
        <v>36.438083333333331</v>
      </c>
      <c r="B2" s="30">
        <f t="array" ref="B2">IFERROR(INDEX(выгрузка!B:B,SMALL(IF(выгрузка!$D$2:$D$99&gt;0,ROW($2:$99)),ROW(B1))),"")</f>
        <v>151303370205</v>
      </c>
      <c r="C2" s="31" t="str">
        <f t="array" ref="C2">IFERROR(INDEX(выгрузка!C:C,SMALL(IF(выгрузка!$D$2:$D$99&gt;0,ROW($2:$99)),ROW(C1))),"")</f>
        <v>Салат листовой Фриллис 100г</v>
      </c>
      <c r="D2" s="32">
        <f t="array" ref="D2">IFERROR(INDEX(выгрузка!D:D,SMALL(IF(выгрузка!$D$2:$D$99&gt;0,ROW($2:$99)),ROW(D1))),"")</f>
        <v>120</v>
      </c>
      <c r="E2" s="33" t="str">
        <f t="array" ref="E2">IFERROR(INDEX(выгрузка!E:E,SMALL(IF(выгрузка!$D$2:$D$99&gt;0,ROW($2:$99)),ROW(E1))),"")</f>
        <v>ШТ</v>
      </c>
      <c r="F2" s="34">
        <f t="array" ref="F2">IFERROR(INDEX(выгрузка!F:F,SMALL(IF(выгрузка!$D$2:$D$99&gt;0,ROW($2:$99)),ROW(F1))),"")</f>
        <v>4372.57</v>
      </c>
      <c r="G2" s="33" t="str">
        <f t="array" ref="G2">IFERROR(INDEX(выгрузка!G:G,SMALL(IF(выгрузка!$D$2:$D$99&gt;0,ROW($2:$99)),ROW(G1))),"")</f>
        <v>j</v>
      </c>
      <c r="H2" s="36" t="str">
        <f>IFERROR(IF(I2,IF(D2=I2,"","частично"),"перекрыт"),"")</f>
        <v>перекрыт</v>
      </c>
      <c r="I2" s="35">
        <f>IFERROR(TRUNC((F2-O2-U2-AA2)/A2),"")</f>
        <v>0</v>
      </c>
      <c r="J2" s="27">
        <f t="array" ref="J2">IFERROR(MATCH(MIN(IF((LEFTB($B2,4)=LEFTB(выгрузка!$B$2:$B$99,4))*(выгрузка!$D$2:$D$99&lt;0)*($G2=выгрузка!$G$2:$G$99)*(SUMIF(V$1:V1,ROW($2:$99),Z$1:Z1)+SUMIF(P$1:P1,ROW($2:$99),T$1:T1)+SUMIF(J$1:J1,ROW($2:$99),N$1:N1)+выгрузка!$D$2:$D$99&lt;0)*(ABS($A2-выгрузка!$A$2:$A$99)/$A2&lt;30%),ABS($A2-выгрузка!$A$2:$A$99)/$A2)),IF((LEFTB($B2,4)=LEFTB(выгрузка!$B$2:$B$99,4))*(выгрузка!$D$2:$D$99&lt;0)*($G2=выгрузка!$G$2:$G$99)*(SUMIF(V$1:V1,ROW($2:$99),Z$1:Z1)+SUMIF(P$1:P1,ROW($2:$99),T$1:T1)+SUMIF(J$1:J1,ROW($2:$99),N$1:N1)+выгрузка!$D$2:$D$99&lt;0)*(ABS($A2-выгрузка!$A$2:$A$99)/$A2&lt;30%),ABS($A2-выгрузка!$A$2:$A$99)/$A2),)+1,"")</f>
        <v>9</v>
      </c>
      <c r="K2" s="24">
        <f>IFERROR(INDEX(выгрузка!$B:$B,J2),"")</f>
        <v>151303055969</v>
      </c>
      <c r="L2" s="24" t="str">
        <f>IFERROR(INDEX(выгрузка!$C:$C,J2),"")</f>
        <v>Салат дуболистный зеленый 1шт</v>
      </c>
      <c r="M2" s="28">
        <f>IFERROR(INDEX(выгрузка!$A:$A,J2),)</f>
        <v>36.36</v>
      </c>
      <c r="N2" s="23">
        <f>IFERROR(MIN(-SUMIF($J$1:$J1,J2,$N$1:$N1)-SUMIF($P$1:$P1,J2,$T$1:$T1)-SUMIF($V$1:$V1,J2,$Z$1:$Z1)-INDEX(выгрузка!$D:$D,J2),TRUNC($F2/M2)),)</f>
        <v>30</v>
      </c>
      <c r="O2" s="26">
        <f>M2*N2</f>
        <v>1090.8</v>
      </c>
      <c r="P2" s="27">
        <f t="array" ref="P2">IFERROR(MATCH(MIN(IF((LEFTB($B2,4)=LEFTB(выгрузка!$B$2:$B$99,4))*(выгрузка!$D$2:$D$99&lt;0)*($G2=выгрузка!$G$2:$G$99)*(SUMIF(V$1:V1,ROW($2:$99),Z$1:Z1)+SUMIF(P$1:P1,ROW($2:$99),T$1:T1)+SUMIF(J$1:J2,ROW($2:$99),N$1:N2)+выгрузка!$D$2:$D$99&lt;0)*(ABS($A2-выгрузка!$A$2:$A$99)/$A2&lt;30%),ABS($A2-выгрузка!$A$2:$A$99)/$A2)),IF((LEFTB($B2,4)=LEFTB(выгрузка!$B$2:$B$99,4))*(выгрузка!$D$2:$D$99&lt;0)*($G2=выгрузка!$G$2:$G$99)*(SUMIF(V$1:V1,ROW($2:$99),Z$1:Z1)+SUMIF(P$1:P1,ROW($2:$99),T$1:T1)+SUMIF(J$1:J2,ROW($2:$99),N$1:N2)+выгрузка!$D$2:$D$99&lt;0)*(ABS($A2-выгрузка!$A$2:$A$99)/$A2&lt;30%),ABS($A2-выгрузка!$A$2:$A$99)/$A2),)+1,"")</f>
        <v>11</v>
      </c>
      <c r="Q2" s="24">
        <f>IFERROR(INDEX(выгрузка!$B:$B,P2),"")</f>
        <v>151303305012</v>
      </c>
      <c r="R2" s="24" t="str">
        <f>IFERROR(INDEX(выгрузка!$C:$C,P2),"")</f>
        <v>Салат листовой в горшочке (Россия) 1шт</v>
      </c>
      <c r="S2" s="25">
        <f>IFERROR(INDEX(выгрузка!$A:$A,P2),)</f>
        <v>34.204324324324325</v>
      </c>
      <c r="T2" s="23">
        <f>IFERROR(MIN(-SUMIF($J$1:$J2,P2,$N$1:$N2)-SUMIF($P$1:$P1,P2,$T$1:$T1)-SUMIF($V$1:$V1,P2,$Z$1:$Z1)-INDEX(выгрузка!$D:$D,P2),TRUNC(($F2-O2)/S2)),)</f>
        <v>95</v>
      </c>
      <c r="U2" s="26">
        <f>S2*T2</f>
        <v>3249.4108108108107</v>
      </c>
      <c r="V2" s="27">
        <f t="array" ref="V2">IFERROR(MATCH(MIN(IF((LEFTB($B2,4)=LEFTB(выгрузка!$B$2:$B$99,4))*(выгрузка!$D$2:$D$99&lt;0)*($G2=выгрузка!$G$2:$G$99)*(SUMIF(V$1:V1,ROW($2:$99),Z$1:Z1)+SUMIF(P$1:P2,ROW($2:$99),T$1:T2)+SUMIF(J$1:J2,ROW($2:$99),N$1:N2)+выгрузка!$D$2:$D$99&lt;0)*(ABS($A2-выгрузка!$A$2:$A$99)/$A2&lt;30%),ABS($A2-выгрузка!$A$2:$A$99)/$A2)),IF((LEFTB($B2,4)=LEFTB(выгрузка!$B$2:$B$99,4))*(выгрузка!$D$2:$D$99&lt;0)*($G2=выгрузка!$G$2:$G$99)*(SUMIF(V$1:V1,ROW($2:$99),Z$1:Z1)+SUMIF(P$1:P2,ROW($2:$99),T$1:T2)+SUMIF(J$1:J2,ROW($2:$99),N$1:N2)+выгрузка!$D$2:$D$99&lt;0)*(ABS($A2-выгрузка!$A$2:$A$99)/$A2&lt;30%),ABS($A2-выгрузка!$A$2:$A$99)/$A2),)+1,"")</f>
        <v>11</v>
      </c>
      <c r="W2" s="24">
        <f>IFERROR(INDEX(выгрузка!$B:$B,V2),"")</f>
        <v>151303305012</v>
      </c>
      <c r="X2" s="24" t="str">
        <f>IFERROR(INDEX(выгрузка!$C:$C,V2),"")</f>
        <v>Салат листовой в горшочке (Россия) 1шт</v>
      </c>
      <c r="Y2" s="25">
        <f>IFERROR(INDEX(выгрузка!$A:$A,V2),)</f>
        <v>34.204324324324325</v>
      </c>
      <c r="Z2" s="23">
        <f>IFERROR(MIN(-SUMIF($J$1:$J2,V2,$N$1:$N2)-SUMIF($P$1:$P2,V2,$T$1:$T2)-SUMIF($V$1:$V1,V2,$Z$1:$Z1)-INDEX(выгрузка!$D:$D,V2),TRUNC(($F2-O2-U2)/Y2)),)</f>
        <v>0</v>
      </c>
      <c r="AA2" s="26">
        <f>Y2*Z2</f>
        <v>0</v>
      </c>
    </row>
    <row r="3" spans="1:27" x14ac:dyDescent="0.2">
      <c r="A3" s="29">
        <f t="array" ref="A3">IFERROR(INDEX(выгрузка!A:A,SMALL(IF(выгрузка!$D$2:$D$99&gt;0,ROW($2:$99)),ROW(A2))),"")</f>
        <v>80.900000000000006</v>
      </c>
      <c r="B3" s="30">
        <f t="array" ref="B3">IFERROR(INDEX(выгрузка!B:B,SMALL(IF(выгрузка!$D$2:$D$99&gt;0,ROW($2:$99)),ROW(B2))),"")</f>
        <v>151302232758</v>
      </c>
      <c r="C3" s="31" t="str">
        <f t="array" ref="C3">IFERROR(INDEX(выгрузка!C:C,SMALL(IF(выгрузка!$D$2:$D$99&gt;0,ROW($2:$99)),ROW(C2))),"")</f>
        <v>Салат Руккола 125 г</v>
      </c>
      <c r="D3" s="32">
        <f t="array" ref="D3">IFERROR(INDEX(выгрузка!D:D,SMALL(IF(выгрузка!$D$2:$D$99&gt;0,ROW($2:$99)),ROW(D2))),"")</f>
        <v>80</v>
      </c>
      <c r="E3" s="33" t="str">
        <f t="array" ref="E3">IFERROR(INDEX(выгрузка!E:E,SMALL(IF(выгрузка!$D$2:$D$99&gt;0,ROW($2:$99)),ROW(E2))),"")</f>
        <v>ШТ</v>
      </c>
      <c r="F3" s="34">
        <f t="array" ref="F3">IFERROR(INDEX(выгрузка!F:F,SMALL(IF(выгрузка!$D$2:$D$99&gt;0,ROW($2:$99)),ROW(F2))),"")</f>
        <v>6472</v>
      </c>
      <c r="G3" s="33" t="str">
        <f t="array" ref="G3">IFERROR(INDEX(выгрузка!G:G,SMALL(IF(выгрузка!$D$2:$D$99&gt;0,ROW($2:$99)),ROW(G2))),"")</f>
        <v>j</v>
      </c>
      <c r="H3" s="36" t="str">
        <f t="shared" ref="H3:H30" si="0">IFERROR(IF(I3,IF(D3=I3,"","частично"),"перекрыт"),"")</f>
        <v>частично</v>
      </c>
      <c r="I3" s="35">
        <f t="shared" ref="I3:I30" si="1">IFERROR(TRUNC((F3-O3-U3-AA3)/A3),"")</f>
        <v>71</v>
      </c>
      <c r="J3" s="27">
        <f t="array" ref="J3">IFERROR(MATCH(MIN(IF((LEFTB($B3,4)=LEFTB(выгрузка!$B$2:$B$99,4))*(выгрузка!$D$2:$D$99&lt;0)*($G3=выгрузка!$G$2:$G$99)*(SUMIF(V$1:V2,ROW($2:$99),Z$1:Z2)+SUMIF(P$1:P2,ROW($2:$99),T$1:T2)+SUMIF(J$1:J2,ROW($2:$99),N$1:N2)+выгрузка!$D$2:$D$99&lt;0)*(ABS($A3-выгрузка!$A$2:$A$99)/$A3&lt;30%),ABS($A3-выгрузка!$A$2:$A$99)/$A3)),IF((LEFTB($B3,4)=LEFTB(выгрузка!$B$2:$B$99,4))*(выгрузка!$D$2:$D$99&lt;0)*($G3=выгрузка!$G$2:$G$99)*(SUMIF(V$1:V2,ROW($2:$99),Z$1:Z2)+SUMIF(P$1:P2,ROW($2:$99),T$1:T2)+SUMIF(J$1:J2,ROW($2:$99),N$1:N2)+выгрузка!$D$2:$D$99&lt;0)*(ABS($A3-выгрузка!$A$2:$A$99)/$A3&lt;30%),ABS($A3-выгрузка!$A$2:$A$99)/$A3),)+1,"")</f>
        <v>8</v>
      </c>
      <c r="K3" s="24">
        <f>IFERROR(INDEX(выгрузка!$B:$B,J3),"")</f>
        <v>151302239489</v>
      </c>
      <c r="L3" s="24" t="str">
        <f>IFERROR(INDEX(выгрузка!$C:$C,J3),"")</f>
        <v>Салат Шпинат 125 г</v>
      </c>
      <c r="M3" s="28">
        <f>IFERROR(INDEX(выгрузка!$A:$A,J3),)</f>
        <v>89.09</v>
      </c>
      <c r="N3" s="23">
        <f>IFERROR(MIN(-SUMIF($J$1:$J2,J3,$N$1:$N2)-SUMIF($P$1:$P2,J3,$T$1:$T2)-SUMIF($V$1:$V2,J3,$Z$1:$Z2)-INDEX(выгрузка!$D:$D,J3),TRUNC($F3/M3)),)</f>
        <v>8</v>
      </c>
      <c r="O3" s="26">
        <f t="shared" ref="O3:O6" si="2">M3*N3</f>
        <v>712.72</v>
      </c>
      <c r="P3" s="27" t="str">
        <f t="array" ref="P3">IFERROR(MATCH(MIN(IF((LEFTB($B3,4)=LEFTB(выгрузка!$B$2:$B$99,4))*(выгрузка!$D$2:$D$99&lt;0)*($G3=выгрузка!$G$2:$G$99)*(SUMIF(V$1:V2,ROW($2:$99),Z$1:Z2)+SUMIF(P$1:P2,ROW($2:$99),T$1:T2)+SUMIF(J$1:J3,ROW($2:$99),N$1:N3)+выгрузка!$D$2:$D$99&lt;0)*(ABS($A3-выгрузка!$A$2:$A$99)/$A3&lt;30%),ABS($A3-выгрузка!$A$2:$A$99)/$A3)),IF((LEFTB($B3,4)=LEFTB(выгрузка!$B$2:$B$99,4))*(выгрузка!$D$2:$D$99&lt;0)*($G3=выгрузка!$G$2:$G$99)*(SUMIF(V$1:V2,ROW($2:$99),Z$1:Z2)+SUMIF(P$1:P2,ROW($2:$99),T$1:T2)+SUMIF(J$1:J3,ROW($2:$99),N$1:N3)+выгрузка!$D$2:$D$99&lt;0)*(ABS($A3-выгрузка!$A$2:$A$99)/$A3&lt;30%),ABS($A3-выгрузка!$A$2:$A$99)/$A3),)+1,"")</f>
        <v/>
      </c>
      <c r="Q3" s="24" t="str">
        <f>IFERROR(INDEX(выгрузка!$B:$B,P3),"")</f>
        <v/>
      </c>
      <c r="R3" s="24" t="str">
        <f>IFERROR(INDEX(выгрузка!$C:$C,P3),"")</f>
        <v/>
      </c>
      <c r="S3" s="25">
        <f>IFERROR(INDEX(выгрузка!$A:$A,P3),)</f>
        <v>0</v>
      </c>
      <c r="T3" s="23">
        <f>IFERROR(MIN(-SUMIF($J$1:$J3,P3,$N$1:$N3)-SUMIF($P$1:$P2,P3,$T$1:$T2)-SUMIF($V$1:$V2,P3,$Z$1:$Z2)-INDEX(выгрузка!$D:$D,P3),TRUNC(($F3-O3)/S3)),)</f>
        <v>0</v>
      </c>
      <c r="U3" s="26">
        <f t="shared" ref="U3:U6" si="3">S3*T3</f>
        <v>0</v>
      </c>
      <c r="V3" s="27" t="str">
        <f t="array" ref="V3">IFERROR(MATCH(MIN(IF((LEFTB($B3,4)=LEFTB(выгрузка!$B$2:$B$99,4))*(выгрузка!$D$2:$D$99&lt;0)*($G3=выгрузка!$G$2:$G$99)*(SUMIF(V$1:V2,ROW($2:$99),Z$1:Z2)+SUMIF(P$1:P3,ROW($2:$99),T$1:T3)+SUMIF(J$1:J3,ROW($2:$99),N$1:N3)+выгрузка!$D$2:$D$99&lt;0)*(ABS($A3-выгрузка!$A$2:$A$99)/$A3&lt;30%),ABS($A3-выгрузка!$A$2:$A$99)/$A3)),IF((LEFTB($B3,4)=LEFTB(выгрузка!$B$2:$B$99,4))*(выгрузка!$D$2:$D$99&lt;0)*($G3=выгрузка!$G$2:$G$99)*(SUMIF(V$1:V2,ROW($2:$99),Z$1:Z2)+SUMIF(P$1:P3,ROW($2:$99),T$1:T3)+SUMIF(J$1:J3,ROW($2:$99),N$1:N3)+выгрузка!$D$2:$D$99&lt;0)*(ABS($A3-выгрузка!$A$2:$A$99)/$A3&lt;30%),ABS($A3-выгрузка!$A$2:$A$99)/$A3),)+1,"")</f>
        <v/>
      </c>
      <c r="W3" s="24" t="str">
        <f>IFERROR(INDEX(выгрузка!$B:$B,V3),"")</f>
        <v/>
      </c>
      <c r="X3" s="24" t="str">
        <f>IFERROR(INDEX(выгрузка!$C:$C,V3),"")</f>
        <v/>
      </c>
      <c r="Y3" s="25">
        <f>IFERROR(INDEX(выгрузка!$A:$A,V3),)</f>
        <v>0</v>
      </c>
      <c r="Z3" s="23">
        <f>IFERROR(MIN(-SUMIF($J$1:$J3,V3,$N$1:$N3)-SUMIF($P$1:$P3,V3,$T$1:$T3)-SUMIF($V$1:$V2,V3,$Z$1:$Z2)-INDEX(выгрузка!$D:$D,V3),TRUNC(($F3-O3-U3)/Y3)),)</f>
        <v>0</v>
      </c>
      <c r="AA3" s="26">
        <f t="shared" ref="AA3:AA6" si="4">Y3*Z3</f>
        <v>0</v>
      </c>
    </row>
    <row r="4" spans="1:27" x14ac:dyDescent="0.2">
      <c r="A4" s="29">
        <f t="array" ref="A4">IFERROR(INDEX(выгрузка!A:A,SMALL(IF(выгрузка!$D$2:$D$99&gt;0,ROW($2:$99)),ROW(A3))),"")</f>
        <v>100.00107142857144</v>
      </c>
      <c r="B4" s="30">
        <f t="array" ref="B4">IFERROR(INDEX(выгрузка!B:B,SMALL(IF(выгрузка!$D$2:$D$99&gt;0,ROW($2:$99)),ROW(B3))),"")</f>
        <v>151302233082</v>
      </c>
      <c r="C4" s="31" t="str">
        <f t="array" ref="C4">IFERROR(INDEX(выгрузка!C:C,SMALL(IF(выгрузка!$D$2:$D$99&gt;0,ROW($2:$99)),ROW(C3))),"")</f>
        <v>Салат Микс 125г</v>
      </c>
      <c r="D4" s="32">
        <f t="array" ref="D4">IFERROR(INDEX(выгрузка!D:D,SMALL(IF(выгрузка!$D$2:$D$99&gt;0,ROW($2:$99)),ROW(D3))),"")</f>
        <v>56</v>
      </c>
      <c r="E4" s="33" t="str">
        <f t="array" ref="E4">IFERROR(INDEX(выгрузка!E:E,SMALL(IF(выгрузка!$D$2:$D$99&gt;0,ROW($2:$99)),ROW(E3))),"")</f>
        <v>ШТ</v>
      </c>
      <c r="F4" s="34">
        <f t="array" ref="F4">IFERROR(INDEX(выгрузка!F:F,SMALL(IF(выгрузка!$D$2:$D$99&gt;0,ROW($2:$99)),ROW(F3))),"")</f>
        <v>5600.06</v>
      </c>
      <c r="G4" s="33" t="str">
        <f t="array" ref="G4">IFERROR(INDEX(выгрузка!G:G,SMALL(IF(выгрузка!$D$2:$D$99&gt;0,ROW($2:$99)),ROW(G3))),"")</f>
        <v>j</v>
      </c>
      <c r="H4" s="36" t="str">
        <f t="shared" si="0"/>
        <v>частично</v>
      </c>
      <c r="I4" s="35">
        <f t="shared" si="1"/>
        <v>47</v>
      </c>
      <c r="J4" s="27">
        <f t="array" ref="J4">IFERROR(MATCH(MIN(IF((LEFTB($B4,4)=LEFTB(выгрузка!$B$2:$B$99,4))*(выгрузка!$D$2:$D$99&lt;0)*($G4=выгрузка!$G$2:$G$99)*(SUMIF(V$1:V3,ROW($2:$99),Z$1:Z3)+SUMIF(P$1:P3,ROW($2:$99),T$1:T3)+SUMIF(J$1:J3,ROW($2:$99),N$1:N3)+выгрузка!$D$2:$D$99&lt;0)*(ABS($A4-выгрузка!$A$2:$A$99)/$A4&lt;30%),ABS($A4-выгрузка!$A$2:$A$99)/$A4)),IF((LEFTB($B4,4)=LEFTB(выгрузка!$B$2:$B$99,4))*(выгрузка!$D$2:$D$99&lt;0)*($G4=выгрузка!$G$2:$G$99)*(SUMIF(V$1:V3,ROW($2:$99),Z$1:Z3)+SUMIF(P$1:P3,ROW($2:$99),T$1:T3)+SUMIF(J$1:J3,ROW($2:$99),N$1:N3)+выгрузка!$D$2:$D$99&lt;0)*(ABS($A4-выгрузка!$A$2:$A$99)/$A4&lt;30%),ABS($A4-выгрузка!$A$2:$A$99)/$A4),)+1,"")</f>
        <v>7</v>
      </c>
      <c r="K4" s="24">
        <f>IFERROR(INDEX(выгрузка!$B:$B,J4),"")</f>
        <v>151302232762</v>
      </c>
      <c r="L4" s="24" t="str">
        <f>IFERROR(INDEX(выгрузка!$C:$C,J4),"")</f>
        <v>Салат Руккола+ Радиччио 125 г</v>
      </c>
      <c r="M4" s="28">
        <f>IFERROR(INDEX(выгрузка!$A:$A,J4),)</f>
        <v>105.64125</v>
      </c>
      <c r="N4" s="23">
        <f>IFERROR(MIN(-SUMIF($J$1:$J3,J4,$N$1:$N3)-SUMIF($P$1:$P3,J4,$T$1:$T3)-SUMIF($V$1:$V3,J4,$Z$1:$Z3)-INDEX(выгрузка!$D:$D,J4),TRUNC($F4/M4)),)</f>
        <v>8</v>
      </c>
      <c r="O4" s="26">
        <f t="shared" si="2"/>
        <v>845.13</v>
      </c>
      <c r="P4" s="27" t="str">
        <f t="array" ref="P4">IFERROR(MATCH(MIN(IF((LEFTB($B4,4)=LEFTB(выгрузка!$B$2:$B$99,4))*(выгрузка!$D$2:$D$99&lt;0)*($G4=выгрузка!$G$2:$G$99)*(SUMIF(V$1:V3,ROW($2:$99),Z$1:Z3)+SUMIF(P$1:P3,ROW($2:$99),T$1:T3)+SUMIF(J$1:J4,ROW($2:$99),N$1:N4)+выгрузка!$D$2:$D$99&lt;0)*(ABS($A4-выгрузка!$A$2:$A$99)/$A4&lt;30%),ABS($A4-выгрузка!$A$2:$A$99)/$A4)),IF((LEFTB($B4,4)=LEFTB(выгрузка!$B$2:$B$99,4))*(выгрузка!$D$2:$D$99&lt;0)*($G4=выгрузка!$G$2:$G$99)*(SUMIF(V$1:V3,ROW($2:$99),Z$1:Z3)+SUMIF(P$1:P3,ROW($2:$99),T$1:T3)+SUMIF(J$1:J4,ROW($2:$99),N$1:N4)+выгрузка!$D$2:$D$99&lt;0)*(ABS($A4-выгрузка!$A$2:$A$99)/$A4&lt;30%),ABS($A4-выгрузка!$A$2:$A$99)/$A4),)+1,"")</f>
        <v/>
      </c>
      <c r="Q4" s="24" t="str">
        <f>IFERROR(INDEX(выгрузка!$B:$B,P4),"")</f>
        <v/>
      </c>
      <c r="R4" s="24" t="str">
        <f>IFERROR(INDEX(выгрузка!$C:$C,P4),"")</f>
        <v/>
      </c>
      <c r="S4" s="25">
        <f>IFERROR(INDEX(выгрузка!$A:$A,P4),)</f>
        <v>0</v>
      </c>
      <c r="T4" s="23">
        <f>IFERROR(MIN(-SUMIF($J$1:$J4,P4,$N$1:$N4)-SUMIF($P$1:$P3,P4,$T$1:$T3)-SUMIF($V$1:$V3,P4,$Z$1:$Z3)-INDEX(выгрузка!$D:$D,P4),TRUNC(($F4-O4)/S4)),)</f>
        <v>0</v>
      </c>
      <c r="U4" s="26">
        <f t="shared" si="3"/>
        <v>0</v>
      </c>
      <c r="V4" s="27" t="str">
        <f t="array" ref="V4">IFERROR(MATCH(MIN(IF((LEFTB($B4,4)=LEFTB(выгрузка!$B$2:$B$99,4))*(выгрузка!$D$2:$D$99&lt;0)*($G4=выгрузка!$G$2:$G$99)*(SUMIF(V$1:V3,ROW($2:$99),Z$1:Z3)+SUMIF(P$1:P4,ROW($2:$99),T$1:T4)+SUMIF(J$1:J4,ROW($2:$99),N$1:N4)+выгрузка!$D$2:$D$99&lt;0)*(ABS($A4-выгрузка!$A$2:$A$99)/$A4&lt;30%),ABS($A4-выгрузка!$A$2:$A$99)/$A4)),IF((LEFTB($B4,4)=LEFTB(выгрузка!$B$2:$B$99,4))*(выгрузка!$D$2:$D$99&lt;0)*($G4=выгрузка!$G$2:$G$99)*(SUMIF(V$1:V3,ROW($2:$99),Z$1:Z3)+SUMIF(P$1:P4,ROW($2:$99),T$1:T4)+SUMIF(J$1:J4,ROW($2:$99),N$1:N4)+выгрузка!$D$2:$D$99&lt;0)*(ABS($A4-выгрузка!$A$2:$A$99)/$A4&lt;30%),ABS($A4-выгрузка!$A$2:$A$99)/$A4),)+1,"")</f>
        <v/>
      </c>
      <c r="W4" s="24" t="str">
        <f>IFERROR(INDEX(выгрузка!$B:$B,V4),"")</f>
        <v/>
      </c>
      <c r="X4" s="24" t="str">
        <f>IFERROR(INDEX(выгрузка!$C:$C,V4),"")</f>
        <v/>
      </c>
      <c r="Y4" s="25">
        <f>IFERROR(INDEX(выгрузка!$A:$A,V4),)</f>
        <v>0</v>
      </c>
      <c r="Z4" s="23">
        <f>IFERROR(MIN(-SUMIF($J$1:$J4,V4,$N$1:$N4)-SUMIF($P$1:$P4,V4,$T$1:$T4)-SUMIF($V$1:$V3,V4,$Z$1:$Z3)-INDEX(выгрузка!$D:$D,V4),TRUNC(($F4-O4-U4)/Y4)),)</f>
        <v>0</v>
      </c>
      <c r="AA4" s="26">
        <f t="shared" si="4"/>
        <v>0</v>
      </c>
    </row>
    <row r="5" spans="1:27" x14ac:dyDescent="0.2">
      <c r="A5" s="29">
        <f t="array" ref="A5">IFERROR(INDEX(выгрузка!A:A,SMALL(IF(выгрузка!$D$2:$D$99&gt;0,ROW($2:$99)),ROW(A4))),"")</f>
        <v>36.36</v>
      </c>
      <c r="B5" s="30">
        <f t="array" ref="B5">IFERROR(INDEX(выгрузка!B:B,SMALL(IF(выгрузка!$D$2:$D$99&gt;0,ROW($2:$99)),ROW(B4))),"")</f>
        <v>151303318398</v>
      </c>
      <c r="C5" s="31" t="str">
        <f t="array" ref="C5">IFERROR(INDEX(выгрузка!C:C,SMALL(IF(выгрузка!$D$2:$D$99&gt;0,ROW($2:$99)),ROW(C4))),"")</f>
        <v>Салат Дуэт 1шт</v>
      </c>
      <c r="D5" s="32">
        <f t="array" ref="D5">IFERROR(INDEX(выгрузка!D:D,SMALL(IF(выгрузка!$D$2:$D$99&gt;0,ROW($2:$99)),ROW(D4))),"")</f>
        <v>32</v>
      </c>
      <c r="E5" s="33" t="str">
        <f t="array" ref="E5">IFERROR(INDEX(выгрузка!E:E,SMALL(IF(выгрузка!$D$2:$D$99&gt;0,ROW($2:$99)),ROW(E4))),"")</f>
        <v>ШТ</v>
      </c>
      <c r="F5" s="34">
        <f t="array" ref="F5">IFERROR(INDEX(выгрузка!F:F,SMALL(IF(выгрузка!$D$2:$D$99&gt;0,ROW($2:$99)),ROW(F4))),"")</f>
        <v>1163.52</v>
      </c>
      <c r="G5" s="33" t="str">
        <f t="array" ref="G5">IFERROR(INDEX(выгрузка!G:G,SMALL(IF(выгрузка!$D$2:$D$99&gt;0,ROW($2:$99)),ROW(G4))),"")</f>
        <v>j</v>
      </c>
      <c r="H5" s="36" t="str">
        <f t="shared" si="0"/>
        <v>перекрыт</v>
      </c>
      <c r="I5" s="35">
        <f t="shared" si="1"/>
        <v>0</v>
      </c>
      <c r="J5" s="27">
        <f t="array" ref="J5">IFERROR(MATCH(MIN(IF((LEFTB($B5,4)=LEFTB(выгрузка!$B$2:$B$99,4))*(выгрузка!$D$2:$D$99&lt;0)*($G5=выгрузка!$G$2:$G$99)*(SUMIF(V$1:V4,ROW($2:$99),Z$1:Z4)+SUMIF(P$1:P4,ROW($2:$99),T$1:T4)+SUMIF(J$1:J4,ROW($2:$99),N$1:N4)+выгрузка!$D$2:$D$99&lt;0)*(ABS($A5-выгрузка!$A$2:$A$99)/$A5&lt;30%),ABS($A5-выгрузка!$A$2:$A$99)/$A5)),IF((LEFTB($B5,4)=LEFTB(выгрузка!$B$2:$B$99,4))*(выгрузка!$D$2:$D$99&lt;0)*($G5=выгрузка!$G$2:$G$99)*(SUMIF(V$1:V4,ROW($2:$99),Z$1:Z4)+SUMIF(P$1:P4,ROW($2:$99),T$1:T4)+SUMIF(J$1:J4,ROW($2:$99),N$1:N4)+выгрузка!$D$2:$D$99&lt;0)*(ABS($A5-выгрузка!$A$2:$A$99)/$A5&lt;30%),ABS($A5-выгрузка!$A$2:$A$99)/$A5),)+1,"")</f>
        <v>11</v>
      </c>
      <c r="K5" s="24">
        <f>IFERROR(INDEX(выгрузка!$B:$B,J5),"")</f>
        <v>151303305012</v>
      </c>
      <c r="L5" s="24" t="str">
        <f>IFERROR(INDEX(выгрузка!$C:$C,J5),"")</f>
        <v>Салат листовой в горшочке (Россия) 1шт</v>
      </c>
      <c r="M5" s="28">
        <f>IFERROR(INDEX(выгрузка!$A:$A,J5),)</f>
        <v>34.204324324324325</v>
      </c>
      <c r="N5" s="23">
        <f>IFERROR(MIN(-SUMIF($J$1:$J4,J5,$N$1:$N4)-SUMIF($P$1:$P4,J5,$T$1:$T4)-SUMIF($V$1:$V4,J5,$Z$1:$Z4)-INDEX(выгрузка!$D:$D,J5),TRUNC($F5/M5)),)</f>
        <v>16</v>
      </c>
      <c r="O5" s="26">
        <f t="shared" si="2"/>
        <v>547.26918918918921</v>
      </c>
      <c r="P5" s="27">
        <f t="array" ref="P5">IFERROR(MATCH(MIN(IF((LEFTB($B5,4)=LEFTB(выгрузка!$B$2:$B$99,4))*(выгрузка!$D$2:$D$99&lt;0)*($G5=выгрузка!$G$2:$G$99)*(SUMIF(V$1:V4,ROW($2:$99),Z$1:Z4)+SUMIF(P$1:P4,ROW($2:$99),T$1:T4)+SUMIF(J$1:J5,ROW($2:$99),N$1:N5)+выгрузка!$D$2:$D$99&lt;0)*(ABS($A5-выгрузка!$A$2:$A$99)/$A5&lt;30%),ABS($A5-выгрузка!$A$2:$A$99)/$A5)),IF((LEFTB($B5,4)=LEFTB(выгрузка!$B$2:$B$99,4))*(выгрузка!$D$2:$D$99&lt;0)*($G5=выгрузка!$G$2:$G$99)*(SUMIF(V$1:V4,ROW($2:$99),Z$1:Z4)+SUMIF(P$1:P4,ROW($2:$99),T$1:T4)+SUMIF(J$1:J5,ROW($2:$99),N$1:N5)+выгрузка!$D$2:$D$99&lt;0)*(ABS($A5-выгрузка!$A$2:$A$99)/$A5&lt;30%),ABS($A5-выгрузка!$A$2:$A$99)/$A5),)+1,"")</f>
        <v>10</v>
      </c>
      <c r="Q5" s="24">
        <f>IFERROR(INDEX(выгрузка!$B:$B,P5),"")</f>
        <v>151301198359</v>
      </c>
      <c r="R5" s="24" t="str">
        <f>IFERROR(INDEX(выгрузка!$C:$C,P5),"")</f>
        <v>Салат Айсберг кочан 1шт</v>
      </c>
      <c r="S5" s="25">
        <f>IFERROR(INDEX(выгрузка!$A:$A,P5),)</f>
        <v>31.487111111111112</v>
      </c>
      <c r="T5" s="23">
        <f>IFERROR(MIN(-SUMIF($J$1:$J5,P5,$N$1:$N5)-SUMIF($P$1:$P4,P5,$T$1:$T4)-SUMIF($V$1:$V4,P5,$Z$1:$Z4)-INDEX(выгрузка!$D:$D,P5),TRUNC(($F5-O5)/S5)),)</f>
        <v>19</v>
      </c>
      <c r="U5" s="26">
        <f t="shared" si="3"/>
        <v>598.25511111111109</v>
      </c>
      <c r="V5" s="27">
        <f t="array" ref="V5">IFERROR(MATCH(MIN(IF((LEFTB($B5,4)=LEFTB(выгрузка!$B$2:$B$99,4))*(выгрузка!$D$2:$D$99&lt;0)*($G5=выгрузка!$G$2:$G$99)*(SUMIF(V$1:V4,ROW($2:$99),Z$1:Z4)+SUMIF(P$1:P5,ROW($2:$99),T$1:T5)+SUMIF(J$1:J5,ROW($2:$99),N$1:N5)+выгрузка!$D$2:$D$99&lt;0)*(ABS($A5-выгрузка!$A$2:$A$99)/$A5&lt;30%),ABS($A5-выгрузка!$A$2:$A$99)/$A5)),IF((LEFTB($B5,4)=LEFTB(выгрузка!$B$2:$B$99,4))*(выгрузка!$D$2:$D$99&lt;0)*($G5=выгрузка!$G$2:$G$99)*(SUMIF(V$1:V4,ROW($2:$99),Z$1:Z4)+SUMIF(P$1:P5,ROW($2:$99),T$1:T5)+SUMIF(J$1:J5,ROW($2:$99),N$1:N5)+выгрузка!$D$2:$D$99&lt;0)*(ABS($A5-выгрузка!$A$2:$A$99)/$A5&lt;30%),ABS($A5-выгрузка!$A$2:$A$99)/$A5),)+1,"")</f>
        <v>10</v>
      </c>
      <c r="W5" s="24">
        <f>IFERROR(INDEX(выгрузка!$B:$B,V5),"")</f>
        <v>151301198359</v>
      </c>
      <c r="X5" s="24" t="str">
        <f>IFERROR(INDEX(выгрузка!$C:$C,V5),"")</f>
        <v>Салат Айсберг кочан 1шт</v>
      </c>
      <c r="Y5" s="25">
        <f>IFERROR(INDEX(выгрузка!$A:$A,V5),)</f>
        <v>31.487111111111112</v>
      </c>
      <c r="Z5" s="23">
        <f>IFERROR(MIN(-SUMIF($J$1:$J5,V5,$N$1:$N5)-SUMIF($P$1:$P5,V5,$T$1:$T5)-SUMIF($V$1:$V4,V5,$Z$1:$Z4)-INDEX(выгрузка!$D:$D,V5),TRUNC(($F5-O5-U5)/Y5)),)</f>
        <v>0</v>
      </c>
      <c r="AA5" s="26">
        <f t="shared" si="4"/>
        <v>0</v>
      </c>
    </row>
    <row r="6" spans="1:27" x14ac:dyDescent="0.2">
      <c r="A6" s="29">
        <f t="array" ref="A6">IFERROR(INDEX(выгрузка!A:A,SMALL(IF(выгрузка!$D$2:$D$99&gt;0,ROW($2:$99)),ROW(A5))),"")</f>
        <v>100</v>
      </c>
      <c r="B6" s="30">
        <f t="array" ref="B6">IFERROR(INDEX(выгрузка!B:B,SMALL(IF(выгрузка!$D$2:$D$99&gt;0,ROW($2:$99)),ROW(B5))),"")</f>
        <v>151302232760</v>
      </c>
      <c r="C6" s="31" t="str">
        <f t="array" ref="C6">IFERROR(INDEX(выгрузка!C:C,SMALL(IF(выгрузка!$D$2:$D$99&gt;0,ROW($2:$99)),ROW(C5))),"")</f>
        <v>Салат Руккола+ Корн 125 г</v>
      </c>
      <c r="D6" s="32">
        <f t="array" ref="D6">IFERROR(INDEX(выгрузка!D:D,SMALL(IF(выгрузка!$D$2:$D$99&gt;0,ROW($2:$99)),ROW(D5))),"")</f>
        <v>16</v>
      </c>
      <c r="E6" s="33" t="str">
        <f t="array" ref="E6">IFERROR(INDEX(выгрузка!E:E,SMALL(IF(выгрузка!$D$2:$D$99&gt;0,ROW($2:$99)),ROW(E5))),"")</f>
        <v>ШТ</v>
      </c>
      <c r="F6" s="34">
        <f t="array" ref="F6">IFERROR(INDEX(выгрузка!F:F,SMALL(IF(выгрузка!$D$2:$D$99&gt;0,ROW($2:$99)),ROW(F5))),"")</f>
        <v>1600</v>
      </c>
      <c r="G6" s="33" t="str">
        <f t="array" ref="G6">IFERROR(INDEX(выгрузка!G:G,SMALL(IF(выгрузка!$D$2:$D$99&gt;0,ROW($2:$99)),ROW(G5))),"")</f>
        <v>j</v>
      </c>
      <c r="H6" s="36" t="str">
        <f t="shared" si="0"/>
        <v/>
      </c>
      <c r="I6" s="35">
        <f t="shared" si="1"/>
        <v>16</v>
      </c>
      <c r="J6" s="27" t="str">
        <f t="array" ref="J6">IFERROR(MATCH(MIN(IF((LEFTB($B6,4)=LEFTB(выгрузка!$B$2:$B$99,4))*(выгрузка!$D$2:$D$99&lt;0)*($G6=выгрузка!$G$2:$G$99)*(SUMIF(V$1:V5,ROW($2:$99),Z$1:Z5)+SUMIF(P$1:P5,ROW($2:$99),T$1:T5)+SUMIF(J$1:J5,ROW($2:$99),N$1:N5)+выгрузка!$D$2:$D$99&lt;0)*(ABS($A6-выгрузка!$A$2:$A$99)/$A6&lt;30%),ABS($A6-выгрузка!$A$2:$A$99)/$A6)),IF((LEFTB($B6,4)=LEFTB(выгрузка!$B$2:$B$99,4))*(выгрузка!$D$2:$D$99&lt;0)*($G6=выгрузка!$G$2:$G$99)*(SUMIF(V$1:V5,ROW($2:$99),Z$1:Z5)+SUMIF(P$1:P5,ROW($2:$99),T$1:T5)+SUMIF(J$1:J5,ROW($2:$99),N$1:N5)+выгрузка!$D$2:$D$99&lt;0)*(ABS($A6-выгрузка!$A$2:$A$99)/$A6&lt;30%),ABS($A6-выгрузка!$A$2:$A$99)/$A6),)+1,"")</f>
        <v/>
      </c>
      <c r="K6" s="24" t="str">
        <f>IFERROR(INDEX(выгрузка!$B:$B,J6),"")</f>
        <v/>
      </c>
      <c r="L6" s="24" t="str">
        <f>IFERROR(INDEX(выгрузка!$C:$C,J6),"")</f>
        <v/>
      </c>
      <c r="M6" s="28">
        <f>IFERROR(INDEX(выгрузка!$A:$A,J6),)</f>
        <v>0</v>
      </c>
      <c r="N6" s="23">
        <f>IFERROR(MIN(-SUMIF($J$1:$J5,J6,$N$1:$N5)-SUMIF($P$1:$P5,J6,$T$1:$T5)-SUMIF($V$1:$V5,J6,$Z$1:$Z5)-INDEX(выгрузка!$D:$D,J6),TRUNC($F6/M6)),)</f>
        <v>0</v>
      </c>
      <c r="O6" s="26">
        <f t="shared" si="2"/>
        <v>0</v>
      </c>
      <c r="P6" s="27" t="str">
        <f t="array" ref="P6">IFERROR(MATCH(MIN(IF((LEFTB($B6,4)=LEFTB(выгрузка!$B$2:$B$99,4))*(выгрузка!$D$2:$D$99&lt;0)*($G6=выгрузка!$G$2:$G$99)*(SUMIF(V$1:V5,ROW($2:$99),Z$1:Z5)+SUMIF(P$1:P5,ROW($2:$99),T$1:T5)+SUMIF(J$1:J6,ROW($2:$99),N$1:N6)+выгрузка!$D$2:$D$99&lt;0)*(ABS($A6-выгрузка!$A$2:$A$99)/$A6&lt;30%),ABS($A6-выгрузка!$A$2:$A$99)/$A6)),IF((LEFTB($B6,4)=LEFTB(выгрузка!$B$2:$B$99,4))*(выгрузка!$D$2:$D$99&lt;0)*($G6=выгрузка!$G$2:$G$99)*(SUMIF(V$1:V5,ROW($2:$99),Z$1:Z5)+SUMIF(P$1:P5,ROW($2:$99),T$1:T5)+SUMIF(J$1:J6,ROW($2:$99),N$1:N6)+выгрузка!$D$2:$D$99&lt;0)*(ABS($A6-выгрузка!$A$2:$A$99)/$A6&lt;30%),ABS($A6-выгрузка!$A$2:$A$99)/$A6),)+1,"")</f>
        <v/>
      </c>
      <c r="Q6" s="24" t="str">
        <f>IFERROR(INDEX(выгрузка!$B:$B,P6),"")</f>
        <v/>
      </c>
      <c r="R6" s="24" t="str">
        <f>IFERROR(INDEX(выгрузка!$C:$C,P6),"")</f>
        <v/>
      </c>
      <c r="S6" s="25">
        <f>IFERROR(INDEX(выгрузка!$A:$A,P6),)</f>
        <v>0</v>
      </c>
      <c r="T6" s="23">
        <f>IFERROR(MIN(-SUMIF($J$1:$J6,P6,$N$1:$N6)-SUMIF($P$1:$P5,P6,$T$1:$T5)-SUMIF($V$1:$V5,P6,$Z$1:$Z5)-INDEX(выгрузка!$D:$D,P6),TRUNC(($F6-O6)/S6)),)</f>
        <v>0</v>
      </c>
      <c r="U6" s="26">
        <f t="shared" si="3"/>
        <v>0</v>
      </c>
      <c r="V6" s="27" t="str">
        <f t="array" ref="V6">IFERROR(MATCH(MIN(IF((LEFTB($B6,4)=LEFTB(выгрузка!$B$2:$B$99,4))*(выгрузка!$D$2:$D$99&lt;0)*($G6=выгрузка!$G$2:$G$99)*(SUMIF(V$1:V5,ROW($2:$99),Z$1:Z5)+SUMIF(P$1:P6,ROW($2:$99),T$1:T6)+SUMIF(J$1:J6,ROW($2:$99),N$1:N6)+выгрузка!$D$2:$D$99&lt;0)*(ABS($A6-выгрузка!$A$2:$A$99)/$A6&lt;30%),ABS($A6-выгрузка!$A$2:$A$99)/$A6)),IF((LEFTB($B6,4)=LEFTB(выгрузка!$B$2:$B$99,4))*(выгрузка!$D$2:$D$99&lt;0)*($G6=выгрузка!$G$2:$G$99)*(SUMIF(V$1:V5,ROW($2:$99),Z$1:Z5)+SUMIF(P$1:P6,ROW($2:$99),T$1:T6)+SUMIF(J$1:J6,ROW($2:$99),N$1:N6)+выгрузка!$D$2:$D$99&lt;0)*(ABS($A6-выгрузка!$A$2:$A$99)/$A6&lt;30%),ABS($A6-выгрузка!$A$2:$A$99)/$A6),)+1,"")</f>
        <v/>
      </c>
      <c r="W6" s="24" t="str">
        <f>IFERROR(INDEX(выгрузка!$B:$B,V6),"")</f>
        <v/>
      </c>
      <c r="X6" s="24" t="str">
        <f>IFERROR(INDEX(выгрузка!$C:$C,V6),"")</f>
        <v/>
      </c>
      <c r="Y6" s="25">
        <f>IFERROR(INDEX(выгрузка!$A:$A,V6),)</f>
        <v>0</v>
      </c>
      <c r="Z6" s="23">
        <f>IFERROR(MIN(-SUMIF($J$1:$J6,V6,$N$1:$N6)-SUMIF($P$1:$P6,V6,$T$1:$T6)-SUMIF($V$1:$V5,V6,$Z$1:$Z5)-INDEX(выгрузка!$D:$D,V6),TRUNC(($F6-O6-U6)/Y6)),)</f>
        <v>0</v>
      </c>
      <c r="AA6" s="26">
        <f t="shared" si="4"/>
        <v>0</v>
      </c>
    </row>
    <row r="7" spans="1:27" x14ac:dyDescent="0.2">
      <c r="A7" s="29" t="str">
        <f t="array" ref="A7">IFERROR(INDEX(выгрузка!A:A,SMALL(IF(выгрузка!$D$2:$D$99&gt;0,ROW($2:$99)),ROW(A6))),"")</f>
        <v/>
      </c>
      <c r="B7" s="30" t="str">
        <f t="array" ref="B7">IFERROR(INDEX(выгрузка!B:B,SMALL(IF(выгрузка!$D$2:$D$99&gt;0,ROW($2:$99)),ROW(B6))),"")</f>
        <v/>
      </c>
      <c r="C7" s="31" t="str">
        <f t="array" ref="C7">IFERROR(INDEX(выгрузка!C:C,SMALL(IF(выгрузка!$D$2:$D$99&gt;0,ROW($2:$99)),ROW(C6))),"")</f>
        <v/>
      </c>
      <c r="D7" s="32" t="str">
        <f t="array" ref="D7">IFERROR(INDEX(выгрузка!D:D,SMALL(IF(выгрузка!$D$2:$D$99&gt;0,ROW($2:$99)),ROW(D6))),"")</f>
        <v/>
      </c>
      <c r="E7" s="33" t="str">
        <f t="array" ref="E7">IFERROR(INDEX(выгрузка!E:E,SMALL(IF(выгрузка!$D$2:$D$99&gt;0,ROW($2:$99)),ROW(E6))),"")</f>
        <v/>
      </c>
      <c r="F7" s="34" t="str">
        <f t="array" ref="F7">IFERROR(INDEX(выгрузка!F:F,SMALL(IF(выгрузка!$D$2:$D$99&gt;0,ROW($2:$99)),ROW(F6))),"")</f>
        <v/>
      </c>
      <c r="G7" s="33" t="str">
        <f t="array" ref="G7">IFERROR(INDEX(выгрузка!G:G,SMALL(IF(выгрузка!$D$2:$D$99&gt;0,ROW($2:$99)),ROW(G6))),"")</f>
        <v/>
      </c>
      <c r="H7" s="36" t="str">
        <f t="shared" si="0"/>
        <v/>
      </c>
      <c r="I7" s="35" t="str">
        <f t="shared" si="1"/>
        <v/>
      </c>
      <c r="J7" s="27" t="str">
        <f t="array" ref="J7">IFERROR(MATCH(MIN(IF((LEFTB($B7,4)=LEFTB(выгрузка!$B$2:$B$99,4))*(выгрузка!$D$2:$D$99&lt;0)*($G7=выгрузка!$G$2:$G$99)*(SUMIF(V$1:V6,ROW($2:$99),Z$1:Z6)+SUMIF(P$1:P6,ROW($2:$99),T$1:T6)+SUMIF(J$1:J6,ROW($2:$99),N$1:N6)+выгрузка!$D$2:$D$99&lt;0)*(ABS($A7-выгрузка!$A$2:$A$99)/$A7&lt;30%),ABS($A7-выгрузка!$A$2:$A$99)/$A7)),IF((LEFTB($B7,4)=LEFTB(выгрузка!$B$2:$B$99,4))*(выгрузка!$D$2:$D$99&lt;0)*($G7=выгрузка!$G$2:$G$99)*(SUMIF(V$1:V6,ROW($2:$99),Z$1:Z6)+SUMIF(P$1:P6,ROW($2:$99),T$1:T6)+SUMIF(J$1:J6,ROW($2:$99),N$1:N6)+выгрузка!$D$2:$D$99&lt;0)*(ABS($A7-выгрузка!$A$2:$A$99)/$A7&lt;30%),ABS($A7-выгрузка!$A$2:$A$99)/$A7),)+1,"")</f>
        <v/>
      </c>
      <c r="K7" s="24" t="str">
        <f>IFERROR(INDEX(выгрузка!$B:$B,J7),"")</f>
        <v/>
      </c>
      <c r="L7" s="24" t="str">
        <f>IFERROR(INDEX(выгрузка!$C:$C,J7),"")</f>
        <v/>
      </c>
      <c r="M7" s="28">
        <f>IFERROR(INDEX(выгрузка!$A:$A,J7),)</f>
        <v>0</v>
      </c>
      <c r="N7" s="23">
        <f>IFERROR(MIN(-SUMIF($J$1:$J6,J7,$N$1:$N6)-SUMIF($P$1:$P6,J7,$T$1:$T6)-SUMIF($V$1:$V6,J7,$Z$1:$Z6)-INDEX(выгрузка!$D:$D,J7),TRUNC($F7/M7)),)</f>
        <v>0</v>
      </c>
      <c r="O7" s="26">
        <f t="shared" ref="O7:O30" si="5">M7*N7</f>
        <v>0</v>
      </c>
      <c r="P7" s="27" t="str">
        <f t="array" ref="P7">IFERROR(MATCH(MIN(IF((LEFTB($B7,4)=LEFTB(выгрузка!$B$2:$B$99,4))*(выгрузка!$D$2:$D$99&lt;0)*($G7=выгрузка!$G$2:$G$99)*(SUMIF(V$1:V6,ROW($2:$99),Z$1:Z6)+SUMIF(P$1:P6,ROW($2:$99),T$1:T6)+SUMIF(J$1:J7,ROW($2:$99),N$1:N7)+выгрузка!$D$2:$D$99&lt;0)*(ABS($A7-выгрузка!$A$2:$A$99)/$A7&lt;30%),ABS($A7-выгрузка!$A$2:$A$99)/$A7)),IF((LEFTB($B7,4)=LEFTB(выгрузка!$B$2:$B$99,4))*(выгрузка!$D$2:$D$99&lt;0)*($G7=выгрузка!$G$2:$G$99)*(SUMIF(V$1:V6,ROW($2:$99),Z$1:Z6)+SUMIF(P$1:P6,ROW($2:$99),T$1:T6)+SUMIF(J$1:J7,ROW($2:$99),N$1:N7)+выгрузка!$D$2:$D$99&lt;0)*(ABS($A7-выгрузка!$A$2:$A$99)/$A7&lt;30%),ABS($A7-выгрузка!$A$2:$A$99)/$A7),)+1,"")</f>
        <v/>
      </c>
      <c r="Q7" s="24" t="str">
        <f>IFERROR(INDEX(выгрузка!$B:$B,P7),"")</f>
        <v/>
      </c>
      <c r="R7" s="24" t="str">
        <f>IFERROR(INDEX(выгрузка!$C:$C,P7),"")</f>
        <v/>
      </c>
      <c r="S7" s="25">
        <f>IFERROR(INDEX(выгрузка!$A:$A,P7),)</f>
        <v>0</v>
      </c>
      <c r="T7" s="23">
        <f>IFERROR(MIN(-SUMIF($J$1:$J7,P7,$N$1:$N7)-SUMIF($P$1:$P6,P7,$T$1:$T6)-SUMIF($V$1:$V6,P7,$Z$1:$Z6)-INDEX(выгрузка!$D:$D,P7),TRUNC(($F7-O7)/S7)),)</f>
        <v>0</v>
      </c>
      <c r="U7" s="26">
        <f t="shared" ref="U7:U30" si="6">S7*T7</f>
        <v>0</v>
      </c>
      <c r="V7" s="27" t="str">
        <f t="array" ref="V7">IFERROR(MATCH(MIN(IF((LEFTB($B7,4)=LEFTB(выгрузка!$B$2:$B$99,4))*(выгрузка!$D$2:$D$99&lt;0)*($G7=выгрузка!$G$2:$G$99)*(SUMIF(V$1:V6,ROW($2:$99),Z$1:Z6)+SUMIF(P$1:P7,ROW($2:$99),T$1:T7)+SUMIF(J$1:J7,ROW($2:$99),N$1:N7)+выгрузка!$D$2:$D$99&lt;0)*(ABS($A7-выгрузка!$A$2:$A$99)/$A7&lt;30%),ABS($A7-выгрузка!$A$2:$A$99)/$A7)),IF((LEFTB($B7,4)=LEFTB(выгрузка!$B$2:$B$99,4))*(выгрузка!$D$2:$D$99&lt;0)*($G7=выгрузка!$G$2:$G$99)*(SUMIF(V$1:V6,ROW($2:$99),Z$1:Z6)+SUMIF(P$1:P7,ROW($2:$99),T$1:T7)+SUMIF(J$1:J7,ROW($2:$99),N$1:N7)+выгрузка!$D$2:$D$99&lt;0)*(ABS($A7-выгрузка!$A$2:$A$99)/$A7&lt;30%),ABS($A7-выгрузка!$A$2:$A$99)/$A7),)+1,"")</f>
        <v/>
      </c>
      <c r="W7" s="24" t="str">
        <f>IFERROR(INDEX(выгрузка!$B:$B,V7),"")</f>
        <v/>
      </c>
      <c r="X7" s="24" t="str">
        <f>IFERROR(INDEX(выгрузка!$C:$C,V7),"")</f>
        <v/>
      </c>
      <c r="Y7" s="25">
        <f>IFERROR(INDEX(выгрузка!$A:$A,V7),)</f>
        <v>0</v>
      </c>
      <c r="Z7" s="23">
        <f>IFERROR(MIN(-SUMIF($J$1:$J7,V7,$N$1:$N7)-SUMIF($P$1:$P7,V7,$T$1:$T7)-SUMIF($V$1:$V6,V7,$Z$1:$Z6)-INDEX(выгрузка!$D:$D,V7),TRUNC(($F7-O7-U7)/Y7)),)</f>
        <v>0</v>
      </c>
      <c r="AA7" s="26">
        <f t="shared" ref="AA7:AA30" si="7">Y7*Z7</f>
        <v>0</v>
      </c>
    </row>
    <row r="8" spans="1:27" x14ac:dyDescent="0.2">
      <c r="A8" s="29" t="str">
        <f t="array" ref="A8">IFERROR(INDEX(выгрузка!A:A,SMALL(IF(выгрузка!$D$2:$D$99&gt;0,ROW($2:$99)),ROW(A7))),"")</f>
        <v/>
      </c>
      <c r="B8" s="30" t="str">
        <f t="array" ref="B8">IFERROR(INDEX(выгрузка!B:B,SMALL(IF(выгрузка!$D$2:$D$99&gt;0,ROW($2:$99)),ROW(B7))),"")</f>
        <v/>
      </c>
      <c r="C8" s="31" t="str">
        <f t="array" ref="C8">IFERROR(INDEX(выгрузка!C:C,SMALL(IF(выгрузка!$D$2:$D$99&gt;0,ROW($2:$99)),ROW(C7))),"")</f>
        <v/>
      </c>
      <c r="D8" s="32" t="str">
        <f t="array" ref="D8">IFERROR(INDEX(выгрузка!D:D,SMALL(IF(выгрузка!$D$2:$D$99&gt;0,ROW($2:$99)),ROW(D7))),"")</f>
        <v/>
      </c>
      <c r="E8" s="33" t="str">
        <f t="array" ref="E8">IFERROR(INDEX(выгрузка!E:E,SMALL(IF(выгрузка!$D$2:$D$99&gt;0,ROW($2:$99)),ROW(E7))),"")</f>
        <v/>
      </c>
      <c r="F8" s="34" t="str">
        <f t="array" ref="F8">IFERROR(INDEX(выгрузка!F:F,SMALL(IF(выгрузка!$D$2:$D$99&gt;0,ROW($2:$99)),ROW(F7))),"")</f>
        <v/>
      </c>
      <c r="G8" s="33" t="str">
        <f t="array" ref="G8">IFERROR(INDEX(выгрузка!G:G,SMALL(IF(выгрузка!$D$2:$D$99&gt;0,ROW($2:$99)),ROW(G7))),"")</f>
        <v/>
      </c>
      <c r="H8" s="36" t="str">
        <f t="shared" si="0"/>
        <v/>
      </c>
      <c r="I8" s="35" t="str">
        <f t="shared" si="1"/>
        <v/>
      </c>
      <c r="J8" s="27" t="str">
        <f t="array" ref="J8">IFERROR(MATCH(MIN(IF((LEFTB($B8,4)=LEFTB(выгрузка!$B$2:$B$99,4))*(выгрузка!$D$2:$D$99&lt;0)*($G8=выгрузка!$G$2:$G$99)*(SUMIF(V$1:V7,ROW($2:$99),Z$1:Z7)+SUMIF(P$1:P7,ROW($2:$99),T$1:T7)+SUMIF(J$1:J7,ROW($2:$99),N$1:N7)+выгрузка!$D$2:$D$99&lt;0)*(ABS($A8-выгрузка!$A$2:$A$99)/$A8&lt;30%),ABS($A8-выгрузка!$A$2:$A$99)/$A8)),IF((LEFTB($B8,4)=LEFTB(выгрузка!$B$2:$B$99,4))*(выгрузка!$D$2:$D$99&lt;0)*($G8=выгрузка!$G$2:$G$99)*(SUMIF(V$1:V7,ROW($2:$99),Z$1:Z7)+SUMIF(P$1:P7,ROW($2:$99),T$1:T7)+SUMIF(J$1:J7,ROW($2:$99),N$1:N7)+выгрузка!$D$2:$D$99&lt;0)*(ABS($A8-выгрузка!$A$2:$A$99)/$A8&lt;30%),ABS($A8-выгрузка!$A$2:$A$99)/$A8),)+1,"")</f>
        <v/>
      </c>
      <c r="K8" s="24" t="str">
        <f>IFERROR(INDEX(выгрузка!$B:$B,J8),"")</f>
        <v/>
      </c>
      <c r="L8" s="24" t="str">
        <f>IFERROR(INDEX(выгрузка!$C:$C,J8),"")</f>
        <v/>
      </c>
      <c r="M8" s="28">
        <f>IFERROR(INDEX(выгрузка!$A:$A,J8),)</f>
        <v>0</v>
      </c>
      <c r="N8" s="23">
        <f>IFERROR(MIN(-SUMIF($J$1:$J7,J8,$N$1:$N7)-SUMIF($P$1:$P7,J8,$T$1:$T7)-SUMIF($V$1:$V7,J8,$Z$1:$Z7)-INDEX(выгрузка!$D:$D,J8),TRUNC($F8/M8)),)</f>
        <v>0</v>
      </c>
      <c r="O8" s="26">
        <f t="shared" si="5"/>
        <v>0</v>
      </c>
      <c r="P8" s="27" t="str">
        <f t="array" ref="P8">IFERROR(MATCH(MIN(IF((LEFTB($B8,4)=LEFTB(выгрузка!$B$2:$B$99,4))*(выгрузка!$D$2:$D$99&lt;0)*($G8=выгрузка!$G$2:$G$99)*(SUMIF(V$1:V7,ROW($2:$99),Z$1:Z7)+SUMIF(P$1:P7,ROW($2:$99),T$1:T7)+SUMIF(J$1:J8,ROW($2:$99),N$1:N8)+выгрузка!$D$2:$D$99&lt;0)*(ABS($A8-выгрузка!$A$2:$A$99)/$A8&lt;30%),ABS($A8-выгрузка!$A$2:$A$99)/$A8)),IF((LEFTB($B8,4)=LEFTB(выгрузка!$B$2:$B$99,4))*(выгрузка!$D$2:$D$99&lt;0)*($G8=выгрузка!$G$2:$G$99)*(SUMIF(V$1:V7,ROW($2:$99),Z$1:Z7)+SUMIF(P$1:P7,ROW($2:$99),T$1:T7)+SUMIF(J$1:J8,ROW($2:$99),N$1:N8)+выгрузка!$D$2:$D$99&lt;0)*(ABS($A8-выгрузка!$A$2:$A$99)/$A8&lt;30%),ABS($A8-выгрузка!$A$2:$A$99)/$A8),)+1,"")</f>
        <v/>
      </c>
      <c r="Q8" s="24" t="str">
        <f>IFERROR(INDEX(выгрузка!$B:$B,P8),"")</f>
        <v/>
      </c>
      <c r="R8" s="24" t="str">
        <f>IFERROR(INDEX(выгрузка!$C:$C,P8),"")</f>
        <v/>
      </c>
      <c r="S8" s="25">
        <f>IFERROR(INDEX(выгрузка!$A:$A,P8),)</f>
        <v>0</v>
      </c>
      <c r="T8" s="23">
        <f>IFERROR(MIN(-SUMIF($J$1:$J8,P8,$N$1:$N8)-SUMIF($P$1:$P7,P8,$T$1:$T7)-SUMIF($V$1:$V7,P8,$Z$1:$Z7)-INDEX(выгрузка!$D:$D,P8),TRUNC(($F8-O8)/S8)),)</f>
        <v>0</v>
      </c>
      <c r="U8" s="26">
        <f t="shared" si="6"/>
        <v>0</v>
      </c>
      <c r="V8" s="27" t="str">
        <f t="array" ref="V8">IFERROR(MATCH(MIN(IF((LEFTB($B8,4)=LEFTB(выгрузка!$B$2:$B$99,4))*(выгрузка!$D$2:$D$99&lt;0)*($G8=выгрузка!$G$2:$G$99)*(SUMIF(V$1:V7,ROW($2:$99),Z$1:Z7)+SUMIF(P$1:P8,ROW($2:$99),T$1:T8)+SUMIF(J$1:J8,ROW($2:$99),N$1:N8)+выгрузка!$D$2:$D$99&lt;0)*(ABS($A8-выгрузка!$A$2:$A$99)/$A8&lt;30%),ABS($A8-выгрузка!$A$2:$A$99)/$A8)),IF((LEFTB($B8,4)=LEFTB(выгрузка!$B$2:$B$99,4))*(выгрузка!$D$2:$D$99&lt;0)*($G8=выгрузка!$G$2:$G$99)*(SUMIF(V$1:V7,ROW($2:$99),Z$1:Z7)+SUMIF(P$1:P8,ROW($2:$99),T$1:T8)+SUMIF(J$1:J8,ROW($2:$99),N$1:N8)+выгрузка!$D$2:$D$99&lt;0)*(ABS($A8-выгрузка!$A$2:$A$99)/$A8&lt;30%),ABS($A8-выгрузка!$A$2:$A$99)/$A8),)+1,"")</f>
        <v/>
      </c>
      <c r="W8" s="24" t="str">
        <f>IFERROR(INDEX(выгрузка!$B:$B,V8),"")</f>
        <v/>
      </c>
      <c r="X8" s="24" t="str">
        <f>IFERROR(INDEX(выгрузка!$C:$C,V8),"")</f>
        <v/>
      </c>
      <c r="Y8" s="25">
        <f>IFERROR(INDEX(выгрузка!$A:$A,V8),)</f>
        <v>0</v>
      </c>
      <c r="Z8" s="23">
        <f>IFERROR(MIN(-SUMIF($J$1:$J8,V8,$N$1:$N8)-SUMIF($P$1:$P8,V8,$T$1:$T8)-SUMIF($V$1:$V7,V8,$Z$1:$Z7)-INDEX(выгрузка!$D:$D,V8),TRUNC(($F8-O8-U8)/Y8)),)</f>
        <v>0</v>
      </c>
      <c r="AA8" s="26">
        <f t="shared" si="7"/>
        <v>0</v>
      </c>
    </row>
    <row r="9" spans="1:27" x14ac:dyDescent="0.2">
      <c r="A9" s="29" t="str">
        <f t="array" ref="A9">IFERROR(INDEX(выгрузка!A:A,SMALL(IF(выгрузка!$D$2:$D$99&gt;0,ROW($2:$99)),ROW(A8))),"")</f>
        <v/>
      </c>
      <c r="B9" s="30" t="str">
        <f t="array" ref="B9">IFERROR(INDEX(выгрузка!B:B,SMALL(IF(выгрузка!$D$2:$D$99&gt;0,ROW($2:$99)),ROW(B8))),"")</f>
        <v/>
      </c>
      <c r="C9" s="31" t="str">
        <f t="array" ref="C9">IFERROR(INDEX(выгрузка!C:C,SMALL(IF(выгрузка!$D$2:$D$99&gt;0,ROW($2:$99)),ROW(C8))),"")</f>
        <v/>
      </c>
      <c r="D9" s="32" t="str">
        <f t="array" ref="D9">IFERROR(INDEX(выгрузка!D:D,SMALL(IF(выгрузка!$D$2:$D$99&gt;0,ROW($2:$99)),ROW(D8))),"")</f>
        <v/>
      </c>
      <c r="E9" s="33" t="str">
        <f t="array" ref="E9">IFERROR(INDEX(выгрузка!E:E,SMALL(IF(выгрузка!$D$2:$D$99&gt;0,ROW($2:$99)),ROW(E8))),"")</f>
        <v/>
      </c>
      <c r="F9" s="34" t="str">
        <f t="array" ref="F9">IFERROR(INDEX(выгрузка!F:F,SMALL(IF(выгрузка!$D$2:$D$99&gt;0,ROW($2:$99)),ROW(F8))),"")</f>
        <v/>
      </c>
      <c r="G9" s="33" t="str">
        <f t="array" ref="G9">IFERROR(INDEX(выгрузка!G:G,SMALL(IF(выгрузка!$D$2:$D$99&gt;0,ROW($2:$99)),ROW(G8))),"")</f>
        <v/>
      </c>
      <c r="H9" s="36" t="str">
        <f t="shared" si="0"/>
        <v/>
      </c>
      <c r="I9" s="35" t="str">
        <f t="shared" si="1"/>
        <v/>
      </c>
      <c r="J9" s="27" t="str">
        <f t="array" ref="J9">IFERROR(MATCH(MIN(IF((LEFTB($B9,4)=LEFTB(выгрузка!$B$2:$B$99,4))*(выгрузка!$D$2:$D$99&lt;0)*($G9=выгрузка!$G$2:$G$99)*(SUMIF(V$1:V8,ROW($2:$99),Z$1:Z8)+SUMIF(P$1:P8,ROW($2:$99),T$1:T8)+SUMIF(J$1:J8,ROW($2:$99),N$1:N8)+выгрузка!$D$2:$D$99&lt;0)*(ABS($A9-выгрузка!$A$2:$A$99)/$A9&lt;30%),ABS($A9-выгрузка!$A$2:$A$99)/$A9)),IF((LEFTB($B9,4)=LEFTB(выгрузка!$B$2:$B$99,4))*(выгрузка!$D$2:$D$99&lt;0)*($G9=выгрузка!$G$2:$G$99)*(SUMIF(V$1:V8,ROW($2:$99),Z$1:Z8)+SUMIF(P$1:P8,ROW($2:$99),T$1:T8)+SUMIF(J$1:J8,ROW($2:$99),N$1:N8)+выгрузка!$D$2:$D$99&lt;0)*(ABS($A9-выгрузка!$A$2:$A$99)/$A9&lt;30%),ABS($A9-выгрузка!$A$2:$A$99)/$A9),)+1,"")</f>
        <v/>
      </c>
      <c r="K9" s="24" t="str">
        <f>IFERROR(INDEX(выгрузка!$B:$B,J9),"")</f>
        <v/>
      </c>
      <c r="L9" s="24" t="str">
        <f>IFERROR(INDEX(выгрузка!$C:$C,J9),"")</f>
        <v/>
      </c>
      <c r="M9" s="28">
        <f>IFERROR(INDEX(выгрузка!$A:$A,J9),)</f>
        <v>0</v>
      </c>
      <c r="N9" s="23">
        <f>IFERROR(MIN(-SUMIF($J$1:$J8,J9,$N$1:$N8)-SUMIF($P$1:$P8,J9,$T$1:$T8)-SUMIF($V$1:$V8,J9,$Z$1:$Z8)-INDEX(выгрузка!$D:$D,J9),TRUNC($F9/M9)),)</f>
        <v>0</v>
      </c>
      <c r="O9" s="26">
        <f t="shared" si="5"/>
        <v>0</v>
      </c>
      <c r="P9" s="27" t="str">
        <f t="array" ref="P9">IFERROR(MATCH(MIN(IF((LEFTB($B9,4)=LEFTB(выгрузка!$B$2:$B$99,4))*(выгрузка!$D$2:$D$99&lt;0)*($G9=выгрузка!$G$2:$G$99)*(SUMIF(V$1:V8,ROW($2:$99),Z$1:Z8)+SUMIF(P$1:P8,ROW($2:$99),T$1:T8)+SUMIF(J$1:J9,ROW($2:$99),N$1:N9)+выгрузка!$D$2:$D$99&lt;0)*(ABS($A9-выгрузка!$A$2:$A$99)/$A9&lt;30%),ABS($A9-выгрузка!$A$2:$A$99)/$A9)),IF((LEFTB($B9,4)=LEFTB(выгрузка!$B$2:$B$99,4))*(выгрузка!$D$2:$D$99&lt;0)*($G9=выгрузка!$G$2:$G$99)*(SUMIF(V$1:V8,ROW($2:$99),Z$1:Z8)+SUMIF(P$1:P8,ROW($2:$99),T$1:T8)+SUMIF(J$1:J9,ROW($2:$99),N$1:N9)+выгрузка!$D$2:$D$99&lt;0)*(ABS($A9-выгрузка!$A$2:$A$99)/$A9&lt;30%),ABS($A9-выгрузка!$A$2:$A$99)/$A9),)+1,"")</f>
        <v/>
      </c>
      <c r="Q9" s="24" t="str">
        <f>IFERROR(INDEX(выгрузка!$B:$B,P9),"")</f>
        <v/>
      </c>
      <c r="R9" s="24" t="str">
        <f>IFERROR(INDEX(выгрузка!$C:$C,P9),"")</f>
        <v/>
      </c>
      <c r="S9" s="25">
        <f>IFERROR(INDEX(выгрузка!$A:$A,P9),)</f>
        <v>0</v>
      </c>
      <c r="T9" s="23">
        <f>IFERROR(MIN(-SUMIF($J$1:$J9,P9,$N$1:$N9)-SUMIF($P$1:$P8,P9,$T$1:$T8)-SUMIF($V$1:$V8,P9,$Z$1:$Z8)-INDEX(выгрузка!$D:$D,P9),TRUNC(($F9-O9)/S9)),)</f>
        <v>0</v>
      </c>
      <c r="U9" s="26">
        <f t="shared" si="6"/>
        <v>0</v>
      </c>
      <c r="V9" s="27" t="str">
        <f t="array" ref="V9">IFERROR(MATCH(MIN(IF((LEFTB($B9,4)=LEFTB(выгрузка!$B$2:$B$99,4))*(выгрузка!$D$2:$D$99&lt;0)*($G9=выгрузка!$G$2:$G$99)*(SUMIF(V$1:V8,ROW($2:$99),Z$1:Z8)+SUMIF(P$1:P9,ROW($2:$99),T$1:T9)+SUMIF(J$1:J9,ROW($2:$99),N$1:N9)+выгрузка!$D$2:$D$99&lt;0)*(ABS($A9-выгрузка!$A$2:$A$99)/$A9&lt;30%),ABS($A9-выгрузка!$A$2:$A$99)/$A9)),IF((LEFTB($B9,4)=LEFTB(выгрузка!$B$2:$B$99,4))*(выгрузка!$D$2:$D$99&lt;0)*($G9=выгрузка!$G$2:$G$99)*(SUMIF(V$1:V8,ROW($2:$99),Z$1:Z8)+SUMIF(P$1:P9,ROW($2:$99),T$1:T9)+SUMIF(J$1:J9,ROW($2:$99),N$1:N9)+выгрузка!$D$2:$D$99&lt;0)*(ABS($A9-выгрузка!$A$2:$A$99)/$A9&lt;30%),ABS($A9-выгрузка!$A$2:$A$99)/$A9),)+1,"")</f>
        <v/>
      </c>
      <c r="W9" s="24" t="str">
        <f>IFERROR(INDEX(выгрузка!$B:$B,V9),"")</f>
        <v/>
      </c>
      <c r="X9" s="24" t="str">
        <f>IFERROR(INDEX(выгрузка!$C:$C,V9),"")</f>
        <v/>
      </c>
      <c r="Y9" s="25">
        <f>IFERROR(INDEX(выгрузка!$A:$A,V9),)</f>
        <v>0</v>
      </c>
      <c r="Z9" s="23">
        <f>IFERROR(MIN(-SUMIF($J$1:$J9,V9,$N$1:$N9)-SUMIF($P$1:$P9,V9,$T$1:$T9)-SUMIF($V$1:$V8,V9,$Z$1:$Z8)-INDEX(выгрузка!$D:$D,V9),TRUNC(($F9-O9-U9)/Y9)),)</f>
        <v>0</v>
      </c>
      <c r="AA9" s="26">
        <f t="shared" si="7"/>
        <v>0</v>
      </c>
    </row>
    <row r="10" spans="1:27" x14ac:dyDescent="0.2">
      <c r="A10" s="29" t="str">
        <f t="array" ref="A10">IFERROR(INDEX(выгрузка!A:A,SMALL(IF(выгрузка!$D$2:$D$99&gt;0,ROW($2:$99)),ROW(A9))),"")</f>
        <v/>
      </c>
      <c r="B10" s="30" t="str">
        <f t="array" ref="B10">IFERROR(INDEX(выгрузка!B:B,SMALL(IF(выгрузка!$D$2:$D$99&gt;0,ROW($2:$99)),ROW(B9))),"")</f>
        <v/>
      </c>
      <c r="C10" s="31" t="str">
        <f t="array" ref="C10">IFERROR(INDEX(выгрузка!C:C,SMALL(IF(выгрузка!$D$2:$D$99&gt;0,ROW($2:$99)),ROW(C9))),"")</f>
        <v/>
      </c>
      <c r="D10" s="32" t="str">
        <f t="array" ref="D10">IFERROR(INDEX(выгрузка!D:D,SMALL(IF(выгрузка!$D$2:$D$99&gt;0,ROW($2:$99)),ROW(D9))),"")</f>
        <v/>
      </c>
      <c r="E10" s="33" t="str">
        <f t="array" ref="E10">IFERROR(INDEX(выгрузка!E:E,SMALL(IF(выгрузка!$D$2:$D$99&gt;0,ROW($2:$99)),ROW(E9))),"")</f>
        <v/>
      </c>
      <c r="F10" s="34" t="str">
        <f t="array" ref="F10">IFERROR(INDEX(выгрузка!F:F,SMALL(IF(выгрузка!$D$2:$D$99&gt;0,ROW($2:$99)),ROW(F9))),"")</f>
        <v/>
      </c>
      <c r="G10" s="33" t="str">
        <f t="array" ref="G10">IFERROR(INDEX(выгрузка!G:G,SMALL(IF(выгрузка!$D$2:$D$99&gt;0,ROW($2:$99)),ROW(G9))),"")</f>
        <v/>
      </c>
      <c r="H10" s="36" t="str">
        <f t="shared" si="0"/>
        <v/>
      </c>
      <c r="I10" s="35" t="str">
        <f t="shared" si="1"/>
        <v/>
      </c>
      <c r="J10" s="27" t="str">
        <f t="array" ref="J10">IFERROR(MATCH(MIN(IF((LEFTB($B10,4)=LEFTB(выгрузка!$B$2:$B$99,4))*(выгрузка!$D$2:$D$99&lt;0)*($G10=выгрузка!$G$2:$G$99)*(SUMIF(V$1:V9,ROW($2:$99),Z$1:Z9)+SUMIF(P$1:P9,ROW($2:$99),T$1:T9)+SUMIF(J$1:J9,ROW($2:$99),N$1:N9)+выгрузка!$D$2:$D$99&lt;0)*(ABS($A10-выгрузка!$A$2:$A$99)/$A10&lt;30%),ABS($A10-выгрузка!$A$2:$A$99)/$A10)),IF((LEFTB($B10,4)=LEFTB(выгрузка!$B$2:$B$99,4))*(выгрузка!$D$2:$D$99&lt;0)*($G10=выгрузка!$G$2:$G$99)*(SUMIF(V$1:V9,ROW($2:$99),Z$1:Z9)+SUMIF(P$1:P9,ROW($2:$99),T$1:T9)+SUMIF(J$1:J9,ROW($2:$99),N$1:N9)+выгрузка!$D$2:$D$99&lt;0)*(ABS($A10-выгрузка!$A$2:$A$99)/$A10&lt;30%),ABS($A10-выгрузка!$A$2:$A$99)/$A10),)+1,"")</f>
        <v/>
      </c>
      <c r="K10" s="24" t="str">
        <f>IFERROR(INDEX(выгрузка!$B:$B,J10),"")</f>
        <v/>
      </c>
      <c r="L10" s="24" t="str">
        <f>IFERROR(INDEX(выгрузка!$C:$C,J10),"")</f>
        <v/>
      </c>
      <c r="M10" s="28">
        <f>IFERROR(INDEX(выгрузка!$A:$A,J10),)</f>
        <v>0</v>
      </c>
      <c r="N10" s="23">
        <f>IFERROR(MIN(-SUMIF($J$1:$J9,J10,$N$1:$N9)-SUMIF($P$1:$P9,J10,$T$1:$T9)-SUMIF($V$1:$V9,J10,$Z$1:$Z9)-INDEX(выгрузка!$D:$D,J10),TRUNC($F10/M10)),)</f>
        <v>0</v>
      </c>
      <c r="O10" s="26">
        <f t="shared" si="5"/>
        <v>0</v>
      </c>
      <c r="P10" s="27" t="str">
        <f t="array" ref="P10">IFERROR(MATCH(MIN(IF((LEFTB($B10,4)=LEFTB(выгрузка!$B$2:$B$99,4))*(выгрузка!$D$2:$D$99&lt;0)*($G10=выгрузка!$G$2:$G$99)*(SUMIF(V$1:V9,ROW($2:$99),Z$1:Z9)+SUMIF(P$1:P9,ROW($2:$99),T$1:T9)+SUMIF(J$1:J10,ROW($2:$99),N$1:N10)+выгрузка!$D$2:$D$99&lt;0)*(ABS($A10-выгрузка!$A$2:$A$99)/$A10&lt;30%),ABS($A10-выгрузка!$A$2:$A$99)/$A10)),IF((LEFTB($B10,4)=LEFTB(выгрузка!$B$2:$B$99,4))*(выгрузка!$D$2:$D$99&lt;0)*($G10=выгрузка!$G$2:$G$99)*(SUMIF(V$1:V9,ROW($2:$99),Z$1:Z9)+SUMIF(P$1:P9,ROW($2:$99),T$1:T9)+SUMIF(J$1:J10,ROW($2:$99),N$1:N10)+выгрузка!$D$2:$D$99&lt;0)*(ABS($A10-выгрузка!$A$2:$A$99)/$A10&lt;30%),ABS($A10-выгрузка!$A$2:$A$99)/$A10),)+1,"")</f>
        <v/>
      </c>
      <c r="Q10" s="24" t="str">
        <f>IFERROR(INDEX(выгрузка!$B:$B,P10),"")</f>
        <v/>
      </c>
      <c r="R10" s="24" t="str">
        <f>IFERROR(INDEX(выгрузка!$C:$C,P10),"")</f>
        <v/>
      </c>
      <c r="S10" s="25">
        <f>IFERROR(INDEX(выгрузка!$A:$A,P10),)</f>
        <v>0</v>
      </c>
      <c r="T10" s="23">
        <f>IFERROR(MIN(-SUMIF($J$1:$J10,P10,$N$1:$N10)-SUMIF($P$1:$P9,P10,$T$1:$T9)-SUMIF($V$1:$V9,P10,$Z$1:$Z9)-INDEX(выгрузка!$D:$D,P10),TRUNC(($F10-O10)/S10)),)</f>
        <v>0</v>
      </c>
      <c r="U10" s="26">
        <f t="shared" si="6"/>
        <v>0</v>
      </c>
      <c r="V10" s="27" t="str">
        <f t="array" ref="V10">IFERROR(MATCH(MIN(IF((LEFTB($B10,4)=LEFTB(выгрузка!$B$2:$B$99,4))*(выгрузка!$D$2:$D$99&lt;0)*($G10=выгрузка!$G$2:$G$99)*(SUMIF(V$1:V9,ROW($2:$99),Z$1:Z9)+SUMIF(P$1:P10,ROW($2:$99),T$1:T10)+SUMIF(J$1:J10,ROW($2:$99),N$1:N10)+выгрузка!$D$2:$D$99&lt;0)*(ABS($A10-выгрузка!$A$2:$A$99)/$A10&lt;30%),ABS($A10-выгрузка!$A$2:$A$99)/$A10)),IF((LEFTB($B10,4)=LEFTB(выгрузка!$B$2:$B$99,4))*(выгрузка!$D$2:$D$99&lt;0)*($G10=выгрузка!$G$2:$G$99)*(SUMIF(V$1:V9,ROW($2:$99),Z$1:Z9)+SUMIF(P$1:P10,ROW($2:$99),T$1:T10)+SUMIF(J$1:J10,ROW($2:$99),N$1:N10)+выгрузка!$D$2:$D$99&lt;0)*(ABS($A10-выгрузка!$A$2:$A$99)/$A10&lt;30%),ABS($A10-выгрузка!$A$2:$A$99)/$A10),)+1,"")</f>
        <v/>
      </c>
      <c r="W10" s="24" t="str">
        <f>IFERROR(INDEX(выгрузка!$B:$B,V10),"")</f>
        <v/>
      </c>
      <c r="X10" s="24" t="str">
        <f>IFERROR(INDEX(выгрузка!$C:$C,V10),"")</f>
        <v/>
      </c>
      <c r="Y10" s="25">
        <f>IFERROR(INDEX(выгрузка!$A:$A,V10),)</f>
        <v>0</v>
      </c>
      <c r="Z10" s="23">
        <f>IFERROR(MIN(-SUMIF($J$1:$J10,V10,$N$1:$N10)-SUMIF($P$1:$P10,V10,$T$1:$T10)-SUMIF($V$1:$V9,V10,$Z$1:$Z9)-INDEX(выгрузка!$D:$D,V10),TRUNC(($F10-O10-U10)/Y10)),)</f>
        <v>0</v>
      </c>
      <c r="AA10" s="26">
        <f t="shared" si="7"/>
        <v>0</v>
      </c>
    </row>
    <row r="11" spans="1:27" x14ac:dyDescent="0.2">
      <c r="A11" s="29" t="str">
        <f t="array" ref="A11">IFERROR(INDEX(выгрузка!A:A,SMALL(IF(выгрузка!$D$2:$D$99&gt;0,ROW($2:$99)),ROW(A10))),"")</f>
        <v/>
      </c>
      <c r="B11" s="30" t="str">
        <f t="array" ref="B11">IFERROR(INDEX(выгрузка!B:B,SMALL(IF(выгрузка!$D$2:$D$99&gt;0,ROW($2:$99)),ROW(B10))),"")</f>
        <v/>
      </c>
      <c r="C11" s="31" t="str">
        <f t="array" ref="C11">IFERROR(INDEX(выгрузка!C:C,SMALL(IF(выгрузка!$D$2:$D$99&gt;0,ROW($2:$99)),ROW(C10))),"")</f>
        <v/>
      </c>
      <c r="D11" s="32" t="str">
        <f t="array" ref="D11">IFERROR(INDEX(выгрузка!D:D,SMALL(IF(выгрузка!$D$2:$D$99&gt;0,ROW($2:$99)),ROW(D10))),"")</f>
        <v/>
      </c>
      <c r="E11" s="33" t="str">
        <f t="array" ref="E11">IFERROR(INDEX(выгрузка!E:E,SMALL(IF(выгрузка!$D$2:$D$99&gt;0,ROW($2:$99)),ROW(E10))),"")</f>
        <v/>
      </c>
      <c r="F11" s="34" t="str">
        <f t="array" ref="F11">IFERROR(INDEX(выгрузка!F:F,SMALL(IF(выгрузка!$D$2:$D$99&gt;0,ROW($2:$99)),ROW(F10))),"")</f>
        <v/>
      </c>
      <c r="G11" s="33" t="str">
        <f t="array" ref="G11">IFERROR(INDEX(выгрузка!G:G,SMALL(IF(выгрузка!$D$2:$D$99&gt;0,ROW($2:$99)),ROW(G10))),"")</f>
        <v/>
      </c>
      <c r="H11" s="36" t="str">
        <f t="shared" si="0"/>
        <v/>
      </c>
      <c r="I11" s="35" t="str">
        <f t="shared" si="1"/>
        <v/>
      </c>
      <c r="J11" s="27" t="str">
        <f t="array" ref="J11">IFERROR(MATCH(MIN(IF((LEFTB($B11,4)=LEFTB(выгрузка!$B$2:$B$99,4))*(выгрузка!$D$2:$D$99&lt;0)*($G11=выгрузка!$G$2:$G$99)*(SUMIF(V$1:V10,ROW($2:$99),Z$1:Z10)+SUMIF(P$1:P10,ROW($2:$99),T$1:T10)+SUMIF(J$1:J10,ROW($2:$99),N$1:N10)+выгрузка!$D$2:$D$99&lt;0)*(ABS($A11-выгрузка!$A$2:$A$99)/$A11&lt;30%),ABS($A11-выгрузка!$A$2:$A$99)/$A11)),IF((LEFTB($B11,4)=LEFTB(выгрузка!$B$2:$B$99,4))*(выгрузка!$D$2:$D$99&lt;0)*($G11=выгрузка!$G$2:$G$99)*(SUMIF(V$1:V10,ROW($2:$99),Z$1:Z10)+SUMIF(P$1:P10,ROW($2:$99),T$1:T10)+SUMIF(J$1:J10,ROW($2:$99),N$1:N10)+выгрузка!$D$2:$D$99&lt;0)*(ABS($A11-выгрузка!$A$2:$A$99)/$A11&lt;30%),ABS($A11-выгрузка!$A$2:$A$99)/$A11),)+1,"")</f>
        <v/>
      </c>
      <c r="K11" s="24" t="str">
        <f>IFERROR(INDEX(выгрузка!$B:$B,J11),"")</f>
        <v/>
      </c>
      <c r="L11" s="24" t="str">
        <f>IFERROR(INDEX(выгрузка!$C:$C,J11),"")</f>
        <v/>
      </c>
      <c r="M11" s="28">
        <f>IFERROR(INDEX(выгрузка!$A:$A,J11),)</f>
        <v>0</v>
      </c>
      <c r="N11" s="23">
        <f>IFERROR(MIN(-SUMIF($J$1:$J10,J11,$N$1:$N10)-SUMIF($P$1:$P10,J11,$T$1:$T10)-SUMIF($V$1:$V10,J11,$Z$1:$Z10)-INDEX(выгрузка!$D:$D,J11),TRUNC($F11/M11)),)</f>
        <v>0</v>
      </c>
      <c r="O11" s="26">
        <f t="shared" si="5"/>
        <v>0</v>
      </c>
      <c r="P11" s="27" t="str">
        <f t="array" ref="P11">IFERROR(MATCH(MIN(IF((LEFTB($B11,4)=LEFTB(выгрузка!$B$2:$B$99,4))*(выгрузка!$D$2:$D$99&lt;0)*($G11=выгрузка!$G$2:$G$99)*(SUMIF(V$1:V10,ROW($2:$99),Z$1:Z10)+SUMIF(P$1:P10,ROW($2:$99),T$1:T10)+SUMIF(J$1:J11,ROW($2:$99),N$1:N11)+выгрузка!$D$2:$D$99&lt;0)*(ABS($A11-выгрузка!$A$2:$A$99)/$A11&lt;30%),ABS($A11-выгрузка!$A$2:$A$99)/$A11)),IF((LEFTB($B11,4)=LEFTB(выгрузка!$B$2:$B$99,4))*(выгрузка!$D$2:$D$99&lt;0)*($G11=выгрузка!$G$2:$G$99)*(SUMIF(V$1:V10,ROW($2:$99),Z$1:Z10)+SUMIF(P$1:P10,ROW($2:$99),T$1:T10)+SUMIF(J$1:J11,ROW($2:$99),N$1:N11)+выгрузка!$D$2:$D$99&lt;0)*(ABS($A11-выгрузка!$A$2:$A$99)/$A11&lt;30%),ABS($A11-выгрузка!$A$2:$A$99)/$A11),)+1,"")</f>
        <v/>
      </c>
      <c r="Q11" s="24" t="str">
        <f>IFERROR(INDEX(выгрузка!$B:$B,P11),"")</f>
        <v/>
      </c>
      <c r="R11" s="24" t="str">
        <f>IFERROR(INDEX(выгрузка!$C:$C,P11),"")</f>
        <v/>
      </c>
      <c r="S11" s="25">
        <f>IFERROR(INDEX(выгрузка!$A:$A,P11),)</f>
        <v>0</v>
      </c>
      <c r="T11" s="23">
        <f>IFERROR(MIN(-SUMIF($J$1:$J11,P11,$N$1:$N11)-SUMIF($P$1:$P10,P11,$T$1:$T10)-SUMIF($V$1:$V10,P11,$Z$1:$Z10)-INDEX(выгрузка!$D:$D,P11),TRUNC(($F11-O11)/S11)),)</f>
        <v>0</v>
      </c>
      <c r="U11" s="26">
        <f t="shared" si="6"/>
        <v>0</v>
      </c>
      <c r="V11" s="27" t="str">
        <f t="array" ref="V11">IFERROR(MATCH(MIN(IF((LEFTB($B11,4)=LEFTB(выгрузка!$B$2:$B$99,4))*(выгрузка!$D$2:$D$99&lt;0)*($G11=выгрузка!$G$2:$G$99)*(SUMIF(V$1:V10,ROW($2:$99),Z$1:Z10)+SUMIF(P$1:P11,ROW($2:$99),T$1:T11)+SUMIF(J$1:J11,ROW($2:$99),N$1:N11)+выгрузка!$D$2:$D$99&lt;0)*(ABS($A11-выгрузка!$A$2:$A$99)/$A11&lt;30%),ABS($A11-выгрузка!$A$2:$A$99)/$A11)),IF((LEFTB($B11,4)=LEFTB(выгрузка!$B$2:$B$99,4))*(выгрузка!$D$2:$D$99&lt;0)*($G11=выгрузка!$G$2:$G$99)*(SUMIF(V$1:V10,ROW($2:$99),Z$1:Z10)+SUMIF(P$1:P11,ROW($2:$99),T$1:T11)+SUMIF(J$1:J11,ROW($2:$99),N$1:N11)+выгрузка!$D$2:$D$99&lt;0)*(ABS($A11-выгрузка!$A$2:$A$99)/$A11&lt;30%),ABS($A11-выгрузка!$A$2:$A$99)/$A11),)+1,"")</f>
        <v/>
      </c>
      <c r="W11" s="24" t="str">
        <f>IFERROR(INDEX(выгрузка!$B:$B,V11),"")</f>
        <v/>
      </c>
      <c r="X11" s="24" t="str">
        <f>IFERROR(INDEX(выгрузка!$C:$C,V11),"")</f>
        <v/>
      </c>
      <c r="Y11" s="25">
        <f>IFERROR(INDEX(выгрузка!$A:$A,V11),)</f>
        <v>0</v>
      </c>
      <c r="Z11" s="23">
        <f>IFERROR(MIN(-SUMIF($J$1:$J11,V11,$N$1:$N11)-SUMIF($P$1:$P11,V11,$T$1:$T11)-SUMIF($V$1:$V10,V11,$Z$1:$Z10)-INDEX(выгрузка!$D:$D,V11),TRUNC(($F11-O11-U11)/Y11)),)</f>
        <v>0</v>
      </c>
      <c r="AA11" s="26">
        <f t="shared" si="7"/>
        <v>0</v>
      </c>
    </row>
    <row r="12" spans="1:27" x14ac:dyDescent="0.2">
      <c r="A12" s="29" t="str">
        <f t="array" ref="A12">IFERROR(INDEX(выгрузка!A:A,SMALL(IF(выгрузка!$D$2:$D$99&gt;0,ROW($2:$99)),ROW(A11))),"")</f>
        <v/>
      </c>
      <c r="B12" s="30" t="str">
        <f t="array" ref="B12">IFERROR(INDEX(выгрузка!B:B,SMALL(IF(выгрузка!$D$2:$D$99&gt;0,ROW($2:$99)),ROW(B11))),"")</f>
        <v/>
      </c>
      <c r="C12" s="31" t="str">
        <f t="array" ref="C12">IFERROR(INDEX(выгрузка!C:C,SMALL(IF(выгрузка!$D$2:$D$99&gt;0,ROW($2:$99)),ROW(C11))),"")</f>
        <v/>
      </c>
      <c r="D12" s="32" t="str">
        <f t="array" ref="D12">IFERROR(INDEX(выгрузка!D:D,SMALL(IF(выгрузка!$D$2:$D$99&gt;0,ROW($2:$99)),ROW(D11))),"")</f>
        <v/>
      </c>
      <c r="E12" s="33" t="str">
        <f t="array" ref="E12">IFERROR(INDEX(выгрузка!E:E,SMALL(IF(выгрузка!$D$2:$D$99&gt;0,ROW($2:$99)),ROW(E11))),"")</f>
        <v/>
      </c>
      <c r="F12" s="34" t="str">
        <f t="array" ref="F12">IFERROR(INDEX(выгрузка!F:F,SMALL(IF(выгрузка!$D$2:$D$99&gt;0,ROW($2:$99)),ROW(F11))),"")</f>
        <v/>
      </c>
      <c r="G12" s="33" t="str">
        <f t="array" ref="G12">IFERROR(INDEX(выгрузка!G:G,SMALL(IF(выгрузка!$D$2:$D$99&gt;0,ROW($2:$99)),ROW(G11))),"")</f>
        <v/>
      </c>
      <c r="H12" s="36" t="str">
        <f t="shared" si="0"/>
        <v/>
      </c>
      <c r="I12" s="35" t="str">
        <f t="shared" si="1"/>
        <v/>
      </c>
      <c r="J12" s="27" t="str">
        <f t="array" ref="J12">IFERROR(MATCH(MIN(IF((LEFTB($B12,4)=LEFTB(выгрузка!$B$2:$B$99,4))*(выгрузка!$D$2:$D$99&lt;0)*($G12=выгрузка!$G$2:$G$99)*(SUMIF(V$1:V11,ROW($2:$99),Z$1:Z11)+SUMIF(P$1:P11,ROW($2:$99),T$1:T11)+SUMIF(J$1:J11,ROW($2:$99),N$1:N11)+выгрузка!$D$2:$D$99&lt;0)*(ABS($A12-выгрузка!$A$2:$A$99)/$A12&lt;30%),ABS($A12-выгрузка!$A$2:$A$99)/$A12)),IF((LEFTB($B12,4)=LEFTB(выгрузка!$B$2:$B$99,4))*(выгрузка!$D$2:$D$99&lt;0)*($G12=выгрузка!$G$2:$G$99)*(SUMIF(V$1:V11,ROW($2:$99),Z$1:Z11)+SUMIF(P$1:P11,ROW($2:$99),T$1:T11)+SUMIF(J$1:J11,ROW($2:$99),N$1:N11)+выгрузка!$D$2:$D$99&lt;0)*(ABS($A12-выгрузка!$A$2:$A$99)/$A12&lt;30%),ABS($A12-выгрузка!$A$2:$A$99)/$A12),)+1,"")</f>
        <v/>
      </c>
      <c r="K12" s="24" t="str">
        <f>IFERROR(INDEX(выгрузка!$B:$B,J12),"")</f>
        <v/>
      </c>
      <c r="L12" s="24" t="str">
        <f>IFERROR(INDEX(выгрузка!$C:$C,J12),"")</f>
        <v/>
      </c>
      <c r="M12" s="28">
        <f>IFERROR(INDEX(выгрузка!$A:$A,J12),)</f>
        <v>0</v>
      </c>
      <c r="N12" s="23">
        <f>IFERROR(MIN(-SUMIF($J$1:$J11,J12,$N$1:$N11)-SUMIF($P$1:$P11,J12,$T$1:$T11)-SUMIF($V$1:$V11,J12,$Z$1:$Z11)-INDEX(выгрузка!$D:$D,J12),TRUNC($F12/M12)),)</f>
        <v>0</v>
      </c>
      <c r="O12" s="26">
        <f t="shared" si="5"/>
        <v>0</v>
      </c>
      <c r="P12" s="27" t="str">
        <f t="array" ref="P12">IFERROR(MATCH(MIN(IF((LEFTB($B12,4)=LEFTB(выгрузка!$B$2:$B$99,4))*(выгрузка!$D$2:$D$99&lt;0)*($G12=выгрузка!$G$2:$G$99)*(SUMIF(V$1:V11,ROW($2:$99),Z$1:Z11)+SUMIF(P$1:P11,ROW($2:$99),T$1:T11)+SUMIF(J$1:J12,ROW($2:$99),N$1:N12)+выгрузка!$D$2:$D$99&lt;0)*(ABS($A12-выгрузка!$A$2:$A$99)/$A12&lt;30%),ABS($A12-выгрузка!$A$2:$A$99)/$A12)),IF((LEFTB($B12,4)=LEFTB(выгрузка!$B$2:$B$99,4))*(выгрузка!$D$2:$D$99&lt;0)*($G12=выгрузка!$G$2:$G$99)*(SUMIF(V$1:V11,ROW($2:$99),Z$1:Z11)+SUMIF(P$1:P11,ROW($2:$99),T$1:T11)+SUMIF(J$1:J12,ROW($2:$99),N$1:N12)+выгрузка!$D$2:$D$99&lt;0)*(ABS($A12-выгрузка!$A$2:$A$99)/$A12&lt;30%),ABS($A12-выгрузка!$A$2:$A$99)/$A12),)+1,"")</f>
        <v/>
      </c>
      <c r="Q12" s="24" t="str">
        <f>IFERROR(INDEX(выгрузка!$B:$B,P12),"")</f>
        <v/>
      </c>
      <c r="R12" s="24" t="str">
        <f>IFERROR(INDEX(выгрузка!$C:$C,P12),"")</f>
        <v/>
      </c>
      <c r="S12" s="25">
        <f>IFERROR(INDEX(выгрузка!$A:$A,P12),)</f>
        <v>0</v>
      </c>
      <c r="T12" s="23">
        <f>IFERROR(MIN(-SUMIF($J$1:$J12,P12,$N$1:$N12)-SUMIF($P$1:$P11,P12,$T$1:$T11)-SUMIF($V$1:$V11,P12,$Z$1:$Z11)-INDEX(выгрузка!$D:$D,P12),TRUNC(($F12-O12)/S12)),)</f>
        <v>0</v>
      </c>
      <c r="U12" s="26">
        <f t="shared" si="6"/>
        <v>0</v>
      </c>
      <c r="V12" s="27" t="str">
        <f t="array" ref="V12">IFERROR(MATCH(MIN(IF((LEFTB($B12,4)=LEFTB(выгрузка!$B$2:$B$99,4))*(выгрузка!$D$2:$D$99&lt;0)*($G12=выгрузка!$G$2:$G$99)*(SUMIF(V$1:V11,ROW($2:$99),Z$1:Z11)+SUMIF(P$1:P12,ROW($2:$99),T$1:T12)+SUMIF(J$1:J12,ROW($2:$99),N$1:N12)+выгрузка!$D$2:$D$99&lt;0)*(ABS($A12-выгрузка!$A$2:$A$99)/$A12&lt;30%),ABS($A12-выгрузка!$A$2:$A$99)/$A12)),IF((LEFTB($B12,4)=LEFTB(выгрузка!$B$2:$B$99,4))*(выгрузка!$D$2:$D$99&lt;0)*($G12=выгрузка!$G$2:$G$99)*(SUMIF(V$1:V11,ROW($2:$99),Z$1:Z11)+SUMIF(P$1:P12,ROW($2:$99),T$1:T12)+SUMIF(J$1:J12,ROW($2:$99),N$1:N12)+выгрузка!$D$2:$D$99&lt;0)*(ABS($A12-выгрузка!$A$2:$A$99)/$A12&lt;30%),ABS($A12-выгрузка!$A$2:$A$99)/$A12),)+1,"")</f>
        <v/>
      </c>
      <c r="W12" s="24" t="str">
        <f>IFERROR(INDEX(выгрузка!$B:$B,V12),"")</f>
        <v/>
      </c>
      <c r="X12" s="24" t="str">
        <f>IFERROR(INDEX(выгрузка!$C:$C,V12),"")</f>
        <v/>
      </c>
      <c r="Y12" s="25">
        <f>IFERROR(INDEX(выгрузка!$A:$A,V12),)</f>
        <v>0</v>
      </c>
      <c r="Z12" s="23">
        <f>IFERROR(MIN(-SUMIF($J$1:$J12,V12,$N$1:$N12)-SUMIF($P$1:$P12,V12,$T$1:$T12)-SUMIF($V$1:$V11,V12,$Z$1:$Z11)-INDEX(выгрузка!$D:$D,V12),TRUNC(($F12-O12-U12)/Y12)),)</f>
        <v>0</v>
      </c>
      <c r="AA12" s="26">
        <f t="shared" si="7"/>
        <v>0</v>
      </c>
    </row>
    <row r="13" spans="1:27" x14ac:dyDescent="0.2">
      <c r="A13" s="29" t="str">
        <f t="array" ref="A13">IFERROR(INDEX(выгрузка!A:A,SMALL(IF(выгрузка!$D$2:$D$99&gt;0,ROW($2:$99)),ROW(A12))),"")</f>
        <v/>
      </c>
      <c r="B13" s="30" t="str">
        <f t="array" ref="B13">IFERROR(INDEX(выгрузка!B:B,SMALL(IF(выгрузка!$D$2:$D$99&gt;0,ROW($2:$99)),ROW(B12))),"")</f>
        <v/>
      </c>
      <c r="C13" s="31" t="str">
        <f t="array" ref="C13">IFERROR(INDEX(выгрузка!C:C,SMALL(IF(выгрузка!$D$2:$D$99&gt;0,ROW($2:$99)),ROW(C12))),"")</f>
        <v/>
      </c>
      <c r="D13" s="32" t="str">
        <f t="array" ref="D13">IFERROR(INDEX(выгрузка!D:D,SMALL(IF(выгрузка!$D$2:$D$99&gt;0,ROW($2:$99)),ROW(D12))),"")</f>
        <v/>
      </c>
      <c r="E13" s="33" t="str">
        <f t="array" ref="E13">IFERROR(INDEX(выгрузка!E:E,SMALL(IF(выгрузка!$D$2:$D$99&gt;0,ROW($2:$99)),ROW(E12))),"")</f>
        <v/>
      </c>
      <c r="F13" s="34" t="str">
        <f t="array" ref="F13">IFERROR(INDEX(выгрузка!F:F,SMALL(IF(выгрузка!$D$2:$D$99&gt;0,ROW($2:$99)),ROW(F12))),"")</f>
        <v/>
      </c>
      <c r="G13" s="33" t="str">
        <f t="array" ref="G13">IFERROR(INDEX(выгрузка!G:G,SMALL(IF(выгрузка!$D$2:$D$99&gt;0,ROW($2:$99)),ROW(G12))),"")</f>
        <v/>
      </c>
      <c r="H13" s="36" t="str">
        <f t="shared" si="0"/>
        <v/>
      </c>
      <c r="I13" s="35" t="str">
        <f t="shared" si="1"/>
        <v/>
      </c>
      <c r="J13" s="27" t="str">
        <f t="array" ref="J13">IFERROR(MATCH(MIN(IF((LEFTB($B13,4)=LEFTB(выгрузка!$B$2:$B$99,4))*(выгрузка!$D$2:$D$99&lt;0)*($G13=выгрузка!$G$2:$G$99)*(SUMIF(V$1:V12,ROW($2:$99),Z$1:Z12)+SUMIF(P$1:P12,ROW($2:$99),T$1:T12)+SUMIF(J$1:J12,ROW($2:$99),N$1:N12)+выгрузка!$D$2:$D$99&lt;0)*(ABS($A13-выгрузка!$A$2:$A$99)/$A13&lt;30%),ABS($A13-выгрузка!$A$2:$A$99)/$A13)),IF((LEFTB($B13,4)=LEFTB(выгрузка!$B$2:$B$99,4))*(выгрузка!$D$2:$D$99&lt;0)*($G13=выгрузка!$G$2:$G$99)*(SUMIF(V$1:V12,ROW($2:$99),Z$1:Z12)+SUMIF(P$1:P12,ROW($2:$99),T$1:T12)+SUMIF(J$1:J12,ROW($2:$99),N$1:N12)+выгрузка!$D$2:$D$99&lt;0)*(ABS($A13-выгрузка!$A$2:$A$99)/$A13&lt;30%),ABS($A13-выгрузка!$A$2:$A$99)/$A13),)+1,"")</f>
        <v/>
      </c>
      <c r="K13" s="24" t="str">
        <f>IFERROR(INDEX(выгрузка!$B:$B,J13),"")</f>
        <v/>
      </c>
      <c r="L13" s="24" t="str">
        <f>IFERROR(INDEX(выгрузка!$C:$C,J13),"")</f>
        <v/>
      </c>
      <c r="M13" s="28">
        <f>IFERROR(INDEX(выгрузка!$A:$A,J13),)</f>
        <v>0</v>
      </c>
      <c r="N13" s="23">
        <f>IFERROR(MIN(-SUMIF($J$1:$J12,J13,$N$1:$N12)-SUMIF($P$1:$P12,J13,$T$1:$T12)-SUMIF($V$1:$V12,J13,$Z$1:$Z12)-INDEX(выгрузка!$D:$D,J13),TRUNC($F13/M13)),)</f>
        <v>0</v>
      </c>
      <c r="O13" s="26">
        <f t="shared" si="5"/>
        <v>0</v>
      </c>
      <c r="P13" s="27" t="str">
        <f t="array" ref="P13">IFERROR(MATCH(MIN(IF((LEFTB($B13,4)=LEFTB(выгрузка!$B$2:$B$99,4))*(выгрузка!$D$2:$D$99&lt;0)*($G13=выгрузка!$G$2:$G$99)*(SUMIF(V$1:V12,ROW($2:$99),Z$1:Z12)+SUMIF(P$1:P12,ROW($2:$99),T$1:T12)+SUMIF(J$1:J13,ROW($2:$99),N$1:N13)+выгрузка!$D$2:$D$99&lt;0)*(ABS($A13-выгрузка!$A$2:$A$99)/$A13&lt;30%),ABS($A13-выгрузка!$A$2:$A$99)/$A13)),IF((LEFTB($B13,4)=LEFTB(выгрузка!$B$2:$B$99,4))*(выгрузка!$D$2:$D$99&lt;0)*($G13=выгрузка!$G$2:$G$99)*(SUMIF(V$1:V12,ROW($2:$99),Z$1:Z12)+SUMIF(P$1:P12,ROW($2:$99),T$1:T12)+SUMIF(J$1:J13,ROW($2:$99),N$1:N13)+выгрузка!$D$2:$D$99&lt;0)*(ABS($A13-выгрузка!$A$2:$A$99)/$A13&lt;30%),ABS($A13-выгрузка!$A$2:$A$99)/$A13),)+1,"")</f>
        <v/>
      </c>
      <c r="Q13" s="24" t="str">
        <f>IFERROR(INDEX(выгрузка!$B:$B,P13),"")</f>
        <v/>
      </c>
      <c r="R13" s="24" t="str">
        <f>IFERROR(INDEX(выгрузка!$C:$C,P13),"")</f>
        <v/>
      </c>
      <c r="S13" s="25">
        <f>IFERROR(INDEX(выгрузка!$A:$A,P13),)</f>
        <v>0</v>
      </c>
      <c r="T13" s="23">
        <f>IFERROR(MIN(-SUMIF($J$1:$J13,P13,$N$1:$N13)-SUMIF($P$1:$P12,P13,$T$1:$T12)-SUMIF($V$1:$V12,P13,$Z$1:$Z12)-INDEX(выгрузка!$D:$D,P13),TRUNC(($F13-O13)/S13)),)</f>
        <v>0</v>
      </c>
      <c r="U13" s="26">
        <f t="shared" si="6"/>
        <v>0</v>
      </c>
      <c r="V13" s="27" t="str">
        <f t="array" ref="V13">IFERROR(MATCH(MIN(IF((LEFTB($B13,4)=LEFTB(выгрузка!$B$2:$B$99,4))*(выгрузка!$D$2:$D$99&lt;0)*($G13=выгрузка!$G$2:$G$99)*(SUMIF(V$1:V12,ROW($2:$99),Z$1:Z12)+SUMIF(P$1:P13,ROW($2:$99),T$1:T13)+SUMIF(J$1:J13,ROW($2:$99),N$1:N13)+выгрузка!$D$2:$D$99&lt;0)*(ABS($A13-выгрузка!$A$2:$A$99)/$A13&lt;30%),ABS($A13-выгрузка!$A$2:$A$99)/$A13)),IF((LEFTB($B13,4)=LEFTB(выгрузка!$B$2:$B$99,4))*(выгрузка!$D$2:$D$99&lt;0)*($G13=выгрузка!$G$2:$G$99)*(SUMIF(V$1:V12,ROW($2:$99),Z$1:Z12)+SUMIF(P$1:P13,ROW($2:$99),T$1:T13)+SUMIF(J$1:J13,ROW($2:$99),N$1:N13)+выгрузка!$D$2:$D$99&lt;0)*(ABS($A13-выгрузка!$A$2:$A$99)/$A13&lt;30%),ABS($A13-выгрузка!$A$2:$A$99)/$A13),)+1,"")</f>
        <v/>
      </c>
      <c r="W13" s="24" t="str">
        <f>IFERROR(INDEX(выгрузка!$B:$B,V13),"")</f>
        <v/>
      </c>
      <c r="X13" s="24" t="str">
        <f>IFERROR(INDEX(выгрузка!$C:$C,V13),"")</f>
        <v/>
      </c>
      <c r="Y13" s="25">
        <f>IFERROR(INDEX(выгрузка!$A:$A,V13),)</f>
        <v>0</v>
      </c>
      <c r="Z13" s="23">
        <f>IFERROR(MIN(-SUMIF($J$1:$J13,V13,$N$1:$N13)-SUMIF($P$1:$P13,V13,$T$1:$T13)-SUMIF($V$1:$V12,V13,$Z$1:$Z12)-INDEX(выгрузка!$D:$D,V13),TRUNC(($F13-O13-U13)/Y13)),)</f>
        <v>0</v>
      </c>
      <c r="AA13" s="26">
        <f t="shared" si="7"/>
        <v>0</v>
      </c>
    </row>
    <row r="14" spans="1:27" x14ac:dyDescent="0.2">
      <c r="A14" s="29" t="str">
        <f t="array" ref="A14">IFERROR(INDEX(выгрузка!A:A,SMALL(IF(выгрузка!$D$2:$D$99&gt;0,ROW($2:$99)),ROW(A13))),"")</f>
        <v/>
      </c>
      <c r="B14" s="30" t="str">
        <f t="array" ref="B14">IFERROR(INDEX(выгрузка!B:B,SMALL(IF(выгрузка!$D$2:$D$99&gt;0,ROW($2:$99)),ROW(B13))),"")</f>
        <v/>
      </c>
      <c r="C14" s="31" t="str">
        <f t="array" ref="C14">IFERROR(INDEX(выгрузка!C:C,SMALL(IF(выгрузка!$D$2:$D$99&gt;0,ROW($2:$99)),ROW(C13))),"")</f>
        <v/>
      </c>
      <c r="D14" s="32" t="str">
        <f t="array" ref="D14">IFERROR(INDEX(выгрузка!D:D,SMALL(IF(выгрузка!$D$2:$D$99&gt;0,ROW($2:$99)),ROW(D13))),"")</f>
        <v/>
      </c>
      <c r="E14" s="33" t="str">
        <f t="array" ref="E14">IFERROR(INDEX(выгрузка!E:E,SMALL(IF(выгрузка!$D$2:$D$99&gt;0,ROW($2:$99)),ROW(E13))),"")</f>
        <v/>
      </c>
      <c r="F14" s="34" t="str">
        <f t="array" ref="F14">IFERROR(INDEX(выгрузка!F:F,SMALL(IF(выгрузка!$D$2:$D$99&gt;0,ROW($2:$99)),ROW(F13))),"")</f>
        <v/>
      </c>
      <c r="G14" s="33" t="str">
        <f t="array" ref="G14">IFERROR(INDEX(выгрузка!G:G,SMALL(IF(выгрузка!$D$2:$D$99&gt;0,ROW($2:$99)),ROW(G13))),"")</f>
        <v/>
      </c>
      <c r="H14" s="36" t="str">
        <f t="shared" si="0"/>
        <v/>
      </c>
      <c r="I14" s="35" t="str">
        <f t="shared" si="1"/>
        <v/>
      </c>
      <c r="J14" s="27" t="str">
        <f t="array" ref="J14">IFERROR(MATCH(MIN(IF((LEFTB($B14,4)=LEFTB(выгрузка!$B$2:$B$99,4))*(выгрузка!$D$2:$D$99&lt;0)*($G14=выгрузка!$G$2:$G$99)*(SUMIF(V$1:V13,ROW($2:$99),Z$1:Z13)+SUMIF(P$1:P13,ROW($2:$99),T$1:T13)+SUMIF(J$1:J13,ROW($2:$99),N$1:N13)+выгрузка!$D$2:$D$99&lt;0)*(ABS($A14-выгрузка!$A$2:$A$99)/$A14&lt;30%),ABS($A14-выгрузка!$A$2:$A$99)/$A14)),IF((LEFTB($B14,4)=LEFTB(выгрузка!$B$2:$B$99,4))*(выгрузка!$D$2:$D$99&lt;0)*($G14=выгрузка!$G$2:$G$99)*(SUMIF(V$1:V13,ROW($2:$99),Z$1:Z13)+SUMIF(P$1:P13,ROW($2:$99),T$1:T13)+SUMIF(J$1:J13,ROW($2:$99),N$1:N13)+выгрузка!$D$2:$D$99&lt;0)*(ABS($A14-выгрузка!$A$2:$A$99)/$A14&lt;30%),ABS($A14-выгрузка!$A$2:$A$99)/$A14),)+1,"")</f>
        <v/>
      </c>
      <c r="K14" s="24" t="str">
        <f>IFERROR(INDEX(выгрузка!$B:$B,J14),"")</f>
        <v/>
      </c>
      <c r="L14" s="24" t="str">
        <f>IFERROR(INDEX(выгрузка!$C:$C,J14),"")</f>
        <v/>
      </c>
      <c r="M14" s="28">
        <f>IFERROR(INDEX(выгрузка!$A:$A,J14),)</f>
        <v>0</v>
      </c>
      <c r="N14" s="23">
        <f>IFERROR(MIN(-SUMIF($J$1:$J13,J14,$N$1:$N13)-SUMIF($P$1:$P13,J14,$T$1:$T13)-SUMIF($V$1:$V13,J14,$Z$1:$Z13)-INDEX(выгрузка!$D:$D,J14),TRUNC($F14/M14)),)</f>
        <v>0</v>
      </c>
      <c r="O14" s="26">
        <f t="shared" si="5"/>
        <v>0</v>
      </c>
      <c r="P14" s="27" t="str">
        <f t="array" ref="P14">IFERROR(MATCH(MIN(IF((LEFTB($B14,4)=LEFTB(выгрузка!$B$2:$B$99,4))*(выгрузка!$D$2:$D$99&lt;0)*($G14=выгрузка!$G$2:$G$99)*(SUMIF(V$1:V13,ROW($2:$99),Z$1:Z13)+SUMIF(P$1:P13,ROW($2:$99),T$1:T13)+SUMIF(J$1:J14,ROW($2:$99),N$1:N14)+выгрузка!$D$2:$D$99&lt;0)*(ABS($A14-выгрузка!$A$2:$A$99)/$A14&lt;30%),ABS($A14-выгрузка!$A$2:$A$99)/$A14)),IF((LEFTB($B14,4)=LEFTB(выгрузка!$B$2:$B$99,4))*(выгрузка!$D$2:$D$99&lt;0)*($G14=выгрузка!$G$2:$G$99)*(SUMIF(V$1:V13,ROW($2:$99),Z$1:Z13)+SUMIF(P$1:P13,ROW($2:$99),T$1:T13)+SUMIF(J$1:J14,ROW($2:$99),N$1:N14)+выгрузка!$D$2:$D$99&lt;0)*(ABS($A14-выгрузка!$A$2:$A$99)/$A14&lt;30%),ABS($A14-выгрузка!$A$2:$A$99)/$A14),)+1,"")</f>
        <v/>
      </c>
      <c r="Q14" s="24" t="str">
        <f>IFERROR(INDEX(выгрузка!$B:$B,P14),"")</f>
        <v/>
      </c>
      <c r="R14" s="24" t="str">
        <f>IFERROR(INDEX(выгрузка!$C:$C,P14),"")</f>
        <v/>
      </c>
      <c r="S14" s="25">
        <f>IFERROR(INDEX(выгрузка!$A:$A,P14),)</f>
        <v>0</v>
      </c>
      <c r="T14" s="23">
        <f>IFERROR(MIN(-SUMIF($J$1:$J14,P14,$N$1:$N14)-SUMIF($P$1:$P13,P14,$T$1:$T13)-SUMIF($V$1:$V13,P14,$Z$1:$Z13)-INDEX(выгрузка!$D:$D,P14),TRUNC(($F14-O14)/S14)),)</f>
        <v>0</v>
      </c>
      <c r="U14" s="26">
        <f t="shared" si="6"/>
        <v>0</v>
      </c>
      <c r="V14" s="27" t="str">
        <f t="array" ref="V14">IFERROR(MATCH(MIN(IF((LEFTB($B14,4)=LEFTB(выгрузка!$B$2:$B$99,4))*(выгрузка!$D$2:$D$99&lt;0)*($G14=выгрузка!$G$2:$G$99)*(SUMIF(V$1:V13,ROW($2:$99),Z$1:Z13)+SUMIF(P$1:P14,ROW($2:$99),T$1:T14)+SUMIF(J$1:J14,ROW($2:$99),N$1:N14)+выгрузка!$D$2:$D$99&lt;0)*(ABS($A14-выгрузка!$A$2:$A$99)/$A14&lt;30%),ABS($A14-выгрузка!$A$2:$A$99)/$A14)),IF((LEFTB($B14,4)=LEFTB(выгрузка!$B$2:$B$99,4))*(выгрузка!$D$2:$D$99&lt;0)*($G14=выгрузка!$G$2:$G$99)*(SUMIF(V$1:V13,ROW($2:$99),Z$1:Z13)+SUMIF(P$1:P14,ROW($2:$99),T$1:T14)+SUMIF(J$1:J14,ROW($2:$99),N$1:N14)+выгрузка!$D$2:$D$99&lt;0)*(ABS($A14-выгрузка!$A$2:$A$99)/$A14&lt;30%),ABS($A14-выгрузка!$A$2:$A$99)/$A14),)+1,"")</f>
        <v/>
      </c>
      <c r="W14" s="24" t="str">
        <f>IFERROR(INDEX(выгрузка!$B:$B,V14),"")</f>
        <v/>
      </c>
      <c r="X14" s="24" t="str">
        <f>IFERROR(INDEX(выгрузка!$C:$C,V14),"")</f>
        <v/>
      </c>
      <c r="Y14" s="25">
        <f>IFERROR(INDEX(выгрузка!$A:$A,V14),)</f>
        <v>0</v>
      </c>
      <c r="Z14" s="23">
        <f>IFERROR(MIN(-SUMIF($J$1:$J14,V14,$N$1:$N14)-SUMIF($P$1:$P14,V14,$T$1:$T14)-SUMIF($V$1:$V13,V14,$Z$1:$Z13)-INDEX(выгрузка!$D:$D,V14),TRUNC(($F14-O14-U14)/Y14)),)</f>
        <v>0</v>
      </c>
      <c r="AA14" s="26">
        <f t="shared" si="7"/>
        <v>0</v>
      </c>
    </row>
    <row r="15" spans="1:27" x14ac:dyDescent="0.2">
      <c r="A15" s="29" t="str">
        <f t="array" ref="A15">IFERROR(INDEX(выгрузка!A:A,SMALL(IF(выгрузка!$D$2:$D$99&gt;0,ROW($2:$99)),ROW(A14))),"")</f>
        <v/>
      </c>
      <c r="B15" s="30" t="str">
        <f t="array" ref="B15">IFERROR(INDEX(выгрузка!B:B,SMALL(IF(выгрузка!$D$2:$D$99&gt;0,ROW($2:$99)),ROW(B14))),"")</f>
        <v/>
      </c>
      <c r="C15" s="31" t="str">
        <f t="array" ref="C15">IFERROR(INDEX(выгрузка!C:C,SMALL(IF(выгрузка!$D$2:$D$99&gt;0,ROW($2:$99)),ROW(C14))),"")</f>
        <v/>
      </c>
      <c r="D15" s="32" t="str">
        <f t="array" ref="D15">IFERROR(INDEX(выгрузка!D:D,SMALL(IF(выгрузка!$D$2:$D$99&gt;0,ROW($2:$99)),ROW(D14))),"")</f>
        <v/>
      </c>
      <c r="E15" s="33" t="str">
        <f t="array" ref="E15">IFERROR(INDEX(выгрузка!E:E,SMALL(IF(выгрузка!$D$2:$D$99&gt;0,ROW($2:$99)),ROW(E14))),"")</f>
        <v/>
      </c>
      <c r="F15" s="34" t="str">
        <f t="array" ref="F15">IFERROR(INDEX(выгрузка!F:F,SMALL(IF(выгрузка!$D$2:$D$99&gt;0,ROW($2:$99)),ROW(F14))),"")</f>
        <v/>
      </c>
      <c r="G15" s="33" t="str">
        <f t="array" ref="G15">IFERROR(INDEX(выгрузка!G:G,SMALL(IF(выгрузка!$D$2:$D$99&gt;0,ROW($2:$99)),ROW(G14))),"")</f>
        <v/>
      </c>
      <c r="H15" s="36" t="str">
        <f t="shared" si="0"/>
        <v/>
      </c>
      <c r="I15" s="35" t="str">
        <f t="shared" si="1"/>
        <v/>
      </c>
      <c r="J15" s="27" t="str">
        <f t="array" ref="J15">IFERROR(MATCH(MIN(IF((LEFTB($B15,4)=LEFTB(выгрузка!$B$2:$B$99,4))*(выгрузка!$D$2:$D$99&lt;0)*($G15=выгрузка!$G$2:$G$99)*(SUMIF(V$1:V14,ROW($2:$99),Z$1:Z14)+SUMIF(P$1:P14,ROW($2:$99),T$1:T14)+SUMIF(J$1:J14,ROW($2:$99),N$1:N14)+выгрузка!$D$2:$D$99&lt;0)*(ABS($A15-выгрузка!$A$2:$A$99)/$A15&lt;30%),ABS($A15-выгрузка!$A$2:$A$99)/$A15)),IF((LEFTB($B15,4)=LEFTB(выгрузка!$B$2:$B$99,4))*(выгрузка!$D$2:$D$99&lt;0)*($G15=выгрузка!$G$2:$G$99)*(SUMIF(V$1:V14,ROW($2:$99),Z$1:Z14)+SUMIF(P$1:P14,ROW($2:$99),T$1:T14)+SUMIF(J$1:J14,ROW($2:$99),N$1:N14)+выгрузка!$D$2:$D$99&lt;0)*(ABS($A15-выгрузка!$A$2:$A$99)/$A15&lt;30%),ABS($A15-выгрузка!$A$2:$A$99)/$A15),)+1,"")</f>
        <v/>
      </c>
      <c r="K15" s="24" t="str">
        <f>IFERROR(INDEX(выгрузка!$B:$B,J15),"")</f>
        <v/>
      </c>
      <c r="L15" s="24" t="str">
        <f>IFERROR(INDEX(выгрузка!$C:$C,J15),"")</f>
        <v/>
      </c>
      <c r="M15" s="28">
        <f>IFERROR(INDEX(выгрузка!$A:$A,J15),)</f>
        <v>0</v>
      </c>
      <c r="N15" s="23">
        <f>IFERROR(MIN(-SUMIF($J$1:$J14,J15,$N$1:$N14)-SUMIF($P$1:$P14,J15,$T$1:$T14)-SUMIF($V$1:$V14,J15,$Z$1:$Z14)-INDEX(выгрузка!$D:$D,J15),TRUNC($F15/M15)),)</f>
        <v>0</v>
      </c>
      <c r="O15" s="26">
        <f t="shared" si="5"/>
        <v>0</v>
      </c>
      <c r="P15" s="27" t="str">
        <f t="array" ref="P15">IFERROR(MATCH(MIN(IF((LEFTB($B15,4)=LEFTB(выгрузка!$B$2:$B$99,4))*(выгрузка!$D$2:$D$99&lt;0)*($G15=выгрузка!$G$2:$G$99)*(SUMIF(V$1:V14,ROW($2:$99),Z$1:Z14)+SUMIF(P$1:P14,ROW($2:$99),T$1:T14)+SUMIF(J$1:J15,ROW($2:$99),N$1:N15)+выгрузка!$D$2:$D$99&lt;0)*(ABS($A15-выгрузка!$A$2:$A$99)/$A15&lt;30%),ABS($A15-выгрузка!$A$2:$A$99)/$A15)),IF((LEFTB($B15,4)=LEFTB(выгрузка!$B$2:$B$99,4))*(выгрузка!$D$2:$D$99&lt;0)*($G15=выгрузка!$G$2:$G$99)*(SUMIF(V$1:V14,ROW($2:$99),Z$1:Z14)+SUMIF(P$1:P14,ROW($2:$99),T$1:T14)+SUMIF(J$1:J15,ROW($2:$99),N$1:N15)+выгрузка!$D$2:$D$99&lt;0)*(ABS($A15-выгрузка!$A$2:$A$99)/$A15&lt;30%),ABS($A15-выгрузка!$A$2:$A$99)/$A15),)+1,"")</f>
        <v/>
      </c>
      <c r="Q15" s="24" t="str">
        <f>IFERROR(INDEX(выгрузка!$B:$B,P15),"")</f>
        <v/>
      </c>
      <c r="R15" s="24" t="str">
        <f>IFERROR(INDEX(выгрузка!$C:$C,P15),"")</f>
        <v/>
      </c>
      <c r="S15" s="25">
        <f>IFERROR(INDEX(выгрузка!$A:$A,P15),)</f>
        <v>0</v>
      </c>
      <c r="T15" s="23">
        <f>IFERROR(MIN(-SUMIF($J$1:$J15,P15,$N$1:$N15)-SUMIF($P$1:$P14,P15,$T$1:$T14)-SUMIF($V$1:$V14,P15,$Z$1:$Z14)-INDEX(выгрузка!$D:$D,P15),TRUNC(($F15-O15)/S15)),)</f>
        <v>0</v>
      </c>
      <c r="U15" s="26">
        <f t="shared" si="6"/>
        <v>0</v>
      </c>
      <c r="V15" s="27" t="str">
        <f t="array" ref="V15">IFERROR(MATCH(MIN(IF((LEFTB($B15,4)=LEFTB(выгрузка!$B$2:$B$99,4))*(выгрузка!$D$2:$D$99&lt;0)*($G15=выгрузка!$G$2:$G$99)*(SUMIF(V$1:V14,ROW($2:$99),Z$1:Z14)+SUMIF(P$1:P15,ROW($2:$99),T$1:T15)+SUMIF(J$1:J15,ROW($2:$99),N$1:N15)+выгрузка!$D$2:$D$99&lt;0)*(ABS($A15-выгрузка!$A$2:$A$99)/$A15&lt;30%),ABS($A15-выгрузка!$A$2:$A$99)/$A15)),IF((LEFTB($B15,4)=LEFTB(выгрузка!$B$2:$B$99,4))*(выгрузка!$D$2:$D$99&lt;0)*($G15=выгрузка!$G$2:$G$99)*(SUMIF(V$1:V14,ROW($2:$99),Z$1:Z14)+SUMIF(P$1:P15,ROW($2:$99),T$1:T15)+SUMIF(J$1:J15,ROW($2:$99),N$1:N15)+выгрузка!$D$2:$D$99&lt;0)*(ABS($A15-выгрузка!$A$2:$A$99)/$A15&lt;30%),ABS($A15-выгрузка!$A$2:$A$99)/$A15),)+1,"")</f>
        <v/>
      </c>
      <c r="W15" s="24" t="str">
        <f>IFERROR(INDEX(выгрузка!$B:$B,V15),"")</f>
        <v/>
      </c>
      <c r="X15" s="24" t="str">
        <f>IFERROR(INDEX(выгрузка!$C:$C,V15),"")</f>
        <v/>
      </c>
      <c r="Y15" s="25">
        <f>IFERROR(INDEX(выгрузка!$A:$A,V15),)</f>
        <v>0</v>
      </c>
      <c r="Z15" s="23">
        <f>IFERROR(MIN(-SUMIF($J$1:$J15,V15,$N$1:$N15)-SUMIF($P$1:$P15,V15,$T$1:$T15)-SUMIF($V$1:$V14,V15,$Z$1:$Z14)-INDEX(выгрузка!$D:$D,V15),TRUNC(($F15-O15-U15)/Y15)),)</f>
        <v>0</v>
      </c>
      <c r="AA15" s="26">
        <f t="shared" si="7"/>
        <v>0</v>
      </c>
    </row>
    <row r="16" spans="1:27" x14ac:dyDescent="0.2">
      <c r="A16" s="29" t="str">
        <f t="array" ref="A16">IFERROR(INDEX(выгрузка!A:A,SMALL(IF(выгрузка!$D$2:$D$99&gt;0,ROW($2:$99)),ROW(A15))),"")</f>
        <v/>
      </c>
      <c r="B16" s="30" t="str">
        <f t="array" ref="B16">IFERROR(INDEX(выгрузка!B:B,SMALL(IF(выгрузка!$D$2:$D$99&gt;0,ROW($2:$99)),ROW(B15))),"")</f>
        <v/>
      </c>
      <c r="C16" s="31" t="str">
        <f t="array" ref="C16">IFERROR(INDEX(выгрузка!C:C,SMALL(IF(выгрузка!$D$2:$D$99&gt;0,ROW($2:$99)),ROW(C15))),"")</f>
        <v/>
      </c>
      <c r="D16" s="32" t="str">
        <f t="array" ref="D16">IFERROR(INDEX(выгрузка!D:D,SMALL(IF(выгрузка!$D$2:$D$99&gt;0,ROW($2:$99)),ROW(D15))),"")</f>
        <v/>
      </c>
      <c r="E16" s="33" t="str">
        <f t="array" ref="E16">IFERROR(INDEX(выгрузка!E:E,SMALL(IF(выгрузка!$D$2:$D$99&gt;0,ROW($2:$99)),ROW(E15))),"")</f>
        <v/>
      </c>
      <c r="F16" s="34" t="str">
        <f t="array" ref="F16">IFERROR(INDEX(выгрузка!F:F,SMALL(IF(выгрузка!$D$2:$D$99&gt;0,ROW($2:$99)),ROW(F15))),"")</f>
        <v/>
      </c>
      <c r="G16" s="33" t="str">
        <f t="array" ref="G16">IFERROR(INDEX(выгрузка!G:G,SMALL(IF(выгрузка!$D$2:$D$99&gt;0,ROW($2:$99)),ROW(G15))),"")</f>
        <v/>
      </c>
      <c r="H16" s="36" t="str">
        <f t="shared" si="0"/>
        <v/>
      </c>
      <c r="I16" s="35" t="str">
        <f t="shared" si="1"/>
        <v/>
      </c>
      <c r="J16" s="27" t="str">
        <f t="array" ref="J16">IFERROR(MATCH(MIN(IF((LEFTB($B16,4)=LEFTB(выгрузка!$B$2:$B$99,4))*(выгрузка!$D$2:$D$99&lt;0)*($G16=выгрузка!$G$2:$G$99)*(SUMIF(V$1:V15,ROW($2:$99),Z$1:Z15)+SUMIF(P$1:P15,ROW($2:$99),T$1:T15)+SUMIF(J$1:J15,ROW($2:$99),N$1:N15)+выгрузка!$D$2:$D$99&lt;0)*(ABS($A16-выгрузка!$A$2:$A$99)/$A16&lt;30%),ABS($A16-выгрузка!$A$2:$A$99)/$A16)),IF((LEFTB($B16,4)=LEFTB(выгрузка!$B$2:$B$99,4))*(выгрузка!$D$2:$D$99&lt;0)*($G16=выгрузка!$G$2:$G$99)*(SUMIF(V$1:V15,ROW($2:$99),Z$1:Z15)+SUMIF(P$1:P15,ROW($2:$99),T$1:T15)+SUMIF(J$1:J15,ROW($2:$99),N$1:N15)+выгрузка!$D$2:$D$99&lt;0)*(ABS($A16-выгрузка!$A$2:$A$99)/$A16&lt;30%),ABS($A16-выгрузка!$A$2:$A$99)/$A16),)+1,"")</f>
        <v/>
      </c>
      <c r="K16" s="24" t="str">
        <f>IFERROR(INDEX(выгрузка!$B:$B,J16),"")</f>
        <v/>
      </c>
      <c r="L16" s="24" t="str">
        <f>IFERROR(INDEX(выгрузка!$C:$C,J16),"")</f>
        <v/>
      </c>
      <c r="M16" s="28">
        <f>IFERROR(INDEX(выгрузка!$A:$A,J16),)</f>
        <v>0</v>
      </c>
      <c r="N16" s="23">
        <f>IFERROR(MIN(-SUMIF($J$1:$J15,J16,$N$1:$N15)-SUMIF($P$1:$P15,J16,$T$1:$T15)-SUMIF($V$1:$V15,J16,$Z$1:$Z15)-INDEX(выгрузка!$D:$D,J16),TRUNC($F16/M16)),)</f>
        <v>0</v>
      </c>
      <c r="O16" s="26">
        <f t="shared" si="5"/>
        <v>0</v>
      </c>
      <c r="P16" s="27" t="str">
        <f t="array" ref="P16">IFERROR(MATCH(MIN(IF((LEFTB($B16,4)=LEFTB(выгрузка!$B$2:$B$99,4))*(выгрузка!$D$2:$D$99&lt;0)*($G16=выгрузка!$G$2:$G$99)*(SUMIF(V$1:V15,ROW($2:$99),Z$1:Z15)+SUMIF(P$1:P15,ROW($2:$99),T$1:T15)+SUMIF(J$1:J16,ROW($2:$99),N$1:N16)+выгрузка!$D$2:$D$99&lt;0)*(ABS($A16-выгрузка!$A$2:$A$99)/$A16&lt;30%),ABS($A16-выгрузка!$A$2:$A$99)/$A16)),IF((LEFTB($B16,4)=LEFTB(выгрузка!$B$2:$B$99,4))*(выгрузка!$D$2:$D$99&lt;0)*($G16=выгрузка!$G$2:$G$99)*(SUMIF(V$1:V15,ROW($2:$99),Z$1:Z15)+SUMIF(P$1:P15,ROW($2:$99),T$1:T15)+SUMIF(J$1:J16,ROW($2:$99),N$1:N16)+выгрузка!$D$2:$D$99&lt;0)*(ABS($A16-выгрузка!$A$2:$A$99)/$A16&lt;30%),ABS($A16-выгрузка!$A$2:$A$99)/$A16),)+1,"")</f>
        <v/>
      </c>
      <c r="Q16" s="24" t="str">
        <f>IFERROR(INDEX(выгрузка!$B:$B,P16),"")</f>
        <v/>
      </c>
      <c r="R16" s="24" t="str">
        <f>IFERROR(INDEX(выгрузка!$C:$C,P16),"")</f>
        <v/>
      </c>
      <c r="S16" s="25">
        <f>IFERROR(INDEX(выгрузка!$A:$A,P16),)</f>
        <v>0</v>
      </c>
      <c r="T16" s="23">
        <f>IFERROR(MIN(-SUMIF($J$1:$J16,P16,$N$1:$N16)-SUMIF($P$1:$P15,P16,$T$1:$T15)-SUMIF($V$1:$V15,P16,$Z$1:$Z15)-INDEX(выгрузка!$D:$D,P16),TRUNC(($F16-O16)/S16)),)</f>
        <v>0</v>
      </c>
      <c r="U16" s="26">
        <f t="shared" si="6"/>
        <v>0</v>
      </c>
      <c r="V16" s="27" t="str">
        <f t="array" ref="V16">IFERROR(MATCH(MIN(IF((LEFTB($B16,4)=LEFTB(выгрузка!$B$2:$B$99,4))*(выгрузка!$D$2:$D$99&lt;0)*($G16=выгрузка!$G$2:$G$99)*(SUMIF(V$1:V15,ROW($2:$99),Z$1:Z15)+SUMIF(P$1:P16,ROW($2:$99),T$1:T16)+SUMIF(J$1:J16,ROW($2:$99),N$1:N16)+выгрузка!$D$2:$D$99&lt;0)*(ABS($A16-выгрузка!$A$2:$A$99)/$A16&lt;30%),ABS($A16-выгрузка!$A$2:$A$99)/$A16)),IF((LEFTB($B16,4)=LEFTB(выгрузка!$B$2:$B$99,4))*(выгрузка!$D$2:$D$99&lt;0)*($G16=выгрузка!$G$2:$G$99)*(SUMIF(V$1:V15,ROW($2:$99),Z$1:Z15)+SUMIF(P$1:P16,ROW($2:$99),T$1:T16)+SUMIF(J$1:J16,ROW($2:$99),N$1:N16)+выгрузка!$D$2:$D$99&lt;0)*(ABS($A16-выгрузка!$A$2:$A$99)/$A16&lt;30%),ABS($A16-выгрузка!$A$2:$A$99)/$A16),)+1,"")</f>
        <v/>
      </c>
      <c r="W16" s="24" t="str">
        <f>IFERROR(INDEX(выгрузка!$B:$B,V16),"")</f>
        <v/>
      </c>
      <c r="X16" s="24" t="str">
        <f>IFERROR(INDEX(выгрузка!$C:$C,V16),"")</f>
        <v/>
      </c>
      <c r="Y16" s="25">
        <f>IFERROR(INDEX(выгрузка!$A:$A,V16),)</f>
        <v>0</v>
      </c>
      <c r="Z16" s="23">
        <f>IFERROR(MIN(-SUMIF($J$1:$J16,V16,$N$1:$N16)-SUMIF($P$1:$P16,V16,$T$1:$T16)-SUMIF($V$1:$V15,V16,$Z$1:$Z15)-INDEX(выгрузка!$D:$D,V16),TRUNC(($F16-O16-U16)/Y16)),)</f>
        <v>0</v>
      </c>
      <c r="AA16" s="26">
        <f t="shared" si="7"/>
        <v>0</v>
      </c>
    </row>
    <row r="17" spans="1:27" x14ac:dyDescent="0.2">
      <c r="A17" s="29" t="str">
        <f t="array" ref="A17">IFERROR(INDEX(выгрузка!A:A,SMALL(IF(выгрузка!$D$2:$D$99&gt;0,ROW($2:$99)),ROW(A16))),"")</f>
        <v/>
      </c>
      <c r="B17" s="30" t="str">
        <f t="array" ref="B17">IFERROR(INDEX(выгрузка!B:B,SMALL(IF(выгрузка!$D$2:$D$99&gt;0,ROW($2:$99)),ROW(B16))),"")</f>
        <v/>
      </c>
      <c r="C17" s="31" t="str">
        <f t="array" ref="C17">IFERROR(INDEX(выгрузка!C:C,SMALL(IF(выгрузка!$D$2:$D$99&gt;0,ROW($2:$99)),ROW(C16))),"")</f>
        <v/>
      </c>
      <c r="D17" s="32" t="str">
        <f t="array" ref="D17">IFERROR(INDEX(выгрузка!D:D,SMALL(IF(выгрузка!$D$2:$D$99&gt;0,ROW($2:$99)),ROW(D16))),"")</f>
        <v/>
      </c>
      <c r="E17" s="33" t="str">
        <f t="array" ref="E17">IFERROR(INDEX(выгрузка!E:E,SMALL(IF(выгрузка!$D$2:$D$99&gt;0,ROW($2:$99)),ROW(E16))),"")</f>
        <v/>
      </c>
      <c r="F17" s="34" t="str">
        <f t="array" ref="F17">IFERROR(INDEX(выгрузка!F:F,SMALL(IF(выгрузка!$D$2:$D$99&gt;0,ROW($2:$99)),ROW(F16))),"")</f>
        <v/>
      </c>
      <c r="G17" s="33" t="str">
        <f t="array" ref="G17">IFERROR(INDEX(выгрузка!G:G,SMALL(IF(выгрузка!$D$2:$D$99&gt;0,ROW($2:$99)),ROW(G16))),"")</f>
        <v/>
      </c>
      <c r="H17" s="36" t="str">
        <f t="shared" si="0"/>
        <v/>
      </c>
      <c r="I17" s="35" t="str">
        <f t="shared" si="1"/>
        <v/>
      </c>
      <c r="J17" s="27" t="str">
        <f t="array" ref="J17">IFERROR(MATCH(MIN(IF((LEFTB($B17,4)=LEFTB(выгрузка!$B$2:$B$99,4))*(выгрузка!$D$2:$D$99&lt;0)*($G17=выгрузка!$G$2:$G$99)*(SUMIF(V$1:V16,ROW($2:$99),Z$1:Z16)+SUMIF(P$1:P16,ROW($2:$99),T$1:T16)+SUMIF(J$1:J16,ROW($2:$99),N$1:N16)+выгрузка!$D$2:$D$99&lt;0)*(ABS($A17-выгрузка!$A$2:$A$99)/$A17&lt;30%),ABS($A17-выгрузка!$A$2:$A$99)/$A17)),IF((LEFTB($B17,4)=LEFTB(выгрузка!$B$2:$B$99,4))*(выгрузка!$D$2:$D$99&lt;0)*($G17=выгрузка!$G$2:$G$99)*(SUMIF(V$1:V16,ROW($2:$99),Z$1:Z16)+SUMIF(P$1:P16,ROW($2:$99),T$1:T16)+SUMIF(J$1:J16,ROW($2:$99),N$1:N16)+выгрузка!$D$2:$D$99&lt;0)*(ABS($A17-выгрузка!$A$2:$A$99)/$A17&lt;30%),ABS($A17-выгрузка!$A$2:$A$99)/$A17),)+1,"")</f>
        <v/>
      </c>
      <c r="K17" s="24" t="str">
        <f>IFERROR(INDEX(выгрузка!$B:$B,J17),"")</f>
        <v/>
      </c>
      <c r="L17" s="24" t="str">
        <f>IFERROR(INDEX(выгрузка!$C:$C,J17),"")</f>
        <v/>
      </c>
      <c r="M17" s="28">
        <f>IFERROR(INDEX(выгрузка!$A:$A,J17),)</f>
        <v>0</v>
      </c>
      <c r="N17" s="23">
        <f>IFERROR(MIN(-SUMIF($J$1:$J16,J17,$N$1:$N16)-SUMIF($P$1:$P16,J17,$T$1:$T16)-SUMIF($V$1:$V16,J17,$Z$1:$Z16)-INDEX(выгрузка!$D:$D,J17),TRUNC($F17/M17)),)</f>
        <v>0</v>
      </c>
      <c r="O17" s="26">
        <f t="shared" si="5"/>
        <v>0</v>
      </c>
      <c r="P17" s="27" t="str">
        <f t="array" ref="P17">IFERROR(MATCH(MIN(IF((LEFTB($B17,4)=LEFTB(выгрузка!$B$2:$B$99,4))*(выгрузка!$D$2:$D$99&lt;0)*($G17=выгрузка!$G$2:$G$99)*(SUMIF(V$1:V16,ROW($2:$99),Z$1:Z16)+SUMIF(P$1:P16,ROW($2:$99),T$1:T16)+SUMIF(J$1:J17,ROW($2:$99),N$1:N17)+выгрузка!$D$2:$D$99&lt;0)*(ABS($A17-выгрузка!$A$2:$A$99)/$A17&lt;30%),ABS($A17-выгрузка!$A$2:$A$99)/$A17)),IF((LEFTB($B17,4)=LEFTB(выгрузка!$B$2:$B$99,4))*(выгрузка!$D$2:$D$99&lt;0)*($G17=выгрузка!$G$2:$G$99)*(SUMIF(V$1:V16,ROW($2:$99),Z$1:Z16)+SUMIF(P$1:P16,ROW($2:$99),T$1:T16)+SUMIF(J$1:J17,ROW($2:$99),N$1:N17)+выгрузка!$D$2:$D$99&lt;0)*(ABS($A17-выгрузка!$A$2:$A$99)/$A17&lt;30%),ABS($A17-выгрузка!$A$2:$A$99)/$A17),)+1,"")</f>
        <v/>
      </c>
      <c r="Q17" s="24" t="str">
        <f>IFERROR(INDEX(выгрузка!$B:$B,P17),"")</f>
        <v/>
      </c>
      <c r="R17" s="24" t="str">
        <f>IFERROR(INDEX(выгрузка!$C:$C,P17),"")</f>
        <v/>
      </c>
      <c r="S17" s="25">
        <f>IFERROR(INDEX(выгрузка!$A:$A,P17),)</f>
        <v>0</v>
      </c>
      <c r="T17" s="23">
        <f>IFERROR(MIN(-SUMIF($J$1:$J17,P17,$N$1:$N17)-SUMIF($P$1:$P16,P17,$T$1:$T16)-SUMIF($V$1:$V16,P17,$Z$1:$Z16)-INDEX(выгрузка!$D:$D,P17),TRUNC(($F17-O17)/S17)),)</f>
        <v>0</v>
      </c>
      <c r="U17" s="26">
        <f t="shared" si="6"/>
        <v>0</v>
      </c>
      <c r="V17" s="27" t="str">
        <f t="array" ref="V17">IFERROR(MATCH(MIN(IF((LEFTB($B17,4)=LEFTB(выгрузка!$B$2:$B$99,4))*(выгрузка!$D$2:$D$99&lt;0)*($G17=выгрузка!$G$2:$G$99)*(SUMIF(V$1:V16,ROW($2:$99),Z$1:Z16)+SUMIF(P$1:P17,ROW($2:$99),T$1:T17)+SUMIF(J$1:J17,ROW($2:$99),N$1:N17)+выгрузка!$D$2:$D$99&lt;0)*(ABS($A17-выгрузка!$A$2:$A$99)/$A17&lt;30%),ABS($A17-выгрузка!$A$2:$A$99)/$A17)),IF((LEFTB($B17,4)=LEFTB(выгрузка!$B$2:$B$99,4))*(выгрузка!$D$2:$D$99&lt;0)*($G17=выгрузка!$G$2:$G$99)*(SUMIF(V$1:V16,ROW($2:$99),Z$1:Z16)+SUMIF(P$1:P17,ROW($2:$99),T$1:T17)+SUMIF(J$1:J17,ROW($2:$99),N$1:N17)+выгрузка!$D$2:$D$99&lt;0)*(ABS($A17-выгрузка!$A$2:$A$99)/$A17&lt;30%),ABS($A17-выгрузка!$A$2:$A$99)/$A17),)+1,"")</f>
        <v/>
      </c>
      <c r="W17" s="24" t="str">
        <f>IFERROR(INDEX(выгрузка!$B:$B,V17),"")</f>
        <v/>
      </c>
      <c r="X17" s="24" t="str">
        <f>IFERROR(INDEX(выгрузка!$C:$C,V17),"")</f>
        <v/>
      </c>
      <c r="Y17" s="25">
        <f>IFERROR(INDEX(выгрузка!$A:$A,V17),)</f>
        <v>0</v>
      </c>
      <c r="Z17" s="23">
        <f>IFERROR(MIN(-SUMIF($J$1:$J17,V17,$N$1:$N17)-SUMIF($P$1:$P17,V17,$T$1:$T17)-SUMIF($V$1:$V16,V17,$Z$1:$Z16)-INDEX(выгрузка!$D:$D,V17),TRUNC(($F17-O17-U17)/Y17)),)</f>
        <v>0</v>
      </c>
      <c r="AA17" s="26">
        <f t="shared" si="7"/>
        <v>0</v>
      </c>
    </row>
    <row r="18" spans="1:27" x14ac:dyDescent="0.2">
      <c r="A18" s="29" t="str">
        <f t="array" ref="A18">IFERROR(INDEX(выгрузка!A:A,SMALL(IF(выгрузка!$D$2:$D$99&gt;0,ROW($2:$99)),ROW(A17))),"")</f>
        <v/>
      </c>
      <c r="B18" s="30" t="str">
        <f t="array" ref="B18">IFERROR(INDEX(выгрузка!B:B,SMALL(IF(выгрузка!$D$2:$D$99&gt;0,ROW($2:$99)),ROW(B17))),"")</f>
        <v/>
      </c>
      <c r="C18" s="31" t="str">
        <f t="array" ref="C18">IFERROR(INDEX(выгрузка!C:C,SMALL(IF(выгрузка!$D$2:$D$99&gt;0,ROW($2:$99)),ROW(C17))),"")</f>
        <v/>
      </c>
      <c r="D18" s="32" t="str">
        <f t="array" ref="D18">IFERROR(INDEX(выгрузка!D:D,SMALL(IF(выгрузка!$D$2:$D$99&gt;0,ROW($2:$99)),ROW(D17))),"")</f>
        <v/>
      </c>
      <c r="E18" s="33" t="str">
        <f t="array" ref="E18">IFERROR(INDEX(выгрузка!E:E,SMALL(IF(выгрузка!$D$2:$D$99&gt;0,ROW($2:$99)),ROW(E17))),"")</f>
        <v/>
      </c>
      <c r="F18" s="34" t="str">
        <f t="array" ref="F18">IFERROR(INDEX(выгрузка!F:F,SMALL(IF(выгрузка!$D$2:$D$99&gt;0,ROW($2:$99)),ROW(F17))),"")</f>
        <v/>
      </c>
      <c r="G18" s="33" t="str">
        <f t="array" ref="G18">IFERROR(INDEX(выгрузка!G:G,SMALL(IF(выгрузка!$D$2:$D$99&gt;0,ROW($2:$99)),ROW(G17))),"")</f>
        <v/>
      </c>
      <c r="H18" s="36" t="str">
        <f t="shared" si="0"/>
        <v/>
      </c>
      <c r="I18" s="35" t="str">
        <f t="shared" si="1"/>
        <v/>
      </c>
      <c r="J18" s="27" t="str">
        <f t="array" ref="J18">IFERROR(MATCH(MIN(IF((LEFTB($B18,4)=LEFTB(выгрузка!$B$2:$B$99,4))*(выгрузка!$D$2:$D$99&lt;0)*($G18=выгрузка!$G$2:$G$99)*(SUMIF(V$1:V17,ROW($2:$99),Z$1:Z17)+SUMIF(P$1:P17,ROW($2:$99),T$1:T17)+SUMIF(J$1:J17,ROW($2:$99),N$1:N17)+выгрузка!$D$2:$D$99&lt;0)*(ABS($A18-выгрузка!$A$2:$A$99)/$A18&lt;30%),ABS($A18-выгрузка!$A$2:$A$99)/$A18)),IF((LEFTB($B18,4)=LEFTB(выгрузка!$B$2:$B$99,4))*(выгрузка!$D$2:$D$99&lt;0)*($G18=выгрузка!$G$2:$G$99)*(SUMIF(V$1:V17,ROW($2:$99),Z$1:Z17)+SUMIF(P$1:P17,ROW($2:$99),T$1:T17)+SUMIF(J$1:J17,ROW($2:$99),N$1:N17)+выгрузка!$D$2:$D$99&lt;0)*(ABS($A18-выгрузка!$A$2:$A$99)/$A18&lt;30%),ABS($A18-выгрузка!$A$2:$A$99)/$A18),)+1,"")</f>
        <v/>
      </c>
      <c r="K18" s="24" t="str">
        <f>IFERROR(INDEX(выгрузка!$B:$B,J18),"")</f>
        <v/>
      </c>
      <c r="L18" s="24" t="str">
        <f>IFERROR(INDEX(выгрузка!$C:$C,J18),"")</f>
        <v/>
      </c>
      <c r="M18" s="28">
        <f>IFERROR(INDEX(выгрузка!$A:$A,J18),)</f>
        <v>0</v>
      </c>
      <c r="N18" s="23">
        <f>IFERROR(MIN(-SUMIF($J$1:$J17,J18,$N$1:$N17)-SUMIF($P$1:$P17,J18,$T$1:$T17)-SUMIF($V$1:$V17,J18,$Z$1:$Z17)-INDEX(выгрузка!$D:$D,J18),TRUNC($F18/M18)),)</f>
        <v>0</v>
      </c>
      <c r="O18" s="26">
        <f t="shared" si="5"/>
        <v>0</v>
      </c>
      <c r="P18" s="27" t="str">
        <f t="array" ref="P18">IFERROR(MATCH(MIN(IF((LEFTB($B18,4)=LEFTB(выгрузка!$B$2:$B$99,4))*(выгрузка!$D$2:$D$99&lt;0)*($G18=выгрузка!$G$2:$G$99)*(SUMIF(V$1:V17,ROW($2:$99),Z$1:Z17)+SUMIF(P$1:P17,ROW($2:$99),T$1:T17)+SUMIF(J$1:J18,ROW($2:$99),N$1:N18)+выгрузка!$D$2:$D$99&lt;0)*(ABS($A18-выгрузка!$A$2:$A$99)/$A18&lt;30%),ABS($A18-выгрузка!$A$2:$A$99)/$A18)),IF((LEFTB($B18,4)=LEFTB(выгрузка!$B$2:$B$99,4))*(выгрузка!$D$2:$D$99&lt;0)*($G18=выгрузка!$G$2:$G$99)*(SUMIF(V$1:V17,ROW($2:$99),Z$1:Z17)+SUMIF(P$1:P17,ROW($2:$99),T$1:T17)+SUMIF(J$1:J18,ROW($2:$99),N$1:N18)+выгрузка!$D$2:$D$99&lt;0)*(ABS($A18-выгрузка!$A$2:$A$99)/$A18&lt;30%),ABS($A18-выгрузка!$A$2:$A$99)/$A18),)+1,"")</f>
        <v/>
      </c>
      <c r="Q18" s="24" t="str">
        <f>IFERROR(INDEX(выгрузка!$B:$B,P18),"")</f>
        <v/>
      </c>
      <c r="R18" s="24" t="str">
        <f>IFERROR(INDEX(выгрузка!$C:$C,P18),"")</f>
        <v/>
      </c>
      <c r="S18" s="25">
        <f>IFERROR(INDEX(выгрузка!$A:$A,P18),)</f>
        <v>0</v>
      </c>
      <c r="T18" s="23">
        <f>IFERROR(MIN(-SUMIF($J$1:$J18,P18,$N$1:$N18)-SUMIF($P$1:$P17,P18,$T$1:$T17)-SUMIF($V$1:$V17,P18,$Z$1:$Z17)-INDEX(выгрузка!$D:$D,P18),TRUNC(($F18-O18)/S18)),)</f>
        <v>0</v>
      </c>
      <c r="U18" s="26">
        <f t="shared" si="6"/>
        <v>0</v>
      </c>
      <c r="V18" s="27" t="str">
        <f t="array" ref="V18">IFERROR(MATCH(MIN(IF((LEFTB($B18,4)=LEFTB(выгрузка!$B$2:$B$99,4))*(выгрузка!$D$2:$D$99&lt;0)*($G18=выгрузка!$G$2:$G$99)*(SUMIF(V$1:V17,ROW($2:$99),Z$1:Z17)+SUMIF(P$1:P18,ROW($2:$99),T$1:T18)+SUMIF(J$1:J18,ROW($2:$99),N$1:N18)+выгрузка!$D$2:$D$99&lt;0)*(ABS($A18-выгрузка!$A$2:$A$99)/$A18&lt;30%),ABS($A18-выгрузка!$A$2:$A$99)/$A18)),IF((LEFTB($B18,4)=LEFTB(выгрузка!$B$2:$B$99,4))*(выгрузка!$D$2:$D$99&lt;0)*($G18=выгрузка!$G$2:$G$99)*(SUMIF(V$1:V17,ROW($2:$99),Z$1:Z17)+SUMIF(P$1:P18,ROW($2:$99),T$1:T18)+SUMIF(J$1:J18,ROW($2:$99),N$1:N18)+выгрузка!$D$2:$D$99&lt;0)*(ABS($A18-выгрузка!$A$2:$A$99)/$A18&lt;30%),ABS($A18-выгрузка!$A$2:$A$99)/$A18),)+1,"")</f>
        <v/>
      </c>
      <c r="W18" s="24" t="str">
        <f>IFERROR(INDEX(выгрузка!$B:$B,V18),"")</f>
        <v/>
      </c>
      <c r="X18" s="24" t="str">
        <f>IFERROR(INDEX(выгрузка!$C:$C,V18),"")</f>
        <v/>
      </c>
      <c r="Y18" s="25">
        <f>IFERROR(INDEX(выгрузка!$A:$A,V18),)</f>
        <v>0</v>
      </c>
      <c r="Z18" s="23">
        <f>IFERROR(MIN(-SUMIF($J$1:$J18,V18,$N$1:$N18)-SUMIF($P$1:$P18,V18,$T$1:$T18)-SUMIF($V$1:$V17,V18,$Z$1:$Z17)-INDEX(выгрузка!$D:$D,V18),TRUNC(($F18-O18-U18)/Y18)),)</f>
        <v>0</v>
      </c>
      <c r="AA18" s="26">
        <f t="shared" si="7"/>
        <v>0</v>
      </c>
    </row>
    <row r="19" spans="1:27" x14ac:dyDescent="0.2">
      <c r="A19" s="29" t="str">
        <f t="array" ref="A19">IFERROR(INDEX(выгрузка!A:A,SMALL(IF(выгрузка!$D$2:$D$99&gt;0,ROW($2:$99)),ROW(A18))),"")</f>
        <v/>
      </c>
      <c r="B19" s="30" t="str">
        <f t="array" ref="B19">IFERROR(INDEX(выгрузка!B:B,SMALL(IF(выгрузка!$D$2:$D$99&gt;0,ROW($2:$99)),ROW(B18))),"")</f>
        <v/>
      </c>
      <c r="C19" s="31" t="str">
        <f t="array" ref="C19">IFERROR(INDEX(выгрузка!C:C,SMALL(IF(выгрузка!$D$2:$D$99&gt;0,ROW($2:$99)),ROW(C18))),"")</f>
        <v/>
      </c>
      <c r="D19" s="32" t="str">
        <f t="array" ref="D19">IFERROR(INDEX(выгрузка!D:D,SMALL(IF(выгрузка!$D$2:$D$99&gt;0,ROW($2:$99)),ROW(D18))),"")</f>
        <v/>
      </c>
      <c r="E19" s="33" t="str">
        <f t="array" ref="E19">IFERROR(INDEX(выгрузка!E:E,SMALL(IF(выгрузка!$D$2:$D$99&gt;0,ROW($2:$99)),ROW(E18))),"")</f>
        <v/>
      </c>
      <c r="F19" s="34" t="str">
        <f t="array" ref="F19">IFERROR(INDEX(выгрузка!F:F,SMALL(IF(выгрузка!$D$2:$D$99&gt;0,ROW($2:$99)),ROW(F18))),"")</f>
        <v/>
      </c>
      <c r="G19" s="33" t="str">
        <f t="array" ref="G19">IFERROR(INDEX(выгрузка!G:G,SMALL(IF(выгрузка!$D$2:$D$99&gt;0,ROW($2:$99)),ROW(G18))),"")</f>
        <v/>
      </c>
      <c r="H19" s="36" t="str">
        <f t="shared" si="0"/>
        <v/>
      </c>
      <c r="I19" s="35" t="str">
        <f t="shared" si="1"/>
        <v/>
      </c>
      <c r="J19" s="27" t="str">
        <f t="array" ref="J19">IFERROR(MATCH(MIN(IF((LEFTB($B19,4)=LEFTB(выгрузка!$B$2:$B$99,4))*(выгрузка!$D$2:$D$99&lt;0)*($G19=выгрузка!$G$2:$G$99)*(SUMIF(V$1:V18,ROW($2:$99),Z$1:Z18)+SUMIF(P$1:P18,ROW($2:$99),T$1:T18)+SUMIF(J$1:J18,ROW($2:$99),N$1:N18)+выгрузка!$D$2:$D$99&lt;0)*(ABS($A19-выгрузка!$A$2:$A$99)/$A19&lt;30%),ABS($A19-выгрузка!$A$2:$A$99)/$A19)),IF((LEFTB($B19,4)=LEFTB(выгрузка!$B$2:$B$99,4))*(выгрузка!$D$2:$D$99&lt;0)*($G19=выгрузка!$G$2:$G$99)*(SUMIF(V$1:V18,ROW($2:$99),Z$1:Z18)+SUMIF(P$1:P18,ROW($2:$99),T$1:T18)+SUMIF(J$1:J18,ROW($2:$99),N$1:N18)+выгрузка!$D$2:$D$99&lt;0)*(ABS($A19-выгрузка!$A$2:$A$99)/$A19&lt;30%),ABS($A19-выгрузка!$A$2:$A$99)/$A19),)+1,"")</f>
        <v/>
      </c>
      <c r="K19" s="24" t="str">
        <f>IFERROR(INDEX(выгрузка!$B:$B,J19),"")</f>
        <v/>
      </c>
      <c r="L19" s="24" t="str">
        <f>IFERROR(INDEX(выгрузка!$C:$C,J19),"")</f>
        <v/>
      </c>
      <c r="M19" s="28">
        <f>IFERROR(INDEX(выгрузка!$A:$A,J19),)</f>
        <v>0</v>
      </c>
      <c r="N19" s="23">
        <f>IFERROR(MIN(-SUMIF($J$1:$J18,J19,$N$1:$N18)-SUMIF($P$1:$P18,J19,$T$1:$T18)-SUMIF($V$1:$V18,J19,$Z$1:$Z18)-INDEX(выгрузка!$D:$D,J19),TRUNC($F19/M19)),)</f>
        <v>0</v>
      </c>
      <c r="O19" s="26">
        <f t="shared" si="5"/>
        <v>0</v>
      </c>
      <c r="P19" s="27" t="str">
        <f t="array" ref="P19">IFERROR(MATCH(MIN(IF((LEFTB($B19,4)=LEFTB(выгрузка!$B$2:$B$99,4))*(выгрузка!$D$2:$D$99&lt;0)*($G19=выгрузка!$G$2:$G$99)*(SUMIF(V$1:V18,ROW($2:$99),Z$1:Z18)+SUMIF(P$1:P18,ROW($2:$99),T$1:T18)+SUMIF(J$1:J19,ROW($2:$99),N$1:N19)+выгрузка!$D$2:$D$99&lt;0)*(ABS($A19-выгрузка!$A$2:$A$99)/$A19&lt;30%),ABS($A19-выгрузка!$A$2:$A$99)/$A19)),IF((LEFTB($B19,4)=LEFTB(выгрузка!$B$2:$B$99,4))*(выгрузка!$D$2:$D$99&lt;0)*($G19=выгрузка!$G$2:$G$99)*(SUMIF(V$1:V18,ROW($2:$99),Z$1:Z18)+SUMIF(P$1:P18,ROW($2:$99),T$1:T18)+SUMIF(J$1:J19,ROW($2:$99),N$1:N19)+выгрузка!$D$2:$D$99&lt;0)*(ABS($A19-выгрузка!$A$2:$A$99)/$A19&lt;30%),ABS($A19-выгрузка!$A$2:$A$99)/$A19),)+1,"")</f>
        <v/>
      </c>
      <c r="Q19" s="24" t="str">
        <f>IFERROR(INDEX(выгрузка!$B:$B,P19),"")</f>
        <v/>
      </c>
      <c r="R19" s="24" t="str">
        <f>IFERROR(INDEX(выгрузка!$C:$C,P19),"")</f>
        <v/>
      </c>
      <c r="S19" s="25">
        <f>IFERROR(INDEX(выгрузка!$A:$A,P19),)</f>
        <v>0</v>
      </c>
      <c r="T19" s="23">
        <f>IFERROR(MIN(-SUMIF($J$1:$J19,P19,$N$1:$N19)-SUMIF($P$1:$P18,P19,$T$1:$T18)-SUMIF($V$1:$V18,P19,$Z$1:$Z18)-INDEX(выгрузка!$D:$D,P19),TRUNC(($F19-O19)/S19)),)</f>
        <v>0</v>
      </c>
      <c r="U19" s="26">
        <f t="shared" si="6"/>
        <v>0</v>
      </c>
      <c r="V19" s="27" t="str">
        <f t="array" ref="V19">IFERROR(MATCH(MIN(IF((LEFTB($B19,4)=LEFTB(выгрузка!$B$2:$B$99,4))*(выгрузка!$D$2:$D$99&lt;0)*($G19=выгрузка!$G$2:$G$99)*(SUMIF(V$1:V18,ROW($2:$99),Z$1:Z18)+SUMIF(P$1:P19,ROW($2:$99),T$1:T19)+SUMIF(J$1:J19,ROW($2:$99),N$1:N19)+выгрузка!$D$2:$D$99&lt;0)*(ABS($A19-выгрузка!$A$2:$A$99)/$A19&lt;30%),ABS($A19-выгрузка!$A$2:$A$99)/$A19)),IF((LEFTB($B19,4)=LEFTB(выгрузка!$B$2:$B$99,4))*(выгрузка!$D$2:$D$99&lt;0)*($G19=выгрузка!$G$2:$G$99)*(SUMIF(V$1:V18,ROW($2:$99),Z$1:Z18)+SUMIF(P$1:P19,ROW($2:$99),T$1:T19)+SUMIF(J$1:J19,ROW($2:$99),N$1:N19)+выгрузка!$D$2:$D$99&lt;0)*(ABS($A19-выгрузка!$A$2:$A$99)/$A19&lt;30%),ABS($A19-выгрузка!$A$2:$A$99)/$A19),)+1,"")</f>
        <v/>
      </c>
      <c r="W19" s="24" t="str">
        <f>IFERROR(INDEX(выгрузка!$B:$B,V19),"")</f>
        <v/>
      </c>
      <c r="X19" s="24" t="str">
        <f>IFERROR(INDEX(выгрузка!$C:$C,V19),"")</f>
        <v/>
      </c>
      <c r="Y19" s="25">
        <f>IFERROR(INDEX(выгрузка!$A:$A,V19),)</f>
        <v>0</v>
      </c>
      <c r="Z19" s="23">
        <f>IFERROR(MIN(-SUMIF($J$1:$J19,V19,$N$1:$N19)-SUMIF($P$1:$P19,V19,$T$1:$T19)-SUMIF($V$1:$V18,V19,$Z$1:$Z18)-INDEX(выгрузка!$D:$D,V19),TRUNC(($F19-O19-U19)/Y19)),)</f>
        <v>0</v>
      </c>
      <c r="AA19" s="26">
        <f t="shared" si="7"/>
        <v>0</v>
      </c>
    </row>
    <row r="20" spans="1:27" x14ac:dyDescent="0.2">
      <c r="A20" s="29" t="str">
        <f t="array" ref="A20">IFERROR(INDEX(выгрузка!A:A,SMALL(IF(выгрузка!$D$2:$D$99&gt;0,ROW($2:$99)),ROW(A19))),"")</f>
        <v/>
      </c>
      <c r="B20" s="30" t="str">
        <f t="array" ref="B20">IFERROR(INDEX(выгрузка!B:B,SMALL(IF(выгрузка!$D$2:$D$99&gt;0,ROW($2:$99)),ROW(B19))),"")</f>
        <v/>
      </c>
      <c r="C20" s="31" t="str">
        <f t="array" ref="C20">IFERROR(INDEX(выгрузка!C:C,SMALL(IF(выгрузка!$D$2:$D$99&gt;0,ROW($2:$99)),ROW(C19))),"")</f>
        <v/>
      </c>
      <c r="D20" s="32" t="str">
        <f t="array" ref="D20">IFERROR(INDEX(выгрузка!D:D,SMALL(IF(выгрузка!$D$2:$D$99&gt;0,ROW($2:$99)),ROW(D19))),"")</f>
        <v/>
      </c>
      <c r="E20" s="33" t="str">
        <f t="array" ref="E20">IFERROR(INDEX(выгрузка!E:E,SMALL(IF(выгрузка!$D$2:$D$99&gt;0,ROW($2:$99)),ROW(E19))),"")</f>
        <v/>
      </c>
      <c r="F20" s="34" t="str">
        <f t="array" ref="F20">IFERROR(INDEX(выгрузка!F:F,SMALL(IF(выгрузка!$D$2:$D$99&gt;0,ROW($2:$99)),ROW(F19))),"")</f>
        <v/>
      </c>
      <c r="G20" s="33" t="str">
        <f t="array" ref="G20">IFERROR(INDEX(выгрузка!G:G,SMALL(IF(выгрузка!$D$2:$D$99&gt;0,ROW($2:$99)),ROW(G19))),"")</f>
        <v/>
      </c>
      <c r="H20" s="36" t="str">
        <f t="shared" si="0"/>
        <v/>
      </c>
      <c r="I20" s="35" t="str">
        <f t="shared" si="1"/>
        <v/>
      </c>
      <c r="J20" s="27" t="str">
        <f t="array" ref="J20">IFERROR(MATCH(MIN(IF((LEFTB($B20,4)=LEFTB(выгрузка!$B$2:$B$99,4))*(выгрузка!$D$2:$D$99&lt;0)*($G20=выгрузка!$G$2:$G$99)*(SUMIF(V$1:V19,ROW($2:$99),Z$1:Z19)+SUMIF(P$1:P19,ROW($2:$99),T$1:T19)+SUMIF(J$1:J19,ROW($2:$99),N$1:N19)+выгрузка!$D$2:$D$99&lt;0)*(ABS($A20-выгрузка!$A$2:$A$99)/$A20&lt;30%),ABS($A20-выгрузка!$A$2:$A$99)/$A20)),IF((LEFTB($B20,4)=LEFTB(выгрузка!$B$2:$B$99,4))*(выгрузка!$D$2:$D$99&lt;0)*($G20=выгрузка!$G$2:$G$99)*(SUMIF(V$1:V19,ROW($2:$99),Z$1:Z19)+SUMIF(P$1:P19,ROW($2:$99),T$1:T19)+SUMIF(J$1:J19,ROW($2:$99),N$1:N19)+выгрузка!$D$2:$D$99&lt;0)*(ABS($A20-выгрузка!$A$2:$A$99)/$A20&lt;30%),ABS($A20-выгрузка!$A$2:$A$99)/$A20),)+1,"")</f>
        <v/>
      </c>
      <c r="K20" s="24" t="str">
        <f>IFERROR(INDEX(выгрузка!$B:$B,J20),"")</f>
        <v/>
      </c>
      <c r="L20" s="24" t="str">
        <f>IFERROR(INDEX(выгрузка!$C:$C,J20),"")</f>
        <v/>
      </c>
      <c r="M20" s="28">
        <f>IFERROR(INDEX(выгрузка!$A:$A,J20),)</f>
        <v>0</v>
      </c>
      <c r="N20" s="23">
        <f>IFERROR(MIN(-SUMIF($J$1:$J19,J20,$N$1:$N19)-SUMIF($P$1:$P19,J20,$T$1:$T19)-SUMIF($V$1:$V19,J20,$Z$1:$Z19)-INDEX(выгрузка!$D:$D,J20),TRUNC($F20/M20)),)</f>
        <v>0</v>
      </c>
      <c r="O20" s="26">
        <f t="shared" si="5"/>
        <v>0</v>
      </c>
      <c r="P20" s="27" t="str">
        <f t="array" ref="P20">IFERROR(MATCH(MIN(IF((LEFTB($B20,4)=LEFTB(выгрузка!$B$2:$B$99,4))*(выгрузка!$D$2:$D$99&lt;0)*($G20=выгрузка!$G$2:$G$99)*(SUMIF(V$1:V19,ROW($2:$99),Z$1:Z19)+SUMIF(P$1:P19,ROW($2:$99),T$1:T19)+SUMIF(J$1:J20,ROW($2:$99),N$1:N20)+выгрузка!$D$2:$D$99&lt;0)*(ABS($A20-выгрузка!$A$2:$A$99)/$A20&lt;30%),ABS($A20-выгрузка!$A$2:$A$99)/$A20)),IF((LEFTB($B20,4)=LEFTB(выгрузка!$B$2:$B$99,4))*(выгрузка!$D$2:$D$99&lt;0)*($G20=выгрузка!$G$2:$G$99)*(SUMIF(V$1:V19,ROW($2:$99),Z$1:Z19)+SUMIF(P$1:P19,ROW($2:$99),T$1:T19)+SUMIF(J$1:J20,ROW($2:$99),N$1:N20)+выгрузка!$D$2:$D$99&lt;0)*(ABS($A20-выгрузка!$A$2:$A$99)/$A20&lt;30%),ABS($A20-выгрузка!$A$2:$A$99)/$A20),)+1,"")</f>
        <v/>
      </c>
      <c r="Q20" s="24" t="str">
        <f>IFERROR(INDEX(выгрузка!$B:$B,P20),"")</f>
        <v/>
      </c>
      <c r="R20" s="24" t="str">
        <f>IFERROR(INDEX(выгрузка!$C:$C,P20),"")</f>
        <v/>
      </c>
      <c r="S20" s="25">
        <f>IFERROR(INDEX(выгрузка!$A:$A,P20),)</f>
        <v>0</v>
      </c>
      <c r="T20" s="23">
        <f>IFERROR(MIN(-SUMIF($J$1:$J20,P20,$N$1:$N20)-SUMIF($P$1:$P19,P20,$T$1:$T19)-SUMIF($V$1:$V19,P20,$Z$1:$Z19)-INDEX(выгрузка!$D:$D,P20),TRUNC(($F20-O20)/S20)),)</f>
        <v>0</v>
      </c>
      <c r="U20" s="26">
        <f t="shared" si="6"/>
        <v>0</v>
      </c>
      <c r="V20" s="27" t="str">
        <f t="array" ref="V20">IFERROR(MATCH(MIN(IF((LEFTB($B20,4)=LEFTB(выгрузка!$B$2:$B$99,4))*(выгрузка!$D$2:$D$99&lt;0)*($G20=выгрузка!$G$2:$G$99)*(SUMIF(V$1:V19,ROW($2:$99),Z$1:Z19)+SUMIF(P$1:P20,ROW($2:$99),T$1:T20)+SUMIF(J$1:J20,ROW($2:$99),N$1:N20)+выгрузка!$D$2:$D$99&lt;0)*(ABS($A20-выгрузка!$A$2:$A$99)/$A20&lt;30%),ABS($A20-выгрузка!$A$2:$A$99)/$A20)),IF((LEFTB($B20,4)=LEFTB(выгрузка!$B$2:$B$99,4))*(выгрузка!$D$2:$D$99&lt;0)*($G20=выгрузка!$G$2:$G$99)*(SUMIF(V$1:V19,ROW($2:$99),Z$1:Z19)+SUMIF(P$1:P20,ROW($2:$99),T$1:T20)+SUMIF(J$1:J20,ROW($2:$99),N$1:N20)+выгрузка!$D$2:$D$99&lt;0)*(ABS($A20-выгрузка!$A$2:$A$99)/$A20&lt;30%),ABS($A20-выгрузка!$A$2:$A$99)/$A20),)+1,"")</f>
        <v/>
      </c>
      <c r="W20" s="24" t="str">
        <f>IFERROR(INDEX(выгрузка!$B:$B,V20),"")</f>
        <v/>
      </c>
      <c r="X20" s="24" t="str">
        <f>IFERROR(INDEX(выгрузка!$C:$C,V20),"")</f>
        <v/>
      </c>
      <c r="Y20" s="25">
        <f>IFERROR(INDEX(выгрузка!$A:$A,V20),)</f>
        <v>0</v>
      </c>
      <c r="Z20" s="23">
        <f>IFERROR(MIN(-SUMIF($J$1:$J20,V20,$N$1:$N20)-SUMIF($P$1:$P20,V20,$T$1:$T20)-SUMIF($V$1:$V19,V20,$Z$1:$Z19)-INDEX(выгрузка!$D:$D,V20),TRUNC(($F20-O20-U20)/Y20)),)</f>
        <v>0</v>
      </c>
      <c r="AA20" s="26">
        <f t="shared" si="7"/>
        <v>0</v>
      </c>
    </row>
    <row r="21" spans="1:27" x14ac:dyDescent="0.2">
      <c r="A21" s="29" t="str">
        <f t="array" ref="A21">IFERROR(INDEX(выгрузка!A:A,SMALL(IF(выгрузка!$D$2:$D$99&gt;0,ROW($2:$99)),ROW(A20))),"")</f>
        <v/>
      </c>
      <c r="B21" s="30" t="str">
        <f t="array" ref="B21">IFERROR(INDEX(выгрузка!B:B,SMALL(IF(выгрузка!$D$2:$D$99&gt;0,ROW($2:$99)),ROW(B20))),"")</f>
        <v/>
      </c>
      <c r="C21" s="31" t="str">
        <f t="array" ref="C21">IFERROR(INDEX(выгрузка!C:C,SMALL(IF(выгрузка!$D$2:$D$99&gt;0,ROW($2:$99)),ROW(C20))),"")</f>
        <v/>
      </c>
      <c r="D21" s="32" t="str">
        <f t="array" ref="D21">IFERROR(INDEX(выгрузка!D:D,SMALL(IF(выгрузка!$D$2:$D$99&gt;0,ROW($2:$99)),ROW(D20))),"")</f>
        <v/>
      </c>
      <c r="E21" s="33" t="str">
        <f t="array" ref="E21">IFERROR(INDEX(выгрузка!E:E,SMALL(IF(выгрузка!$D$2:$D$99&gt;0,ROW($2:$99)),ROW(E20))),"")</f>
        <v/>
      </c>
      <c r="F21" s="34" t="str">
        <f t="array" ref="F21">IFERROR(INDEX(выгрузка!F:F,SMALL(IF(выгрузка!$D$2:$D$99&gt;0,ROW($2:$99)),ROW(F20))),"")</f>
        <v/>
      </c>
      <c r="G21" s="33" t="str">
        <f t="array" ref="G21">IFERROR(INDEX(выгрузка!G:G,SMALL(IF(выгрузка!$D$2:$D$99&gt;0,ROW($2:$99)),ROW(G20))),"")</f>
        <v/>
      </c>
      <c r="H21" s="36" t="str">
        <f t="shared" si="0"/>
        <v/>
      </c>
      <c r="I21" s="35" t="str">
        <f t="shared" si="1"/>
        <v/>
      </c>
      <c r="J21" s="27" t="str">
        <f t="array" ref="J21">IFERROR(MATCH(MIN(IF((LEFTB($B21,4)=LEFTB(выгрузка!$B$2:$B$99,4))*(выгрузка!$D$2:$D$99&lt;0)*($G21=выгрузка!$G$2:$G$99)*(SUMIF(V$1:V20,ROW($2:$99),Z$1:Z20)+SUMIF(P$1:P20,ROW($2:$99),T$1:T20)+SUMIF(J$1:J20,ROW($2:$99),N$1:N20)+выгрузка!$D$2:$D$99&lt;0)*(ABS($A21-выгрузка!$A$2:$A$99)/$A21&lt;30%),ABS($A21-выгрузка!$A$2:$A$99)/$A21)),IF((LEFTB($B21,4)=LEFTB(выгрузка!$B$2:$B$99,4))*(выгрузка!$D$2:$D$99&lt;0)*($G21=выгрузка!$G$2:$G$99)*(SUMIF(V$1:V20,ROW($2:$99),Z$1:Z20)+SUMIF(P$1:P20,ROW($2:$99),T$1:T20)+SUMIF(J$1:J20,ROW($2:$99),N$1:N20)+выгрузка!$D$2:$D$99&lt;0)*(ABS($A21-выгрузка!$A$2:$A$99)/$A21&lt;30%),ABS($A21-выгрузка!$A$2:$A$99)/$A21),)+1,"")</f>
        <v/>
      </c>
      <c r="K21" s="24" t="str">
        <f>IFERROR(INDEX(выгрузка!$B:$B,J21),"")</f>
        <v/>
      </c>
      <c r="L21" s="24" t="str">
        <f>IFERROR(INDEX(выгрузка!$C:$C,J21),"")</f>
        <v/>
      </c>
      <c r="M21" s="28">
        <f>IFERROR(INDEX(выгрузка!$A:$A,J21),)</f>
        <v>0</v>
      </c>
      <c r="N21" s="23">
        <f>IFERROR(MIN(-SUMIF($J$1:$J20,J21,$N$1:$N20)-SUMIF($P$1:$P20,J21,$T$1:$T20)-SUMIF($V$1:$V20,J21,$Z$1:$Z20)-INDEX(выгрузка!$D:$D,J21),TRUNC($F21/M21)),)</f>
        <v>0</v>
      </c>
      <c r="O21" s="26">
        <f t="shared" si="5"/>
        <v>0</v>
      </c>
      <c r="P21" s="27" t="str">
        <f t="array" ref="P21">IFERROR(MATCH(MIN(IF((LEFTB($B21,4)=LEFTB(выгрузка!$B$2:$B$99,4))*(выгрузка!$D$2:$D$99&lt;0)*($G21=выгрузка!$G$2:$G$99)*(SUMIF(V$1:V20,ROW($2:$99),Z$1:Z20)+SUMIF(P$1:P20,ROW($2:$99),T$1:T20)+SUMIF(J$1:J21,ROW($2:$99),N$1:N21)+выгрузка!$D$2:$D$99&lt;0)*(ABS($A21-выгрузка!$A$2:$A$99)/$A21&lt;30%),ABS($A21-выгрузка!$A$2:$A$99)/$A21)),IF((LEFTB($B21,4)=LEFTB(выгрузка!$B$2:$B$99,4))*(выгрузка!$D$2:$D$99&lt;0)*($G21=выгрузка!$G$2:$G$99)*(SUMIF(V$1:V20,ROW($2:$99),Z$1:Z20)+SUMIF(P$1:P20,ROW($2:$99),T$1:T20)+SUMIF(J$1:J21,ROW($2:$99),N$1:N21)+выгрузка!$D$2:$D$99&lt;0)*(ABS($A21-выгрузка!$A$2:$A$99)/$A21&lt;30%),ABS($A21-выгрузка!$A$2:$A$99)/$A21),)+1,"")</f>
        <v/>
      </c>
      <c r="Q21" s="24" t="str">
        <f>IFERROR(INDEX(выгрузка!$B:$B,P21),"")</f>
        <v/>
      </c>
      <c r="R21" s="24" t="str">
        <f>IFERROR(INDEX(выгрузка!$C:$C,P21),"")</f>
        <v/>
      </c>
      <c r="S21" s="25">
        <f>IFERROR(INDEX(выгрузка!$A:$A,P21),)</f>
        <v>0</v>
      </c>
      <c r="T21" s="23">
        <f>IFERROR(MIN(-SUMIF($J$1:$J21,P21,$N$1:$N21)-SUMIF($P$1:$P20,P21,$T$1:$T20)-SUMIF($V$1:$V20,P21,$Z$1:$Z20)-INDEX(выгрузка!$D:$D,P21),TRUNC(($F21-O21)/S21)),)</f>
        <v>0</v>
      </c>
      <c r="U21" s="26">
        <f t="shared" si="6"/>
        <v>0</v>
      </c>
      <c r="V21" s="27" t="str">
        <f t="array" ref="V21">IFERROR(MATCH(MIN(IF((LEFTB($B21,4)=LEFTB(выгрузка!$B$2:$B$99,4))*(выгрузка!$D$2:$D$99&lt;0)*($G21=выгрузка!$G$2:$G$99)*(SUMIF(V$1:V20,ROW($2:$99),Z$1:Z20)+SUMIF(P$1:P21,ROW($2:$99),T$1:T21)+SUMIF(J$1:J21,ROW($2:$99),N$1:N21)+выгрузка!$D$2:$D$99&lt;0)*(ABS($A21-выгрузка!$A$2:$A$99)/$A21&lt;30%),ABS($A21-выгрузка!$A$2:$A$99)/$A21)),IF((LEFTB($B21,4)=LEFTB(выгрузка!$B$2:$B$99,4))*(выгрузка!$D$2:$D$99&lt;0)*($G21=выгрузка!$G$2:$G$99)*(SUMIF(V$1:V20,ROW($2:$99),Z$1:Z20)+SUMIF(P$1:P21,ROW($2:$99),T$1:T21)+SUMIF(J$1:J21,ROW($2:$99),N$1:N21)+выгрузка!$D$2:$D$99&lt;0)*(ABS($A21-выгрузка!$A$2:$A$99)/$A21&lt;30%),ABS($A21-выгрузка!$A$2:$A$99)/$A21),)+1,"")</f>
        <v/>
      </c>
      <c r="W21" s="24" t="str">
        <f>IFERROR(INDEX(выгрузка!$B:$B,V21),"")</f>
        <v/>
      </c>
      <c r="X21" s="24" t="str">
        <f>IFERROR(INDEX(выгрузка!$C:$C,V21),"")</f>
        <v/>
      </c>
      <c r="Y21" s="25">
        <f>IFERROR(INDEX(выгрузка!$A:$A,V21),)</f>
        <v>0</v>
      </c>
      <c r="Z21" s="23">
        <f>IFERROR(MIN(-SUMIF($J$1:$J21,V21,$N$1:$N21)-SUMIF($P$1:$P21,V21,$T$1:$T21)-SUMIF($V$1:$V20,V21,$Z$1:$Z20)-INDEX(выгрузка!$D:$D,V21),TRUNC(($F21-O21-U21)/Y21)),)</f>
        <v>0</v>
      </c>
      <c r="AA21" s="26">
        <f t="shared" si="7"/>
        <v>0</v>
      </c>
    </row>
    <row r="22" spans="1:27" x14ac:dyDescent="0.2">
      <c r="A22" s="29" t="str">
        <f t="array" ref="A22">IFERROR(INDEX(выгрузка!A:A,SMALL(IF(выгрузка!$D$2:$D$99&gt;0,ROW($2:$99)),ROW(A21))),"")</f>
        <v/>
      </c>
      <c r="B22" s="30" t="str">
        <f t="array" ref="B22">IFERROR(INDEX(выгрузка!B:B,SMALL(IF(выгрузка!$D$2:$D$99&gt;0,ROW($2:$99)),ROW(B21))),"")</f>
        <v/>
      </c>
      <c r="C22" s="31" t="str">
        <f t="array" ref="C22">IFERROR(INDEX(выгрузка!C:C,SMALL(IF(выгрузка!$D$2:$D$99&gt;0,ROW($2:$99)),ROW(C21))),"")</f>
        <v/>
      </c>
      <c r="D22" s="32" t="str">
        <f t="array" ref="D22">IFERROR(INDEX(выгрузка!D:D,SMALL(IF(выгрузка!$D$2:$D$99&gt;0,ROW($2:$99)),ROW(D21))),"")</f>
        <v/>
      </c>
      <c r="E22" s="33" t="str">
        <f t="array" ref="E22">IFERROR(INDEX(выгрузка!E:E,SMALL(IF(выгрузка!$D$2:$D$99&gt;0,ROW($2:$99)),ROW(E21))),"")</f>
        <v/>
      </c>
      <c r="F22" s="34" t="str">
        <f t="array" ref="F22">IFERROR(INDEX(выгрузка!F:F,SMALL(IF(выгрузка!$D$2:$D$99&gt;0,ROW($2:$99)),ROW(F21))),"")</f>
        <v/>
      </c>
      <c r="G22" s="33" t="str">
        <f t="array" ref="G22">IFERROR(INDEX(выгрузка!G:G,SMALL(IF(выгрузка!$D$2:$D$99&gt;0,ROW($2:$99)),ROW(G21))),"")</f>
        <v/>
      </c>
      <c r="H22" s="36" t="str">
        <f t="shared" si="0"/>
        <v/>
      </c>
      <c r="I22" s="35" t="str">
        <f t="shared" si="1"/>
        <v/>
      </c>
      <c r="J22" s="27" t="str">
        <f t="array" ref="J22">IFERROR(MATCH(MIN(IF((LEFTB($B22,4)=LEFTB(выгрузка!$B$2:$B$99,4))*(выгрузка!$D$2:$D$99&lt;0)*($G22=выгрузка!$G$2:$G$99)*(SUMIF(V$1:V21,ROW($2:$99),Z$1:Z21)+SUMIF(P$1:P21,ROW($2:$99),T$1:T21)+SUMIF(J$1:J21,ROW($2:$99),N$1:N21)+выгрузка!$D$2:$D$99&lt;0)*(ABS($A22-выгрузка!$A$2:$A$99)/$A22&lt;30%),ABS($A22-выгрузка!$A$2:$A$99)/$A22)),IF((LEFTB($B22,4)=LEFTB(выгрузка!$B$2:$B$99,4))*(выгрузка!$D$2:$D$99&lt;0)*($G22=выгрузка!$G$2:$G$99)*(SUMIF(V$1:V21,ROW($2:$99),Z$1:Z21)+SUMIF(P$1:P21,ROW($2:$99),T$1:T21)+SUMIF(J$1:J21,ROW($2:$99),N$1:N21)+выгрузка!$D$2:$D$99&lt;0)*(ABS($A22-выгрузка!$A$2:$A$99)/$A22&lt;30%),ABS($A22-выгрузка!$A$2:$A$99)/$A22),)+1,"")</f>
        <v/>
      </c>
      <c r="K22" s="24" t="str">
        <f>IFERROR(INDEX(выгрузка!$B:$B,J22),"")</f>
        <v/>
      </c>
      <c r="L22" s="24" t="str">
        <f>IFERROR(INDEX(выгрузка!$C:$C,J22),"")</f>
        <v/>
      </c>
      <c r="M22" s="28">
        <f>IFERROR(INDEX(выгрузка!$A:$A,J22),)</f>
        <v>0</v>
      </c>
      <c r="N22" s="23">
        <f>IFERROR(MIN(-SUMIF($J$1:$J21,J22,$N$1:$N21)-SUMIF($P$1:$P21,J22,$T$1:$T21)-SUMIF($V$1:$V21,J22,$Z$1:$Z21)-INDEX(выгрузка!$D:$D,J22),TRUNC($F22/M22)),)</f>
        <v>0</v>
      </c>
      <c r="O22" s="26">
        <f t="shared" si="5"/>
        <v>0</v>
      </c>
      <c r="P22" s="27" t="str">
        <f t="array" ref="P22">IFERROR(MATCH(MIN(IF((LEFTB($B22,4)=LEFTB(выгрузка!$B$2:$B$99,4))*(выгрузка!$D$2:$D$99&lt;0)*($G22=выгрузка!$G$2:$G$99)*(SUMIF(V$1:V21,ROW($2:$99),Z$1:Z21)+SUMIF(P$1:P21,ROW($2:$99),T$1:T21)+SUMIF(J$1:J22,ROW($2:$99),N$1:N22)+выгрузка!$D$2:$D$99&lt;0)*(ABS($A22-выгрузка!$A$2:$A$99)/$A22&lt;30%),ABS($A22-выгрузка!$A$2:$A$99)/$A22)),IF((LEFTB($B22,4)=LEFTB(выгрузка!$B$2:$B$99,4))*(выгрузка!$D$2:$D$99&lt;0)*($G22=выгрузка!$G$2:$G$99)*(SUMIF(V$1:V21,ROW($2:$99),Z$1:Z21)+SUMIF(P$1:P21,ROW($2:$99),T$1:T21)+SUMIF(J$1:J22,ROW($2:$99),N$1:N22)+выгрузка!$D$2:$D$99&lt;0)*(ABS($A22-выгрузка!$A$2:$A$99)/$A22&lt;30%),ABS($A22-выгрузка!$A$2:$A$99)/$A22),)+1,"")</f>
        <v/>
      </c>
      <c r="Q22" s="24" t="str">
        <f>IFERROR(INDEX(выгрузка!$B:$B,P22),"")</f>
        <v/>
      </c>
      <c r="R22" s="24" t="str">
        <f>IFERROR(INDEX(выгрузка!$C:$C,P22),"")</f>
        <v/>
      </c>
      <c r="S22" s="25">
        <f>IFERROR(INDEX(выгрузка!$A:$A,P22),)</f>
        <v>0</v>
      </c>
      <c r="T22" s="23">
        <f>IFERROR(MIN(-SUMIF($J$1:$J22,P22,$N$1:$N22)-SUMIF($P$1:$P21,P22,$T$1:$T21)-SUMIF($V$1:$V21,P22,$Z$1:$Z21)-INDEX(выгрузка!$D:$D,P22),TRUNC(($F22-O22)/S22)),)</f>
        <v>0</v>
      </c>
      <c r="U22" s="26">
        <f t="shared" si="6"/>
        <v>0</v>
      </c>
      <c r="V22" s="27" t="str">
        <f t="array" ref="V22">IFERROR(MATCH(MIN(IF((LEFTB($B22,4)=LEFTB(выгрузка!$B$2:$B$99,4))*(выгрузка!$D$2:$D$99&lt;0)*($G22=выгрузка!$G$2:$G$99)*(SUMIF(V$1:V21,ROW($2:$99),Z$1:Z21)+SUMIF(P$1:P22,ROW($2:$99),T$1:T22)+SUMIF(J$1:J22,ROW($2:$99),N$1:N22)+выгрузка!$D$2:$D$99&lt;0)*(ABS($A22-выгрузка!$A$2:$A$99)/$A22&lt;30%),ABS($A22-выгрузка!$A$2:$A$99)/$A22)),IF((LEFTB($B22,4)=LEFTB(выгрузка!$B$2:$B$99,4))*(выгрузка!$D$2:$D$99&lt;0)*($G22=выгрузка!$G$2:$G$99)*(SUMIF(V$1:V21,ROW($2:$99),Z$1:Z21)+SUMIF(P$1:P22,ROW($2:$99),T$1:T22)+SUMIF(J$1:J22,ROW($2:$99),N$1:N22)+выгрузка!$D$2:$D$99&lt;0)*(ABS($A22-выгрузка!$A$2:$A$99)/$A22&lt;30%),ABS($A22-выгрузка!$A$2:$A$99)/$A22),)+1,"")</f>
        <v/>
      </c>
      <c r="W22" s="24" t="str">
        <f>IFERROR(INDEX(выгрузка!$B:$B,V22),"")</f>
        <v/>
      </c>
      <c r="X22" s="24" t="str">
        <f>IFERROR(INDEX(выгрузка!$C:$C,V22),"")</f>
        <v/>
      </c>
      <c r="Y22" s="25">
        <f>IFERROR(INDEX(выгрузка!$A:$A,V22),)</f>
        <v>0</v>
      </c>
      <c r="Z22" s="23">
        <f>IFERROR(MIN(-SUMIF($J$1:$J22,V22,$N$1:$N22)-SUMIF($P$1:$P22,V22,$T$1:$T22)-SUMIF($V$1:$V21,V22,$Z$1:$Z21)-INDEX(выгрузка!$D:$D,V22),TRUNC(($F22-O22-U22)/Y22)),)</f>
        <v>0</v>
      </c>
      <c r="AA22" s="26">
        <f t="shared" si="7"/>
        <v>0</v>
      </c>
    </row>
    <row r="23" spans="1:27" x14ac:dyDescent="0.2">
      <c r="A23" s="29" t="str">
        <f t="array" ref="A23">IFERROR(INDEX(выгрузка!A:A,SMALL(IF(выгрузка!$D$2:$D$99&gt;0,ROW($2:$99)),ROW(A22))),"")</f>
        <v/>
      </c>
      <c r="B23" s="30" t="str">
        <f t="array" ref="B23">IFERROR(INDEX(выгрузка!B:B,SMALL(IF(выгрузка!$D$2:$D$99&gt;0,ROW($2:$99)),ROW(B22))),"")</f>
        <v/>
      </c>
      <c r="C23" s="31" t="str">
        <f t="array" ref="C23">IFERROR(INDEX(выгрузка!C:C,SMALL(IF(выгрузка!$D$2:$D$99&gt;0,ROW($2:$99)),ROW(C22))),"")</f>
        <v/>
      </c>
      <c r="D23" s="32" t="str">
        <f t="array" ref="D23">IFERROR(INDEX(выгрузка!D:D,SMALL(IF(выгрузка!$D$2:$D$99&gt;0,ROW($2:$99)),ROW(D22))),"")</f>
        <v/>
      </c>
      <c r="E23" s="33" t="str">
        <f t="array" ref="E23">IFERROR(INDEX(выгрузка!E:E,SMALL(IF(выгрузка!$D$2:$D$99&gt;0,ROW($2:$99)),ROW(E22))),"")</f>
        <v/>
      </c>
      <c r="F23" s="34" t="str">
        <f t="array" ref="F23">IFERROR(INDEX(выгрузка!F:F,SMALL(IF(выгрузка!$D$2:$D$99&gt;0,ROW($2:$99)),ROW(F22))),"")</f>
        <v/>
      </c>
      <c r="G23" s="33" t="str">
        <f t="array" ref="G23">IFERROR(INDEX(выгрузка!G:G,SMALL(IF(выгрузка!$D$2:$D$99&gt;0,ROW($2:$99)),ROW(G22))),"")</f>
        <v/>
      </c>
      <c r="H23" s="36" t="str">
        <f t="shared" si="0"/>
        <v/>
      </c>
      <c r="I23" s="35" t="str">
        <f t="shared" si="1"/>
        <v/>
      </c>
      <c r="J23" s="27" t="str">
        <f t="array" ref="J23">IFERROR(MATCH(MIN(IF((LEFTB($B23,4)=LEFTB(выгрузка!$B$2:$B$99,4))*(выгрузка!$D$2:$D$99&lt;0)*($G23=выгрузка!$G$2:$G$99)*(SUMIF(V$1:V22,ROW($2:$99),Z$1:Z22)+SUMIF(P$1:P22,ROW($2:$99),T$1:T22)+SUMIF(J$1:J22,ROW($2:$99),N$1:N22)+выгрузка!$D$2:$D$99&lt;0)*(ABS($A23-выгрузка!$A$2:$A$99)/$A23&lt;30%),ABS($A23-выгрузка!$A$2:$A$99)/$A23)),IF((LEFTB($B23,4)=LEFTB(выгрузка!$B$2:$B$99,4))*(выгрузка!$D$2:$D$99&lt;0)*($G23=выгрузка!$G$2:$G$99)*(SUMIF(V$1:V22,ROW($2:$99),Z$1:Z22)+SUMIF(P$1:P22,ROW($2:$99),T$1:T22)+SUMIF(J$1:J22,ROW($2:$99),N$1:N22)+выгрузка!$D$2:$D$99&lt;0)*(ABS($A23-выгрузка!$A$2:$A$99)/$A23&lt;30%),ABS($A23-выгрузка!$A$2:$A$99)/$A23),)+1,"")</f>
        <v/>
      </c>
      <c r="K23" s="24" t="str">
        <f>IFERROR(INDEX(выгрузка!$B:$B,J23),"")</f>
        <v/>
      </c>
      <c r="L23" s="24" t="str">
        <f>IFERROR(INDEX(выгрузка!$C:$C,J23),"")</f>
        <v/>
      </c>
      <c r="M23" s="28">
        <f>IFERROR(INDEX(выгрузка!$A:$A,J23),)</f>
        <v>0</v>
      </c>
      <c r="N23" s="23">
        <f>IFERROR(MIN(-SUMIF($J$1:$J22,J23,$N$1:$N22)-SUMIF($P$1:$P22,J23,$T$1:$T22)-SUMIF($V$1:$V22,J23,$Z$1:$Z22)-INDEX(выгрузка!$D:$D,J23),TRUNC($F23/M23)),)</f>
        <v>0</v>
      </c>
      <c r="O23" s="26">
        <f t="shared" si="5"/>
        <v>0</v>
      </c>
      <c r="P23" s="27" t="str">
        <f t="array" ref="P23">IFERROR(MATCH(MIN(IF((LEFTB($B23,4)=LEFTB(выгрузка!$B$2:$B$99,4))*(выгрузка!$D$2:$D$99&lt;0)*($G23=выгрузка!$G$2:$G$99)*(SUMIF(V$1:V22,ROW($2:$99),Z$1:Z22)+SUMIF(P$1:P22,ROW($2:$99),T$1:T22)+SUMIF(J$1:J23,ROW($2:$99),N$1:N23)+выгрузка!$D$2:$D$99&lt;0)*(ABS($A23-выгрузка!$A$2:$A$99)/$A23&lt;30%),ABS($A23-выгрузка!$A$2:$A$99)/$A23)),IF((LEFTB($B23,4)=LEFTB(выгрузка!$B$2:$B$99,4))*(выгрузка!$D$2:$D$99&lt;0)*($G23=выгрузка!$G$2:$G$99)*(SUMIF(V$1:V22,ROW($2:$99),Z$1:Z22)+SUMIF(P$1:P22,ROW($2:$99),T$1:T22)+SUMIF(J$1:J23,ROW($2:$99),N$1:N23)+выгрузка!$D$2:$D$99&lt;0)*(ABS($A23-выгрузка!$A$2:$A$99)/$A23&lt;30%),ABS($A23-выгрузка!$A$2:$A$99)/$A23),)+1,"")</f>
        <v/>
      </c>
      <c r="Q23" s="24" t="str">
        <f>IFERROR(INDEX(выгрузка!$B:$B,P23),"")</f>
        <v/>
      </c>
      <c r="R23" s="24" t="str">
        <f>IFERROR(INDEX(выгрузка!$C:$C,P23),"")</f>
        <v/>
      </c>
      <c r="S23" s="25">
        <f>IFERROR(INDEX(выгрузка!$A:$A,P23),)</f>
        <v>0</v>
      </c>
      <c r="T23" s="23">
        <f>IFERROR(MIN(-SUMIF($J$1:$J23,P23,$N$1:$N23)-SUMIF($P$1:$P22,P23,$T$1:$T22)-SUMIF($V$1:$V22,P23,$Z$1:$Z22)-INDEX(выгрузка!$D:$D,P23),TRUNC(($F23-O23)/S23)),)</f>
        <v>0</v>
      </c>
      <c r="U23" s="26">
        <f t="shared" si="6"/>
        <v>0</v>
      </c>
      <c r="V23" s="27" t="str">
        <f t="array" ref="V23">IFERROR(MATCH(MIN(IF((LEFTB($B23,4)=LEFTB(выгрузка!$B$2:$B$99,4))*(выгрузка!$D$2:$D$99&lt;0)*($G23=выгрузка!$G$2:$G$99)*(SUMIF(V$1:V22,ROW($2:$99),Z$1:Z22)+SUMIF(P$1:P23,ROW($2:$99),T$1:T23)+SUMIF(J$1:J23,ROW($2:$99),N$1:N23)+выгрузка!$D$2:$D$99&lt;0)*(ABS($A23-выгрузка!$A$2:$A$99)/$A23&lt;30%),ABS($A23-выгрузка!$A$2:$A$99)/$A23)),IF((LEFTB($B23,4)=LEFTB(выгрузка!$B$2:$B$99,4))*(выгрузка!$D$2:$D$99&lt;0)*($G23=выгрузка!$G$2:$G$99)*(SUMIF(V$1:V22,ROW($2:$99),Z$1:Z22)+SUMIF(P$1:P23,ROW($2:$99),T$1:T23)+SUMIF(J$1:J23,ROW($2:$99),N$1:N23)+выгрузка!$D$2:$D$99&lt;0)*(ABS($A23-выгрузка!$A$2:$A$99)/$A23&lt;30%),ABS($A23-выгрузка!$A$2:$A$99)/$A23),)+1,"")</f>
        <v/>
      </c>
      <c r="W23" s="24" t="str">
        <f>IFERROR(INDEX(выгрузка!$B:$B,V23),"")</f>
        <v/>
      </c>
      <c r="X23" s="24" t="str">
        <f>IFERROR(INDEX(выгрузка!$C:$C,V23),"")</f>
        <v/>
      </c>
      <c r="Y23" s="25">
        <f>IFERROR(INDEX(выгрузка!$A:$A,V23),)</f>
        <v>0</v>
      </c>
      <c r="Z23" s="23">
        <f>IFERROR(MIN(-SUMIF($J$1:$J23,V23,$N$1:$N23)-SUMIF($P$1:$P23,V23,$T$1:$T23)-SUMIF($V$1:$V22,V23,$Z$1:$Z22)-INDEX(выгрузка!$D:$D,V23),TRUNC(($F23-O23-U23)/Y23)),)</f>
        <v>0</v>
      </c>
      <c r="AA23" s="26">
        <f t="shared" si="7"/>
        <v>0</v>
      </c>
    </row>
    <row r="24" spans="1:27" x14ac:dyDescent="0.2">
      <c r="A24" s="29" t="str">
        <f t="array" ref="A24">IFERROR(INDEX(выгрузка!A:A,SMALL(IF(выгрузка!$D$2:$D$99&gt;0,ROW($2:$99)),ROW(A23))),"")</f>
        <v/>
      </c>
      <c r="B24" s="30" t="str">
        <f t="array" ref="B24">IFERROR(INDEX(выгрузка!B:B,SMALL(IF(выгрузка!$D$2:$D$99&gt;0,ROW($2:$99)),ROW(B23))),"")</f>
        <v/>
      </c>
      <c r="C24" s="31" t="str">
        <f t="array" ref="C24">IFERROR(INDEX(выгрузка!C:C,SMALL(IF(выгрузка!$D$2:$D$99&gt;0,ROW($2:$99)),ROW(C23))),"")</f>
        <v/>
      </c>
      <c r="D24" s="32" t="str">
        <f t="array" ref="D24">IFERROR(INDEX(выгрузка!D:D,SMALL(IF(выгрузка!$D$2:$D$99&gt;0,ROW($2:$99)),ROW(D23))),"")</f>
        <v/>
      </c>
      <c r="E24" s="33" t="str">
        <f t="array" ref="E24">IFERROR(INDEX(выгрузка!E:E,SMALL(IF(выгрузка!$D$2:$D$99&gt;0,ROW($2:$99)),ROW(E23))),"")</f>
        <v/>
      </c>
      <c r="F24" s="34" t="str">
        <f t="array" ref="F24">IFERROR(INDEX(выгрузка!F:F,SMALL(IF(выгрузка!$D$2:$D$99&gt;0,ROW($2:$99)),ROW(F23))),"")</f>
        <v/>
      </c>
      <c r="G24" s="33" t="str">
        <f t="array" ref="G24">IFERROR(INDEX(выгрузка!G:G,SMALL(IF(выгрузка!$D$2:$D$99&gt;0,ROW($2:$99)),ROW(G23))),"")</f>
        <v/>
      </c>
      <c r="H24" s="36" t="str">
        <f t="shared" si="0"/>
        <v/>
      </c>
      <c r="I24" s="35" t="str">
        <f t="shared" si="1"/>
        <v/>
      </c>
      <c r="J24" s="27" t="str">
        <f t="array" ref="J24">IFERROR(MATCH(MIN(IF((LEFTB($B24,4)=LEFTB(выгрузка!$B$2:$B$99,4))*(выгрузка!$D$2:$D$99&lt;0)*($G24=выгрузка!$G$2:$G$99)*(SUMIF(V$1:V23,ROW($2:$99),Z$1:Z23)+SUMIF(P$1:P23,ROW($2:$99),T$1:T23)+SUMIF(J$1:J23,ROW($2:$99),N$1:N23)+выгрузка!$D$2:$D$99&lt;0)*(ABS($A24-выгрузка!$A$2:$A$99)/$A24&lt;30%),ABS($A24-выгрузка!$A$2:$A$99)/$A24)),IF((LEFTB($B24,4)=LEFTB(выгрузка!$B$2:$B$99,4))*(выгрузка!$D$2:$D$99&lt;0)*($G24=выгрузка!$G$2:$G$99)*(SUMIF(V$1:V23,ROW($2:$99),Z$1:Z23)+SUMIF(P$1:P23,ROW($2:$99),T$1:T23)+SUMIF(J$1:J23,ROW($2:$99),N$1:N23)+выгрузка!$D$2:$D$99&lt;0)*(ABS($A24-выгрузка!$A$2:$A$99)/$A24&lt;30%),ABS($A24-выгрузка!$A$2:$A$99)/$A24),)+1,"")</f>
        <v/>
      </c>
      <c r="K24" s="24" t="str">
        <f>IFERROR(INDEX(выгрузка!$B:$B,J24),"")</f>
        <v/>
      </c>
      <c r="L24" s="24" t="str">
        <f>IFERROR(INDEX(выгрузка!$C:$C,J24),"")</f>
        <v/>
      </c>
      <c r="M24" s="28">
        <f>IFERROR(INDEX(выгрузка!$A:$A,J24),)</f>
        <v>0</v>
      </c>
      <c r="N24" s="23">
        <f>IFERROR(MIN(-SUMIF($J$1:$J23,J24,$N$1:$N23)-SUMIF($P$1:$P23,J24,$T$1:$T23)-SUMIF($V$1:$V23,J24,$Z$1:$Z23)-INDEX(выгрузка!$D:$D,J24),TRUNC($F24/M24)),)</f>
        <v>0</v>
      </c>
      <c r="O24" s="26">
        <f t="shared" si="5"/>
        <v>0</v>
      </c>
      <c r="P24" s="27" t="str">
        <f t="array" ref="P24">IFERROR(MATCH(MIN(IF((LEFTB($B24,4)=LEFTB(выгрузка!$B$2:$B$99,4))*(выгрузка!$D$2:$D$99&lt;0)*($G24=выгрузка!$G$2:$G$99)*(SUMIF(V$1:V23,ROW($2:$99),Z$1:Z23)+SUMIF(P$1:P23,ROW($2:$99),T$1:T23)+SUMIF(J$1:J24,ROW($2:$99),N$1:N24)+выгрузка!$D$2:$D$99&lt;0)*(ABS($A24-выгрузка!$A$2:$A$99)/$A24&lt;30%),ABS($A24-выгрузка!$A$2:$A$99)/$A24)),IF((LEFTB($B24,4)=LEFTB(выгрузка!$B$2:$B$99,4))*(выгрузка!$D$2:$D$99&lt;0)*($G24=выгрузка!$G$2:$G$99)*(SUMIF(V$1:V23,ROW($2:$99),Z$1:Z23)+SUMIF(P$1:P23,ROW($2:$99),T$1:T23)+SUMIF(J$1:J24,ROW($2:$99),N$1:N24)+выгрузка!$D$2:$D$99&lt;0)*(ABS($A24-выгрузка!$A$2:$A$99)/$A24&lt;30%),ABS($A24-выгрузка!$A$2:$A$99)/$A24),)+1,"")</f>
        <v/>
      </c>
      <c r="Q24" s="24" t="str">
        <f>IFERROR(INDEX(выгрузка!$B:$B,P24),"")</f>
        <v/>
      </c>
      <c r="R24" s="24" t="str">
        <f>IFERROR(INDEX(выгрузка!$C:$C,P24),"")</f>
        <v/>
      </c>
      <c r="S24" s="25">
        <f>IFERROR(INDEX(выгрузка!$A:$A,P24),)</f>
        <v>0</v>
      </c>
      <c r="T24" s="23">
        <f>IFERROR(MIN(-SUMIF($J$1:$J24,P24,$N$1:$N24)-SUMIF($P$1:$P23,P24,$T$1:$T23)-SUMIF($V$1:$V23,P24,$Z$1:$Z23)-INDEX(выгрузка!$D:$D,P24),TRUNC(($F24-O24)/S24)),)</f>
        <v>0</v>
      </c>
      <c r="U24" s="26">
        <f t="shared" si="6"/>
        <v>0</v>
      </c>
      <c r="V24" s="27" t="str">
        <f t="array" ref="V24">IFERROR(MATCH(MIN(IF((LEFTB($B24,4)=LEFTB(выгрузка!$B$2:$B$99,4))*(выгрузка!$D$2:$D$99&lt;0)*($G24=выгрузка!$G$2:$G$99)*(SUMIF(V$1:V23,ROW($2:$99),Z$1:Z23)+SUMIF(P$1:P24,ROW($2:$99),T$1:T24)+SUMIF(J$1:J24,ROW($2:$99),N$1:N24)+выгрузка!$D$2:$D$99&lt;0)*(ABS($A24-выгрузка!$A$2:$A$99)/$A24&lt;30%),ABS($A24-выгрузка!$A$2:$A$99)/$A24)),IF((LEFTB($B24,4)=LEFTB(выгрузка!$B$2:$B$99,4))*(выгрузка!$D$2:$D$99&lt;0)*($G24=выгрузка!$G$2:$G$99)*(SUMIF(V$1:V23,ROW($2:$99),Z$1:Z23)+SUMIF(P$1:P24,ROW($2:$99),T$1:T24)+SUMIF(J$1:J24,ROW($2:$99),N$1:N24)+выгрузка!$D$2:$D$99&lt;0)*(ABS($A24-выгрузка!$A$2:$A$99)/$A24&lt;30%),ABS($A24-выгрузка!$A$2:$A$99)/$A24),)+1,"")</f>
        <v/>
      </c>
      <c r="W24" s="24" t="str">
        <f>IFERROR(INDEX(выгрузка!$B:$B,V24),"")</f>
        <v/>
      </c>
      <c r="X24" s="24" t="str">
        <f>IFERROR(INDEX(выгрузка!$C:$C,V24),"")</f>
        <v/>
      </c>
      <c r="Y24" s="25">
        <f>IFERROR(INDEX(выгрузка!$A:$A,V24),)</f>
        <v>0</v>
      </c>
      <c r="Z24" s="23">
        <f>IFERROR(MIN(-SUMIF($J$1:$J24,V24,$N$1:$N24)-SUMIF($P$1:$P24,V24,$T$1:$T24)-SUMIF($V$1:$V23,V24,$Z$1:$Z23)-INDEX(выгрузка!$D:$D,V24),TRUNC(($F24-O24-U24)/Y24)),)</f>
        <v>0</v>
      </c>
      <c r="AA24" s="26">
        <f t="shared" si="7"/>
        <v>0</v>
      </c>
    </row>
    <row r="25" spans="1:27" x14ac:dyDescent="0.2">
      <c r="A25" s="29" t="str">
        <f t="array" ref="A25">IFERROR(INDEX(выгрузка!A:A,SMALL(IF(выгрузка!$D$2:$D$99&gt;0,ROW($2:$99)),ROW(A24))),"")</f>
        <v/>
      </c>
      <c r="B25" s="30" t="str">
        <f t="array" ref="B25">IFERROR(INDEX(выгрузка!B:B,SMALL(IF(выгрузка!$D$2:$D$99&gt;0,ROW($2:$99)),ROW(B24))),"")</f>
        <v/>
      </c>
      <c r="C25" s="31" t="str">
        <f t="array" ref="C25">IFERROR(INDEX(выгрузка!C:C,SMALL(IF(выгрузка!$D$2:$D$99&gt;0,ROW($2:$99)),ROW(C24))),"")</f>
        <v/>
      </c>
      <c r="D25" s="32" t="str">
        <f t="array" ref="D25">IFERROR(INDEX(выгрузка!D:D,SMALL(IF(выгрузка!$D$2:$D$99&gt;0,ROW($2:$99)),ROW(D24))),"")</f>
        <v/>
      </c>
      <c r="E25" s="33" t="str">
        <f t="array" ref="E25">IFERROR(INDEX(выгрузка!E:E,SMALL(IF(выгрузка!$D$2:$D$99&gt;0,ROW($2:$99)),ROW(E24))),"")</f>
        <v/>
      </c>
      <c r="F25" s="34" t="str">
        <f t="array" ref="F25">IFERROR(INDEX(выгрузка!F:F,SMALL(IF(выгрузка!$D$2:$D$99&gt;0,ROW($2:$99)),ROW(F24))),"")</f>
        <v/>
      </c>
      <c r="G25" s="33" t="str">
        <f t="array" ref="G25">IFERROR(INDEX(выгрузка!G:G,SMALL(IF(выгрузка!$D$2:$D$99&gt;0,ROW($2:$99)),ROW(G24))),"")</f>
        <v/>
      </c>
      <c r="H25" s="36" t="str">
        <f t="shared" si="0"/>
        <v/>
      </c>
      <c r="I25" s="35" t="str">
        <f t="shared" si="1"/>
        <v/>
      </c>
      <c r="J25" s="27" t="str">
        <f t="array" ref="J25">IFERROR(MATCH(MIN(IF((LEFTB($B25,4)=LEFTB(выгрузка!$B$2:$B$99,4))*(выгрузка!$D$2:$D$99&lt;0)*($G25=выгрузка!$G$2:$G$99)*(SUMIF(V$1:V24,ROW($2:$99),Z$1:Z24)+SUMIF(P$1:P24,ROW($2:$99),T$1:T24)+SUMIF(J$1:J24,ROW($2:$99),N$1:N24)+выгрузка!$D$2:$D$99&lt;0)*(ABS($A25-выгрузка!$A$2:$A$99)/$A25&lt;30%),ABS($A25-выгрузка!$A$2:$A$99)/$A25)),IF((LEFTB($B25,4)=LEFTB(выгрузка!$B$2:$B$99,4))*(выгрузка!$D$2:$D$99&lt;0)*($G25=выгрузка!$G$2:$G$99)*(SUMIF(V$1:V24,ROW($2:$99),Z$1:Z24)+SUMIF(P$1:P24,ROW($2:$99),T$1:T24)+SUMIF(J$1:J24,ROW($2:$99),N$1:N24)+выгрузка!$D$2:$D$99&lt;0)*(ABS($A25-выгрузка!$A$2:$A$99)/$A25&lt;30%),ABS($A25-выгрузка!$A$2:$A$99)/$A25),)+1,"")</f>
        <v/>
      </c>
      <c r="K25" s="24" t="str">
        <f>IFERROR(INDEX(выгрузка!$B:$B,J25),"")</f>
        <v/>
      </c>
      <c r="L25" s="24" t="str">
        <f>IFERROR(INDEX(выгрузка!$C:$C,J25),"")</f>
        <v/>
      </c>
      <c r="M25" s="28">
        <f>IFERROR(INDEX(выгрузка!$A:$A,J25),)</f>
        <v>0</v>
      </c>
      <c r="N25" s="23">
        <f>IFERROR(MIN(-SUMIF($J$1:$J24,J25,$N$1:$N24)-SUMIF($P$1:$P24,J25,$T$1:$T24)-SUMIF($V$1:$V24,J25,$Z$1:$Z24)-INDEX(выгрузка!$D:$D,J25),TRUNC($F25/M25)),)</f>
        <v>0</v>
      </c>
      <c r="O25" s="26">
        <f t="shared" si="5"/>
        <v>0</v>
      </c>
      <c r="P25" s="27" t="str">
        <f t="array" ref="P25">IFERROR(MATCH(MIN(IF((LEFTB($B25,4)=LEFTB(выгрузка!$B$2:$B$99,4))*(выгрузка!$D$2:$D$99&lt;0)*($G25=выгрузка!$G$2:$G$99)*(SUMIF(V$1:V24,ROW($2:$99),Z$1:Z24)+SUMIF(P$1:P24,ROW($2:$99),T$1:T24)+SUMIF(J$1:J25,ROW($2:$99),N$1:N25)+выгрузка!$D$2:$D$99&lt;0)*(ABS($A25-выгрузка!$A$2:$A$99)/$A25&lt;30%),ABS($A25-выгрузка!$A$2:$A$99)/$A25)),IF((LEFTB($B25,4)=LEFTB(выгрузка!$B$2:$B$99,4))*(выгрузка!$D$2:$D$99&lt;0)*($G25=выгрузка!$G$2:$G$99)*(SUMIF(V$1:V24,ROW($2:$99),Z$1:Z24)+SUMIF(P$1:P24,ROW($2:$99),T$1:T24)+SUMIF(J$1:J25,ROW($2:$99),N$1:N25)+выгрузка!$D$2:$D$99&lt;0)*(ABS($A25-выгрузка!$A$2:$A$99)/$A25&lt;30%),ABS($A25-выгрузка!$A$2:$A$99)/$A25),)+1,"")</f>
        <v/>
      </c>
      <c r="Q25" s="24" t="str">
        <f>IFERROR(INDEX(выгрузка!$B:$B,P25),"")</f>
        <v/>
      </c>
      <c r="R25" s="24" t="str">
        <f>IFERROR(INDEX(выгрузка!$C:$C,P25),"")</f>
        <v/>
      </c>
      <c r="S25" s="25">
        <f>IFERROR(INDEX(выгрузка!$A:$A,P25),)</f>
        <v>0</v>
      </c>
      <c r="T25" s="23">
        <f>IFERROR(MIN(-SUMIF($J$1:$J25,P25,$N$1:$N25)-SUMIF($P$1:$P24,P25,$T$1:$T24)-SUMIF($V$1:$V24,P25,$Z$1:$Z24)-INDEX(выгрузка!$D:$D,P25),TRUNC(($F25-O25)/S25)),)</f>
        <v>0</v>
      </c>
      <c r="U25" s="26">
        <f t="shared" si="6"/>
        <v>0</v>
      </c>
      <c r="V25" s="27" t="str">
        <f t="array" ref="V25">IFERROR(MATCH(MIN(IF((LEFTB($B25,4)=LEFTB(выгрузка!$B$2:$B$99,4))*(выгрузка!$D$2:$D$99&lt;0)*($G25=выгрузка!$G$2:$G$99)*(SUMIF(V$1:V24,ROW($2:$99),Z$1:Z24)+SUMIF(P$1:P25,ROW($2:$99),T$1:T25)+SUMIF(J$1:J25,ROW($2:$99),N$1:N25)+выгрузка!$D$2:$D$99&lt;0)*(ABS($A25-выгрузка!$A$2:$A$99)/$A25&lt;30%),ABS($A25-выгрузка!$A$2:$A$99)/$A25)),IF((LEFTB($B25,4)=LEFTB(выгрузка!$B$2:$B$99,4))*(выгрузка!$D$2:$D$99&lt;0)*($G25=выгрузка!$G$2:$G$99)*(SUMIF(V$1:V24,ROW($2:$99),Z$1:Z24)+SUMIF(P$1:P25,ROW($2:$99),T$1:T25)+SUMIF(J$1:J25,ROW($2:$99),N$1:N25)+выгрузка!$D$2:$D$99&lt;0)*(ABS($A25-выгрузка!$A$2:$A$99)/$A25&lt;30%),ABS($A25-выгрузка!$A$2:$A$99)/$A25),)+1,"")</f>
        <v/>
      </c>
      <c r="W25" s="24" t="str">
        <f>IFERROR(INDEX(выгрузка!$B:$B,V25),"")</f>
        <v/>
      </c>
      <c r="X25" s="24" t="str">
        <f>IFERROR(INDEX(выгрузка!$C:$C,V25),"")</f>
        <v/>
      </c>
      <c r="Y25" s="25">
        <f>IFERROR(INDEX(выгрузка!$A:$A,V25),)</f>
        <v>0</v>
      </c>
      <c r="Z25" s="23">
        <f>IFERROR(MIN(-SUMIF($J$1:$J25,V25,$N$1:$N25)-SUMIF($P$1:$P25,V25,$T$1:$T25)-SUMIF($V$1:$V24,V25,$Z$1:$Z24)-INDEX(выгрузка!$D:$D,V25),TRUNC(($F25-O25-U25)/Y25)),)</f>
        <v>0</v>
      </c>
      <c r="AA25" s="26">
        <f t="shared" si="7"/>
        <v>0</v>
      </c>
    </row>
    <row r="26" spans="1:27" x14ac:dyDescent="0.2">
      <c r="A26" s="29" t="str">
        <f t="array" ref="A26">IFERROR(INDEX(выгрузка!A:A,SMALL(IF(выгрузка!$D$2:$D$99&gt;0,ROW($2:$99)),ROW(A25))),"")</f>
        <v/>
      </c>
      <c r="B26" s="30" t="str">
        <f t="array" ref="B26">IFERROR(INDEX(выгрузка!B:B,SMALL(IF(выгрузка!$D$2:$D$99&gt;0,ROW($2:$99)),ROW(B25))),"")</f>
        <v/>
      </c>
      <c r="C26" s="31" t="str">
        <f t="array" ref="C26">IFERROR(INDEX(выгрузка!C:C,SMALL(IF(выгрузка!$D$2:$D$99&gt;0,ROW($2:$99)),ROW(C25))),"")</f>
        <v/>
      </c>
      <c r="D26" s="32" t="str">
        <f t="array" ref="D26">IFERROR(INDEX(выгрузка!D:D,SMALL(IF(выгрузка!$D$2:$D$99&gt;0,ROW($2:$99)),ROW(D25))),"")</f>
        <v/>
      </c>
      <c r="E26" s="33" t="str">
        <f t="array" ref="E26">IFERROR(INDEX(выгрузка!E:E,SMALL(IF(выгрузка!$D$2:$D$99&gt;0,ROW($2:$99)),ROW(E25))),"")</f>
        <v/>
      </c>
      <c r="F26" s="34" t="str">
        <f t="array" ref="F26">IFERROR(INDEX(выгрузка!F:F,SMALL(IF(выгрузка!$D$2:$D$99&gt;0,ROW($2:$99)),ROW(F25))),"")</f>
        <v/>
      </c>
      <c r="G26" s="33" t="str">
        <f t="array" ref="G26">IFERROR(INDEX(выгрузка!G:G,SMALL(IF(выгрузка!$D$2:$D$99&gt;0,ROW($2:$99)),ROW(G25))),"")</f>
        <v/>
      </c>
      <c r="H26" s="36" t="str">
        <f t="shared" si="0"/>
        <v/>
      </c>
      <c r="I26" s="35" t="str">
        <f t="shared" si="1"/>
        <v/>
      </c>
      <c r="J26" s="27" t="str">
        <f t="array" ref="J26">IFERROR(MATCH(MIN(IF((LEFTB($B26,4)=LEFTB(выгрузка!$B$2:$B$99,4))*(выгрузка!$D$2:$D$99&lt;0)*($G26=выгрузка!$G$2:$G$99)*(SUMIF(V$1:V25,ROW($2:$99),Z$1:Z25)+SUMIF(P$1:P25,ROW($2:$99),T$1:T25)+SUMIF(J$1:J25,ROW($2:$99),N$1:N25)+выгрузка!$D$2:$D$99&lt;0)*(ABS($A26-выгрузка!$A$2:$A$99)/$A26&lt;30%),ABS($A26-выгрузка!$A$2:$A$99)/$A26)),IF((LEFTB($B26,4)=LEFTB(выгрузка!$B$2:$B$99,4))*(выгрузка!$D$2:$D$99&lt;0)*($G26=выгрузка!$G$2:$G$99)*(SUMIF(V$1:V25,ROW($2:$99),Z$1:Z25)+SUMIF(P$1:P25,ROW($2:$99),T$1:T25)+SUMIF(J$1:J25,ROW($2:$99),N$1:N25)+выгрузка!$D$2:$D$99&lt;0)*(ABS($A26-выгрузка!$A$2:$A$99)/$A26&lt;30%),ABS($A26-выгрузка!$A$2:$A$99)/$A26),)+1,"")</f>
        <v/>
      </c>
      <c r="K26" s="24" t="str">
        <f>IFERROR(INDEX(выгрузка!$B:$B,J26),"")</f>
        <v/>
      </c>
      <c r="L26" s="24" t="str">
        <f>IFERROR(INDEX(выгрузка!$C:$C,J26),"")</f>
        <v/>
      </c>
      <c r="M26" s="28">
        <f>IFERROR(INDEX(выгрузка!$A:$A,J26),)</f>
        <v>0</v>
      </c>
      <c r="N26" s="23">
        <f>IFERROR(MIN(-SUMIF($J$1:$J25,J26,$N$1:$N25)-SUMIF($P$1:$P25,J26,$T$1:$T25)-SUMIF($V$1:$V25,J26,$Z$1:$Z25)-INDEX(выгрузка!$D:$D,J26),TRUNC($F26/M26)),)</f>
        <v>0</v>
      </c>
      <c r="O26" s="26">
        <f t="shared" si="5"/>
        <v>0</v>
      </c>
      <c r="P26" s="27" t="str">
        <f t="array" ref="P26">IFERROR(MATCH(MIN(IF((LEFTB($B26,4)=LEFTB(выгрузка!$B$2:$B$99,4))*(выгрузка!$D$2:$D$99&lt;0)*($G26=выгрузка!$G$2:$G$99)*(SUMIF(V$1:V25,ROW($2:$99),Z$1:Z25)+SUMIF(P$1:P25,ROW($2:$99),T$1:T25)+SUMIF(J$1:J26,ROW($2:$99),N$1:N26)+выгрузка!$D$2:$D$99&lt;0)*(ABS($A26-выгрузка!$A$2:$A$99)/$A26&lt;30%),ABS($A26-выгрузка!$A$2:$A$99)/$A26)),IF((LEFTB($B26,4)=LEFTB(выгрузка!$B$2:$B$99,4))*(выгрузка!$D$2:$D$99&lt;0)*($G26=выгрузка!$G$2:$G$99)*(SUMIF(V$1:V25,ROW($2:$99),Z$1:Z25)+SUMIF(P$1:P25,ROW($2:$99),T$1:T25)+SUMIF(J$1:J26,ROW($2:$99),N$1:N26)+выгрузка!$D$2:$D$99&lt;0)*(ABS($A26-выгрузка!$A$2:$A$99)/$A26&lt;30%),ABS($A26-выгрузка!$A$2:$A$99)/$A26),)+1,"")</f>
        <v/>
      </c>
      <c r="Q26" s="24" t="str">
        <f>IFERROR(INDEX(выгрузка!$B:$B,P26),"")</f>
        <v/>
      </c>
      <c r="R26" s="24" t="str">
        <f>IFERROR(INDEX(выгрузка!$C:$C,P26),"")</f>
        <v/>
      </c>
      <c r="S26" s="25">
        <f>IFERROR(INDEX(выгрузка!$A:$A,P26),)</f>
        <v>0</v>
      </c>
      <c r="T26" s="23">
        <f>IFERROR(MIN(-SUMIF($J$1:$J26,P26,$N$1:$N26)-SUMIF($P$1:$P25,P26,$T$1:$T25)-SUMIF($V$1:$V25,P26,$Z$1:$Z25)-INDEX(выгрузка!$D:$D,P26),TRUNC(($F26-O26)/S26)),)</f>
        <v>0</v>
      </c>
      <c r="U26" s="26">
        <f t="shared" si="6"/>
        <v>0</v>
      </c>
      <c r="V26" s="27" t="str">
        <f t="array" ref="V26">IFERROR(MATCH(MIN(IF((LEFTB($B26,4)=LEFTB(выгрузка!$B$2:$B$99,4))*(выгрузка!$D$2:$D$99&lt;0)*($G26=выгрузка!$G$2:$G$99)*(SUMIF(V$1:V25,ROW($2:$99),Z$1:Z25)+SUMIF(P$1:P26,ROW($2:$99),T$1:T26)+SUMIF(J$1:J26,ROW($2:$99),N$1:N26)+выгрузка!$D$2:$D$99&lt;0)*(ABS($A26-выгрузка!$A$2:$A$99)/$A26&lt;30%),ABS($A26-выгрузка!$A$2:$A$99)/$A26)),IF((LEFTB($B26,4)=LEFTB(выгрузка!$B$2:$B$99,4))*(выгрузка!$D$2:$D$99&lt;0)*($G26=выгрузка!$G$2:$G$99)*(SUMIF(V$1:V25,ROW($2:$99),Z$1:Z25)+SUMIF(P$1:P26,ROW($2:$99),T$1:T26)+SUMIF(J$1:J26,ROW($2:$99),N$1:N26)+выгрузка!$D$2:$D$99&lt;0)*(ABS($A26-выгрузка!$A$2:$A$99)/$A26&lt;30%),ABS($A26-выгрузка!$A$2:$A$99)/$A26),)+1,"")</f>
        <v/>
      </c>
      <c r="W26" s="24" t="str">
        <f>IFERROR(INDEX(выгрузка!$B:$B,V26),"")</f>
        <v/>
      </c>
      <c r="X26" s="24" t="str">
        <f>IFERROR(INDEX(выгрузка!$C:$C,V26),"")</f>
        <v/>
      </c>
      <c r="Y26" s="25">
        <f>IFERROR(INDEX(выгрузка!$A:$A,V26),)</f>
        <v>0</v>
      </c>
      <c r="Z26" s="23">
        <f>IFERROR(MIN(-SUMIF($J$1:$J26,V26,$N$1:$N26)-SUMIF($P$1:$P26,V26,$T$1:$T26)-SUMIF($V$1:$V25,V26,$Z$1:$Z25)-INDEX(выгрузка!$D:$D,V26),TRUNC(($F26-O26-U26)/Y26)),)</f>
        <v>0</v>
      </c>
      <c r="AA26" s="26">
        <f t="shared" si="7"/>
        <v>0</v>
      </c>
    </row>
    <row r="27" spans="1:27" x14ac:dyDescent="0.2">
      <c r="A27" s="29" t="str">
        <f t="array" ref="A27">IFERROR(INDEX(выгрузка!A:A,SMALL(IF(выгрузка!$D$2:$D$99&gt;0,ROW($2:$99)),ROW(A26))),"")</f>
        <v/>
      </c>
      <c r="B27" s="30" t="str">
        <f t="array" ref="B27">IFERROR(INDEX(выгрузка!B:B,SMALL(IF(выгрузка!$D$2:$D$99&gt;0,ROW($2:$99)),ROW(B26))),"")</f>
        <v/>
      </c>
      <c r="C27" s="31" t="str">
        <f t="array" ref="C27">IFERROR(INDEX(выгрузка!C:C,SMALL(IF(выгрузка!$D$2:$D$99&gt;0,ROW($2:$99)),ROW(C26))),"")</f>
        <v/>
      </c>
      <c r="D27" s="32" t="str">
        <f t="array" ref="D27">IFERROR(INDEX(выгрузка!D:D,SMALL(IF(выгрузка!$D$2:$D$99&gt;0,ROW($2:$99)),ROW(D26))),"")</f>
        <v/>
      </c>
      <c r="E27" s="33" t="str">
        <f t="array" ref="E27">IFERROR(INDEX(выгрузка!E:E,SMALL(IF(выгрузка!$D$2:$D$99&gt;0,ROW($2:$99)),ROW(E26))),"")</f>
        <v/>
      </c>
      <c r="F27" s="34" t="str">
        <f t="array" ref="F27">IFERROR(INDEX(выгрузка!F:F,SMALL(IF(выгрузка!$D$2:$D$99&gt;0,ROW($2:$99)),ROW(F26))),"")</f>
        <v/>
      </c>
      <c r="G27" s="33" t="str">
        <f t="array" ref="G27">IFERROR(INDEX(выгрузка!G:G,SMALL(IF(выгрузка!$D$2:$D$99&gt;0,ROW($2:$99)),ROW(G26))),"")</f>
        <v/>
      </c>
      <c r="H27" s="36" t="str">
        <f t="shared" si="0"/>
        <v/>
      </c>
      <c r="I27" s="35" t="str">
        <f t="shared" si="1"/>
        <v/>
      </c>
      <c r="J27" s="27" t="str">
        <f t="array" ref="J27">IFERROR(MATCH(MIN(IF((LEFTB($B27,4)=LEFTB(выгрузка!$B$2:$B$99,4))*(выгрузка!$D$2:$D$99&lt;0)*($G27=выгрузка!$G$2:$G$99)*(SUMIF(V$1:V26,ROW($2:$99),Z$1:Z26)+SUMIF(P$1:P26,ROW($2:$99),T$1:T26)+SUMIF(J$1:J26,ROW($2:$99),N$1:N26)+выгрузка!$D$2:$D$99&lt;0)*(ABS($A27-выгрузка!$A$2:$A$99)/$A27&lt;30%),ABS($A27-выгрузка!$A$2:$A$99)/$A27)),IF((LEFTB($B27,4)=LEFTB(выгрузка!$B$2:$B$99,4))*(выгрузка!$D$2:$D$99&lt;0)*($G27=выгрузка!$G$2:$G$99)*(SUMIF(V$1:V26,ROW($2:$99),Z$1:Z26)+SUMIF(P$1:P26,ROW($2:$99),T$1:T26)+SUMIF(J$1:J26,ROW($2:$99),N$1:N26)+выгрузка!$D$2:$D$99&lt;0)*(ABS($A27-выгрузка!$A$2:$A$99)/$A27&lt;30%),ABS($A27-выгрузка!$A$2:$A$99)/$A27),)+1,"")</f>
        <v/>
      </c>
      <c r="K27" s="24" t="str">
        <f>IFERROR(INDEX(выгрузка!$B:$B,J27),"")</f>
        <v/>
      </c>
      <c r="L27" s="24" t="str">
        <f>IFERROR(INDEX(выгрузка!$C:$C,J27),"")</f>
        <v/>
      </c>
      <c r="M27" s="28">
        <f>IFERROR(INDEX(выгрузка!$A:$A,J27),)</f>
        <v>0</v>
      </c>
      <c r="N27" s="23">
        <f>IFERROR(MIN(-SUMIF($J$1:$J26,J27,$N$1:$N26)-SUMIF($P$1:$P26,J27,$T$1:$T26)-SUMIF($V$1:$V26,J27,$Z$1:$Z26)-INDEX(выгрузка!$D:$D,J27),TRUNC($F27/M27)),)</f>
        <v>0</v>
      </c>
      <c r="O27" s="26">
        <f t="shared" si="5"/>
        <v>0</v>
      </c>
      <c r="P27" s="27" t="str">
        <f t="array" ref="P27">IFERROR(MATCH(MIN(IF((LEFTB($B27,4)=LEFTB(выгрузка!$B$2:$B$99,4))*(выгрузка!$D$2:$D$99&lt;0)*($G27=выгрузка!$G$2:$G$99)*(SUMIF(V$1:V26,ROW($2:$99),Z$1:Z26)+SUMIF(P$1:P26,ROW($2:$99),T$1:T26)+SUMIF(J$1:J27,ROW($2:$99),N$1:N27)+выгрузка!$D$2:$D$99&lt;0)*(ABS($A27-выгрузка!$A$2:$A$99)/$A27&lt;30%),ABS($A27-выгрузка!$A$2:$A$99)/$A27)),IF((LEFTB($B27,4)=LEFTB(выгрузка!$B$2:$B$99,4))*(выгрузка!$D$2:$D$99&lt;0)*($G27=выгрузка!$G$2:$G$99)*(SUMIF(V$1:V26,ROW($2:$99),Z$1:Z26)+SUMIF(P$1:P26,ROW($2:$99),T$1:T26)+SUMIF(J$1:J27,ROW($2:$99),N$1:N27)+выгрузка!$D$2:$D$99&lt;0)*(ABS($A27-выгрузка!$A$2:$A$99)/$A27&lt;30%),ABS($A27-выгрузка!$A$2:$A$99)/$A27),)+1,"")</f>
        <v/>
      </c>
      <c r="Q27" s="24" t="str">
        <f>IFERROR(INDEX(выгрузка!$B:$B,P27),"")</f>
        <v/>
      </c>
      <c r="R27" s="24" t="str">
        <f>IFERROR(INDEX(выгрузка!$C:$C,P27),"")</f>
        <v/>
      </c>
      <c r="S27" s="25">
        <f>IFERROR(INDEX(выгрузка!$A:$A,P27),)</f>
        <v>0</v>
      </c>
      <c r="T27" s="23">
        <f>IFERROR(MIN(-SUMIF($J$1:$J27,P27,$N$1:$N27)-SUMIF($P$1:$P26,P27,$T$1:$T26)-SUMIF($V$1:$V26,P27,$Z$1:$Z26)-INDEX(выгрузка!$D:$D,P27),TRUNC(($F27-O27)/S27)),)</f>
        <v>0</v>
      </c>
      <c r="U27" s="26">
        <f t="shared" si="6"/>
        <v>0</v>
      </c>
      <c r="V27" s="27" t="str">
        <f t="array" ref="V27">IFERROR(MATCH(MIN(IF((LEFTB($B27,4)=LEFTB(выгрузка!$B$2:$B$99,4))*(выгрузка!$D$2:$D$99&lt;0)*($G27=выгрузка!$G$2:$G$99)*(SUMIF(V$1:V26,ROW($2:$99),Z$1:Z26)+SUMIF(P$1:P27,ROW($2:$99),T$1:T27)+SUMIF(J$1:J27,ROW($2:$99),N$1:N27)+выгрузка!$D$2:$D$99&lt;0)*(ABS($A27-выгрузка!$A$2:$A$99)/$A27&lt;30%),ABS($A27-выгрузка!$A$2:$A$99)/$A27)),IF((LEFTB($B27,4)=LEFTB(выгрузка!$B$2:$B$99,4))*(выгрузка!$D$2:$D$99&lt;0)*($G27=выгрузка!$G$2:$G$99)*(SUMIF(V$1:V26,ROW($2:$99),Z$1:Z26)+SUMIF(P$1:P27,ROW($2:$99),T$1:T27)+SUMIF(J$1:J27,ROW($2:$99),N$1:N27)+выгрузка!$D$2:$D$99&lt;0)*(ABS($A27-выгрузка!$A$2:$A$99)/$A27&lt;30%),ABS($A27-выгрузка!$A$2:$A$99)/$A27),)+1,"")</f>
        <v/>
      </c>
      <c r="W27" s="24" t="str">
        <f>IFERROR(INDEX(выгрузка!$B:$B,V27),"")</f>
        <v/>
      </c>
      <c r="X27" s="24" t="str">
        <f>IFERROR(INDEX(выгрузка!$C:$C,V27),"")</f>
        <v/>
      </c>
      <c r="Y27" s="25">
        <f>IFERROR(INDEX(выгрузка!$A:$A,V27),)</f>
        <v>0</v>
      </c>
      <c r="Z27" s="23">
        <f>IFERROR(MIN(-SUMIF($J$1:$J27,V27,$N$1:$N27)-SUMIF($P$1:$P27,V27,$T$1:$T27)-SUMIF($V$1:$V26,V27,$Z$1:$Z26)-INDEX(выгрузка!$D:$D,V27),TRUNC(($F27-O27-U27)/Y27)),)</f>
        <v>0</v>
      </c>
      <c r="AA27" s="26">
        <f t="shared" si="7"/>
        <v>0</v>
      </c>
    </row>
    <row r="28" spans="1:27" x14ac:dyDescent="0.2">
      <c r="A28" s="29" t="str">
        <f t="array" ref="A28">IFERROR(INDEX(выгрузка!A:A,SMALL(IF(выгрузка!$D$2:$D$99&gt;0,ROW($2:$99)),ROW(A27))),"")</f>
        <v/>
      </c>
      <c r="B28" s="30" t="str">
        <f t="array" ref="B28">IFERROR(INDEX(выгрузка!B:B,SMALL(IF(выгрузка!$D$2:$D$99&gt;0,ROW($2:$99)),ROW(B27))),"")</f>
        <v/>
      </c>
      <c r="C28" s="31" t="str">
        <f t="array" ref="C28">IFERROR(INDEX(выгрузка!C:C,SMALL(IF(выгрузка!$D$2:$D$99&gt;0,ROW($2:$99)),ROW(C27))),"")</f>
        <v/>
      </c>
      <c r="D28" s="32" t="str">
        <f t="array" ref="D28">IFERROR(INDEX(выгрузка!D:D,SMALL(IF(выгрузка!$D$2:$D$99&gt;0,ROW($2:$99)),ROW(D27))),"")</f>
        <v/>
      </c>
      <c r="E28" s="33" t="str">
        <f t="array" ref="E28">IFERROR(INDEX(выгрузка!E:E,SMALL(IF(выгрузка!$D$2:$D$99&gt;0,ROW($2:$99)),ROW(E27))),"")</f>
        <v/>
      </c>
      <c r="F28" s="34" t="str">
        <f t="array" ref="F28">IFERROR(INDEX(выгрузка!F:F,SMALL(IF(выгрузка!$D$2:$D$99&gt;0,ROW($2:$99)),ROW(F27))),"")</f>
        <v/>
      </c>
      <c r="G28" s="33" t="str">
        <f t="array" ref="G28">IFERROR(INDEX(выгрузка!G:G,SMALL(IF(выгрузка!$D$2:$D$99&gt;0,ROW($2:$99)),ROW(G27))),"")</f>
        <v/>
      </c>
      <c r="H28" s="36" t="str">
        <f t="shared" si="0"/>
        <v/>
      </c>
      <c r="I28" s="35" t="str">
        <f t="shared" si="1"/>
        <v/>
      </c>
      <c r="J28" s="27" t="str">
        <f t="array" ref="J28">IFERROR(MATCH(MIN(IF((LEFTB($B28,4)=LEFTB(выгрузка!$B$2:$B$99,4))*(выгрузка!$D$2:$D$99&lt;0)*($G28=выгрузка!$G$2:$G$99)*(SUMIF(V$1:V27,ROW($2:$99),Z$1:Z27)+SUMIF(P$1:P27,ROW($2:$99),T$1:T27)+SUMIF(J$1:J27,ROW($2:$99),N$1:N27)+выгрузка!$D$2:$D$99&lt;0)*(ABS($A28-выгрузка!$A$2:$A$99)/$A28&lt;30%),ABS($A28-выгрузка!$A$2:$A$99)/$A28)),IF((LEFTB($B28,4)=LEFTB(выгрузка!$B$2:$B$99,4))*(выгрузка!$D$2:$D$99&lt;0)*($G28=выгрузка!$G$2:$G$99)*(SUMIF(V$1:V27,ROW($2:$99),Z$1:Z27)+SUMIF(P$1:P27,ROW($2:$99),T$1:T27)+SUMIF(J$1:J27,ROW($2:$99),N$1:N27)+выгрузка!$D$2:$D$99&lt;0)*(ABS($A28-выгрузка!$A$2:$A$99)/$A28&lt;30%),ABS($A28-выгрузка!$A$2:$A$99)/$A28),)+1,"")</f>
        <v/>
      </c>
      <c r="K28" s="24" t="str">
        <f>IFERROR(INDEX(выгрузка!$B:$B,J28),"")</f>
        <v/>
      </c>
      <c r="L28" s="24" t="str">
        <f>IFERROR(INDEX(выгрузка!$C:$C,J28),"")</f>
        <v/>
      </c>
      <c r="M28" s="28">
        <f>IFERROR(INDEX(выгрузка!$A:$A,J28),)</f>
        <v>0</v>
      </c>
      <c r="N28" s="23">
        <f>IFERROR(MIN(-SUMIF($J$1:$J27,J28,$N$1:$N27)-SUMIF($P$1:$P27,J28,$T$1:$T27)-SUMIF($V$1:$V27,J28,$Z$1:$Z27)-INDEX(выгрузка!$D:$D,J28),TRUNC($F28/M28)),)</f>
        <v>0</v>
      </c>
      <c r="O28" s="26">
        <f t="shared" si="5"/>
        <v>0</v>
      </c>
      <c r="P28" s="27" t="str">
        <f t="array" ref="P28">IFERROR(MATCH(MIN(IF((LEFTB($B28,4)=LEFTB(выгрузка!$B$2:$B$99,4))*(выгрузка!$D$2:$D$99&lt;0)*($G28=выгрузка!$G$2:$G$99)*(SUMIF(V$1:V27,ROW($2:$99),Z$1:Z27)+SUMIF(P$1:P27,ROW($2:$99),T$1:T27)+SUMIF(J$1:J28,ROW($2:$99),N$1:N28)+выгрузка!$D$2:$D$99&lt;0)*(ABS($A28-выгрузка!$A$2:$A$99)/$A28&lt;30%),ABS($A28-выгрузка!$A$2:$A$99)/$A28)),IF((LEFTB($B28,4)=LEFTB(выгрузка!$B$2:$B$99,4))*(выгрузка!$D$2:$D$99&lt;0)*($G28=выгрузка!$G$2:$G$99)*(SUMIF(V$1:V27,ROW($2:$99),Z$1:Z27)+SUMIF(P$1:P27,ROW($2:$99),T$1:T27)+SUMIF(J$1:J28,ROW($2:$99),N$1:N28)+выгрузка!$D$2:$D$99&lt;0)*(ABS($A28-выгрузка!$A$2:$A$99)/$A28&lt;30%),ABS($A28-выгрузка!$A$2:$A$99)/$A28),)+1,"")</f>
        <v/>
      </c>
      <c r="Q28" s="24" t="str">
        <f>IFERROR(INDEX(выгрузка!$B:$B,P28),"")</f>
        <v/>
      </c>
      <c r="R28" s="24" t="str">
        <f>IFERROR(INDEX(выгрузка!$C:$C,P28),"")</f>
        <v/>
      </c>
      <c r="S28" s="25">
        <f>IFERROR(INDEX(выгрузка!$A:$A,P28),)</f>
        <v>0</v>
      </c>
      <c r="T28" s="23">
        <f>IFERROR(MIN(-SUMIF($J$1:$J28,P28,$N$1:$N28)-SUMIF($P$1:$P27,P28,$T$1:$T27)-SUMIF($V$1:$V27,P28,$Z$1:$Z27)-INDEX(выгрузка!$D:$D,P28),TRUNC(($F28-O28)/S28)),)</f>
        <v>0</v>
      </c>
      <c r="U28" s="26">
        <f t="shared" si="6"/>
        <v>0</v>
      </c>
      <c r="V28" s="27" t="str">
        <f t="array" ref="V28">IFERROR(MATCH(MIN(IF((LEFTB($B28,4)=LEFTB(выгрузка!$B$2:$B$99,4))*(выгрузка!$D$2:$D$99&lt;0)*($G28=выгрузка!$G$2:$G$99)*(SUMIF(V$1:V27,ROW($2:$99),Z$1:Z27)+SUMIF(P$1:P28,ROW($2:$99),T$1:T28)+SUMIF(J$1:J28,ROW($2:$99),N$1:N28)+выгрузка!$D$2:$D$99&lt;0)*(ABS($A28-выгрузка!$A$2:$A$99)/$A28&lt;30%),ABS($A28-выгрузка!$A$2:$A$99)/$A28)),IF((LEFTB($B28,4)=LEFTB(выгрузка!$B$2:$B$99,4))*(выгрузка!$D$2:$D$99&lt;0)*($G28=выгрузка!$G$2:$G$99)*(SUMIF(V$1:V27,ROW($2:$99),Z$1:Z27)+SUMIF(P$1:P28,ROW($2:$99),T$1:T28)+SUMIF(J$1:J28,ROW($2:$99),N$1:N28)+выгрузка!$D$2:$D$99&lt;0)*(ABS($A28-выгрузка!$A$2:$A$99)/$A28&lt;30%),ABS($A28-выгрузка!$A$2:$A$99)/$A28),)+1,"")</f>
        <v/>
      </c>
      <c r="W28" s="24" t="str">
        <f>IFERROR(INDEX(выгрузка!$B:$B,V28),"")</f>
        <v/>
      </c>
      <c r="X28" s="24" t="str">
        <f>IFERROR(INDEX(выгрузка!$C:$C,V28),"")</f>
        <v/>
      </c>
      <c r="Y28" s="25">
        <f>IFERROR(INDEX(выгрузка!$A:$A,V28),)</f>
        <v>0</v>
      </c>
      <c r="Z28" s="23">
        <f>IFERROR(MIN(-SUMIF($J$1:$J28,V28,$N$1:$N28)-SUMIF($P$1:$P28,V28,$T$1:$T28)-SUMIF($V$1:$V27,V28,$Z$1:$Z27)-INDEX(выгрузка!$D:$D,V28),TRUNC(($F28-O28-U28)/Y28)),)</f>
        <v>0</v>
      </c>
      <c r="AA28" s="26">
        <f t="shared" si="7"/>
        <v>0</v>
      </c>
    </row>
    <row r="29" spans="1:27" x14ac:dyDescent="0.2">
      <c r="A29" s="29" t="str">
        <f t="array" ref="A29">IFERROR(INDEX(выгрузка!A:A,SMALL(IF(выгрузка!$D$2:$D$99&gt;0,ROW($2:$99)),ROW(A28))),"")</f>
        <v/>
      </c>
      <c r="B29" s="30" t="str">
        <f t="array" ref="B29">IFERROR(INDEX(выгрузка!B:B,SMALL(IF(выгрузка!$D$2:$D$99&gt;0,ROW($2:$99)),ROW(B28))),"")</f>
        <v/>
      </c>
      <c r="C29" s="31" t="str">
        <f t="array" ref="C29">IFERROR(INDEX(выгрузка!C:C,SMALL(IF(выгрузка!$D$2:$D$99&gt;0,ROW($2:$99)),ROW(C28))),"")</f>
        <v/>
      </c>
      <c r="D29" s="32" t="str">
        <f t="array" ref="D29">IFERROR(INDEX(выгрузка!D:D,SMALL(IF(выгрузка!$D$2:$D$99&gt;0,ROW($2:$99)),ROW(D28))),"")</f>
        <v/>
      </c>
      <c r="E29" s="33" t="str">
        <f t="array" ref="E29">IFERROR(INDEX(выгрузка!E:E,SMALL(IF(выгрузка!$D$2:$D$99&gt;0,ROW($2:$99)),ROW(E28))),"")</f>
        <v/>
      </c>
      <c r="F29" s="34" t="str">
        <f t="array" ref="F29">IFERROR(INDEX(выгрузка!F:F,SMALL(IF(выгрузка!$D$2:$D$99&gt;0,ROW($2:$99)),ROW(F28))),"")</f>
        <v/>
      </c>
      <c r="G29" s="33" t="str">
        <f t="array" ref="G29">IFERROR(INDEX(выгрузка!G:G,SMALL(IF(выгрузка!$D$2:$D$99&gt;0,ROW($2:$99)),ROW(G28))),"")</f>
        <v/>
      </c>
      <c r="H29" s="36" t="str">
        <f t="shared" si="0"/>
        <v/>
      </c>
      <c r="I29" s="35" t="str">
        <f t="shared" si="1"/>
        <v/>
      </c>
      <c r="J29" s="27" t="str">
        <f t="array" ref="J29">IFERROR(MATCH(MIN(IF((LEFTB($B29,4)=LEFTB(выгрузка!$B$2:$B$99,4))*(выгрузка!$D$2:$D$99&lt;0)*($G29=выгрузка!$G$2:$G$99)*(SUMIF(V$1:V28,ROW($2:$99),Z$1:Z28)+SUMIF(P$1:P28,ROW($2:$99),T$1:T28)+SUMIF(J$1:J28,ROW($2:$99),N$1:N28)+выгрузка!$D$2:$D$99&lt;0)*(ABS($A29-выгрузка!$A$2:$A$99)/$A29&lt;30%),ABS($A29-выгрузка!$A$2:$A$99)/$A29)),IF((LEFTB($B29,4)=LEFTB(выгрузка!$B$2:$B$99,4))*(выгрузка!$D$2:$D$99&lt;0)*($G29=выгрузка!$G$2:$G$99)*(SUMIF(V$1:V28,ROW($2:$99),Z$1:Z28)+SUMIF(P$1:P28,ROW($2:$99),T$1:T28)+SUMIF(J$1:J28,ROW($2:$99),N$1:N28)+выгрузка!$D$2:$D$99&lt;0)*(ABS($A29-выгрузка!$A$2:$A$99)/$A29&lt;30%),ABS($A29-выгрузка!$A$2:$A$99)/$A29),)+1,"")</f>
        <v/>
      </c>
      <c r="K29" s="24" t="str">
        <f>IFERROR(INDEX(выгрузка!$B:$B,J29),"")</f>
        <v/>
      </c>
      <c r="L29" s="24" t="str">
        <f>IFERROR(INDEX(выгрузка!$C:$C,J29),"")</f>
        <v/>
      </c>
      <c r="M29" s="28">
        <f>IFERROR(INDEX(выгрузка!$A:$A,J29),)</f>
        <v>0</v>
      </c>
      <c r="N29" s="23">
        <f>IFERROR(MIN(-SUMIF($J$1:$J28,J29,$N$1:$N28)-SUMIF($P$1:$P28,J29,$T$1:$T28)-SUMIF($V$1:$V28,J29,$Z$1:$Z28)-INDEX(выгрузка!$D:$D,J29),TRUNC($F29/M29)),)</f>
        <v>0</v>
      </c>
      <c r="O29" s="26">
        <f t="shared" si="5"/>
        <v>0</v>
      </c>
      <c r="P29" s="27" t="str">
        <f t="array" ref="P29">IFERROR(MATCH(MIN(IF((LEFTB($B29,4)=LEFTB(выгрузка!$B$2:$B$99,4))*(выгрузка!$D$2:$D$99&lt;0)*($G29=выгрузка!$G$2:$G$99)*(SUMIF(V$1:V28,ROW($2:$99),Z$1:Z28)+SUMIF(P$1:P28,ROW($2:$99),T$1:T28)+SUMIF(J$1:J29,ROW($2:$99),N$1:N29)+выгрузка!$D$2:$D$99&lt;0)*(ABS($A29-выгрузка!$A$2:$A$99)/$A29&lt;30%),ABS($A29-выгрузка!$A$2:$A$99)/$A29)),IF((LEFTB($B29,4)=LEFTB(выгрузка!$B$2:$B$99,4))*(выгрузка!$D$2:$D$99&lt;0)*($G29=выгрузка!$G$2:$G$99)*(SUMIF(V$1:V28,ROW($2:$99),Z$1:Z28)+SUMIF(P$1:P28,ROW($2:$99),T$1:T28)+SUMIF(J$1:J29,ROW($2:$99),N$1:N29)+выгрузка!$D$2:$D$99&lt;0)*(ABS($A29-выгрузка!$A$2:$A$99)/$A29&lt;30%),ABS($A29-выгрузка!$A$2:$A$99)/$A29),)+1,"")</f>
        <v/>
      </c>
      <c r="Q29" s="24" t="str">
        <f>IFERROR(INDEX(выгрузка!$B:$B,P29),"")</f>
        <v/>
      </c>
      <c r="R29" s="24" t="str">
        <f>IFERROR(INDEX(выгрузка!$C:$C,P29),"")</f>
        <v/>
      </c>
      <c r="S29" s="25">
        <f>IFERROR(INDEX(выгрузка!$A:$A,P29),)</f>
        <v>0</v>
      </c>
      <c r="T29" s="23">
        <f>IFERROR(MIN(-SUMIF($J$1:$J29,P29,$N$1:$N29)-SUMIF($P$1:$P28,P29,$T$1:$T28)-SUMIF($V$1:$V28,P29,$Z$1:$Z28)-INDEX(выгрузка!$D:$D,P29),TRUNC(($F29-O29)/S29)),)</f>
        <v>0</v>
      </c>
      <c r="U29" s="26">
        <f t="shared" si="6"/>
        <v>0</v>
      </c>
      <c r="V29" s="27" t="str">
        <f t="array" ref="V29">IFERROR(MATCH(MIN(IF((LEFTB($B29,4)=LEFTB(выгрузка!$B$2:$B$99,4))*(выгрузка!$D$2:$D$99&lt;0)*($G29=выгрузка!$G$2:$G$99)*(SUMIF(V$1:V28,ROW($2:$99),Z$1:Z28)+SUMIF(P$1:P29,ROW($2:$99),T$1:T29)+SUMIF(J$1:J29,ROW($2:$99),N$1:N29)+выгрузка!$D$2:$D$99&lt;0)*(ABS($A29-выгрузка!$A$2:$A$99)/$A29&lt;30%),ABS($A29-выгрузка!$A$2:$A$99)/$A29)),IF((LEFTB($B29,4)=LEFTB(выгрузка!$B$2:$B$99,4))*(выгрузка!$D$2:$D$99&lt;0)*($G29=выгрузка!$G$2:$G$99)*(SUMIF(V$1:V28,ROW($2:$99),Z$1:Z28)+SUMIF(P$1:P29,ROW($2:$99),T$1:T29)+SUMIF(J$1:J29,ROW($2:$99),N$1:N29)+выгрузка!$D$2:$D$99&lt;0)*(ABS($A29-выгрузка!$A$2:$A$99)/$A29&lt;30%),ABS($A29-выгрузка!$A$2:$A$99)/$A29),)+1,"")</f>
        <v/>
      </c>
      <c r="W29" s="24" t="str">
        <f>IFERROR(INDEX(выгрузка!$B:$B,V29),"")</f>
        <v/>
      </c>
      <c r="X29" s="24" t="str">
        <f>IFERROR(INDEX(выгрузка!$C:$C,V29),"")</f>
        <v/>
      </c>
      <c r="Y29" s="25">
        <f>IFERROR(INDEX(выгрузка!$A:$A,V29),)</f>
        <v>0</v>
      </c>
      <c r="Z29" s="23">
        <f>IFERROR(MIN(-SUMIF($J$1:$J29,V29,$N$1:$N29)-SUMIF($P$1:$P29,V29,$T$1:$T29)-SUMIF($V$1:$V28,V29,$Z$1:$Z28)-INDEX(выгрузка!$D:$D,V29),TRUNC(($F29-O29-U29)/Y29)),)</f>
        <v>0</v>
      </c>
      <c r="AA29" s="26">
        <f t="shared" si="7"/>
        <v>0</v>
      </c>
    </row>
    <row r="30" spans="1:27" x14ac:dyDescent="0.2">
      <c r="A30" s="29" t="str">
        <f t="array" ref="A30">IFERROR(INDEX(выгрузка!A:A,SMALL(IF(выгрузка!$D$2:$D$99&gt;0,ROW($2:$99)),ROW(A29))),"")</f>
        <v/>
      </c>
      <c r="B30" s="30" t="str">
        <f t="array" ref="B30">IFERROR(INDEX(выгрузка!B:B,SMALL(IF(выгрузка!$D$2:$D$99&gt;0,ROW($2:$99)),ROW(B29))),"")</f>
        <v/>
      </c>
      <c r="C30" s="31" t="str">
        <f t="array" ref="C30">IFERROR(INDEX(выгрузка!C:C,SMALL(IF(выгрузка!$D$2:$D$99&gt;0,ROW($2:$99)),ROW(C29))),"")</f>
        <v/>
      </c>
      <c r="D30" s="32" t="str">
        <f t="array" ref="D30">IFERROR(INDEX(выгрузка!D:D,SMALL(IF(выгрузка!$D$2:$D$99&gt;0,ROW($2:$99)),ROW(D29))),"")</f>
        <v/>
      </c>
      <c r="E30" s="33" t="str">
        <f t="array" ref="E30">IFERROR(INDEX(выгрузка!E:E,SMALL(IF(выгрузка!$D$2:$D$99&gt;0,ROW($2:$99)),ROW(E29))),"")</f>
        <v/>
      </c>
      <c r="F30" s="34" t="str">
        <f t="array" ref="F30">IFERROR(INDEX(выгрузка!F:F,SMALL(IF(выгрузка!$D$2:$D$99&gt;0,ROW($2:$99)),ROW(F29))),"")</f>
        <v/>
      </c>
      <c r="G30" s="33" t="str">
        <f t="array" ref="G30">IFERROR(INDEX(выгрузка!G:G,SMALL(IF(выгрузка!$D$2:$D$99&gt;0,ROW($2:$99)),ROW(G29))),"")</f>
        <v/>
      </c>
      <c r="H30" s="36" t="str">
        <f t="shared" si="0"/>
        <v/>
      </c>
      <c r="I30" s="35" t="str">
        <f t="shared" si="1"/>
        <v/>
      </c>
      <c r="J30" s="27" t="str">
        <f t="array" ref="J30">IFERROR(MATCH(MIN(IF((LEFTB($B30,4)=LEFTB(выгрузка!$B$2:$B$99,4))*(выгрузка!$D$2:$D$99&lt;0)*($G30=выгрузка!$G$2:$G$99)*(SUMIF(V$1:V29,ROW($2:$99),Z$1:Z29)+SUMIF(P$1:P29,ROW($2:$99),T$1:T29)+SUMIF(J$1:J29,ROW($2:$99),N$1:N29)+выгрузка!$D$2:$D$99&lt;0)*(ABS($A30-выгрузка!$A$2:$A$99)/$A30&lt;30%),ABS($A30-выгрузка!$A$2:$A$99)/$A30)),IF((LEFTB($B30,4)=LEFTB(выгрузка!$B$2:$B$99,4))*(выгрузка!$D$2:$D$99&lt;0)*($G30=выгрузка!$G$2:$G$99)*(SUMIF(V$1:V29,ROW($2:$99),Z$1:Z29)+SUMIF(P$1:P29,ROW($2:$99),T$1:T29)+SUMIF(J$1:J29,ROW($2:$99),N$1:N29)+выгрузка!$D$2:$D$99&lt;0)*(ABS($A30-выгрузка!$A$2:$A$99)/$A30&lt;30%),ABS($A30-выгрузка!$A$2:$A$99)/$A30),)+1,"")</f>
        <v/>
      </c>
      <c r="K30" s="24" t="str">
        <f>IFERROR(INDEX(выгрузка!$B:$B,J30),"")</f>
        <v/>
      </c>
      <c r="L30" s="24" t="str">
        <f>IFERROR(INDEX(выгрузка!$C:$C,J30),"")</f>
        <v/>
      </c>
      <c r="M30" s="28">
        <f>IFERROR(INDEX(выгрузка!$A:$A,J30),)</f>
        <v>0</v>
      </c>
      <c r="N30" s="23">
        <f>IFERROR(MIN(-SUMIF($J$1:$J29,J30,$N$1:$N29)-SUMIF($P$1:$P29,J30,$T$1:$T29)-SUMIF($V$1:$V29,J30,$Z$1:$Z29)-INDEX(выгрузка!$D:$D,J30),TRUNC($F30/M30)),)</f>
        <v>0</v>
      </c>
      <c r="O30" s="26">
        <f t="shared" si="5"/>
        <v>0</v>
      </c>
      <c r="P30" s="27" t="str">
        <f t="array" ref="P30">IFERROR(MATCH(MIN(IF((LEFTB($B30,4)=LEFTB(выгрузка!$B$2:$B$99,4))*(выгрузка!$D$2:$D$99&lt;0)*($G30=выгрузка!$G$2:$G$99)*(SUMIF(V$1:V29,ROW($2:$99),Z$1:Z29)+SUMIF(P$1:P29,ROW($2:$99),T$1:T29)+SUMIF(J$1:J30,ROW($2:$99),N$1:N30)+выгрузка!$D$2:$D$99&lt;0)*(ABS($A30-выгрузка!$A$2:$A$99)/$A30&lt;30%),ABS($A30-выгрузка!$A$2:$A$99)/$A30)),IF((LEFTB($B30,4)=LEFTB(выгрузка!$B$2:$B$99,4))*(выгрузка!$D$2:$D$99&lt;0)*($G30=выгрузка!$G$2:$G$99)*(SUMIF(V$1:V29,ROW($2:$99),Z$1:Z29)+SUMIF(P$1:P29,ROW($2:$99),T$1:T29)+SUMIF(J$1:J30,ROW($2:$99),N$1:N30)+выгрузка!$D$2:$D$99&lt;0)*(ABS($A30-выгрузка!$A$2:$A$99)/$A30&lt;30%),ABS($A30-выгрузка!$A$2:$A$99)/$A30),)+1,"")</f>
        <v/>
      </c>
      <c r="Q30" s="24" t="str">
        <f>IFERROR(INDEX(выгрузка!$B:$B,P30),"")</f>
        <v/>
      </c>
      <c r="R30" s="24" t="str">
        <f>IFERROR(INDEX(выгрузка!$C:$C,P30),"")</f>
        <v/>
      </c>
      <c r="S30" s="25">
        <f>IFERROR(INDEX(выгрузка!$A:$A,P30),)</f>
        <v>0</v>
      </c>
      <c r="T30" s="23">
        <f>IFERROR(MIN(-SUMIF($J$1:$J30,P30,$N$1:$N30)-SUMIF($P$1:$P29,P30,$T$1:$T29)-SUMIF($V$1:$V29,P30,$Z$1:$Z29)-INDEX(выгрузка!$D:$D,P30),TRUNC(($F30-O30)/S30)),)</f>
        <v>0</v>
      </c>
      <c r="U30" s="26">
        <f t="shared" si="6"/>
        <v>0</v>
      </c>
      <c r="V30" s="27" t="str">
        <f t="array" ref="V30">IFERROR(MATCH(MIN(IF((LEFTB($B30,4)=LEFTB(выгрузка!$B$2:$B$99,4))*(выгрузка!$D$2:$D$99&lt;0)*($G30=выгрузка!$G$2:$G$99)*(SUMIF(V$1:V29,ROW($2:$99),Z$1:Z29)+SUMIF(P$1:P30,ROW($2:$99),T$1:T30)+SUMIF(J$1:J30,ROW($2:$99),N$1:N30)+выгрузка!$D$2:$D$99&lt;0)*(ABS($A30-выгрузка!$A$2:$A$99)/$A30&lt;30%),ABS($A30-выгрузка!$A$2:$A$99)/$A30)),IF((LEFTB($B30,4)=LEFTB(выгрузка!$B$2:$B$99,4))*(выгрузка!$D$2:$D$99&lt;0)*($G30=выгрузка!$G$2:$G$99)*(SUMIF(V$1:V29,ROW($2:$99),Z$1:Z29)+SUMIF(P$1:P30,ROW($2:$99),T$1:T30)+SUMIF(J$1:J30,ROW($2:$99),N$1:N30)+выгрузка!$D$2:$D$99&lt;0)*(ABS($A30-выгрузка!$A$2:$A$99)/$A30&lt;30%),ABS($A30-выгрузка!$A$2:$A$99)/$A30),)+1,"")</f>
        <v/>
      </c>
      <c r="W30" s="24" t="str">
        <f>IFERROR(INDEX(выгрузка!$B:$B,V30),"")</f>
        <v/>
      </c>
      <c r="X30" s="24" t="str">
        <f>IFERROR(INDEX(выгрузка!$C:$C,V30),"")</f>
        <v/>
      </c>
      <c r="Y30" s="25">
        <f>IFERROR(INDEX(выгрузка!$A:$A,V30),)</f>
        <v>0</v>
      </c>
      <c r="Z30" s="23">
        <f>IFERROR(MIN(-SUMIF($J$1:$J30,V30,$N$1:$N30)-SUMIF($P$1:$P30,V30,$T$1:$T30)-SUMIF($V$1:$V29,V30,$Z$1:$Z29)-INDEX(выгрузка!$D:$D,V30),TRUNC(($F30-O30-U30)/Y30)),)</f>
        <v>0</v>
      </c>
      <c r="AA30" s="26">
        <f t="shared" si="7"/>
        <v>0</v>
      </c>
    </row>
  </sheetData>
  <conditionalFormatting sqref="H2:H30">
    <cfRule type="cellIs" dxfId="4" priority="2" operator="equal">
      <formula>"перекрыт"</formula>
    </cfRule>
  </conditionalFormatting>
  <conditionalFormatting sqref="H2:H30">
    <cfRule type="cellIs" dxfId="3" priority="1" operator="equal">
      <formula>"частично"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</vt:lpstr>
      <vt:lpstr>излишки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Белых</cp:lastModifiedBy>
  <cp:revision>1</cp:revision>
  <dcterms:created xsi:type="dcterms:W3CDTF">2018-05-03T12:12:55Z</dcterms:created>
  <dcterms:modified xsi:type="dcterms:W3CDTF">2018-05-08T20:11:33Z</dcterms:modified>
</cp:coreProperties>
</file>