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255" windowWidth="17115" windowHeight="8265"/>
  </bookViews>
  <sheets>
    <sheet name="Лис1" sheetId="8" r:id="rId1"/>
  </sheets>
  <definedNames>
    <definedName name="_xlnm._FilterDatabase" localSheetId="0" hidden="1">Лис1!$A$1:$C$524</definedName>
    <definedName name="_xlnm.Print_Area" localSheetId="0">Лис1!$A$2:$C$523</definedName>
  </definedNames>
  <calcPr calcId="145621"/>
</workbook>
</file>

<file path=xl/calcChain.xml><?xml version="1.0" encoding="utf-8"?>
<calcChain xmlns="http://schemas.openxmlformats.org/spreadsheetml/2006/main">
  <c r="E14" i="8" l="1" a="1"/>
  <c r="E14" i="8" s="1"/>
  <c r="E3" i="8" a="1"/>
  <c r="E3" i="8" s="1"/>
  <c r="E4" i="8" s="1" a="1"/>
  <c r="F3" i="8"/>
  <c r="E4" i="8"/>
  <c r="E2" i="8" a="1"/>
  <c r="E2" i="8" s="1"/>
  <c r="C43" i="8"/>
  <c r="C59" i="8"/>
  <c r="C75" i="8"/>
  <c r="C85" i="8"/>
  <c r="C139" i="8"/>
  <c r="C181" i="8"/>
  <c r="C194" i="8"/>
  <c r="C196" i="8"/>
  <c r="C197" i="8"/>
  <c r="C210" i="8"/>
  <c r="C219" i="8"/>
  <c r="C225" i="8"/>
  <c r="C233" i="8"/>
  <c r="C245" i="8"/>
  <c r="C248" i="8"/>
  <c r="C262" i="8"/>
  <c r="C267" i="8"/>
  <c r="C296" i="8"/>
  <c r="C297" i="8"/>
  <c r="C298" i="8"/>
  <c r="C321" i="8"/>
  <c r="C325" i="8"/>
  <c r="C329" i="8"/>
  <c r="C332" i="8"/>
  <c r="C364" i="8"/>
  <c r="C369" i="8"/>
  <c r="C370" i="8"/>
  <c r="C371" i="8"/>
  <c r="C380" i="8"/>
  <c r="C386" i="8"/>
  <c r="C409" i="8"/>
  <c r="C493" i="8"/>
  <c r="C496" i="8"/>
  <c r="E15" i="8" l="1" a="1"/>
  <c r="E15" i="8" s="1"/>
  <c r="F14" i="8"/>
  <c r="F4" i="8"/>
  <c r="E5" i="8" a="1"/>
  <c r="E5" i="8" s="1"/>
  <c r="F2" i="8"/>
  <c r="F15" i="8" l="1"/>
  <c r="E16" i="8" a="1"/>
  <c r="E16" i="8" s="1"/>
  <c r="E6" i="8" a="1"/>
  <c r="E6" i="8" s="1"/>
  <c r="F5" i="8"/>
  <c r="E17" i="8" l="1" a="1"/>
  <c r="E17" i="8" s="1"/>
  <c r="F16" i="8"/>
  <c r="F6" i="8"/>
  <c r="E7" i="8" a="1"/>
  <c r="E7" i="8" s="1"/>
  <c r="F17" i="8" l="1"/>
  <c r="E18" i="8" a="1"/>
  <c r="E18" i="8" s="1"/>
  <c r="E8" i="8" a="1"/>
  <c r="E8" i="8" s="1"/>
  <c r="F7" i="8"/>
  <c r="E19" i="8" l="1" a="1"/>
  <c r="E19" i="8" s="1"/>
  <c r="F18" i="8"/>
  <c r="F8" i="8"/>
  <c r="E9" i="8" a="1"/>
  <c r="E9" i="8" s="1"/>
  <c r="F19" i="8" l="1"/>
  <c r="E20" i="8" a="1"/>
  <c r="E20" i="8" s="1"/>
  <c r="E10" i="8" a="1"/>
  <c r="E10" i="8" s="1"/>
  <c r="F9" i="8"/>
  <c r="E21" i="8" l="1" a="1"/>
  <c r="E21" i="8" s="1"/>
  <c r="F20" i="8"/>
  <c r="F10" i="8"/>
  <c r="E11" i="8" a="1"/>
  <c r="E11" i="8" s="1"/>
  <c r="F21" i="8" l="1"/>
  <c r="E22" i="8" a="1"/>
  <c r="E22" i="8" s="1"/>
  <c r="E12" i="8" a="1"/>
  <c r="E12" i="8" s="1"/>
  <c r="F11" i="8"/>
  <c r="E23" i="8" l="1" a="1"/>
  <c r="E23" i="8" s="1"/>
  <c r="F22" i="8"/>
  <c r="F12" i="8"/>
  <c r="E13" i="8" a="1"/>
  <c r="E13" i="8" s="1"/>
  <c r="F23" i="8" l="1"/>
  <c r="E24" i="8" a="1"/>
  <c r="E24" i="8" s="1"/>
  <c r="F13" i="8"/>
  <c r="E25" i="8" l="1" a="1"/>
  <c r="E25" i="8" s="1"/>
  <c r="F24" i="8"/>
  <c r="F25" i="8" l="1"/>
  <c r="E26" i="8" a="1"/>
  <c r="E26" i="8" s="1"/>
  <c r="E27" i="8" l="1" a="1"/>
  <c r="E27" i="8" s="1"/>
  <c r="F26" i="8"/>
  <c r="F27" i="8" l="1"/>
  <c r="E28" i="8" a="1"/>
  <c r="E28" i="8" s="1"/>
  <c r="E29" i="8" l="1" a="1"/>
  <c r="E29" i="8" s="1"/>
  <c r="F28" i="8"/>
  <c r="F29" i="8" l="1"/>
  <c r="E30" i="8" a="1"/>
  <c r="E30" i="8" s="1"/>
  <c r="E31" i="8" l="1" a="1"/>
  <c r="E31" i="8" s="1"/>
  <c r="F30" i="8"/>
  <c r="F31" i="8" l="1"/>
  <c r="E32" i="8" a="1"/>
  <c r="E32" i="8" s="1"/>
  <c r="E33" i="8" l="1" a="1"/>
  <c r="E33" i="8" s="1"/>
  <c r="F32" i="8"/>
  <c r="F33" i="8" l="1"/>
  <c r="E34" i="8" a="1"/>
  <c r="E34" i="8" s="1"/>
  <c r="E35" i="8" l="1" a="1"/>
  <c r="E35" i="8" s="1"/>
  <c r="F34" i="8"/>
  <c r="F35" i="8" l="1"/>
  <c r="E36" i="8" a="1"/>
  <c r="E36" i="8" s="1"/>
  <c r="E37" i="8" l="1" a="1"/>
  <c r="E37" i="8" s="1"/>
  <c r="F36" i="8"/>
  <c r="F37" i="8" l="1"/>
  <c r="E38" i="8" a="1"/>
  <c r="E38" i="8" s="1"/>
  <c r="E39" i="8" l="1" a="1"/>
  <c r="E39" i="8" s="1"/>
  <c r="F38" i="8"/>
  <c r="F39" i="8" l="1"/>
  <c r="E40" i="8" a="1"/>
  <c r="E40" i="8" s="1"/>
  <c r="E41" i="8" l="1" a="1"/>
  <c r="E41" i="8" s="1"/>
  <c r="F40" i="8"/>
  <c r="F41" i="8" l="1"/>
  <c r="E42" i="8" a="1"/>
  <c r="E42" i="8" s="1"/>
  <c r="E43" i="8" l="1" a="1"/>
  <c r="E43" i="8" s="1"/>
  <c r="F42" i="8"/>
  <c r="F43" i="8" l="1"/>
  <c r="E44" i="8" a="1"/>
  <c r="E44" i="8" s="1"/>
  <c r="E45" i="8" l="1" a="1"/>
  <c r="E45" i="8" s="1"/>
  <c r="F44" i="8"/>
  <c r="F45" i="8" l="1"/>
  <c r="E46" i="8" a="1"/>
  <c r="E46" i="8" s="1"/>
  <c r="E47" i="8" l="1" a="1"/>
  <c r="E47" i="8" s="1"/>
  <c r="F46" i="8"/>
  <c r="F47" i="8" l="1"/>
  <c r="E48" i="8" a="1"/>
  <c r="E48" i="8" s="1"/>
  <c r="E49" i="8" l="1" a="1"/>
  <c r="E49" i="8" s="1"/>
  <c r="F48" i="8"/>
  <c r="F49" i="8" l="1"/>
  <c r="E50" i="8" a="1"/>
  <c r="E50" i="8" s="1"/>
  <c r="E51" i="8" l="1" a="1"/>
  <c r="E51" i="8" s="1"/>
  <c r="F50" i="8"/>
  <c r="F51" i="8" l="1"/>
  <c r="E52" i="8" a="1"/>
  <c r="E52" i="8" s="1"/>
  <c r="E53" i="8" l="1" a="1"/>
  <c r="E53" i="8" s="1"/>
  <c r="F52" i="8"/>
  <c r="F53" i="8" l="1"/>
  <c r="E54" i="8" a="1"/>
  <c r="E54" i="8" s="1"/>
  <c r="E55" i="8" l="1" a="1"/>
  <c r="E55" i="8" s="1"/>
  <c r="F54" i="8"/>
  <c r="F55" i="8" l="1"/>
  <c r="E56" i="8" a="1"/>
  <c r="E56" i="8" s="1"/>
  <c r="E57" i="8" l="1" a="1"/>
  <c r="E57" i="8" s="1"/>
  <c r="F56" i="8"/>
  <c r="F57" i="8" l="1"/>
  <c r="E58" i="8" a="1"/>
  <c r="E58" i="8" s="1"/>
  <c r="E59" i="8" l="1" a="1"/>
  <c r="E59" i="8" s="1"/>
  <c r="F58" i="8"/>
  <c r="F59" i="8" l="1"/>
  <c r="E60" i="8" a="1"/>
  <c r="E60" i="8" s="1"/>
  <c r="E61" i="8" l="1" a="1"/>
  <c r="E61" i="8" s="1"/>
  <c r="F60" i="8"/>
  <c r="F61" i="8" l="1"/>
  <c r="E62" i="8" a="1"/>
  <c r="E62" i="8" s="1"/>
  <c r="E63" i="8" l="1" a="1"/>
  <c r="E63" i="8" s="1"/>
  <c r="F62" i="8"/>
  <c r="F63" i="8" l="1"/>
  <c r="E64" i="8" a="1"/>
  <c r="E64" i="8" s="1"/>
  <c r="E65" i="8" l="1" a="1"/>
  <c r="E65" i="8" s="1"/>
  <c r="F64" i="8"/>
  <c r="F65" i="8" l="1"/>
  <c r="E66" i="8" a="1"/>
  <c r="E66" i="8" s="1"/>
  <c r="E67" i="8" l="1" a="1"/>
  <c r="E67" i="8" s="1"/>
  <c r="F66" i="8"/>
  <c r="F67" i="8" l="1"/>
  <c r="E68" i="8" a="1"/>
  <c r="E68" i="8" s="1"/>
  <c r="E69" i="8" l="1" a="1"/>
  <c r="E69" i="8" s="1"/>
  <c r="F68" i="8"/>
  <c r="F69" i="8" l="1"/>
  <c r="E70" i="8" a="1"/>
  <c r="E70" i="8" s="1"/>
  <c r="F70" i="8" l="1"/>
  <c r="E71" i="8" a="1"/>
  <c r="E71" i="8" s="1"/>
  <c r="E72" i="8" l="1" a="1"/>
  <c r="E72" i="8" s="1"/>
  <c r="F71" i="8"/>
  <c r="F72" i="8" l="1"/>
  <c r="E73" i="8" a="1"/>
  <c r="E73" i="8" s="1"/>
  <c r="E74" i="8" l="1" a="1"/>
  <c r="E74" i="8" s="1"/>
  <c r="F73" i="8"/>
  <c r="F74" i="8" l="1"/>
  <c r="E75" i="8" a="1"/>
  <c r="E75" i="8" s="1"/>
  <c r="E76" i="8" l="1" a="1"/>
  <c r="E76" i="8" s="1"/>
  <c r="F75" i="8"/>
  <c r="F76" i="8" l="1"/>
  <c r="E77" i="8" a="1"/>
  <c r="E77" i="8" s="1"/>
  <c r="E78" i="8" l="1" a="1"/>
  <c r="E78" i="8" s="1"/>
  <c r="F77" i="8"/>
  <c r="F78" i="8" l="1"/>
  <c r="E79" i="8" a="1"/>
  <c r="E79" i="8" s="1"/>
  <c r="E80" i="8" l="1" a="1"/>
  <c r="E80" i="8" s="1"/>
  <c r="F79" i="8"/>
  <c r="F80" i="8" l="1"/>
  <c r="E81" i="8" a="1"/>
  <c r="E81" i="8" s="1"/>
  <c r="E82" i="8" l="1" a="1"/>
  <c r="E82" i="8" s="1"/>
  <c r="F81" i="8"/>
  <c r="F82" i="8" l="1"/>
  <c r="E83" i="8" a="1"/>
  <c r="E83" i="8" s="1"/>
  <c r="E84" i="8" l="1" a="1"/>
  <c r="E84" i="8" s="1"/>
  <c r="F83" i="8"/>
  <c r="F84" i="8" l="1"/>
  <c r="E85" i="8" a="1"/>
  <c r="E85" i="8" s="1"/>
  <c r="E86" i="8" l="1" a="1"/>
  <c r="E86" i="8" s="1"/>
  <c r="F85" i="8"/>
  <c r="F86" i="8" l="1"/>
  <c r="E87" i="8" a="1"/>
  <c r="E87" i="8" s="1"/>
  <c r="E88" i="8" l="1" a="1"/>
  <c r="E88" i="8" s="1"/>
  <c r="F87" i="8"/>
  <c r="F88" i="8" l="1"/>
  <c r="E89" i="8" a="1"/>
  <c r="E89" i="8" s="1"/>
  <c r="E90" i="8" l="1" a="1"/>
  <c r="E90" i="8" s="1"/>
  <c r="F89" i="8"/>
  <c r="F90" i="8" l="1"/>
  <c r="E91" i="8" a="1"/>
  <c r="E91" i="8" s="1"/>
  <c r="E92" i="8" l="1" a="1"/>
  <c r="E92" i="8" s="1"/>
  <c r="F91" i="8"/>
  <c r="F92" i="8" l="1"/>
  <c r="E93" i="8" a="1"/>
  <c r="E93" i="8" s="1"/>
  <c r="E94" i="8" l="1" a="1"/>
  <c r="E94" i="8" s="1"/>
  <c r="F93" i="8"/>
  <c r="F94" i="8" l="1"/>
  <c r="E95" i="8" a="1"/>
  <c r="E95" i="8" s="1"/>
  <c r="E96" i="8" l="1" a="1"/>
  <c r="E96" i="8" s="1"/>
  <c r="F95" i="8"/>
  <c r="F96" i="8" l="1"/>
  <c r="E97" i="8" a="1"/>
  <c r="E97" i="8" s="1"/>
  <c r="E98" i="8" l="1" a="1"/>
  <c r="E98" i="8" s="1"/>
  <c r="F97" i="8"/>
  <c r="F98" i="8" l="1"/>
  <c r="E99" i="8" a="1"/>
  <c r="E99" i="8" s="1"/>
  <c r="E100" i="8" l="1" a="1"/>
  <c r="E100" i="8" s="1"/>
  <c r="F99" i="8"/>
  <c r="F100" i="8" l="1"/>
  <c r="E101" i="8" a="1"/>
  <c r="E101" i="8" s="1"/>
  <c r="E102" i="8" l="1" a="1"/>
  <c r="E102" i="8" s="1"/>
  <c r="F101" i="8"/>
  <c r="F102" i="8" l="1"/>
  <c r="E103" i="8" a="1"/>
  <c r="E103" i="8" s="1"/>
  <c r="E104" i="8" l="1" a="1"/>
  <c r="E104" i="8" s="1"/>
  <c r="F103" i="8"/>
  <c r="F104" i="8" l="1"/>
  <c r="E105" i="8" a="1"/>
  <c r="E105" i="8" s="1"/>
  <c r="E106" i="8" l="1" a="1"/>
  <c r="E106" i="8" s="1"/>
  <c r="F105" i="8"/>
  <c r="F106" i="8" l="1"/>
  <c r="E107" i="8" a="1"/>
  <c r="E107" i="8" s="1"/>
  <c r="E108" i="8" l="1" a="1"/>
  <c r="E108" i="8" s="1"/>
  <c r="F107" i="8"/>
  <c r="F108" i="8" l="1"/>
  <c r="E109" i="8" a="1"/>
  <c r="E109" i="8" s="1"/>
  <c r="E110" i="8" l="1" a="1"/>
  <c r="E110" i="8" s="1"/>
  <c r="F109" i="8"/>
  <c r="F110" i="8" l="1"/>
  <c r="E111" i="8" a="1"/>
  <c r="E111" i="8" s="1"/>
  <c r="E112" i="8" l="1" a="1"/>
  <c r="E112" i="8" s="1"/>
  <c r="F111" i="8"/>
  <c r="F112" i="8" l="1"/>
  <c r="E113" i="8" a="1"/>
  <c r="E113" i="8" s="1"/>
  <c r="E114" i="8" l="1" a="1"/>
  <c r="E114" i="8" s="1"/>
  <c r="F113" i="8"/>
  <c r="F114" i="8" l="1"/>
  <c r="E115" i="8" a="1"/>
  <c r="E115" i="8" s="1"/>
  <c r="E116" i="8" l="1" a="1"/>
  <c r="E116" i="8" s="1"/>
  <c r="F115" i="8"/>
  <c r="F116" i="8" l="1"/>
  <c r="E117" i="8" a="1"/>
  <c r="E117" i="8" s="1"/>
  <c r="E118" i="8" l="1" a="1"/>
  <c r="E118" i="8" s="1"/>
  <c r="F117" i="8"/>
  <c r="F118" i="8" l="1"/>
  <c r="E119" i="8" a="1"/>
  <c r="E119" i="8" s="1"/>
  <c r="E120" i="8" l="1" a="1"/>
  <c r="E120" i="8" s="1"/>
  <c r="F119" i="8"/>
  <c r="F120" i="8" l="1"/>
  <c r="E121" i="8" a="1"/>
  <c r="E121" i="8" s="1"/>
  <c r="E122" i="8" l="1" a="1"/>
  <c r="E122" i="8" s="1"/>
  <c r="F121" i="8"/>
  <c r="F122" i="8" l="1"/>
  <c r="E123" i="8" a="1"/>
  <c r="E123" i="8" s="1"/>
  <c r="E124" i="8" l="1" a="1"/>
  <c r="E124" i="8" s="1"/>
  <c r="F123" i="8"/>
  <c r="F124" i="8" l="1"/>
  <c r="E125" i="8" a="1"/>
  <c r="E125" i="8" s="1"/>
  <c r="E126" i="8" l="1" a="1"/>
  <c r="E126" i="8" s="1"/>
  <c r="F125" i="8"/>
  <c r="F126" i="8" l="1"/>
  <c r="E127" i="8" a="1"/>
  <c r="E127" i="8" s="1"/>
  <c r="E128" i="8" l="1" a="1"/>
  <c r="E128" i="8" s="1"/>
  <c r="F127" i="8"/>
  <c r="F128" i="8" l="1"/>
  <c r="E129" i="8" a="1"/>
  <c r="E129" i="8" s="1"/>
  <c r="E130" i="8" l="1" a="1"/>
  <c r="E130" i="8" s="1"/>
  <c r="F129" i="8"/>
  <c r="F130" i="8" l="1"/>
  <c r="E131" i="8" a="1"/>
  <c r="E131" i="8" s="1"/>
  <c r="E132" i="8" l="1" a="1"/>
  <c r="E132" i="8" s="1"/>
  <c r="F131" i="8"/>
  <c r="F132" i="8" l="1"/>
  <c r="E133" i="8" a="1"/>
  <c r="E133" i="8" s="1"/>
  <c r="E134" i="8" l="1" a="1"/>
  <c r="E134" i="8" s="1"/>
  <c r="F133" i="8"/>
  <c r="F134" i="8" l="1"/>
  <c r="E135" i="8" a="1"/>
  <c r="E135" i="8" s="1"/>
  <c r="E136" i="8" l="1" a="1"/>
  <c r="E136" i="8" s="1"/>
  <c r="F135" i="8"/>
  <c r="F136" i="8" l="1"/>
  <c r="E137" i="8" a="1"/>
  <c r="E137" i="8" s="1"/>
  <c r="E138" i="8" l="1" a="1"/>
  <c r="E138" i="8" s="1"/>
  <c r="F137" i="8"/>
  <c r="F138" i="8" l="1"/>
  <c r="E139" i="8" a="1"/>
  <c r="E139" i="8" s="1"/>
  <c r="E140" i="8" l="1" a="1"/>
  <c r="E140" i="8" s="1"/>
  <c r="F139" i="8"/>
  <c r="F140" i="8" l="1"/>
  <c r="E141" i="8" a="1"/>
  <c r="E141" i="8" s="1"/>
  <c r="E142" i="8" l="1" a="1"/>
  <c r="E142" i="8" s="1"/>
  <c r="F141" i="8"/>
  <c r="F142" i="8" l="1"/>
  <c r="E143" i="8" a="1"/>
  <c r="E143" i="8" s="1"/>
  <c r="E144" i="8" l="1" a="1"/>
  <c r="E144" i="8" s="1"/>
  <c r="F143" i="8"/>
  <c r="F144" i="8" l="1"/>
  <c r="E145" i="8" a="1"/>
  <c r="E145" i="8" s="1"/>
  <c r="E146" i="8" l="1" a="1"/>
  <c r="E146" i="8" s="1"/>
  <c r="F145" i="8"/>
  <c r="F146" i="8" l="1"/>
  <c r="E147" i="8" a="1"/>
  <c r="E147" i="8" s="1"/>
  <c r="E148" i="8" l="1" a="1"/>
  <c r="E148" i="8" s="1"/>
  <c r="F147" i="8"/>
  <c r="F148" i="8" l="1"/>
  <c r="E149" i="8" a="1"/>
  <c r="E149" i="8" s="1"/>
  <c r="E150" i="8" l="1" a="1"/>
  <c r="E150" i="8" s="1"/>
  <c r="F149" i="8"/>
  <c r="F150" i="8" l="1"/>
  <c r="E151" i="8" a="1"/>
  <c r="E151" i="8" s="1"/>
  <c r="E152" i="8" l="1" a="1"/>
  <c r="E152" i="8" s="1"/>
  <c r="F151" i="8"/>
  <c r="F152" i="8" l="1"/>
  <c r="E153" i="8" a="1"/>
  <c r="E153" i="8" s="1"/>
  <c r="E154" i="8" l="1" a="1"/>
  <c r="E154" i="8" s="1"/>
  <c r="F153" i="8"/>
  <c r="F154" i="8" l="1"/>
  <c r="E155" i="8" a="1"/>
  <c r="E155" i="8" s="1"/>
  <c r="F155" i="8" l="1"/>
  <c r="E156" i="8" a="1"/>
  <c r="E156" i="8" s="1"/>
  <c r="F156" i="8" l="1"/>
  <c r="E157" i="8" a="1"/>
  <c r="E157" i="8" s="1"/>
  <c r="E158" i="8" l="1" a="1"/>
  <c r="E158" i="8" s="1"/>
  <c r="F157" i="8"/>
  <c r="F158" i="8" l="1"/>
  <c r="E159" i="8" a="1"/>
  <c r="E159" i="8" s="1"/>
  <c r="E160" i="8" l="1" a="1"/>
  <c r="E160" i="8" s="1"/>
  <c r="F159" i="8"/>
  <c r="F160" i="8" l="1"/>
  <c r="E161" i="8" a="1"/>
  <c r="E161" i="8" s="1"/>
  <c r="E162" i="8" l="1" a="1"/>
  <c r="E162" i="8" s="1"/>
  <c r="F161" i="8"/>
  <c r="F162" i="8" l="1"/>
  <c r="E163" i="8" a="1"/>
  <c r="E163" i="8" s="1"/>
  <c r="E164" i="8" l="1" a="1"/>
  <c r="E164" i="8" s="1"/>
  <c r="F163" i="8"/>
  <c r="F164" i="8" l="1"/>
  <c r="E165" i="8" a="1"/>
  <c r="E165" i="8" s="1"/>
  <c r="E166" i="8" l="1" a="1"/>
  <c r="E166" i="8" s="1"/>
  <c r="F165" i="8"/>
  <c r="F166" i="8" l="1"/>
  <c r="E167" i="8" a="1"/>
  <c r="E167" i="8" s="1"/>
  <c r="E168" i="8" l="1" a="1"/>
  <c r="E168" i="8" s="1"/>
  <c r="F167" i="8"/>
  <c r="F168" i="8" l="1"/>
  <c r="E169" i="8" a="1"/>
  <c r="E169" i="8" s="1"/>
  <c r="E170" i="8" l="1" a="1"/>
  <c r="E170" i="8" s="1"/>
  <c r="F169" i="8"/>
  <c r="F170" i="8" l="1"/>
  <c r="E171" i="8" a="1"/>
  <c r="E171" i="8" s="1"/>
  <c r="E172" i="8" l="1" a="1"/>
  <c r="E172" i="8" s="1"/>
  <c r="F171" i="8"/>
  <c r="F172" i="8" l="1"/>
  <c r="E173" i="8" a="1"/>
  <c r="E173" i="8" s="1"/>
  <c r="E174" i="8" l="1" a="1"/>
  <c r="E174" i="8" s="1"/>
  <c r="F173" i="8"/>
  <c r="F174" i="8" l="1"/>
  <c r="E175" i="8" a="1"/>
  <c r="E175" i="8" s="1"/>
  <c r="E176" i="8" l="1" a="1"/>
  <c r="E176" i="8" s="1"/>
  <c r="F175" i="8"/>
  <c r="F176" i="8" l="1"/>
  <c r="E177" i="8" a="1"/>
  <c r="E177" i="8" s="1"/>
  <c r="E178" i="8" l="1" a="1"/>
  <c r="E178" i="8" s="1"/>
  <c r="F177" i="8"/>
  <c r="F178" i="8" l="1"/>
  <c r="E179" i="8" a="1"/>
  <c r="E179" i="8" s="1"/>
  <c r="E180" i="8" l="1" a="1"/>
  <c r="E180" i="8" s="1"/>
  <c r="F179" i="8"/>
  <c r="F180" i="8" l="1"/>
  <c r="E181" i="8" a="1"/>
  <c r="E181" i="8" s="1"/>
  <c r="E182" i="8" l="1" a="1"/>
  <c r="E182" i="8" s="1"/>
  <c r="F181" i="8"/>
  <c r="F182" i="8" l="1"/>
  <c r="E183" i="8" a="1"/>
  <c r="E183" i="8" s="1"/>
  <c r="E184" i="8" l="1" a="1"/>
  <c r="E184" i="8" s="1"/>
  <c r="F183" i="8"/>
  <c r="F184" i="8" l="1"/>
  <c r="E185" i="8" a="1"/>
  <c r="E185" i="8" s="1"/>
  <c r="E186" i="8" l="1" a="1"/>
  <c r="E186" i="8" s="1"/>
  <c r="F185" i="8"/>
  <c r="F186" i="8" l="1"/>
  <c r="E187" i="8" a="1"/>
  <c r="E187" i="8" s="1"/>
  <c r="E188" i="8" l="1" a="1"/>
  <c r="E188" i="8" s="1"/>
  <c r="F187" i="8"/>
  <c r="F188" i="8" l="1"/>
  <c r="E189" i="8" a="1"/>
  <c r="E189" i="8" s="1"/>
  <c r="E190" i="8" l="1" a="1"/>
  <c r="E190" i="8" s="1"/>
  <c r="F189" i="8"/>
  <c r="F190" i="8" l="1"/>
  <c r="E191" i="8" a="1"/>
  <c r="E191" i="8" s="1"/>
  <c r="E192" i="8" l="1" a="1"/>
  <c r="E192" i="8" s="1"/>
  <c r="F191" i="8"/>
  <c r="F192" i="8" l="1"/>
  <c r="E193" i="8" a="1"/>
  <c r="E193" i="8" s="1"/>
  <c r="E194" i="8" l="1" a="1"/>
  <c r="E194" i="8" s="1"/>
  <c r="F193" i="8"/>
  <c r="F194" i="8" l="1"/>
  <c r="E195" i="8" a="1"/>
  <c r="E195" i="8" s="1"/>
  <c r="E196" i="8" l="1" a="1"/>
  <c r="E196" i="8" s="1"/>
  <c r="F195" i="8"/>
  <c r="F196" i="8" l="1"/>
  <c r="E197" i="8" a="1"/>
  <c r="E197" i="8" s="1"/>
  <c r="E198" i="8" l="1" a="1"/>
  <c r="E198" i="8" s="1"/>
  <c r="F197" i="8"/>
  <c r="F198" i="8" l="1"/>
  <c r="E199" i="8" a="1"/>
  <c r="E199" i="8" s="1"/>
  <c r="E200" i="8" l="1" a="1"/>
  <c r="E200" i="8" s="1"/>
  <c r="F199" i="8"/>
  <c r="F200" i="8" l="1"/>
  <c r="E201" i="8" a="1"/>
  <c r="E201" i="8" s="1"/>
  <c r="E202" i="8" l="1" a="1"/>
  <c r="E202" i="8" s="1"/>
  <c r="F201" i="8"/>
  <c r="F202" i="8" l="1"/>
  <c r="E203" i="8" a="1"/>
  <c r="E203" i="8" s="1"/>
  <c r="E204" i="8" l="1" a="1"/>
  <c r="E204" i="8" s="1"/>
  <c r="F203" i="8"/>
  <c r="F204" i="8" l="1"/>
  <c r="E205" i="8" a="1"/>
  <c r="E205" i="8" s="1"/>
  <c r="E206" i="8" l="1" a="1"/>
  <c r="E206" i="8" s="1"/>
  <c r="F205" i="8"/>
  <c r="F206" i="8" l="1"/>
  <c r="E207" i="8" a="1"/>
  <c r="E207" i="8" s="1"/>
  <c r="E208" i="8" l="1" a="1"/>
  <c r="E208" i="8" s="1"/>
  <c r="F207" i="8"/>
  <c r="F208" i="8" l="1"/>
  <c r="E209" i="8" a="1"/>
  <c r="E209" i="8" s="1"/>
  <c r="E210" i="8" l="1" a="1"/>
  <c r="E210" i="8" s="1"/>
  <c r="F209" i="8"/>
  <c r="F210" i="8" l="1"/>
  <c r="E211" i="8" a="1"/>
  <c r="E211" i="8" s="1"/>
  <c r="E212" i="8" l="1" a="1"/>
  <c r="E212" i="8" s="1"/>
  <c r="F211" i="8"/>
  <c r="F212" i="8" l="1"/>
  <c r="E213" i="8" a="1"/>
  <c r="E213" i="8" s="1"/>
  <c r="E214" i="8" l="1" a="1"/>
  <c r="E214" i="8" s="1"/>
  <c r="F213" i="8"/>
  <c r="F214" i="8" l="1"/>
  <c r="E215" i="8" a="1"/>
  <c r="E215" i="8" s="1"/>
  <c r="E216" i="8" l="1" a="1"/>
  <c r="E216" i="8" s="1"/>
  <c r="F215" i="8"/>
  <c r="F216" i="8" l="1"/>
  <c r="E217" i="8" a="1"/>
  <c r="E217" i="8" s="1"/>
  <c r="E218" i="8" l="1" a="1"/>
  <c r="E218" i="8" s="1"/>
  <c r="F217" i="8"/>
  <c r="F218" i="8" l="1"/>
  <c r="E219" i="8" a="1"/>
  <c r="E219" i="8" s="1"/>
  <c r="E220" i="8" l="1" a="1"/>
  <c r="E220" i="8" s="1"/>
  <c r="F219" i="8"/>
  <c r="F220" i="8" l="1"/>
  <c r="E221" i="8" a="1"/>
  <c r="E221" i="8" s="1"/>
  <c r="E222" i="8" l="1" a="1"/>
  <c r="E222" i="8" s="1"/>
  <c r="F221" i="8"/>
  <c r="F222" i="8" l="1"/>
  <c r="E223" i="8" a="1"/>
  <c r="E223" i="8" s="1"/>
  <c r="E224" i="8" l="1" a="1"/>
  <c r="E224" i="8" s="1"/>
  <c r="F223" i="8"/>
  <c r="F224" i="8" l="1"/>
  <c r="E225" i="8" a="1"/>
  <c r="E225" i="8" s="1"/>
  <c r="E226" i="8" l="1" a="1"/>
  <c r="E226" i="8" s="1"/>
  <c r="F225" i="8"/>
  <c r="F226" i="8" l="1"/>
  <c r="E227" i="8" a="1"/>
  <c r="E227" i="8" s="1"/>
  <c r="E228" i="8" l="1" a="1"/>
  <c r="E228" i="8" s="1"/>
  <c r="F227" i="8"/>
  <c r="F228" i="8" l="1"/>
  <c r="E229" i="8" a="1"/>
  <c r="E229" i="8" s="1"/>
  <c r="E230" i="8" l="1" a="1"/>
  <c r="E230" i="8" s="1"/>
  <c r="F229" i="8"/>
  <c r="F230" i="8" l="1"/>
  <c r="E231" i="8" a="1"/>
  <c r="E231" i="8" s="1"/>
  <c r="E232" i="8" l="1" a="1"/>
  <c r="E232" i="8" s="1"/>
  <c r="F231" i="8"/>
  <c r="F232" i="8" l="1"/>
  <c r="E233" i="8" a="1"/>
  <c r="E233" i="8" s="1"/>
  <c r="E234" i="8" l="1" a="1"/>
  <c r="E234" i="8" s="1"/>
  <c r="F233" i="8"/>
  <c r="F234" i="8" l="1"/>
  <c r="E235" i="8" a="1"/>
  <c r="E235" i="8" s="1"/>
  <c r="E236" i="8" l="1" a="1"/>
  <c r="E236" i="8" s="1"/>
  <c r="F235" i="8"/>
  <c r="F236" i="8" l="1"/>
  <c r="E237" i="8" a="1"/>
  <c r="E237" i="8" s="1"/>
  <c r="E238" i="8" l="1" a="1"/>
  <c r="E238" i="8" s="1"/>
  <c r="F237" i="8"/>
  <c r="F238" i="8" l="1"/>
  <c r="E239" i="8" a="1"/>
  <c r="E239" i="8" s="1"/>
  <c r="E240" i="8" l="1" a="1"/>
  <c r="E240" i="8" s="1"/>
  <c r="F239" i="8"/>
  <c r="F240" i="8" l="1"/>
  <c r="E241" i="8" a="1"/>
  <c r="E241" i="8" s="1"/>
  <c r="E242" i="8" l="1" a="1"/>
  <c r="E242" i="8" s="1"/>
  <c r="F241" i="8"/>
  <c r="F242" i="8" l="1"/>
  <c r="E243" i="8" a="1"/>
  <c r="E243" i="8" s="1"/>
  <c r="E244" i="8" l="1" a="1"/>
  <c r="E244" i="8" s="1"/>
  <c r="F243" i="8"/>
  <c r="F244" i="8" l="1"/>
  <c r="E245" i="8" a="1"/>
  <c r="E245" i="8" s="1"/>
  <c r="E246" i="8" l="1" a="1"/>
  <c r="E246" i="8" s="1"/>
  <c r="F245" i="8"/>
  <c r="F246" i="8" l="1"/>
  <c r="E247" i="8" a="1"/>
  <c r="E247" i="8" s="1"/>
  <c r="E248" i="8" l="1" a="1"/>
  <c r="E248" i="8" s="1"/>
  <c r="F247" i="8"/>
  <c r="F248" i="8" l="1"/>
  <c r="E249" i="8" a="1"/>
  <c r="E249" i="8" s="1"/>
  <c r="E250" i="8" l="1" a="1"/>
  <c r="E250" i="8" s="1"/>
  <c r="F249" i="8"/>
  <c r="F250" i="8" l="1"/>
  <c r="E251" i="8" a="1"/>
  <c r="E251" i="8" s="1"/>
  <c r="E252" i="8" l="1" a="1"/>
  <c r="E252" i="8" s="1"/>
  <c r="F251" i="8"/>
  <c r="F252" i="8" l="1"/>
  <c r="E253" i="8" a="1"/>
  <c r="E253" i="8" s="1"/>
  <c r="E254" i="8" l="1" a="1"/>
  <c r="E254" i="8" s="1"/>
  <c r="F253" i="8"/>
  <c r="F254" i="8" l="1"/>
  <c r="E255" i="8" a="1"/>
  <c r="E255" i="8" s="1"/>
  <c r="E256" i="8" l="1" a="1"/>
  <c r="E256" i="8" s="1"/>
  <c r="F255" i="8"/>
  <c r="F256" i="8" l="1"/>
  <c r="E257" i="8" a="1"/>
  <c r="E257" i="8" s="1"/>
  <c r="E258" i="8" l="1" a="1"/>
  <c r="E258" i="8" s="1"/>
  <c r="F257" i="8"/>
  <c r="F258" i="8" l="1"/>
  <c r="E259" i="8" a="1"/>
  <c r="E259" i="8" s="1"/>
  <c r="E260" i="8" l="1" a="1"/>
  <c r="E260" i="8" s="1"/>
  <c r="F259" i="8"/>
  <c r="F260" i="8" l="1"/>
  <c r="E261" i="8" a="1"/>
  <c r="E261" i="8" s="1"/>
  <c r="E262" i="8" l="1" a="1"/>
  <c r="E262" i="8" s="1"/>
  <c r="F261" i="8"/>
  <c r="F262" i="8" l="1"/>
  <c r="E263" i="8" a="1"/>
  <c r="E263" i="8" s="1"/>
  <c r="E264" i="8" l="1" a="1"/>
  <c r="E264" i="8" s="1"/>
  <c r="F263" i="8"/>
  <c r="F264" i="8" l="1"/>
  <c r="E265" i="8" a="1"/>
  <c r="E265" i="8" s="1"/>
  <c r="E266" i="8" l="1" a="1"/>
  <c r="E266" i="8" s="1"/>
  <c r="F265" i="8"/>
  <c r="F266" i="8" l="1"/>
  <c r="E267" i="8" a="1"/>
  <c r="E267" i="8" s="1"/>
  <c r="E268" i="8" l="1" a="1"/>
  <c r="E268" i="8" s="1"/>
  <c r="F267" i="8"/>
  <c r="F268" i="8" l="1"/>
  <c r="E269" i="8" a="1"/>
  <c r="E269" i="8" s="1"/>
  <c r="E270" i="8" l="1" a="1"/>
  <c r="E270" i="8" s="1"/>
  <c r="F269" i="8"/>
  <c r="F270" i="8" l="1"/>
  <c r="E271" i="8" a="1"/>
  <c r="E271" i="8" s="1"/>
  <c r="E272" i="8" l="1" a="1"/>
  <c r="E272" i="8" s="1"/>
  <c r="F271" i="8"/>
  <c r="F272" i="8" l="1"/>
  <c r="E273" i="8" a="1"/>
  <c r="E273" i="8" s="1"/>
  <c r="E274" i="8" l="1" a="1"/>
  <c r="E274" i="8" s="1"/>
  <c r="F273" i="8"/>
  <c r="F274" i="8" l="1"/>
  <c r="E275" i="8" a="1"/>
  <c r="E275" i="8" s="1"/>
  <c r="E276" i="8" l="1" a="1"/>
  <c r="E276" i="8" s="1"/>
  <c r="F275" i="8"/>
  <c r="F276" i="8" l="1"/>
  <c r="E277" i="8" a="1"/>
  <c r="E277" i="8" s="1"/>
  <c r="E278" i="8" l="1" a="1"/>
  <c r="E278" i="8" s="1"/>
  <c r="F277" i="8"/>
  <c r="F278" i="8" l="1"/>
  <c r="E279" i="8" a="1"/>
  <c r="E279" i="8" s="1"/>
  <c r="E280" i="8" l="1" a="1"/>
  <c r="E280" i="8" s="1"/>
  <c r="F279" i="8"/>
  <c r="F280" i="8" l="1"/>
  <c r="E281" i="8" a="1"/>
  <c r="E281" i="8" s="1"/>
  <c r="E282" i="8" l="1" a="1"/>
  <c r="E282" i="8" s="1"/>
  <c r="F281" i="8"/>
  <c r="F282" i="8" l="1"/>
  <c r="E283" i="8" a="1"/>
  <c r="E283" i="8" s="1"/>
  <c r="E284" i="8" l="1" a="1"/>
  <c r="E284" i="8" s="1"/>
  <c r="F283" i="8"/>
  <c r="F284" i="8" l="1"/>
  <c r="E285" i="8" a="1"/>
  <c r="E285" i="8" s="1"/>
  <c r="E286" i="8" l="1" a="1"/>
  <c r="E286" i="8" s="1"/>
  <c r="F285" i="8"/>
  <c r="F286" i="8" l="1"/>
  <c r="E287" i="8" a="1"/>
  <c r="E287" i="8" s="1"/>
  <c r="E288" i="8" l="1" a="1"/>
  <c r="E288" i="8" s="1"/>
  <c r="F287" i="8"/>
  <c r="F288" i="8" l="1"/>
  <c r="E289" i="8" a="1"/>
  <c r="E289" i="8" s="1"/>
  <c r="E290" i="8" l="1" a="1"/>
  <c r="E290" i="8" s="1"/>
  <c r="F289" i="8"/>
  <c r="F290" i="8" l="1"/>
  <c r="E291" i="8" a="1"/>
  <c r="E291" i="8" s="1"/>
  <c r="E292" i="8" l="1" a="1"/>
  <c r="E292" i="8" s="1"/>
  <c r="F291" i="8"/>
  <c r="F292" i="8" l="1"/>
  <c r="E293" i="8" a="1"/>
  <c r="E293" i="8" s="1"/>
  <c r="E294" i="8" l="1" a="1"/>
  <c r="E294" i="8" s="1"/>
  <c r="F293" i="8"/>
  <c r="F294" i="8" l="1"/>
  <c r="E295" i="8" a="1"/>
  <c r="E295" i="8" s="1"/>
  <c r="E296" i="8" l="1" a="1"/>
  <c r="E296" i="8" s="1"/>
  <c r="F295" i="8"/>
  <c r="F296" i="8" l="1"/>
  <c r="E297" i="8" a="1"/>
  <c r="E297" i="8" s="1"/>
  <c r="E298" i="8" l="1" a="1"/>
  <c r="E298" i="8" s="1"/>
  <c r="F297" i="8"/>
  <c r="F298" i="8" l="1"/>
  <c r="E299" i="8" a="1"/>
  <c r="E299" i="8" s="1"/>
  <c r="E300" i="8" l="1" a="1"/>
  <c r="E300" i="8" s="1"/>
  <c r="F299" i="8"/>
  <c r="F300" i="8" l="1"/>
  <c r="E301" i="8" a="1"/>
  <c r="E301" i="8" s="1"/>
  <c r="E302" i="8" l="1" a="1"/>
  <c r="E302" i="8" s="1"/>
  <c r="F301" i="8"/>
  <c r="F302" i="8" l="1"/>
  <c r="E303" i="8" a="1"/>
  <c r="E303" i="8" s="1"/>
  <c r="E304" i="8" l="1" a="1"/>
  <c r="E304" i="8" s="1"/>
  <c r="F303" i="8"/>
  <c r="F304" i="8" l="1"/>
  <c r="E305" i="8" a="1"/>
  <c r="E305" i="8" s="1"/>
  <c r="E306" i="8" l="1" a="1"/>
  <c r="E306" i="8" s="1"/>
  <c r="F305" i="8"/>
  <c r="F306" i="8" l="1"/>
  <c r="E307" i="8" a="1"/>
  <c r="E307" i="8" s="1"/>
  <c r="E308" i="8" l="1" a="1"/>
  <c r="E308" i="8" s="1"/>
  <c r="F307" i="8"/>
  <c r="F308" i="8" l="1"/>
  <c r="E309" i="8" a="1"/>
  <c r="E309" i="8" s="1"/>
  <c r="E310" i="8" l="1" a="1"/>
  <c r="E310" i="8" s="1"/>
  <c r="F309" i="8"/>
  <c r="F310" i="8" l="1"/>
  <c r="E311" i="8" a="1"/>
  <c r="E311" i="8" s="1"/>
  <c r="E312" i="8" l="1" a="1"/>
  <c r="E312" i="8" s="1"/>
  <c r="F311" i="8"/>
  <c r="F312" i="8" l="1"/>
  <c r="E313" i="8" a="1"/>
  <c r="E313" i="8" s="1"/>
  <c r="E314" i="8" l="1" a="1"/>
  <c r="E314" i="8" s="1"/>
  <c r="F313" i="8"/>
  <c r="F314" i="8" l="1"/>
  <c r="E315" i="8" a="1"/>
  <c r="E315" i="8" s="1"/>
  <c r="E316" i="8" l="1" a="1"/>
  <c r="E316" i="8" s="1"/>
  <c r="F315" i="8"/>
  <c r="F316" i="8" l="1"/>
  <c r="E317" i="8" a="1"/>
  <c r="E317" i="8" s="1"/>
  <c r="E318" i="8" l="1" a="1"/>
  <c r="E318" i="8" s="1"/>
  <c r="F317" i="8"/>
  <c r="F318" i="8" l="1"/>
  <c r="E319" i="8" a="1"/>
  <c r="E319" i="8" s="1"/>
  <c r="E320" i="8" l="1" a="1"/>
  <c r="E320" i="8" s="1"/>
  <c r="F319" i="8"/>
  <c r="F320" i="8" l="1"/>
  <c r="E321" i="8" a="1"/>
  <c r="E321" i="8" s="1"/>
  <c r="E322" i="8" l="1" a="1"/>
  <c r="E322" i="8" s="1"/>
  <c r="F321" i="8"/>
  <c r="F322" i="8" l="1"/>
  <c r="E323" i="8" a="1"/>
  <c r="E323" i="8" s="1"/>
  <c r="E324" i="8" l="1" a="1"/>
  <c r="E324" i="8" s="1"/>
  <c r="F323" i="8"/>
  <c r="F324" i="8" l="1"/>
  <c r="E325" i="8" a="1"/>
  <c r="E325" i="8" s="1"/>
  <c r="E326" i="8" l="1" a="1"/>
  <c r="E326" i="8" s="1"/>
  <c r="F325" i="8"/>
  <c r="F326" i="8" l="1"/>
  <c r="E327" i="8" a="1"/>
  <c r="E327" i="8" s="1"/>
  <c r="E328" i="8" l="1" a="1"/>
  <c r="E328" i="8" s="1"/>
  <c r="F327" i="8"/>
  <c r="F328" i="8" l="1"/>
  <c r="E329" i="8" a="1"/>
  <c r="E329" i="8" s="1"/>
  <c r="E330" i="8" l="1" a="1"/>
  <c r="E330" i="8" s="1"/>
  <c r="F329" i="8"/>
  <c r="F330" i="8" l="1"/>
  <c r="E331" i="8" a="1"/>
  <c r="E331" i="8" s="1"/>
  <c r="E332" i="8" l="1" a="1"/>
  <c r="E332" i="8" s="1"/>
  <c r="F331" i="8"/>
  <c r="F332" i="8" l="1"/>
  <c r="E333" i="8" a="1"/>
  <c r="E333" i="8" s="1"/>
  <c r="E334" i="8" l="1" a="1"/>
  <c r="E334" i="8" s="1"/>
  <c r="F333" i="8"/>
  <c r="F334" i="8" l="1"/>
  <c r="E335" i="8" a="1"/>
  <c r="E335" i="8" s="1"/>
  <c r="E336" i="8" l="1" a="1"/>
  <c r="E336" i="8" s="1"/>
  <c r="F335" i="8"/>
  <c r="F336" i="8" l="1"/>
  <c r="E337" i="8" a="1"/>
  <c r="E337" i="8" s="1"/>
  <c r="E338" i="8" l="1" a="1"/>
  <c r="E338" i="8" s="1"/>
  <c r="F337" i="8"/>
  <c r="F338" i="8" l="1"/>
  <c r="E339" i="8" a="1"/>
  <c r="E339" i="8" s="1"/>
  <c r="E340" i="8" l="1" a="1"/>
  <c r="E340" i="8" s="1"/>
  <c r="F339" i="8"/>
  <c r="F340" i="8" l="1"/>
  <c r="E341" i="8" a="1"/>
  <c r="E341" i="8" s="1"/>
  <c r="E342" i="8" l="1" a="1"/>
  <c r="E342" i="8" s="1"/>
  <c r="F341" i="8"/>
  <c r="F342" i="8" l="1"/>
  <c r="E343" i="8" a="1"/>
  <c r="E343" i="8" s="1"/>
  <c r="E344" i="8" l="1" a="1"/>
  <c r="E344" i="8" s="1"/>
  <c r="F343" i="8"/>
  <c r="F344" i="8" l="1"/>
  <c r="E345" i="8" a="1"/>
  <c r="E345" i="8" s="1"/>
  <c r="E346" i="8" l="1" a="1"/>
  <c r="E346" i="8" s="1"/>
  <c r="F345" i="8"/>
  <c r="F346" i="8" l="1"/>
  <c r="E347" i="8" a="1"/>
  <c r="E347" i="8" s="1"/>
  <c r="E348" i="8" l="1" a="1"/>
  <c r="E348" i="8" s="1"/>
  <c r="F347" i="8"/>
  <c r="F348" i="8" l="1"/>
  <c r="E349" i="8" a="1"/>
  <c r="E349" i="8" s="1"/>
  <c r="E350" i="8" l="1" a="1"/>
  <c r="E350" i="8" s="1"/>
  <c r="F349" i="8"/>
  <c r="F350" i="8" l="1"/>
  <c r="E351" i="8" a="1"/>
  <c r="E351" i="8" s="1"/>
  <c r="E352" i="8" l="1" a="1"/>
  <c r="E352" i="8" s="1"/>
  <c r="F351" i="8"/>
  <c r="F352" i="8" l="1"/>
  <c r="E353" i="8" a="1"/>
  <c r="E353" i="8" s="1"/>
  <c r="E354" i="8" l="1" a="1"/>
  <c r="E354" i="8" s="1"/>
  <c r="F353" i="8"/>
  <c r="F354" i="8" l="1"/>
  <c r="E355" i="8" a="1"/>
  <c r="E355" i="8" s="1"/>
  <c r="E356" i="8" l="1" a="1"/>
  <c r="E356" i="8" s="1"/>
  <c r="F355" i="8"/>
  <c r="F356" i="8" l="1"/>
  <c r="E357" i="8" a="1"/>
  <c r="E357" i="8" s="1"/>
  <c r="E358" i="8" l="1" a="1"/>
  <c r="E358" i="8" s="1"/>
  <c r="F357" i="8"/>
  <c r="F358" i="8" l="1"/>
  <c r="E359" i="8" a="1"/>
  <c r="E359" i="8" s="1"/>
  <c r="E360" i="8" l="1" a="1"/>
  <c r="E360" i="8" s="1"/>
  <c r="F359" i="8"/>
  <c r="F360" i="8" l="1"/>
  <c r="E361" i="8" a="1"/>
  <c r="E361" i="8" s="1"/>
  <c r="E362" i="8" l="1" a="1"/>
  <c r="E362" i="8" s="1"/>
  <c r="F361" i="8"/>
  <c r="F362" i="8" l="1"/>
  <c r="E363" i="8" a="1"/>
  <c r="E363" i="8" s="1"/>
  <c r="E364" i="8" l="1" a="1"/>
  <c r="E364" i="8" s="1"/>
  <c r="F363" i="8"/>
  <c r="F364" i="8" l="1"/>
  <c r="E365" i="8" a="1"/>
  <c r="E365" i="8" s="1"/>
  <c r="E366" i="8" l="1" a="1"/>
  <c r="E366" i="8" s="1"/>
  <c r="F365" i="8"/>
  <c r="F366" i="8" l="1"/>
  <c r="E367" i="8" a="1"/>
  <c r="E367" i="8" s="1"/>
  <c r="E368" i="8" l="1" a="1"/>
  <c r="E368" i="8" s="1"/>
  <c r="F367" i="8"/>
  <c r="F368" i="8" l="1"/>
  <c r="E369" i="8" a="1"/>
  <c r="E369" i="8" s="1"/>
  <c r="E370" i="8" l="1" a="1"/>
  <c r="E370" i="8" s="1"/>
  <c r="F369" i="8"/>
  <c r="F370" i="8" l="1"/>
  <c r="E371" i="8" a="1"/>
  <c r="E371" i="8" s="1"/>
  <c r="E372" i="8" l="1" a="1"/>
  <c r="E372" i="8" s="1"/>
  <c r="F371" i="8"/>
  <c r="F372" i="8" l="1"/>
  <c r="E373" i="8" a="1"/>
  <c r="E373" i="8" s="1"/>
  <c r="E374" i="8" l="1" a="1"/>
  <c r="E374" i="8" s="1"/>
  <c r="F373" i="8"/>
  <c r="F374" i="8" l="1"/>
  <c r="E375" i="8" a="1"/>
  <c r="E375" i="8" s="1"/>
  <c r="E376" i="8" l="1" a="1"/>
  <c r="E376" i="8" s="1"/>
  <c r="F375" i="8"/>
  <c r="F376" i="8" l="1"/>
  <c r="E377" i="8" a="1"/>
  <c r="E377" i="8" s="1"/>
  <c r="E378" i="8" l="1" a="1"/>
  <c r="E378" i="8" s="1"/>
  <c r="F377" i="8"/>
  <c r="F378" i="8" l="1"/>
  <c r="E379" i="8" a="1"/>
  <c r="E379" i="8" s="1"/>
  <c r="E380" i="8" l="1" a="1"/>
  <c r="E380" i="8" s="1"/>
  <c r="F379" i="8"/>
  <c r="F380" i="8" l="1"/>
  <c r="E381" i="8" a="1"/>
  <c r="E381" i="8" s="1"/>
  <c r="E382" i="8" l="1" a="1"/>
  <c r="E382" i="8" s="1"/>
  <c r="F381" i="8"/>
  <c r="F382" i="8" l="1"/>
  <c r="E383" i="8" a="1"/>
  <c r="E383" i="8" s="1"/>
  <c r="E384" i="8" l="1" a="1"/>
  <c r="E384" i="8" s="1"/>
  <c r="F383" i="8"/>
  <c r="F384" i="8" l="1"/>
  <c r="E385" i="8" a="1"/>
  <c r="E385" i="8" s="1"/>
  <c r="E386" i="8" l="1" a="1"/>
  <c r="E386" i="8" s="1"/>
  <c r="F385" i="8"/>
  <c r="F386" i="8" l="1"/>
  <c r="E387" i="8" a="1"/>
  <c r="E387" i="8" s="1"/>
  <c r="E388" i="8" l="1" a="1"/>
  <c r="E388" i="8" s="1"/>
  <c r="F387" i="8"/>
  <c r="F388" i="8" l="1"/>
  <c r="E389" i="8" a="1"/>
  <c r="E389" i="8" s="1"/>
  <c r="E390" i="8" l="1" a="1"/>
  <c r="E390" i="8" s="1"/>
  <c r="F389" i="8"/>
  <c r="F390" i="8" l="1"/>
  <c r="E391" i="8" a="1"/>
  <c r="E391" i="8" s="1"/>
  <c r="E392" i="8" l="1" a="1"/>
  <c r="E392" i="8" s="1"/>
  <c r="F391" i="8"/>
  <c r="F392" i="8" l="1"/>
  <c r="E393" i="8" a="1"/>
  <c r="E393" i="8" s="1"/>
  <c r="E394" i="8" l="1" a="1"/>
  <c r="E394" i="8" s="1"/>
  <c r="F393" i="8"/>
  <c r="F394" i="8" l="1"/>
  <c r="E395" i="8" a="1"/>
  <c r="E395" i="8" s="1"/>
  <c r="E396" i="8" l="1" a="1"/>
  <c r="E396" i="8" s="1"/>
  <c r="F395" i="8"/>
  <c r="F396" i="8" l="1"/>
  <c r="E397" i="8" a="1"/>
  <c r="E397" i="8" s="1"/>
  <c r="E398" i="8" l="1" a="1"/>
  <c r="E398" i="8" s="1"/>
  <c r="F397" i="8"/>
  <c r="F398" i="8" l="1"/>
  <c r="E399" i="8" a="1"/>
  <c r="E399" i="8" s="1"/>
  <c r="E400" i="8" l="1" a="1"/>
  <c r="E400" i="8" s="1"/>
  <c r="F399" i="8"/>
  <c r="F400" i="8" l="1"/>
  <c r="E401" i="8" a="1"/>
  <c r="E401" i="8" s="1"/>
  <c r="E402" i="8" l="1" a="1"/>
  <c r="E402" i="8" s="1"/>
  <c r="F401" i="8"/>
  <c r="F402" i="8" l="1"/>
  <c r="E403" i="8" a="1"/>
  <c r="E403" i="8" s="1"/>
  <c r="E404" i="8" l="1" a="1"/>
  <c r="E404" i="8" s="1"/>
  <c r="F403" i="8"/>
  <c r="F404" i="8" l="1"/>
  <c r="E405" i="8" a="1"/>
  <c r="E405" i="8" s="1"/>
  <c r="E406" i="8" l="1" a="1"/>
  <c r="E406" i="8" s="1"/>
  <c r="F405" i="8"/>
  <c r="F406" i="8" l="1"/>
  <c r="E407" i="8" a="1"/>
  <c r="E407" i="8" s="1"/>
  <c r="E408" i="8" l="1" a="1"/>
  <c r="E408" i="8" s="1"/>
  <c r="F407" i="8"/>
  <c r="F408" i="8" l="1"/>
  <c r="E409" i="8" a="1"/>
  <c r="E409" i="8" s="1"/>
  <c r="E410" i="8" l="1" a="1"/>
  <c r="E410" i="8" s="1"/>
  <c r="F409" i="8"/>
  <c r="F410" i="8" l="1"/>
  <c r="E411" i="8" a="1"/>
  <c r="E411" i="8" s="1"/>
  <c r="E412" i="8" l="1" a="1"/>
  <c r="E412" i="8" s="1"/>
  <c r="F411" i="8"/>
  <c r="F412" i="8" l="1"/>
  <c r="E413" i="8" a="1"/>
  <c r="E413" i="8" s="1"/>
  <c r="E414" i="8" l="1" a="1"/>
  <c r="E414" i="8" s="1"/>
  <c r="F413" i="8"/>
  <c r="F414" i="8" l="1"/>
  <c r="E415" i="8" a="1"/>
  <c r="E415" i="8" s="1"/>
  <c r="E416" i="8" l="1" a="1"/>
  <c r="E416" i="8" s="1"/>
  <c r="F415" i="8"/>
  <c r="F416" i="8" l="1"/>
  <c r="E417" i="8" a="1"/>
  <c r="E417" i="8" s="1"/>
  <c r="E418" i="8" l="1" a="1"/>
  <c r="E418" i="8" s="1"/>
  <c r="F417" i="8"/>
  <c r="F418" i="8" l="1"/>
  <c r="E419" i="8" a="1"/>
  <c r="E419" i="8" s="1"/>
  <c r="E420" i="8" l="1" a="1"/>
  <c r="E420" i="8" s="1"/>
  <c r="F419" i="8"/>
  <c r="F420" i="8" l="1"/>
  <c r="E421" i="8" a="1"/>
  <c r="E421" i="8" s="1"/>
  <c r="E422" i="8" l="1" a="1"/>
  <c r="E422" i="8" s="1"/>
  <c r="F421" i="8"/>
  <c r="F422" i="8" l="1"/>
  <c r="E423" i="8" a="1"/>
  <c r="E423" i="8" s="1"/>
  <c r="E424" i="8" l="1" a="1"/>
  <c r="E424" i="8" s="1"/>
  <c r="F423" i="8"/>
  <c r="F424" i="8" l="1"/>
  <c r="E425" i="8" a="1"/>
  <c r="E425" i="8" s="1"/>
  <c r="E426" i="8" l="1" a="1"/>
  <c r="E426" i="8" s="1"/>
  <c r="F425" i="8"/>
  <c r="F426" i="8" l="1"/>
  <c r="E427" i="8" a="1"/>
  <c r="E427" i="8" s="1"/>
  <c r="E428" i="8" l="1" a="1"/>
  <c r="E428" i="8" s="1"/>
  <c r="F427" i="8"/>
  <c r="F428" i="8" l="1"/>
  <c r="E429" i="8" a="1"/>
  <c r="E429" i="8" s="1"/>
  <c r="E430" i="8" l="1" a="1"/>
  <c r="E430" i="8" s="1"/>
  <c r="F429" i="8"/>
  <c r="F430" i="8" l="1"/>
  <c r="E431" i="8" a="1"/>
  <c r="E431" i="8" s="1"/>
  <c r="E432" i="8" l="1" a="1"/>
  <c r="E432" i="8" s="1"/>
  <c r="F431" i="8"/>
  <c r="F432" i="8" l="1"/>
  <c r="E433" i="8" a="1"/>
  <c r="E433" i="8" s="1"/>
  <c r="E434" i="8" l="1" a="1"/>
  <c r="E434" i="8" s="1"/>
  <c r="F433" i="8"/>
  <c r="F434" i="8" l="1"/>
  <c r="E435" i="8" a="1"/>
  <c r="E435" i="8" s="1"/>
  <c r="E436" i="8" l="1" a="1"/>
  <c r="E436" i="8" s="1"/>
  <c r="F435" i="8"/>
  <c r="F436" i="8" l="1"/>
  <c r="E437" i="8" a="1"/>
  <c r="E437" i="8" s="1"/>
  <c r="E438" i="8" l="1" a="1"/>
  <c r="E438" i="8" s="1"/>
  <c r="F437" i="8"/>
  <c r="F438" i="8" l="1"/>
  <c r="E439" i="8" a="1"/>
  <c r="E439" i="8" s="1"/>
  <c r="E440" i="8" l="1" a="1"/>
  <c r="E440" i="8" s="1"/>
  <c r="F439" i="8"/>
  <c r="F440" i="8" l="1"/>
  <c r="E441" i="8" a="1"/>
  <c r="E441" i="8" s="1"/>
  <c r="E442" i="8" l="1" a="1"/>
  <c r="E442" i="8" s="1"/>
  <c r="F441" i="8"/>
  <c r="F442" i="8" l="1"/>
  <c r="E443" i="8" a="1"/>
  <c r="E443" i="8" s="1"/>
  <c r="E444" i="8" l="1" a="1"/>
  <c r="E444" i="8" s="1"/>
  <c r="F443" i="8"/>
  <c r="F444" i="8" l="1"/>
  <c r="E445" i="8" a="1"/>
  <c r="E445" i="8" s="1"/>
  <c r="E446" i="8" l="1" a="1"/>
  <c r="E446" i="8" s="1"/>
  <c r="F445" i="8"/>
  <c r="F446" i="8" l="1"/>
  <c r="E447" i="8" a="1"/>
  <c r="E447" i="8" s="1"/>
  <c r="E448" i="8" l="1" a="1"/>
  <c r="E448" i="8" s="1"/>
  <c r="F447" i="8"/>
  <c r="F448" i="8" l="1"/>
  <c r="E449" i="8" a="1"/>
  <c r="E449" i="8" s="1"/>
  <c r="E450" i="8" l="1" a="1"/>
  <c r="E450" i="8" s="1"/>
  <c r="F449" i="8"/>
  <c r="F450" i="8" l="1"/>
  <c r="E451" i="8" a="1"/>
  <c r="E451" i="8" s="1"/>
  <c r="E452" i="8" l="1" a="1"/>
  <c r="E452" i="8" s="1"/>
  <c r="F451" i="8"/>
  <c r="F452" i="8" l="1"/>
  <c r="E453" i="8" a="1"/>
  <c r="E453" i="8" s="1"/>
  <c r="E454" i="8" l="1" a="1"/>
  <c r="E454" i="8" s="1"/>
  <c r="F453" i="8"/>
  <c r="F454" i="8" l="1"/>
  <c r="E455" i="8" a="1"/>
  <c r="E455" i="8" s="1"/>
  <c r="E456" i="8" l="1" a="1"/>
  <c r="E456" i="8" s="1"/>
  <c r="F455" i="8"/>
  <c r="F456" i="8" l="1"/>
  <c r="E457" i="8" a="1"/>
  <c r="E457" i="8" s="1"/>
  <c r="E458" i="8" l="1" a="1"/>
  <c r="E458" i="8" s="1"/>
  <c r="F457" i="8"/>
  <c r="F458" i="8" l="1"/>
  <c r="E459" i="8" a="1"/>
  <c r="E459" i="8" s="1"/>
  <c r="E460" i="8" l="1" a="1"/>
  <c r="E460" i="8" s="1"/>
  <c r="F459" i="8"/>
  <c r="F460" i="8" l="1"/>
  <c r="E461" i="8" a="1"/>
  <c r="E461" i="8" s="1"/>
  <c r="E462" i="8" l="1" a="1"/>
  <c r="E462" i="8" s="1"/>
  <c r="F461" i="8"/>
  <c r="F462" i="8" l="1"/>
  <c r="E463" i="8" a="1"/>
  <c r="E463" i="8" s="1"/>
  <c r="E464" i="8" l="1" a="1"/>
  <c r="E464" i="8" s="1"/>
  <c r="F463" i="8"/>
  <c r="F464" i="8" l="1"/>
  <c r="E465" i="8" a="1"/>
  <c r="E465" i="8" s="1"/>
  <c r="E466" i="8" l="1" a="1"/>
  <c r="E466" i="8" s="1"/>
  <c r="F465" i="8"/>
  <c r="F466" i="8" l="1"/>
  <c r="E467" i="8" a="1"/>
  <c r="E467" i="8" s="1"/>
  <c r="E468" i="8" l="1" a="1"/>
  <c r="E468" i="8" s="1"/>
  <c r="F467" i="8"/>
  <c r="F468" i="8" l="1"/>
  <c r="E469" i="8" a="1"/>
  <c r="E469" i="8" s="1"/>
  <c r="E470" i="8" l="1" a="1"/>
  <c r="E470" i="8" s="1"/>
  <c r="F469" i="8"/>
  <c r="F470" i="8" l="1"/>
  <c r="E471" i="8" a="1"/>
  <c r="E471" i="8" s="1"/>
  <c r="E472" i="8" l="1" a="1"/>
  <c r="E472" i="8" s="1"/>
  <c r="F471" i="8"/>
  <c r="F472" i="8" l="1"/>
  <c r="E473" i="8" a="1"/>
  <c r="E473" i="8" s="1"/>
  <c r="E474" i="8" l="1" a="1"/>
  <c r="E474" i="8" s="1"/>
  <c r="F473" i="8"/>
  <c r="F474" i="8" l="1"/>
  <c r="E475" i="8" a="1"/>
  <c r="E475" i="8" s="1"/>
  <c r="E476" i="8" l="1" a="1"/>
  <c r="E476" i="8" s="1"/>
  <c r="F475" i="8"/>
  <c r="F476" i="8" l="1"/>
  <c r="E477" i="8" a="1"/>
  <c r="E477" i="8" s="1"/>
  <c r="E478" i="8" l="1" a="1"/>
  <c r="E478" i="8" s="1"/>
  <c r="F477" i="8"/>
  <c r="F478" i="8" l="1"/>
  <c r="E479" i="8" a="1"/>
  <c r="E479" i="8" s="1"/>
  <c r="E480" i="8" l="1" a="1"/>
  <c r="E480" i="8" s="1"/>
  <c r="F479" i="8"/>
  <c r="F480" i="8" l="1"/>
  <c r="E481" i="8" a="1"/>
  <c r="E481" i="8" s="1"/>
  <c r="E482" i="8" l="1" a="1"/>
  <c r="E482" i="8" s="1"/>
  <c r="F481" i="8"/>
  <c r="F482" i="8" l="1"/>
  <c r="E483" i="8" a="1"/>
  <c r="E483" i="8" s="1"/>
  <c r="E484" i="8" l="1" a="1"/>
  <c r="E484" i="8" s="1"/>
  <c r="F483" i="8"/>
  <c r="F484" i="8" l="1"/>
  <c r="E485" i="8" a="1"/>
  <c r="E485" i="8" s="1"/>
  <c r="E486" i="8" l="1" a="1"/>
  <c r="E486" i="8" s="1"/>
  <c r="F485" i="8"/>
  <c r="F486" i="8" l="1"/>
  <c r="E487" i="8" a="1"/>
  <c r="E487" i="8" s="1"/>
  <c r="E488" i="8" l="1" a="1"/>
  <c r="E488" i="8" s="1"/>
  <c r="F487" i="8"/>
  <c r="F488" i="8" l="1"/>
  <c r="E489" i="8" a="1"/>
  <c r="E489" i="8" s="1"/>
  <c r="E490" i="8" l="1" a="1"/>
  <c r="E490" i="8" s="1"/>
  <c r="F489" i="8"/>
  <c r="F490" i="8" l="1"/>
  <c r="E491" i="8" a="1"/>
  <c r="E491" i="8" s="1"/>
  <c r="E492" i="8" l="1" a="1"/>
  <c r="E492" i="8" s="1"/>
  <c r="F491" i="8"/>
  <c r="F492" i="8" l="1"/>
  <c r="E493" i="8" a="1"/>
  <c r="E493" i="8" s="1"/>
  <c r="E494" i="8" l="1" a="1"/>
  <c r="E494" i="8" s="1"/>
  <c r="F493" i="8"/>
  <c r="F494" i="8" l="1"/>
  <c r="E495" i="8" a="1"/>
  <c r="E495" i="8" s="1"/>
  <c r="E496" i="8" l="1" a="1"/>
  <c r="E496" i="8" s="1"/>
  <c r="F495" i="8"/>
  <c r="F496" i="8" l="1"/>
  <c r="E497" i="8" a="1"/>
  <c r="E497" i="8" s="1"/>
  <c r="E498" i="8" l="1" a="1"/>
  <c r="E498" i="8" s="1"/>
  <c r="F497" i="8"/>
  <c r="F498" i="8" l="1"/>
  <c r="E499" i="8" a="1"/>
  <c r="E499" i="8" s="1"/>
  <c r="E500" i="8" l="1" a="1"/>
  <c r="E500" i="8" s="1"/>
  <c r="F499" i="8"/>
  <c r="F500" i="8" l="1"/>
  <c r="E501" i="8" a="1"/>
  <c r="E501" i="8" s="1"/>
  <c r="E502" i="8" l="1" a="1"/>
  <c r="E502" i="8" s="1"/>
  <c r="F501" i="8"/>
  <c r="F502" i="8" l="1"/>
  <c r="E503" i="8" a="1"/>
  <c r="E503" i="8" s="1"/>
  <c r="E504" i="8" l="1" a="1"/>
  <c r="E504" i="8" s="1"/>
  <c r="F503" i="8"/>
  <c r="F504" i="8" l="1"/>
  <c r="E505" i="8" a="1"/>
  <c r="E505" i="8" s="1"/>
  <c r="E506" i="8" l="1" a="1"/>
  <c r="E506" i="8" s="1"/>
  <c r="F505" i="8"/>
  <c r="F506" i="8" l="1"/>
  <c r="E507" i="8" a="1"/>
  <c r="E507" i="8" s="1"/>
  <c r="E508" i="8" l="1" a="1"/>
  <c r="E508" i="8" s="1"/>
  <c r="F507" i="8"/>
  <c r="F508" i="8" l="1"/>
  <c r="E509" i="8" a="1"/>
  <c r="E509" i="8" s="1"/>
  <c r="E510" i="8" l="1" a="1"/>
  <c r="E510" i="8" s="1"/>
  <c r="F509" i="8"/>
  <c r="F510" i="8" l="1"/>
  <c r="E511" i="8" a="1"/>
  <c r="E511" i="8" s="1"/>
  <c r="E512" i="8" l="1" a="1"/>
  <c r="E512" i="8" s="1"/>
  <c r="F511" i="8"/>
  <c r="F512" i="8" l="1"/>
  <c r="E513" i="8" a="1"/>
  <c r="E513" i="8" s="1"/>
  <c r="E514" i="8" l="1" a="1"/>
  <c r="E514" i="8" s="1"/>
  <c r="F513" i="8"/>
  <c r="F514" i="8" l="1"/>
  <c r="E515" i="8" a="1"/>
  <c r="E515" i="8" s="1"/>
  <c r="E516" i="8" l="1" a="1"/>
  <c r="E516" i="8" s="1"/>
  <c r="F515" i="8"/>
  <c r="F516" i="8" l="1"/>
  <c r="E517" i="8" a="1"/>
  <c r="E517" i="8" s="1"/>
  <c r="E518" i="8" l="1" a="1"/>
  <c r="E518" i="8" s="1"/>
  <c r="F517" i="8"/>
  <c r="F518" i="8" l="1"/>
  <c r="E519" i="8" a="1"/>
  <c r="E519" i="8" s="1"/>
  <c r="E520" i="8" l="1" a="1"/>
  <c r="E520" i="8" s="1"/>
  <c r="F519" i="8"/>
  <c r="F520" i="8" l="1"/>
  <c r="E521" i="8" a="1"/>
  <c r="E521" i="8" s="1"/>
  <c r="E522" i="8" l="1" a="1"/>
  <c r="E522" i="8" s="1"/>
  <c r="F521" i="8"/>
  <c r="F522" i="8" l="1"/>
  <c r="E523" i="8" a="1"/>
  <c r="E523" i="8" s="1"/>
  <c r="F523" i="8" s="1"/>
</calcChain>
</file>

<file path=xl/sharedStrings.xml><?xml version="1.0" encoding="utf-8"?>
<sst xmlns="http://schemas.openxmlformats.org/spreadsheetml/2006/main" count="1059" uniqueCount="422">
  <si>
    <t>кг</t>
  </si>
  <si>
    <t>п/м</t>
  </si>
  <si>
    <t>м</t>
  </si>
  <si>
    <t>шт</t>
  </si>
  <si>
    <t>бал.</t>
  </si>
  <si>
    <t>тюб.</t>
  </si>
  <si>
    <t>Круг В10  ст.20</t>
  </si>
  <si>
    <t>Круг В16  ст.20</t>
  </si>
  <si>
    <t>Круг  В26  ст.20</t>
  </si>
  <si>
    <t>Круг  В40  ст.20</t>
  </si>
  <si>
    <t>Лист  Б2  ст.3</t>
  </si>
  <si>
    <t>Лист  Б8  ст.3</t>
  </si>
  <si>
    <t>Лист =1,5  ст.3</t>
  </si>
  <si>
    <t xml:space="preserve">Лист ст.3 просечно - вытяжной = 4,0 </t>
  </si>
  <si>
    <t>Лист рифленый =4,0 ст.3</t>
  </si>
  <si>
    <t>Труба 20х20х1,5 ст.3</t>
  </si>
  <si>
    <t>Труба 40х40х3 В20</t>
  </si>
  <si>
    <t>Труба 40х28х2,5 ст.3</t>
  </si>
  <si>
    <t>Труба 60х40х4 ст.3</t>
  </si>
  <si>
    <t>Уголок  Б - 50х50х4  ст.3</t>
  </si>
  <si>
    <t>Болт М8</t>
  </si>
  <si>
    <t>Гайка М16</t>
  </si>
  <si>
    <t>Тисы слесарные</t>
  </si>
  <si>
    <t>Шайба 16.02</t>
  </si>
  <si>
    <t>Шайба 8.02</t>
  </si>
  <si>
    <t>Уголок L50х50х3</t>
  </si>
  <si>
    <t xml:space="preserve">Лист =ст.3 1,5  </t>
  </si>
  <si>
    <t>Гайка М6</t>
  </si>
  <si>
    <t>Лист =8  ст.3</t>
  </si>
  <si>
    <t>Труба 25х40х2</t>
  </si>
  <si>
    <t>Труба оцинкованная 3/8" Dy-25</t>
  </si>
  <si>
    <t>Болт М10Х40</t>
  </si>
  <si>
    <t>Болт М6Х30</t>
  </si>
  <si>
    <t>Болт М8х30</t>
  </si>
  <si>
    <t>Гайка М10</t>
  </si>
  <si>
    <t>к-т</t>
  </si>
  <si>
    <t xml:space="preserve">Проволока сварочная омедн. Св-08ГС ф0,8 </t>
  </si>
  <si>
    <t>Круг 16 ст.3</t>
  </si>
  <si>
    <t>Лист =2,0 ст.3</t>
  </si>
  <si>
    <t>Лист =4,0 ст.3</t>
  </si>
  <si>
    <t>Лист ВД 1АН =2,5</t>
  </si>
  <si>
    <t>Уголок №20 АЛ</t>
  </si>
  <si>
    <t>Болт М6Х40</t>
  </si>
  <si>
    <t>Винт М6Х10 с потайной головкой</t>
  </si>
  <si>
    <t>Винт саморез ф 4,2х16</t>
  </si>
  <si>
    <t>Шайба ГОСТ 6402-80 ф8</t>
  </si>
  <si>
    <t>Лист =3,0 ст.3</t>
  </si>
  <si>
    <t>Лист 1,5 ст.3</t>
  </si>
  <si>
    <t>Труба 20х20х1,5 В10</t>
  </si>
  <si>
    <t>Уголок 25х25 ст.3</t>
  </si>
  <si>
    <t>Шайба 8.65Г</t>
  </si>
  <si>
    <t>Уголок 160х100х10 ст.3</t>
  </si>
  <si>
    <t>Лист=10 Сталь ст.3</t>
  </si>
  <si>
    <t>Гайка М12</t>
  </si>
  <si>
    <t>Шайба 12</t>
  </si>
  <si>
    <t>Лист =1,5 Ст.3</t>
  </si>
  <si>
    <t>Лист Сталь Ст.3=3</t>
  </si>
  <si>
    <t>Круг Сталь 20ф10</t>
  </si>
  <si>
    <t>Труба 40х40х2,5</t>
  </si>
  <si>
    <t>Уголок 25х25х4</t>
  </si>
  <si>
    <t>Уголок 75х75х5</t>
  </si>
  <si>
    <t>Болт М10</t>
  </si>
  <si>
    <t>Гайка М12-7Н</t>
  </si>
  <si>
    <t>Шайба 10</t>
  </si>
  <si>
    <t>Шплинт 2,5х25</t>
  </si>
  <si>
    <t>Круг  В22  ст.40</t>
  </si>
  <si>
    <t>Лист  Б3,0  ст.3</t>
  </si>
  <si>
    <t>Лист  просечно - вытяжной = 4  ст.3</t>
  </si>
  <si>
    <t>Труба 20х20х1,5  В10</t>
  </si>
  <si>
    <t>Проволока сварочная омедненная ф0,8</t>
  </si>
  <si>
    <t>Лист =1,5 ст.3</t>
  </si>
  <si>
    <t>Труба 40х40х2</t>
  </si>
  <si>
    <t>Лист 5</t>
  </si>
  <si>
    <t xml:space="preserve">Лист 6 </t>
  </si>
  <si>
    <t xml:space="preserve">Лист 10 </t>
  </si>
  <si>
    <t>Лист 12</t>
  </si>
  <si>
    <t>Болт М36х3</t>
  </si>
  <si>
    <t>Гайка  М36х3</t>
  </si>
  <si>
    <t>Круг В6 ст.3</t>
  </si>
  <si>
    <t>Лист =5,0 ст.</t>
  </si>
  <si>
    <t xml:space="preserve">Шайба 8 </t>
  </si>
  <si>
    <t>Гайка М16-7Н</t>
  </si>
  <si>
    <t>Круг ф 20 ст.3</t>
  </si>
  <si>
    <t>Круг 12 ст.3</t>
  </si>
  <si>
    <t>Труба 25х40х2 ст.3</t>
  </si>
  <si>
    <t>Круг ф12 ст.3</t>
  </si>
  <si>
    <t xml:space="preserve">Труба 20х20х1,5 </t>
  </si>
  <si>
    <t>Гайка М8</t>
  </si>
  <si>
    <t>Труба 20х20 ст.3</t>
  </si>
  <si>
    <t>Труба 25х40 ст.3</t>
  </si>
  <si>
    <t>Труба 40х40 ст.3</t>
  </si>
  <si>
    <t>Шайба 16.65Г</t>
  </si>
  <si>
    <t xml:space="preserve">Труба 20х20х1,5  </t>
  </si>
  <si>
    <t>Уголок 20х20</t>
  </si>
  <si>
    <t>Лист оцинкованный =1,2</t>
  </si>
  <si>
    <t>Круг ф10 Сталь ст.20</t>
  </si>
  <si>
    <t>Круг ф16 Сталь ст.20</t>
  </si>
  <si>
    <t>Круг ф8 Сталь ст.20</t>
  </si>
  <si>
    <t>Лист =1,5  Сталь ст.3</t>
  </si>
  <si>
    <t>Лист =2,0 Сталь ст.3</t>
  </si>
  <si>
    <t>Лист =4,0 Сталь ст.3</t>
  </si>
  <si>
    <t>Лист оцинкованный 0,8</t>
  </si>
  <si>
    <t>Труба 20х20х1,5</t>
  </si>
  <si>
    <t>Круг Ø75</t>
  </si>
  <si>
    <t>3,5</t>
  </si>
  <si>
    <t>Лист =6,0  ст.3</t>
  </si>
  <si>
    <t>1,9</t>
  </si>
  <si>
    <t>Лист =8,0  ст.3</t>
  </si>
  <si>
    <t>9,5</t>
  </si>
  <si>
    <t>Труба 76х4  ст.3</t>
  </si>
  <si>
    <t>Уголок 25</t>
  </si>
  <si>
    <t>0,26</t>
  </si>
  <si>
    <t>Болт М10-qх20 ГОСТ 7805-70</t>
  </si>
  <si>
    <t>Болт М8-6qх25 ГОСТ 7805-70</t>
  </si>
  <si>
    <t>2</t>
  </si>
  <si>
    <t>Гайка М8.01.016. ГОСТ 5915-78</t>
  </si>
  <si>
    <t>Шайба10.65.Г ГОСТ 6402-80</t>
  </si>
  <si>
    <t>8</t>
  </si>
  <si>
    <t>Шайба10.01.Г ГОСТ 6958-80</t>
  </si>
  <si>
    <t>Круг В20 ст.20</t>
  </si>
  <si>
    <t>Круг В30  ст.20</t>
  </si>
  <si>
    <t>Лист =4</t>
  </si>
  <si>
    <t>Труба 70х4</t>
  </si>
  <si>
    <t>Круг В12</t>
  </si>
  <si>
    <t>Круг В22</t>
  </si>
  <si>
    <t>Труба 40х40</t>
  </si>
  <si>
    <t xml:space="preserve">Уплотнитель рез. На ств. U - обр. ст 4мм ALT0004
</t>
  </si>
  <si>
    <t xml:space="preserve">м </t>
  </si>
  <si>
    <t xml:space="preserve">Уплотнитель щеточный 7х6 РВ-69-600ЗР ALT0005
</t>
  </si>
  <si>
    <t xml:space="preserve">Комплект крышек и накладок ALT0044 </t>
  </si>
  <si>
    <t xml:space="preserve">Колесо регулируемое ALT0087 8RU-204 </t>
  </si>
  <si>
    <t>Круг В6,0 ст.20</t>
  </si>
  <si>
    <t>Круг В40 ст.20</t>
  </si>
  <si>
    <t>Круг В60 ст.20</t>
  </si>
  <si>
    <t>Лист Б8 ст.3</t>
  </si>
  <si>
    <t>Лист Б10 ст.3</t>
  </si>
  <si>
    <t>Лист Б4,0 ст.3</t>
  </si>
  <si>
    <t>Лист Б8,0 ст.3</t>
  </si>
  <si>
    <t xml:space="preserve">Болт М10 </t>
  </si>
  <si>
    <t>Болт М12</t>
  </si>
  <si>
    <t>Шайба 10  65Г</t>
  </si>
  <si>
    <t>Круг В50 ст.45</t>
  </si>
  <si>
    <t>Труба Dy 25</t>
  </si>
  <si>
    <t>Гайка М20х1,5-7Н</t>
  </si>
  <si>
    <t>Шайба 8</t>
  </si>
  <si>
    <t xml:space="preserve">Круг В10 </t>
  </si>
  <si>
    <t>Круг ф 30 Сталь ст.3</t>
  </si>
  <si>
    <t>Круг ф 45 Сталь ст.3</t>
  </si>
  <si>
    <t>Круг ф 50 Сталь ст.20</t>
  </si>
  <si>
    <t>Лист =2</t>
  </si>
  <si>
    <t>Лист =6</t>
  </si>
  <si>
    <t>Лист =8</t>
  </si>
  <si>
    <t>Лист =10</t>
  </si>
  <si>
    <t>Лист =12</t>
  </si>
  <si>
    <t>Лист =20 ст.20</t>
  </si>
  <si>
    <t>Лист =30 ст.20</t>
  </si>
  <si>
    <t>Труба 80х80х6 ст.3</t>
  </si>
  <si>
    <t>Уголок 75х75х5 ст.3</t>
  </si>
  <si>
    <t>Гайка М90х2ГОСТ 11871-88</t>
  </si>
  <si>
    <t>Шайба 90 ГОСТ 11871-88</t>
  </si>
  <si>
    <t>Шайба 100 65Г ГОСТ 6402-88</t>
  </si>
  <si>
    <t>Шайба 16 65Г ГОСТ 6402-88</t>
  </si>
  <si>
    <t>Круг Сталь 45 ф 16</t>
  </si>
  <si>
    <t>Гайка М24-7Н</t>
  </si>
  <si>
    <t>Шайба 12.65Г</t>
  </si>
  <si>
    <t>Шайба 12.02.016</t>
  </si>
  <si>
    <t>Шайба 16.02.016</t>
  </si>
  <si>
    <t>Шайба 24.02.016</t>
  </si>
  <si>
    <t>Шплинт 3,2х20.016</t>
  </si>
  <si>
    <t>Шплинт 4х22.016</t>
  </si>
  <si>
    <t>Шплинт 5х32.016</t>
  </si>
  <si>
    <t>Круг В42 ст.20</t>
  </si>
  <si>
    <t>Круг В56 ст.20</t>
  </si>
  <si>
    <t>Круг В65 ст.20</t>
  </si>
  <si>
    <t>Лист Б10 ст.20</t>
  </si>
  <si>
    <t>Труба Dy20</t>
  </si>
  <si>
    <t xml:space="preserve">Шплинт 3,2х20 </t>
  </si>
  <si>
    <t>Шпонка 10х8х25</t>
  </si>
  <si>
    <t>Болт М20х60</t>
  </si>
  <si>
    <t>Винт М5х12</t>
  </si>
  <si>
    <t>Шайба 20</t>
  </si>
  <si>
    <t>Круг  В30  ст.20</t>
  </si>
  <si>
    <t>Круг В6 ст.10</t>
  </si>
  <si>
    <t>Круг В25 ст.20</t>
  </si>
  <si>
    <t>Круг В36 ст.20</t>
  </si>
  <si>
    <t>Лист Б2 ст.10</t>
  </si>
  <si>
    <t>Лист Б7 ст.10</t>
  </si>
  <si>
    <t>Лист Б12 ст.10</t>
  </si>
  <si>
    <t>Тросс сантехнический 8</t>
  </si>
  <si>
    <t>Круг 25 ст. 20</t>
  </si>
  <si>
    <t>Уголок 25х25х3</t>
  </si>
  <si>
    <t>Лист =20 ст.3</t>
  </si>
  <si>
    <t>Болт М12х80</t>
  </si>
  <si>
    <t>Болт М12х35</t>
  </si>
  <si>
    <t>Гайка М12-6Н</t>
  </si>
  <si>
    <t>Проволока сварочная омедненная Св-08ГС  0,8</t>
  </si>
  <si>
    <t>Шплинт 2,5х28</t>
  </si>
  <si>
    <t>Круг В12 ст.20</t>
  </si>
  <si>
    <t>Круг В22 ст.20</t>
  </si>
  <si>
    <t>Круг В75 ст.20</t>
  </si>
  <si>
    <t>Круг =20 ст.20</t>
  </si>
  <si>
    <t>Круг =40 ст.40</t>
  </si>
  <si>
    <t>Болт М12х60</t>
  </si>
  <si>
    <t>Шайба ф12</t>
  </si>
  <si>
    <t>Гайка М16х1,5</t>
  </si>
  <si>
    <t>Круг =16</t>
  </si>
  <si>
    <t>Лист =4 "Квинтет"</t>
  </si>
  <si>
    <t>Труба =40х40 ст.3</t>
  </si>
  <si>
    <t>Винт саморез4,2х25</t>
  </si>
  <si>
    <t>Автолин</t>
  </si>
  <si>
    <t>Вентилятор обдува окна машиниста 24В</t>
  </si>
  <si>
    <t>Винт саморезный 4х30</t>
  </si>
  <si>
    <t>Герметик силиконовый</t>
  </si>
  <si>
    <t>Коллектор КГ-4М</t>
  </si>
  <si>
    <t>Комплект мебели</t>
  </si>
  <si>
    <t>Кран шаровой</t>
  </si>
  <si>
    <t>Краска "Спрей"</t>
  </si>
  <si>
    <t xml:space="preserve">Кресло </t>
  </si>
  <si>
    <t>Литол</t>
  </si>
  <si>
    <t>Люк вентиляционный c вентилятором на 24В</t>
  </si>
  <si>
    <t>Пропан</t>
  </si>
  <si>
    <t>Пружины 8ТД.281.499</t>
  </si>
  <si>
    <t>Тросс сантехнический (канализационный)</t>
  </si>
  <si>
    <t xml:space="preserve">Трубка  термоусадочная     01,6 </t>
  </si>
  <si>
    <t xml:space="preserve">Трубка  термоусадочная     02,4 </t>
  </si>
  <si>
    <t xml:space="preserve">Трубка  термоусадочная     03,2 </t>
  </si>
  <si>
    <t xml:space="preserve">Трубка  термоусадочная     06,4 </t>
  </si>
  <si>
    <t xml:space="preserve">Трубка  термоусадочная     08 </t>
  </si>
  <si>
    <t xml:space="preserve">Трубка  термоусадочная     09,5 </t>
  </si>
  <si>
    <t xml:space="preserve">Трубка  термоусадочная     12,7 </t>
  </si>
  <si>
    <t xml:space="preserve">Трубка  термоусадочная     15,8 </t>
  </si>
  <si>
    <t xml:space="preserve">Трубка  термоусадочная     19 </t>
  </si>
  <si>
    <t xml:space="preserve">Трубка  термоусадочная     25,4 </t>
  </si>
  <si>
    <t>Трубка  термоусадочная     51</t>
  </si>
  <si>
    <t>Шарниры входной боковой двери</t>
  </si>
  <si>
    <t>Шпилька М10х1000</t>
  </si>
  <si>
    <t>Шпилька М12х1000</t>
  </si>
  <si>
    <t>Шпилька М16х1000</t>
  </si>
  <si>
    <t>Шпилька М20х1000</t>
  </si>
  <si>
    <t>Шпилька М6х1000</t>
  </si>
  <si>
    <t>Шпилька М8х1000</t>
  </si>
  <si>
    <t>Шплинт 3х32</t>
  </si>
  <si>
    <t>Шплинт 5х40</t>
  </si>
  <si>
    <t>Автомагнитола</t>
  </si>
  <si>
    <t>Наименование</t>
  </si>
  <si>
    <t>Лист  =0,9  оцинкованный крашенный</t>
  </si>
  <si>
    <t>м2</t>
  </si>
  <si>
    <t>Лист Б-ПН-4,0 чечевичное рефление ст.3</t>
  </si>
  <si>
    <t>Брызговик "КАМАЗ"</t>
  </si>
  <si>
    <t>Лист оцинкованный 1,2</t>
  </si>
  <si>
    <t>Лист оцинкованный краш 0,9</t>
  </si>
  <si>
    <t>Лист оцинк. =0,9</t>
  </si>
  <si>
    <t>Лист оцинкованный =0,55</t>
  </si>
  <si>
    <t>Труба 108х4,5</t>
  </si>
  <si>
    <t>Круг =32 Ст3</t>
  </si>
  <si>
    <t>Лист  =0,9  ст. оцинкованный  крашенный</t>
  </si>
  <si>
    <t>Проволока сварочная обмедненная ф0,8</t>
  </si>
  <si>
    <t>Пружина "ПГУ" КАМАЗ</t>
  </si>
  <si>
    <t>шт.</t>
  </si>
  <si>
    <t>Уплотнитель багажника ВАЗ 21074</t>
  </si>
  <si>
    <t>Уплотнитель дверной ВАЗ 21074</t>
  </si>
  <si>
    <t>Комплекс "Импульс-Устье"</t>
  </si>
  <si>
    <t>Ковролин</t>
  </si>
  <si>
    <t>Болт М20x60</t>
  </si>
  <si>
    <t>Болт М20x90</t>
  </si>
  <si>
    <t>Болт М20x340</t>
  </si>
  <si>
    <t>Болт М20x180</t>
  </si>
  <si>
    <t>Болт М16x200</t>
  </si>
  <si>
    <t>Вал карданный КАМАЗ</t>
  </si>
  <si>
    <t>Винт-саморез  без покрытия (черный)  Ø 4,2x41</t>
  </si>
  <si>
    <t>Винт-саморез  без покрытия (черный)  Ø 4,2х25</t>
  </si>
  <si>
    <t>Винт-саморез  без покрытия (черный)  Ø 4,2х64</t>
  </si>
  <si>
    <t>Винт-саморез  хромированный  Ø 4,2х19</t>
  </si>
  <si>
    <t>Винт-саморез  хромированный  Ø 4,2х41</t>
  </si>
  <si>
    <t>Винт-саморез  хромированный  Ø 4,2х41 с буром</t>
  </si>
  <si>
    <t>Винт-саморез  хромированный  Ø 4,2х19 с буром</t>
  </si>
  <si>
    <t>Гайка барашек М8</t>
  </si>
  <si>
    <t>Болт мебельный 10x60</t>
  </si>
  <si>
    <t>Кнопка аварийного выключения двигателя ANE-22</t>
  </si>
  <si>
    <t>Проволока сварочная обмедненная 0,8мм</t>
  </si>
  <si>
    <t>Проволока сварочная омедненная 0,8мм</t>
  </si>
  <si>
    <t>Лист =3 1250x2500</t>
  </si>
  <si>
    <t>Лист =5 1500x6000</t>
  </si>
  <si>
    <t>Гайка М20</t>
  </si>
  <si>
    <t>Лист =1,5</t>
  </si>
  <si>
    <t xml:space="preserve">Лист =1,5 квинтет </t>
  </si>
  <si>
    <t>Лист 4 квинтет</t>
  </si>
  <si>
    <t>Рукав 1SND 6мм</t>
  </si>
  <si>
    <t>Тросс 3мм</t>
  </si>
  <si>
    <t>Шайба гроверная 6</t>
  </si>
  <si>
    <t>Круг 16</t>
  </si>
  <si>
    <t>Круг 16мм</t>
  </si>
  <si>
    <t>Проволока сварочная 1,2</t>
  </si>
  <si>
    <t>Болт М8x30</t>
  </si>
  <si>
    <t>Клепки тормозные КАМАЗ 8x24</t>
  </si>
  <si>
    <t xml:space="preserve">Труба 90x8 </t>
  </si>
  <si>
    <t>Проволока обмедненная 0,8</t>
  </si>
  <si>
    <t>Круг 6,0</t>
  </si>
  <si>
    <t>Лист оцинкованный 0,55</t>
  </si>
  <si>
    <t>Труба 20x20 АД</t>
  </si>
  <si>
    <t>Проволока сварочная аллюминевая 1,2</t>
  </si>
  <si>
    <t>Проволока сварочная 0,8</t>
  </si>
  <si>
    <t>Лист =3</t>
  </si>
  <si>
    <t>1</t>
  </si>
  <si>
    <t>Таль ручная</t>
  </si>
  <si>
    <t>Тележка передвижная для тали</t>
  </si>
  <si>
    <t>Винт саморез ф4,2х41</t>
  </si>
  <si>
    <t>Лист  =1,5</t>
  </si>
  <si>
    <t>Винт саморез ф4,2х19</t>
  </si>
  <si>
    <t>Труба 25х40х2,5</t>
  </si>
  <si>
    <t>Фанера 10</t>
  </si>
  <si>
    <t>Болт М12x140</t>
  </si>
  <si>
    <t>Винт 8x80</t>
  </si>
  <si>
    <t>Болт М10x40</t>
  </si>
  <si>
    <t>Гайки М10</t>
  </si>
  <si>
    <t>Шайба М10 плоская</t>
  </si>
  <si>
    <t>Труба dy 15</t>
  </si>
  <si>
    <t>Болт М8x40</t>
  </si>
  <si>
    <t>Шайба М8</t>
  </si>
  <si>
    <t xml:space="preserve">Лист =1,5 "квинтет" </t>
  </si>
  <si>
    <t>Шайба гроверная 8</t>
  </si>
  <si>
    <t xml:space="preserve">Уголок 25х25х3  ст.3 </t>
  </si>
  <si>
    <t>Шайба гроверная 20</t>
  </si>
  <si>
    <t>Болт М16x70</t>
  </si>
  <si>
    <t>Шайба 16</t>
  </si>
  <si>
    <t>Труба 40х25</t>
  </si>
  <si>
    <t>Труба 25х40х2 АД31Т</t>
  </si>
  <si>
    <t>Труба 60х40х2,5 АД31Т</t>
  </si>
  <si>
    <t>Труба 1/2" Dy-15</t>
  </si>
  <si>
    <t>Лист ВД 1АН =10</t>
  </si>
  <si>
    <t>Болт М10х30</t>
  </si>
  <si>
    <t>Шайба плоская 10</t>
  </si>
  <si>
    <t>Шайба гроверная 10</t>
  </si>
  <si>
    <t>Лист ВД 1АН =1,5 квинтет</t>
  </si>
  <si>
    <t>Лист =2,0 АМГ-2М</t>
  </si>
  <si>
    <t>Круг абразивный Р-80</t>
  </si>
  <si>
    <t>Круг абразивный Р-120</t>
  </si>
  <si>
    <t>Круг абразивный Р-180</t>
  </si>
  <si>
    <t>Круг абразивный Р-220</t>
  </si>
  <si>
    <t>Круг абразивный Р-320</t>
  </si>
  <si>
    <t>Лист абразивный Р-800</t>
  </si>
  <si>
    <t>Лист абразивный Р-500</t>
  </si>
  <si>
    <t>Лист абразивный Р-1500</t>
  </si>
  <si>
    <t>Воронка фильтровальная 190 мкр.</t>
  </si>
  <si>
    <t xml:space="preserve">Салфетка липкая </t>
  </si>
  <si>
    <t>Лист абразивный Р-2000</t>
  </si>
  <si>
    <t>Круг 16 (для упора под каротажный кабель)</t>
  </si>
  <si>
    <t>Круг 10 (для упора под каротажный кабель)</t>
  </si>
  <si>
    <t>Логотип</t>
  </si>
  <si>
    <t>Круг 75</t>
  </si>
  <si>
    <t>Круг 36</t>
  </si>
  <si>
    <t>Круг 28</t>
  </si>
  <si>
    <t>Труба 60x8</t>
  </si>
  <si>
    <t>Круг 32</t>
  </si>
  <si>
    <t>Круг 100</t>
  </si>
  <si>
    <t>Шайба плоская 20</t>
  </si>
  <si>
    <t>Болт М12x50</t>
  </si>
  <si>
    <t>Шайба плоская 12</t>
  </si>
  <si>
    <t>Шайба гроверная 12</t>
  </si>
  <si>
    <t>Шайба плоская 16</t>
  </si>
  <si>
    <t>Шайба гроверная 16</t>
  </si>
  <si>
    <t>Круг отрезной 125</t>
  </si>
  <si>
    <t>Углекислота</t>
  </si>
  <si>
    <t>Круг лепестковый 125</t>
  </si>
  <si>
    <t>Кондиционер типа "Сплит-система"</t>
  </si>
  <si>
    <t>Тепловентилятор электрический U=220B; N=2 кВт.</t>
  </si>
  <si>
    <t>Рукав Б(I)-10-12,5-22-ХЛ ГОСТ 18698-73</t>
  </si>
  <si>
    <t>Автолампа Н4, 24В</t>
  </si>
  <si>
    <t>Кнопка массы Камаз</t>
  </si>
  <si>
    <t>Пыльник для маркерного фоноря</t>
  </si>
  <si>
    <t>Автоколонки d-130мм</t>
  </si>
  <si>
    <t>Кнопка стеклоподъемника 92.3709 12В ВАЗ 2109</t>
  </si>
  <si>
    <t>Колодка клавиши управления стеклоподъемником с 7-ю проводами АЭНК 2106-3724568СБ</t>
  </si>
  <si>
    <t>Тумблер 2ППН-45</t>
  </si>
  <si>
    <t>Колодка соединительная выключения клавиши КАМАЗ (всборе) с 6-ти проводами</t>
  </si>
  <si>
    <t>Колодка под  реле BOSCH автомобильная</t>
  </si>
  <si>
    <t>Сальник d-20мм (Кабельный ввод(сальник), EPDM, черный производства Ruta.)</t>
  </si>
  <si>
    <t>Сальник d-25мм (Кабельный ввод(сальник), EPDM, черный производства Ruta.)</t>
  </si>
  <si>
    <t>Сальник d-32мм (Кабельный ввод(сальник), EPDM, черный производства Ruta.)</t>
  </si>
  <si>
    <t>Сальник d-40мм (Кабельный ввод(сальник), EPDM, черный производства Ruta.)</t>
  </si>
  <si>
    <t>Сальник d-50мм (Кабельный ввод(сальник), EPDM, черный производства Ruta.)</t>
  </si>
  <si>
    <t>ком</t>
  </si>
  <si>
    <t>Щит ЩРН-24 навесной</t>
  </si>
  <si>
    <t xml:space="preserve">УЗО 4п 32А 380В </t>
  </si>
  <si>
    <t>Прожектор светодиодный 50вт 220В</t>
  </si>
  <si>
    <t>Вилка кабельная 024 пер. 3Р+РЕ 32А</t>
  </si>
  <si>
    <t>Кнопка ANE-22 Грибок поворотная с фиксац</t>
  </si>
  <si>
    <t>Короб Iegrand 80х50</t>
  </si>
  <si>
    <t>Угол внутренний  Iegrand 80х50</t>
  </si>
  <si>
    <t>Угол плоский  Iegrand 80х50</t>
  </si>
  <si>
    <t>Выключатель 1 модуль 1 кл. Mosaic-LEG077000</t>
  </si>
  <si>
    <t>Контактор модульный КМ63/4-40 4НО</t>
  </si>
  <si>
    <t>Короб 16х25</t>
  </si>
  <si>
    <t>Щит ЩМП-2.3.1</t>
  </si>
  <si>
    <t>Щит навесной  на 12 авт. Пластик. для счетчика</t>
  </si>
  <si>
    <t>Гайка М4</t>
  </si>
  <si>
    <t>Винт М4</t>
  </si>
  <si>
    <t>Шайба плоская d-4</t>
  </si>
  <si>
    <t>Шайба гроверная d-4</t>
  </si>
  <si>
    <t>метр</t>
  </si>
  <si>
    <t>Удлинитель аннтенный для автомагнитоллы 3м</t>
  </si>
  <si>
    <t>Фанера 4мм</t>
  </si>
  <si>
    <t>Клей Эластан (250гр. на кв.м.)</t>
  </si>
  <si>
    <t>Лист оцинк.окраш. 0,55 мм</t>
  </si>
  <si>
    <t>Труба 40х40х3 ГОСТ 8639-82/В10 ГОСТ 13663-86</t>
  </si>
  <si>
    <t>Труба 60х60х4 ГОСТ 8639-82/В10 ГОСТ 13663-86</t>
  </si>
  <si>
    <t>Труба 80х80х4 ГОСТ 8639-82/В10 ГОСТ 13663-86</t>
  </si>
  <si>
    <t>Труба 40х25х2 ГОСТ 8639-82/В10 ГОСТ 13663-86</t>
  </si>
  <si>
    <t>Труба 60х40х4 ГОСТ 8639-82/В10 ГОСТ 13663-86</t>
  </si>
  <si>
    <t>Труба 80х40х4 ГОСТ 8639-82/В10 ГОСТ 13663-86</t>
  </si>
  <si>
    <t>Труба 80х60х4 ГОСТ 8639-82/В10 ГОСТ 13663-86</t>
  </si>
  <si>
    <t>Уголок 50х50х5 ГОСТ 8509-93/Ст3сп ГОСТ 380-94</t>
  </si>
  <si>
    <t>Лист 10 ГОСТ 19903-90/Ст3сп ГОСТ 14637-89</t>
  </si>
  <si>
    <t>Лист 8 ГОСТ 19903-90/Ст3сп ГОСТ 14637-89</t>
  </si>
  <si>
    <t>Лист 6 ГОСТ 19903-90/Ст3сп ГОСТ 14637-89</t>
  </si>
  <si>
    <t>Лист 4 ГОСТ 19903-90/Ст3сп ГОСТ 14637-89</t>
  </si>
  <si>
    <t>Лист 4 ГОСТ 8568-77/Ст3сп ГОСТ 14637-89</t>
  </si>
  <si>
    <t>Лист Б-ПН-О-1,5 ГОСТ19903-74/ОК370В5-IV-Ст3сп-св ГОСТ16523-89</t>
  </si>
  <si>
    <t>ед.изм.</t>
  </si>
  <si>
    <t>кол-во</t>
  </si>
  <si>
    <r>
      <t>м</t>
    </r>
    <r>
      <rPr>
        <sz val="11"/>
        <color indexed="8"/>
        <rFont val="Calibri"/>
        <family val="2"/>
        <charset val="204"/>
      </rPr>
      <t>²</t>
    </r>
  </si>
  <si>
    <t xml:space="preserve"> Наименование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</si>
</sst>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49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8"/>
      <color indexed="56"/>
      <name val="Cambria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Times New Roman Cyr"/>
      <family val="1"/>
      <charset val="204"/>
    </font>
    <font>
      <sz val="11"/>
      <color theme="1"/>
      <name val="Times New Roman Cyr"/>
      <charset val="204"/>
    </font>
    <font>
      <b/>
      <sz val="10"/>
      <name val="Arial"/>
      <family val="2"/>
      <charset val="204"/>
    </font>
    <font>
      <sz val="11"/>
      <color rgb="FFFF0000"/>
      <name val="Times New Roman"/>
      <family val="1"/>
      <charset val="204"/>
    </font>
    <font>
      <sz val="11"/>
      <color rgb="FF00B050"/>
      <name val="Times New Roman"/>
      <family val="1"/>
      <charset val="204"/>
    </font>
    <font>
      <sz val="11"/>
      <color rgb="FF00B050"/>
      <name val="Times New Roman Cyr"/>
      <charset val="204"/>
    </font>
  </fonts>
  <fills count="3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97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13" fillId="0" borderId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" fillId="9" borderId="1" applyNumberFormat="0" applyAlignment="0" applyProtection="0"/>
    <xf numFmtId="0" fontId="3" fillId="10" borderId="1" applyNumberFormat="0" applyAlignment="0" applyProtection="0"/>
    <xf numFmtId="0" fontId="3" fillId="10" borderId="1" applyNumberFormat="0" applyAlignment="0" applyProtection="0"/>
    <xf numFmtId="0" fontId="3" fillId="10" borderId="1" applyNumberFormat="0" applyAlignment="0" applyProtection="0"/>
    <xf numFmtId="0" fontId="24" fillId="10" borderId="1" applyNumberFormat="0" applyAlignment="0" applyProtection="0"/>
    <xf numFmtId="0" fontId="24" fillId="10" borderId="1" applyNumberFormat="0" applyAlignment="0" applyProtection="0"/>
    <xf numFmtId="0" fontId="3" fillId="10" borderId="1" applyNumberFormat="0" applyAlignment="0" applyProtection="0"/>
    <xf numFmtId="0" fontId="3" fillId="10" borderId="1" applyNumberFormat="0" applyAlignment="0" applyProtection="0"/>
    <xf numFmtId="0" fontId="4" fillId="29" borderId="2" applyNumberFormat="0" applyAlignment="0" applyProtection="0"/>
    <xf numFmtId="0" fontId="4" fillId="30" borderId="2" applyNumberFormat="0" applyAlignment="0" applyProtection="0"/>
    <xf numFmtId="0" fontId="4" fillId="30" borderId="2" applyNumberFormat="0" applyAlignment="0" applyProtection="0"/>
    <xf numFmtId="0" fontId="4" fillId="30" borderId="2" applyNumberFormat="0" applyAlignment="0" applyProtection="0"/>
    <xf numFmtId="0" fontId="25" fillId="30" borderId="2" applyNumberFormat="0" applyAlignment="0" applyProtection="0"/>
    <xf numFmtId="0" fontId="25" fillId="30" borderId="2" applyNumberFormat="0" applyAlignment="0" applyProtection="0"/>
    <xf numFmtId="0" fontId="4" fillId="30" borderId="2" applyNumberFormat="0" applyAlignment="0" applyProtection="0"/>
    <xf numFmtId="0" fontId="4" fillId="30" borderId="2" applyNumberFormat="0" applyAlignment="0" applyProtection="0"/>
    <xf numFmtId="0" fontId="5" fillId="29" borderId="1" applyNumberFormat="0" applyAlignment="0" applyProtection="0"/>
    <xf numFmtId="0" fontId="5" fillId="30" borderId="1" applyNumberFormat="0" applyAlignment="0" applyProtection="0"/>
    <xf numFmtId="0" fontId="5" fillId="30" borderId="1" applyNumberFormat="0" applyAlignment="0" applyProtection="0"/>
    <xf numFmtId="0" fontId="5" fillId="30" borderId="1" applyNumberFormat="0" applyAlignment="0" applyProtection="0"/>
    <xf numFmtId="0" fontId="26" fillId="30" borderId="1" applyNumberFormat="0" applyAlignment="0" applyProtection="0"/>
    <xf numFmtId="0" fontId="26" fillId="30" borderId="1" applyNumberFormat="0" applyAlignment="0" applyProtection="0"/>
    <xf numFmtId="0" fontId="5" fillId="30" borderId="1" applyNumberFormat="0" applyAlignment="0" applyProtection="0"/>
    <xf numFmtId="0" fontId="5" fillId="30" borderId="1" applyNumberFormat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28" fillId="0" borderId="4" applyNumberFormat="0" applyFill="0" applyAlignment="0" applyProtection="0"/>
    <xf numFmtId="0" fontId="28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5" applyNumberFormat="0" applyFill="0" applyAlignment="0" applyProtection="0"/>
    <xf numFmtId="0" fontId="8" fillId="0" borderId="5" applyNumberFormat="0" applyFill="0" applyAlignment="0" applyProtection="0"/>
    <xf numFmtId="0" fontId="8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8" fillId="0" borderId="5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10" fillId="31" borderId="7" applyNumberFormat="0" applyAlignment="0" applyProtection="0"/>
    <xf numFmtId="0" fontId="10" fillId="32" borderId="7" applyNumberFormat="0" applyAlignment="0" applyProtection="0"/>
    <xf numFmtId="0" fontId="10" fillId="32" borderId="7" applyNumberFormat="0" applyAlignment="0" applyProtection="0"/>
    <xf numFmtId="0" fontId="10" fillId="32" borderId="7" applyNumberFormat="0" applyAlignment="0" applyProtection="0"/>
    <xf numFmtId="0" fontId="31" fillId="32" borderId="7" applyNumberFormat="0" applyAlignment="0" applyProtection="0"/>
    <xf numFmtId="0" fontId="31" fillId="32" borderId="7" applyNumberFormat="0" applyAlignment="0" applyProtection="0"/>
    <xf numFmtId="0" fontId="10" fillId="32" borderId="7" applyNumberFormat="0" applyAlignment="0" applyProtection="0"/>
    <xf numFmtId="0" fontId="10" fillId="32" borderId="7" applyNumberFormat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4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40" fillId="0" borderId="0"/>
    <xf numFmtId="0" fontId="13" fillId="0" borderId="0"/>
    <xf numFmtId="0" fontId="13" fillId="0" borderId="0"/>
    <xf numFmtId="0" fontId="13" fillId="0" borderId="0"/>
    <xf numFmtId="0" fontId="40" fillId="0" borderId="0"/>
    <xf numFmtId="0" fontId="1" fillId="0" borderId="0"/>
    <xf numFmtId="0" fontId="13" fillId="0" borderId="0"/>
    <xf numFmtId="0" fontId="16" fillId="0" borderId="0"/>
    <xf numFmtId="0" fontId="14" fillId="0" borderId="0"/>
    <xf numFmtId="0" fontId="15" fillId="0" borderId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35" borderId="8" applyNumberFormat="0" applyFont="0" applyAlignment="0" applyProtection="0"/>
    <xf numFmtId="0" fontId="13" fillId="36" borderId="8" applyNumberFormat="0" applyAlignment="0" applyProtection="0"/>
    <xf numFmtId="0" fontId="13" fillId="36" borderId="8" applyNumberFormat="0" applyAlignment="0" applyProtection="0"/>
    <xf numFmtId="0" fontId="13" fillId="36" borderId="8" applyNumberFormat="0" applyAlignment="0" applyProtection="0"/>
    <xf numFmtId="0" fontId="39" fillId="36" borderId="8" applyNumberFormat="0" applyAlignment="0" applyProtection="0"/>
    <xf numFmtId="0" fontId="39" fillId="36" borderId="8" applyNumberFormat="0" applyAlignment="0" applyProtection="0"/>
    <xf numFmtId="0" fontId="13" fillId="36" borderId="8" applyNumberFormat="0" applyAlignment="0" applyProtection="0"/>
    <xf numFmtId="0" fontId="13" fillId="36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</cellStyleXfs>
  <cellXfs count="83">
    <xf numFmtId="0" fontId="0" fillId="0" borderId="0" xfId="0"/>
    <xf numFmtId="0" fontId="13" fillId="0" borderId="0" xfId="345" applyFont="1"/>
    <xf numFmtId="0" fontId="13" fillId="0" borderId="0" xfId="345" applyFont="1" applyAlignment="1">
      <alignment horizontal="center"/>
    </xf>
    <xf numFmtId="0" fontId="0" fillId="0" borderId="0" xfId="0" applyFill="1"/>
    <xf numFmtId="0" fontId="42" fillId="0" borderId="10" xfId="311" applyFont="1" applyFill="1" applyBorder="1" applyAlignment="1">
      <alignment wrapText="1"/>
    </xf>
    <xf numFmtId="0" fontId="42" fillId="0" borderId="11" xfId="311" applyFont="1" applyFill="1" applyBorder="1" applyAlignment="1">
      <alignment wrapText="1"/>
    </xf>
    <xf numFmtId="0" fontId="42" fillId="0" borderId="10" xfId="347" applyFont="1" applyFill="1" applyBorder="1" applyAlignment="1">
      <alignment vertical="center" wrapText="1"/>
    </xf>
    <xf numFmtId="0" fontId="43" fillId="0" borderId="10" xfId="346" applyFont="1" applyFill="1" applyBorder="1" applyAlignment="1">
      <alignment vertical="top"/>
    </xf>
    <xf numFmtId="0" fontId="42" fillId="0" borderId="10" xfId="346" applyFont="1" applyFill="1" applyBorder="1" applyAlignment="1">
      <alignment vertical="top"/>
    </xf>
    <xf numFmtId="0" fontId="42" fillId="0" borderId="10" xfId="346" applyFont="1" applyFill="1" applyBorder="1" applyAlignment="1">
      <alignment horizontal="center" vertical="top"/>
    </xf>
    <xf numFmtId="2" fontId="42" fillId="0" borderId="10" xfId="346" applyNumberFormat="1" applyFont="1" applyFill="1" applyBorder="1" applyAlignment="1">
      <alignment horizontal="center" vertical="top"/>
    </xf>
    <xf numFmtId="0" fontId="43" fillId="0" borderId="10" xfId="346" applyFont="1" applyFill="1" applyBorder="1" applyAlignment="1">
      <alignment horizontal="center" vertical="top"/>
    </xf>
    <xf numFmtId="2" fontId="43" fillId="0" borderId="10" xfId="346" applyNumberFormat="1" applyFont="1" applyFill="1" applyBorder="1" applyAlignment="1">
      <alignment horizontal="center" vertical="top"/>
    </xf>
    <xf numFmtId="0" fontId="44" fillId="0" borderId="10" xfId="346" applyFont="1" applyFill="1" applyBorder="1" applyAlignment="1">
      <alignment vertical="top"/>
    </xf>
    <xf numFmtId="0" fontId="44" fillId="0" borderId="10" xfId="346" applyFont="1" applyFill="1" applyBorder="1" applyAlignment="1">
      <alignment horizontal="center" vertical="top"/>
    </xf>
    <xf numFmtId="2" fontId="44" fillId="0" borderId="10" xfId="346" applyNumberFormat="1" applyFont="1" applyFill="1" applyBorder="1" applyAlignment="1">
      <alignment horizontal="center" vertical="top"/>
    </xf>
    <xf numFmtId="0" fontId="42" fillId="0" borderId="10" xfId="0" applyFont="1" applyFill="1" applyBorder="1" applyAlignment="1">
      <alignment horizontal="left" vertical="center" wrapText="1"/>
    </xf>
    <xf numFmtId="2" fontId="42" fillId="0" borderId="10" xfId="0" applyNumberFormat="1" applyFont="1" applyFill="1" applyBorder="1" applyAlignment="1">
      <alignment horizontal="center" vertical="center" wrapText="1"/>
    </xf>
    <xf numFmtId="0" fontId="42" fillId="0" borderId="10" xfId="265" applyFont="1" applyFill="1" applyBorder="1" applyAlignment="1">
      <alignment horizontal="left"/>
    </xf>
    <xf numFmtId="0" fontId="42" fillId="0" borderId="10" xfId="346" applyFont="1" applyFill="1" applyBorder="1" applyAlignment="1">
      <alignment horizontal="center" vertical="center"/>
    </xf>
    <xf numFmtId="2" fontId="42" fillId="0" borderId="10" xfId="265" applyNumberFormat="1" applyFont="1" applyFill="1" applyBorder="1" applyAlignment="1">
      <alignment horizontal="center"/>
    </xf>
    <xf numFmtId="2" fontId="42" fillId="0" borderId="10" xfId="345" applyNumberFormat="1" applyFont="1" applyFill="1" applyBorder="1" applyAlignment="1">
      <alignment horizontal="center" vertical="center"/>
    </xf>
    <xf numFmtId="0" fontId="42" fillId="0" borderId="10" xfId="345" applyFont="1" applyFill="1" applyBorder="1"/>
    <xf numFmtId="2" fontId="42" fillId="0" borderId="10" xfId="345" applyNumberFormat="1" applyFont="1" applyFill="1" applyBorder="1" applyAlignment="1">
      <alignment horizontal="center"/>
    </xf>
    <xf numFmtId="2" fontId="42" fillId="0" borderId="10" xfId="311" applyNumberFormat="1" applyFont="1" applyFill="1" applyBorder="1" applyAlignment="1">
      <alignment horizontal="center" vertical="center" wrapText="1"/>
    </xf>
    <xf numFmtId="0" fontId="42" fillId="0" borderId="12" xfId="347" applyFont="1" applyFill="1" applyBorder="1" applyAlignment="1">
      <alignment vertical="center" wrapText="1"/>
    </xf>
    <xf numFmtId="0" fontId="42" fillId="0" borderId="10" xfId="346" applyFont="1" applyFill="1" applyBorder="1" applyAlignment="1">
      <alignment vertical="top" wrapText="1"/>
    </xf>
    <xf numFmtId="0" fontId="42" fillId="0" borderId="10" xfId="0" applyFont="1" applyFill="1" applyBorder="1" applyAlignment="1">
      <alignment wrapText="1"/>
    </xf>
    <xf numFmtId="2" fontId="42" fillId="0" borderId="10" xfId="0" applyNumberFormat="1" applyFont="1" applyFill="1" applyBorder="1"/>
    <xf numFmtId="0" fontId="42" fillId="0" borderId="10" xfId="0" applyFont="1" applyFill="1" applyBorder="1" applyAlignment="1">
      <alignment horizontal="center" vertical="center" wrapText="1"/>
    </xf>
    <xf numFmtId="0" fontId="42" fillId="0" borderId="10" xfId="345" applyFont="1" applyFill="1" applyBorder="1" applyAlignment="1">
      <alignment vertical="center"/>
    </xf>
    <xf numFmtId="0" fontId="42" fillId="0" borderId="10" xfId="345" applyFont="1" applyFill="1" applyBorder="1" applyAlignment="1">
      <alignment horizontal="left"/>
    </xf>
    <xf numFmtId="2" fontId="44" fillId="0" borderId="13" xfId="346" applyNumberFormat="1" applyFont="1" applyFill="1" applyBorder="1" applyAlignment="1">
      <alignment horizontal="center" vertical="top"/>
    </xf>
    <xf numFmtId="2" fontId="42" fillId="0" borderId="13" xfId="346" applyNumberFormat="1" applyFont="1" applyFill="1" applyBorder="1" applyAlignment="1">
      <alignment horizontal="center" vertical="top"/>
    </xf>
    <xf numFmtId="0" fontId="42" fillId="0" borderId="10" xfId="311" applyFont="1" applyFill="1" applyBorder="1" applyAlignment="1"/>
    <xf numFmtId="0" fontId="42" fillId="0" borderId="10" xfId="311" applyFont="1" applyFill="1" applyBorder="1" applyAlignment="1">
      <alignment horizontal="center"/>
    </xf>
    <xf numFmtId="2" fontId="42" fillId="0" borderId="13" xfId="311" applyNumberFormat="1" applyFont="1" applyFill="1" applyBorder="1" applyAlignment="1">
      <alignment horizontal="center"/>
    </xf>
    <xf numFmtId="0" fontId="43" fillId="0" borderId="14" xfId="346" applyFont="1" applyFill="1" applyBorder="1" applyAlignment="1">
      <alignment vertical="top"/>
    </xf>
    <xf numFmtId="0" fontId="42" fillId="0" borderId="11" xfId="0" applyFont="1" applyFill="1" applyBorder="1" applyAlignment="1">
      <alignment wrapText="1"/>
    </xf>
    <xf numFmtId="0" fontId="42" fillId="0" borderId="11" xfId="347" applyFont="1" applyFill="1" applyBorder="1" applyAlignment="1">
      <alignment vertical="center" wrapText="1"/>
    </xf>
    <xf numFmtId="0" fontId="42" fillId="0" borderId="11" xfId="345" applyFont="1" applyFill="1" applyBorder="1"/>
    <xf numFmtId="0" fontId="42" fillId="0" borderId="10" xfId="311" applyFont="1" applyFill="1" applyBorder="1" applyAlignment="1">
      <alignment horizontal="center" vertical="center"/>
    </xf>
    <xf numFmtId="0" fontId="42" fillId="0" borderId="11" xfId="346" applyFont="1" applyFill="1" applyBorder="1" applyAlignment="1">
      <alignment vertical="top"/>
    </xf>
    <xf numFmtId="0" fontId="43" fillId="0" borderId="11" xfId="346" applyFont="1" applyFill="1" applyBorder="1" applyAlignment="1">
      <alignment vertical="top"/>
    </xf>
    <xf numFmtId="0" fontId="42" fillId="0" borderId="10" xfId="278" applyFont="1" applyFill="1" applyBorder="1" applyAlignment="1">
      <alignment horizontal="center" vertical="center" wrapText="1"/>
    </xf>
    <xf numFmtId="2" fontId="42" fillId="0" borderId="10" xfId="278" applyNumberFormat="1" applyFont="1" applyFill="1" applyBorder="1" applyAlignment="1">
      <alignment horizontal="center" vertical="center" wrapText="1"/>
    </xf>
    <xf numFmtId="0" fontId="42" fillId="0" borderId="10" xfId="0" applyFont="1" applyFill="1" applyBorder="1" applyAlignment="1">
      <alignment horizontal="center" vertical="center"/>
    </xf>
    <xf numFmtId="0" fontId="42" fillId="0" borderId="10" xfId="346" applyFont="1" applyFill="1" applyBorder="1" applyAlignment="1">
      <alignment vertical="distributed"/>
    </xf>
    <xf numFmtId="0" fontId="42" fillId="0" borderId="10" xfId="346" applyFont="1" applyFill="1" applyBorder="1" applyAlignment="1">
      <alignment horizontal="center" vertical="distributed"/>
    </xf>
    <xf numFmtId="2" fontId="42" fillId="0" borderId="10" xfId="346" applyNumberFormat="1" applyFont="1" applyFill="1" applyBorder="1" applyAlignment="1">
      <alignment horizontal="center" vertical="distributed"/>
    </xf>
    <xf numFmtId="2" fontId="42" fillId="0" borderId="10" xfId="311" applyNumberFormat="1" applyFont="1" applyFill="1" applyBorder="1" applyAlignment="1">
      <alignment horizontal="center"/>
    </xf>
    <xf numFmtId="0" fontId="42" fillId="0" borderId="10" xfId="345" applyFont="1" applyFill="1" applyBorder="1" applyAlignment="1">
      <alignment horizontal="center"/>
    </xf>
    <xf numFmtId="0" fontId="42" fillId="0" borderId="10" xfId="308" applyFont="1" applyFill="1" applyBorder="1" applyAlignment="1">
      <alignment horizontal="center" vertical="center" wrapText="1"/>
    </xf>
    <xf numFmtId="0" fontId="42" fillId="0" borderId="10" xfId="311" applyFont="1" applyFill="1" applyBorder="1"/>
    <xf numFmtId="0" fontId="42" fillId="0" borderId="12" xfId="345" applyFont="1" applyFill="1" applyBorder="1"/>
    <xf numFmtId="0" fontId="42" fillId="0" borderId="12" xfId="346" applyFont="1" applyFill="1" applyBorder="1" applyAlignment="1">
      <alignment vertical="top"/>
    </xf>
    <xf numFmtId="0" fontId="42" fillId="0" borderId="12" xfId="346" applyFont="1" applyFill="1" applyBorder="1" applyAlignment="1">
      <alignment vertical="top" wrapText="1"/>
    </xf>
    <xf numFmtId="0" fontId="42" fillId="0" borderId="10" xfId="346" applyFont="1" applyFill="1" applyBorder="1" applyAlignment="1">
      <alignment horizontal="center" vertical="top" wrapText="1"/>
    </xf>
    <xf numFmtId="0" fontId="42" fillId="0" borderId="10" xfId="346" applyFont="1" applyFill="1" applyBorder="1" applyAlignment="1">
      <alignment horizontal="center"/>
    </xf>
    <xf numFmtId="0" fontId="42" fillId="0" borderId="10" xfId="346" applyFont="1" applyFill="1" applyBorder="1"/>
    <xf numFmtId="2" fontId="42" fillId="0" borderId="13" xfId="345" applyNumberFormat="1" applyFont="1" applyFill="1" applyBorder="1" applyAlignment="1">
      <alignment horizontal="center" vertical="center"/>
    </xf>
    <xf numFmtId="2" fontId="43" fillId="0" borderId="13" xfId="346" applyNumberFormat="1" applyFont="1" applyFill="1" applyBorder="1" applyAlignment="1">
      <alignment horizontal="center" vertical="top"/>
    </xf>
    <xf numFmtId="2" fontId="42" fillId="0" borderId="13" xfId="345" applyNumberFormat="1" applyFont="1" applyFill="1" applyBorder="1" applyAlignment="1">
      <alignment horizontal="center"/>
    </xf>
    <xf numFmtId="0" fontId="42" fillId="0" borderId="10" xfId="346" applyFont="1" applyFill="1" applyBorder="1" applyAlignment="1">
      <alignment wrapText="1"/>
    </xf>
    <xf numFmtId="2" fontId="42" fillId="0" borderId="13" xfId="0" applyNumberFormat="1" applyFont="1" applyFill="1" applyBorder="1"/>
    <xf numFmtId="2" fontId="42" fillId="0" borderId="13" xfId="345" applyNumberFormat="1" applyFont="1" applyFill="1" applyBorder="1" applyAlignment="1">
      <alignment horizontal="center" vertical="center" wrapText="1"/>
    </xf>
    <xf numFmtId="2" fontId="42" fillId="0" borderId="13" xfId="278" applyNumberFormat="1" applyFont="1" applyFill="1" applyBorder="1" applyAlignment="1">
      <alignment horizontal="center" vertical="center" wrapText="1"/>
    </xf>
    <xf numFmtId="2" fontId="42" fillId="0" borderId="13" xfId="0" applyNumberFormat="1" applyFont="1" applyFill="1" applyBorder="1" applyAlignment="1">
      <alignment horizontal="center" vertical="center" wrapText="1"/>
    </xf>
    <xf numFmtId="0" fontId="42" fillId="0" borderId="14" xfId="346" applyFont="1" applyFill="1" applyBorder="1" applyAlignment="1">
      <alignment vertical="top"/>
    </xf>
    <xf numFmtId="0" fontId="42" fillId="0" borderId="11" xfId="311" applyFont="1" applyFill="1" applyBorder="1" applyAlignment="1"/>
    <xf numFmtId="0" fontId="42" fillId="0" borderId="15" xfId="311" applyFont="1" applyFill="1" applyBorder="1" applyAlignment="1">
      <alignment horizontal="center" vertical="center"/>
    </xf>
    <xf numFmtId="0" fontId="42" fillId="0" borderId="11" xfId="345" applyFont="1" applyFill="1" applyBorder="1" applyAlignment="1">
      <alignment horizontal="left"/>
    </xf>
    <xf numFmtId="0" fontId="42" fillId="0" borderId="11" xfId="346" applyFont="1" applyFill="1" applyBorder="1" applyAlignment="1">
      <alignment vertical="distributed"/>
    </xf>
    <xf numFmtId="0" fontId="44" fillId="0" borderId="11" xfId="346" applyFont="1" applyFill="1" applyBorder="1" applyAlignment="1">
      <alignment vertical="top"/>
    </xf>
    <xf numFmtId="0" fontId="42" fillId="0" borderId="11" xfId="346" applyFont="1" applyFill="1" applyBorder="1" applyAlignment="1">
      <alignment vertical="top" wrapText="1"/>
    </xf>
    <xf numFmtId="0" fontId="42" fillId="0" borderId="11" xfId="345" applyFont="1" applyFill="1" applyBorder="1" applyAlignment="1">
      <alignment wrapText="1"/>
    </xf>
    <xf numFmtId="0" fontId="42" fillId="0" borderId="15" xfId="345" applyFont="1" applyFill="1" applyBorder="1" applyAlignment="1">
      <alignment horizontal="left"/>
    </xf>
    <xf numFmtId="0" fontId="44" fillId="0" borderId="0" xfId="346" applyFont="1" applyFill="1" applyBorder="1" applyAlignment="1">
      <alignment vertical="top"/>
    </xf>
    <xf numFmtId="0" fontId="45" fillId="0" borderId="0" xfId="0" applyFont="1" applyFill="1" applyAlignment="1">
      <alignment horizontal="center"/>
    </xf>
    <xf numFmtId="0" fontId="46" fillId="0" borderId="10" xfId="346" applyFont="1" applyFill="1" applyBorder="1" applyAlignment="1">
      <alignment vertical="top"/>
    </xf>
    <xf numFmtId="0" fontId="47" fillId="0" borderId="10" xfId="346" applyFont="1" applyFill="1" applyBorder="1" applyAlignment="1">
      <alignment vertical="top"/>
    </xf>
    <xf numFmtId="0" fontId="48" fillId="0" borderId="10" xfId="346" applyFont="1" applyFill="1" applyBorder="1" applyAlignment="1">
      <alignment vertical="top"/>
    </xf>
    <xf numFmtId="0" fontId="0" fillId="0" borderId="10" xfId="0" applyFill="1" applyBorder="1"/>
  </cellXfs>
  <cellStyles count="397">
    <cellStyle name="20% - Акцент1 1" xfId="1"/>
    <cellStyle name="20% - Акцент1 2" xfId="2"/>
    <cellStyle name="20% - Акцент1 3" xfId="3"/>
    <cellStyle name="20% - Акцент1 4" xfId="4"/>
    <cellStyle name="20% - Акцент1 4 2" xfId="5"/>
    <cellStyle name="20% - Акцент1 4 2 2" xfId="6"/>
    <cellStyle name="20% - Акцент1 4 3" xfId="7"/>
    <cellStyle name="20% - Акцент2 1" xfId="8"/>
    <cellStyle name="20% - Акцент2 2" xfId="9"/>
    <cellStyle name="20% - Акцент2 3" xfId="10"/>
    <cellStyle name="20% - Акцент2 4" xfId="11"/>
    <cellStyle name="20% - Акцент2 4 2" xfId="12"/>
    <cellStyle name="20% - Акцент2 4 2 2" xfId="13"/>
    <cellStyle name="20% - Акцент2 4 3" xfId="14"/>
    <cellStyle name="20% - Акцент3 1" xfId="15"/>
    <cellStyle name="20% - Акцент3 2" xfId="16"/>
    <cellStyle name="20% - Акцент3 3" xfId="17"/>
    <cellStyle name="20% - Акцент3 4" xfId="18"/>
    <cellStyle name="20% - Акцент3 4 2" xfId="19"/>
    <cellStyle name="20% - Акцент3 4 2 2" xfId="20"/>
    <cellStyle name="20% - Акцент3 4 3" xfId="21"/>
    <cellStyle name="20% - Акцент4 1" xfId="22"/>
    <cellStyle name="20% - Акцент4 2" xfId="23"/>
    <cellStyle name="20% - Акцент4 3" xfId="24"/>
    <cellStyle name="20% - Акцент4 4" xfId="25"/>
    <cellStyle name="20% - Акцент4 4 2" xfId="26"/>
    <cellStyle name="20% - Акцент4 4 2 2" xfId="27"/>
    <cellStyle name="20% - Акцент4 4 3" xfId="28"/>
    <cellStyle name="20% - Акцент5 1" xfId="29"/>
    <cellStyle name="20% - Акцент5 2" xfId="30"/>
    <cellStyle name="20% - Акцент5 3" xfId="31"/>
    <cellStyle name="20% - Акцент5 4" xfId="32"/>
    <cellStyle name="20% - Акцент5 4 2" xfId="33"/>
    <cellStyle name="20% - Акцент5 4 2 2" xfId="34"/>
    <cellStyle name="20% - Акцент5 4 3" xfId="35"/>
    <cellStyle name="20% - Акцент6 1" xfId="36"/>
    <cellStyle name="20% - Акцент6 2" xfId="37"/>
    <cellStyle name="20% - Акцент6 3" xfId="38"/>
    <cellStyle name="20% - Акцент6 4" xfId="39"/>
    <cellStyle name="20% - Акцент6 4 2" xfId="40"/>
    <cellStyle name="20% - Акцент6 4 2 2" xfId="41"/>
    <cellStyle name="20% - Акцент6 4 3" xfId="42"/>
    <cellStyle name="40% - Акцент1 1" xfId="43"/>
    <cellStyle name="40% - Акцент1 2" xfId="44"/>
    <cellStyle name="40% - Акцент1 3" xfId="45"/>
    <cellStyle name="40% - Акцент1 4" xfId="46"/>
    <cellStyle name="40% - Акцент1 4 2" xfId="47"/>
    <cellStyle name="40% - Акцент1 4 2 2" xfId="48"/>
    <cellStyle name="40% - Акцент1 4 3" xfId="49"/>
    <cellStyle name="40% - Акцент2 1" xfId="50"/>
    <cellStyle name="40% - Акцент2 2" xfId="51"/>
    <cellStyle name="40% - Акцент2 3" xfId="52"/>
    <cellStyle name="40% - Акцент2 4" xfId="53"/>
    <cellStyle name="40% - Акцент2 4 2" xfId="54"/>
    <cellStyle name="40% - Акцент2 4 2 2" xfId="55"/>
    <cellStyle name="40% - Акцент2 4 3" xfId="56"/>
    <cellStyle name="40% - Акцент3 1" xfId="57"/>
    <cellStyle name="40% - Акцент3 2" xfId="58"/>
    <cellStyle name="40% - Акцент3 3" xfId="59"/>
    <cellStyle name="40% - Акцент3 4" xfId="60"/>
    <cellStyle name="40% - Акцент3 4 2" xfId="61"/>
    <cellStyle name="40% - Акцент3 4 2 2" xfId="62"/>
    <cellStyle name="40% - Акцент3 4 3" xfId="63"/>
    <cellStyle name="40% - Акцент4 1" xfId="64"/>
    <cellStyle name="40% - Акцент4 2" xfId="65"/>
    <cellStyle name="40% - Акцент4 3" xfId="66"/>
    <cellStyle name="40% - Акцент4 4" xfId="67"/>
    <cellStyle name="40% - Акцент4 4 2" xfId="68"/>
    <cellStyle name="40% - Акцент4 4 2 2" xfId="69"/>
    <cellStyle name="40% - Акцент4 4 3" xfId="70"/>
    <cellStyle name="40% - Акцент5 1" xfId="71"/>
    <cellStyle name="40% - Акцент5 2" xfId="72"/>
    <cellStyle name="40% - Акцент5 3" xfId="73"/>
    <cellStyle name="40% - Акцент5 4" xfId="74"/>
    <cellStyle name="40% - Акцент5 4 2" xfId="75"/>
    <cellStyle name="40% - Акцент5 4 2 2" xfId="76"/>
    <cellStyle name="40% - Акцент5 4 3" xfId="77"/>
    <cellStyle name="40% - Акцент6 1" xfId="78"/>
    <cellStyle name="40% - Акцент6 2" xfId="79"/>
    <cellStyle name="40% - Акцент6 3" xfId="80"/>
    <cellStyle name="40% - Акцент6 4" xfId="81"/>
    <cellStyle name="40% - Акцент6 4 2" xfId="82"/>
    <cellStyle name="40% - Акцент6 4 2 2" xfId="83"/>
    <cellStyle name="40% - Акцент6 4 3" xfId="84"/>
    <cellStyle name="60% - Акцент1 1" xfId="85"/>
    <cellStyle name="60% - Акцент1 2" xfId="86"/>
    <cellStyle name="60% - Акцент1 3" xfId="87"/>
    <cellStyle name="60% - Акцент1 4" xfId="88"/>
    <cellStyle name="60% - Акцент1 4 2" xfId="89"/>
    <cellStyle name="60% - Акцент1 4 2 2" xfId="90"/>
    <cellStyle name="60% - Акцент1 4 3" xfId="91"/>
    <cellStyle name="60% - Акцент2 1" xfId="92"/>
    <cellStyle name="60% - Акцент2 2" xfId="93"/>
    <cellStyle name="60% - Акцент2 3" xfId="94"/>
    <cellStyle name="60% - Акцент2 4" xfId="95"/>
    <cellStyle name="60% - Акцент2 4 2" xfId="96"/>
    <cellStyle name="60% - Акцент2 4 2 2" xfId="97"/>
    <cellStyle name="60% - Акцент2 4 3" xfId="98"/>
    <cellStyle name="60% - Акцент3 1" xfId="99"/>
    <cellStyle name="60% - Акцент3 2" xfId="100"/>
    <cellStyle name="60% - Акцент3 3" xfId="101"/>
    <cellStyle name="60% - Акцент3 4" xfId="102"/>
    <cellStyle name="60% - Акцент3 4 2" xfId="103"/>
    <cellStyle name="60% - Акцент3 4 2 2" xfId="104"/>
    <cellStyle name="60% - Акцент3 4 3" xfId="105"/>
    <cellStyle name="60% - Акцент4 1" xfId="106"/>
    <cellStyle name="60% - Акцент4 2" xfId="107"/>
    <cellStyle name="60% - Акцент4 3" xfId="108"/>
    <cellStyle name="60% - Акцент4 4" xfId="109"/>
    <cellStyle name="60% - Акцент4 4 2" xfId="110"/>
    <cellStyle name="60% - Акцент4 4 2 2" xfId="111"/>
    <cellStyle name="60% - Акцент4 4 3" xfId="112"/>
    <cellStyle name="60% - Акцент5 1" xfId="113"/>
    <cellStyle name="60% - Акцент5 2" xfId="114"/>
    <cellStyle name="60% - Акцент5 3" xfId="115"/>
    <cellStyle name="60% - Акцент5 4" xfId="116"/>
    <cellStyle name="60% - Акцент5 4 2" xfId="117"/>
    <cellStyle name="60% - Акцент5 4 2 2" xfId="118"/>
    <cellStyle name="60% - Акцент5 4 3" xfId="119"/>
    <cellStyle name="60% - Акцент6 1" xfId="120"/>
    <cellStyle name="60% - Акцент6 2" xfId="121"/>
    <cellStyle name="60% - Акцент6 3" xfId="122"/>
    <cellStyle name="60% - Акцент6 4" xfId="123"/>
    <cellStyle name="60% - Акцент6 4 2" xfId="124"/>
    <cellStyle name="60% - Акцент6 4 2 2" xfId="125"/>
    <cellStyle name="60% - Акцент6 4 3" xfId="126"/>
    <cellStyle name="Excel Built-in Normal" xfId="127"/>
    <cellStyle name="Акцент1" xfId="128" builtinId="29" customBuiltin="1"/>
    <cellStyle name="Акцент1 1" xfId="129"/>
    <cellStyle name="Акцент1 2" xfId="130"/>
    <cellStyle name="Акцент1 3" xfId="131"/>
    <cellStyle name="Акцент1 4" xfId="132"/>
    <cellStyle name="Акцент1 4 2" xfId="133"/>
    <cellStyle name="Акцент1 4 2 2" xfId="134"/>
    <cellStyle name="Акцент1 4 3" xfId="135"/>
    <cellStyle name="Акцент2" xfId="136" builtinId="33" customBuiltin="1"/>
    <cellStyle name="Акцент2 1" xfId="137"/>
    <cellStyle name="Акцент2 2" xfId="138"/>
    <cellStyle name="Акцент2 3" xfId="139"/>
    <cellStyle name="Акцент2 4" xfId="140"/>
    <cellStyle name="Акцент2 4 2" xfId="141"/>
    <cellStyle name="Акцент2 4 2 2" xfId="142"/>
    <cellStyle name="Акцент2 4 3" xfId="143"/>
    <cellStyle name="Акцент3" xfId="144" builtinId="37" customBuiltin="1"/>
    <cellStyle name="Акцент3 1" xfId="145"/>
    <cellStyle name="Акцент3 2" xfId="146"/>
    <cellStyle name="Акцент3 3" xfId="147"/>
    <cellStyle name="Акцент3 4" xfId="148"/>
    <cellStyle name="Акцент3 4 2" xfId="149"/>
    <cellStyle name="Акцент3 4 2 2" xfId="150"/>
    <cellStyle name="Акцент3 4 3" xfId="151"/>
    <cellStyle name="Акцент4" xfId="152" builtinId="41" customBuiltin="1"/>
    <cellStyle name="Акцент4 1" xfId="153"/>
    <cellStyle name="Акцент4 2" xfId="154"/>
    <cellStyle name="Акцент4 3" xfId="155"/>
    <cellStyle name="Акцент4 4" xfId="156"/>
    <cellStyle name="Акцент4 4 2" xfId="157"/>
    <cellStyle name="Акцент4 4 2 2" xfId="158"/>
    <cellStyle name="Акцент4 4 3" xfId="159"/>
    <cellStyle name="Акцент5" xfId="160" builtinId="45" customBuiltin="1"/>
    <cellStyle name="Акцент5 1" xfId="161"/>
    <cellStyle name="Акцент5 2" xfId="162"/>
    <cellStyle name="Акцент5 3" xfId="163"/>
    <cellStyle name="Акцент5 4" xfId="164"/>
    <cellStyle name="Акцент5 4 2" xfId="165"/>
    <cellStyle name="Акцент5 4 2 2" xfId="166"/>
    <cellStyle name="Акцент5 4 3" xfId="167"/>
    <cellStyle name="Акцент6" xfId="168" builtinId="49" customBuiltin="1"/>
    <cellStyle name="Акцент6 1" xfId="169"/>
    <cellStyle name="Акцент6 2" xfId="170"/>
    <cellStyle name="Акцент6 3" xfId="171"/>
    <cellStyle name="Акцент6 4" xfId="172"/>
    <cellStyle name="Акцент6 4 2" xfId="173"/>
    <cellStyle name="Акцент6 4 2 2" xfId="174"/>
    <cellStyle name="Акцент6 4 3" xfId="175"/>
    <cellStyle name="Ввод " xfId="176" builtinId="20" customBuiltin="1"/>
    <cellStyle name="Ввод  1" xfId="177"/>
    <cellStyle name="Ввод  2" xfId="178"/>
    <cellStyle name="Ввод  3" xfId="179"/>
    <cellStyle name="Ввод  4" xfId="180"/>
    <cellStyle name="Ввод  4 2" xfId="181"/>
    <cellStyle name="Ввод  4 2 2" xfId="182"/>
    <cellStyle name="Ввод  4 3" xfId="183"/>
    <cellStyle name="Вывод" xfId="184" builtinId="21" customBuiltin="1"/>
    <cellStyle name="Вывод 1" xfId="185"/>
    <cellStyle name="Вывод 2" xfId="186"/>
    <cellStyle name="Вывод 3" xfId="187"/>
    <cellStyle name="Вывод 4" xfId="188"/>
    <cellStyle name="Вывод 4 2" xfId="189"/>
    <cellStyle name="Вывод 4 2 2" xfId="190"/>
    <cellStyle name="Вывод 4 3" xfId="191"/>
    <cellStyle name="Вычисление" xfId="192" builtinId="22" customBuiltin="1"/>
    <cellStyle name="Вычисление 1" xfId="193"/>
    <cellStyle name="Вычисление 2" xfId="194"/>
    <cellStyle name="Вычисление 3" xfId="195"/>
    <cellStyle name="Вычисление 4" xfId="196"/>
    <cellStyle name="Вычисление 4 2" xfId="197"/>
    <cellStyle name="Вычисление 4 2 2" xfId="198"/>
    <cellStyle name="Вычисление 4 3" xfId="199"/>
    <cellStyle name="Заголовок 1" xfId="200" builtinId="16" customBuiltin="1"/>
    <cellStyle name="Заголовок 1 1" xfId="201"/>
    <cellStyle name="Заголовок 1 2" xfId="202"/>
    <cellStyle name="Заголовок 1 3" xfId="203"/>
    <cellStyle name="Заголовок 1 4" xfId="204"/>
    <cellStyle name="Заголовок 1 4 2" xfId="205"/>
    <cellStyle name="Заголовок 1 4 2 2" xfId="206"/>
    <cellStyle name="Заголовок 1 4 3" xfId="207"/>
    <cellStyle name="Заголовок 2" xfId="208" builtinId="17" customBuiltin="1"/>
    <cellStyle name="Заголовок 2 1" xfId="209"/>
    <cellStyle name="Заголовок 2 2" xfId="210"/>
    <cellStyle name="Заголовок 2 3" xfId="211"/>
    <cellStyle name="Заголовок 2 4" xfId="212"/>
    <cellStyle name="Заголовок 2 4 2" xfId="213"/>
    <cellStyle name="Заголовок 2 4 2 2" xfId="214"/>
    <cellStyle name="Заголовок 2 4 3" xfId="215"/>
    <cellStyle name="Заголовок 3" xfId="216" builtinId="18" customBuiltin="1"/>
    <cellStyle name="Заголовок 3 1" xfId="217"/>
    <cellStyle name="Заголовок 3 2" xfId="218"/>
    <cellStyle name="Заголовок 3 3" xfId="219"/>
    <cellStyle name="Заголовок 3 4" xfId="220"/>
    <cellStyle name="Заголовок 3 4 2" xfId="221"/>
    <cellStyle name="Заголовок 3 4 2 2" xfId="222"/>
    <cellStyle name="Заголовок 3 4 3" xfId="223"/>
    <cellStyle name="Заголовок 4" xfId="224" builtinId="19" customBuiltin="1"/>
    <cellStyle name="Заголовок 4 1" xfId="225"/>
    <cellStyle name="Заголовок 4 2" xfId="226"/>
    <cellStyle name="Заголовок 4 3" xfId="227"/>
    <cellStyle name="Заголовок 4 4" xfId="228"/>
    <cellStyle name="Заголовок 4 4 2" xfId="229"/>
    <cellStyle name="Заголовок 4 4 2 2" xfId="230"/>
    <cellStyle name="Заголовок 4 4 3" xfId="231"/>
    <cellStyle name="Итог" xfId="232" builtinId="25" customBuiltin="1"/>
    <cellStyle name="Итог 1" xfId="233"/>
    <cellStyle name="Итог 2" xfId="234"/>
    <cellStyle name="Итог 3" xfId="235"/>
    <cellStyle name="Итог 4" xfId="236"/>
    <cellStyle name="Итог 4 2" xfId="237"/>
    <cellStyle name="Итог 4 2 2" xfId="238"/>
    <cellStyle name="Итог 4 3" xfId="239"/>
    <cellStyle name="Контрольная ячейка" xfId="240" builtinId="23" customBuiltin="1"/>
    <cellStyle name="Контрольная ячейка 1" xfId="241"/>
    <cellStyle name="Контрольная ячейка 2" xfId="242"/>
    <cellStyle name="Контрольная ячейка 3" xfId="243"/>
    <cellStyle name="Контрольная ячейка 4" xfId="244"/>
    <cellStyle name="Контрольная ячейка 4 2" xfId="245"/>
    <cellStyle name="Контрольная ячейка 4 2 2" xfId="246"/>
    <cellStyle name="Контрольная ячейка 4 3" xfId="247"/>
    <cellStyle name="Название" xfId="248" builtinId="15" customBuiltin="1"/>
    <cellStyle name="Название 1" xfId="249"/>
    <cellStyle name="Название 2" xfId="250"/>
    <cellStyle name="Название 3" xfId="251"/>
    <cellStyle name="Название 4" xfId="252"/>
    <cellStyle name="Название 4 2" xfId="253"/>
    <cellStyle name="Название 4 2 2" xfId="254"/>
    <cellStyle name="Название 4 3" xfId="255"/>
    <cellStyle name="Нейтральный" xfId="256" builtinId="28" customBuiltin="1"/>
    <cellStyle name="Нейтральный 1" xfId="257"/>
    <cellStyle name="Нейтральный 2" xfId="258"/>
    <cellStyle name="Нейтральный 3" xfId="259"/>
    <cellStyle name="Нейтральный 4" xfId="260"/>
    <cellStyle name="Нейтральный 4 2" xfId="261"/>
    <cellStyle name="Нейтральный 4 2 2" xfId="262"/>
    <cellStyle name="Нейтральный 4 3" xfId="263"/>
    <cellStyle name="Обычный" xfId="0" builtinId="0"/>
    <cellStyle name="Обычный 10" xfId="264"/>
    <cellStyle name="Обычный 10 2" xfId="265"/>
    <cellStyle name="Обычный 10_Ведомость расхода материала 2011г от 03.03.11" xfId="266"/>
    <cellStyle name="Обычный 11" xfId="267"/>
    <cellStyle name="Обычный 11 2" xfId="268"/>
    <cellStyle name="Обычный 12" xfId="269"/>
    <cellStyle name="Обычный 12 2" xfId="270"/>
    <cellStyle name="Обычный 13" xfId="271"/>
    <cellStyle name="Обычный 14" xfId="272"/>
    <cellStyle name="Обычный 15" xfId="273"/>
    <cellStyle name="Обычный 16" xfId="274"/>
    <cellStyle name="Обычный 16 2" xfId="275"/>
    <cellStyle name="Обычный 17" xfId="276"/>
    <cellStyle name="Обычный 18" xfId="277"/>
    <cellStyle name="Обычный 2" xfId="278"/>
    <cellStyle name="Обычный 2 2" xfId="279"/>
    <cellStyle name="Обычный 2 2 2" xfId="280"/>
    <cellStyle name="Обычный 2 2_113.01.11" xfId="281"/>
    <cellStyle name="Обычный 2 3" xfId="282"/>
    <cellStyle name="Обычный 2 3 2" xfId="283"/>
    <cellStyle name="Обычный 2 3_Ведомость расхода материала 2011г от 03.03.11" xfId="284"/>
    <cellStyle name="Обычный 2_ПКС-5ГСВ" xfId="285"/>
    <cellStyle name="Обычный 3" xfId="286"/>
    <cellStyle name="Обычный 3 2" xfId="287"/>
    <cellStyle name="Обычный 3 2 2" xfId="288"/>
    <cellStyle name="Обычный 3 3" xfId="289"/>
    <cellStyle name="Обычный 3 4" xfId="290"/>
    <cellStyle name="Обычный 4" xfId="291"/>
    <cellStyle name="Обычный 4 2" xfId="292"/>
    <cellStyle name="Обычный 4 2 2" xfId="293"/>
    <cellStyle name="Обычный 4 2 3" xfId="294"/>
    <cellStyle name="Обычный 4 2 4" xfId="295"/>
    <cellStyle name="Обычный 4 2 4 2" xfId="296"/>
    <cellStyle name="Обычный 4 2 4 2 2" xfId="297"/>
    <cellStyle name="Обычный 4 2 4 2 2 2" xfId="298"/>
    <cellStyle name="Обычный 4 2 4 3" xfId="299"/>
    <cellStyle name="Обычный 4 2 4 3 2" xfId="300"/>
    <cellStyle name="Обычный 4 2 4 3 3" xfId="301"/>
    <cellStyle name="Обычный 4 2 4 4" xfId="302"/>
    <cellStyle name="Обычный 4 2 4 4 2" xfId="303"/>
    <cellStyle name="Обычный 4 2 4 4 3" xfId="304"/>
    <cellStyle name="Обычный 4 2 4 5" xfId="305"/>
    <cellStyle name="Обычный 4 2 4 5 2" xfId="306"/>
    <cellStyle name="Обычный 4 2 4 5 3" xfId="307"/>
    <cellStyle name="Обычный 4 2 4 6" xfId="308"/>
    <cellStyle name="Обычный 4 2 5" xfId="309"/>
    <cellStyle name="Обычный 4 2 5 2" xfId="310"/>
    <cellStyle name="Обычный 5" xfId="311"/>
    <cellStyle name="Обычный 5 2" xfId="312"/>
    <cellStyle name="Обычный 5 2 2" xfId="313"/>
    <cellStyle name="Обычный 5 2 3" xfId="314"/>
    <cellStyle name="Обычный 5 2 4" xfId="315"/>
    <cellStyle name="Обычный 5 2 4 2" xfId="316"/>
    <cellStyle name="Обычный 5 2 4 2 2" xfId="317"/>
    <cellStyle name="Обычный 5 2 4 2 2 2" xfId="318"/>
    <cellStyle name="Обычный 5 2 4 3" xfId="319"/>
    <cellStyle name="Обычный 5 2 4 3 2" xfId="320"/>
    <cellStyle name="Обычный 5 2 4 3 3" xfId="321"/>
    <cellStyle name="Обычный 5 2 4 4" xfId="322"/>
    <cellStyle name="Обычный 5 2 4 4 2" xfId="323"/>
    <cellStyle name="Обычный 5 2 4 4 3" xfId="324"/>
    <cellStyle name="Обычный 5 2 4 5" xfId="325"/>
    <cellStyle name="Обычный 5 2 4 5 2" xfId="326"/>
    <cellStyle name="Обычный 5 2 4 5 3" xfId="327"/>
    <cellStyle name="Обычный 5 2 4 6" xfId="328"/>
    <cellStyle name="Обычный 5 2 5" xfId="329"/>
    <cellStyle name="Обычный 5 2 5 2" xfId="330"/>
    <cellStyle name="Обычный 5_Ведомость расхода материала 2011г от 03.03.11" xfId="331"/>
    <cellStyle name="Обычный 6" xfId="332"/>
    <cellStyle name="Обычный 6 2" xfId="333"/>
    <cellStyle name="Обычный 6 3" xfId="334"/>
    <cellStyle name="Обычный 6_Ведомость расхода материала 2011г от 03.03.11" xfId="335"/>
    <cellStyle name="Обычный 7" xfId="336"/>
    <cellStyle name="Обычный 7 2" xfId="337"/>
    <cellStyle name="Обычный 7 3" xfId="338"/>
    <cellStyle name="Обычный 7_Ведомость расхода материала 2011г от 03.03.11" xfId="339"/>
    <cellStyle name="Обычный 8" xfId="340"/>
    <cellStyle name="Обычный 8 2" xfId="341"/>
    <cellStyle name="Обычный 8 3" xfId="342"/>
    <cellStyle name="Обычный 8_113.01.11 труд" xfId="343"/>
    <cellStyle name="Обычный 9" xfId="344"/>
    <cellStyle name="Обычный_259-260 план" xfId="345"/>
    <cellStyle name="Обычный_ведомости расхода материалов" xfId="346"/>
    <cellStyle name="Обычный_ведомости расхода материалов 3" xfId="347"/>
    <cellStyle name="Плохой" xfId="348" builtinId="27" customBuiltin="1"/>
    <cellStyle name="Плохой 1" xfId="349"/>
    <cellStyle name="Плохой 2" xfId="350"/>
    <cellStyle name="Плохой 3" xfId="351"/>
    <cellStyle name="Плохой 4" xfId="352"/>
    <cellStyle name="Плохой 4 2" xfId="353"/>
    <cellStyle name="Плохой 4 2 2" xfId="354"/>
    <cellStyle name="Плохой 4 3" xfId="355"/>
    <cellStyle name="Пояснение" xfId="356" builtinId="53" customBuiltin="1"/>
    <cellStyle name="Пояснение 1" xfId="357"/>
    <cellStyle name="Пояснение 2" xfId="358"/>
    <cellStyle name="Пояснение 3" xfId="359"/>
    <cellStyle name="Пояснение 4" xfId="360"/>
    <cellStyle name="Пояснение 4 2" xfId="361"/>
    <cellStyle name="Пояснение 4 2 2" xfId="362"/>
    <cellStyle name="Пояснение 4 3" xfId="363"/>
    <cellStyle name="Примечание" xfId="364" builtinId="10" customBuiltin="1"/>
    <cellStyle name="Примечание 1" xfId="365"/>
    <cellStyle name="Примечание 2" xfId="366"/>
    <cellStyle name="Примечание 3" xfId="367"/>
    <cellStyle name="Примечание 4" xfId="368"/>
    <cellStyle name="Примечание 4 2" xfId="369"/>
    <cellStyle name="Примечание 4 2 2" xfId="370"/>
    <cellStyle name="Примечание 4 3" xfId="371"/>
    <cellStyle name="Связанная ячейка" xfId="372" builtinId="24" customBuiltin="1"/>
    <cellStyle name="Связанная ячейка 1" xfId="373"/>
    <cellStyle name="Связанная ячейка 2" xfId="374"/>
    <cellStyle name="Связанная ячейка 3" xfId="375"/>
    <cellStyle name="Связанная ячейка 4" xfId="376"/>
    <cellStyle name="Связанная ячейка 4 2" xfId="377"/>
    <cellStyle name="Связанная ячейка 4 2 2" xfId="378"/>
    <cellStyle name="Связанная ячейка 4 3" xfId="379"/>
    <cellStyle name="Текст предупреждения" xfId="380" builtinId="11" customBuiltin="1"/>
    <cellStyle name="Текст предупреждения 1" xfId="381"/>
    <cellStyle name="Текст предупреждения 2" xfId="382"/>
    <cellStyle name="Текст предупреждения 3" xfId="383"/>
    <cellStyle name="Текст предупреждения 4" xfId="384"/>
    <cellStyle name="Текст предупреждения 4 2" xfId="385"/>
    <cellStyle name="Текст предупреждения 4 2 2" xfId="386"/>
    <cellStyle name="Текст предупреждения 4 3" xfId="387"/>
    <cellStyle name="Финансовый 2" xfId="388"/>
    <cellStyle name="Хороший" xfId="389" builtinId="26" customBuiltin="1"/>
    <cellStyle name="Хороший 1" xfId="390"/>
    <cellStyle name="Хороший 2" xfId="391"/>
    <cellStyle name="Хороший 3" xfId="392"/>
    <cellStyle name="Хороший 4" xfId="393"/>
    <cellStyle name="Хороший 4 2" xfId="394"/>
    <cellStyle name="Хороший 4 2 2" xfId="395"/>
    <cellStyle name="Хороший 4 3" xfId="39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264</xdr:row>
          <xdr:rowOff>171450</xdr:rowOff>
        </xdr:from>
        <xdr:to>
          <xdr:col>0</xdr:col>
          <xdr:colOff>1743075</xdr:colOff>
          <xdr:row>264</xdr:row>
          <xdr:rowOff>171450</xdr:rowOff>
        </xdr:to>
        <xdr:sp macro="" textlink="">
          <xdr:nvSpPr>
            <xdr:cNvPr id="8195" name="Object 3" hidden="1">
              <a:extLst>
                <a:ext uri="{63B3BB69-23CF-44E3-9099-C40C66FF867C}">
                  <a14:compatExt spid="_x0000_s81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244</xdr:row>
          <xdr:rowOff>0</xdr:rowOff>
        </xdr:from>
        <xdr:to>
          <xdr:col>0</xdr:col>
          <xdr:colOff>1743075</xdr:colOff>
          <xdr:row>244</xdr:row>
          <xdr:rowOff>0</xdr:rowOff>
        </xdr:to>
        <xdr:sp macro="" textlink="">
          <xdr:nvSpPr>
            <xdr:cNvPr id="8196" name="Object 4" hidden="1">
              <a:extLst>
                <a:ext uri="{63B3BB69-23CF-44E3-9099-C40C66FF867C}">
                  <a14:compatExt spid="_x0000_s81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524"/>
  <sheetViews>
    <sheetView tabSelected="1" topLeftCell="A486" zoomScaleNormal="100" zoomScaleSheetLayoutView="100" workbookViewId="0">
      <selection activeCell="E13" sqref="E13:F523"/>
    </sheetView>
  </sheetViews>
  <sheetFormatPr defaultRowHeight="12.75" x14ac:dyDescent="0.2"/>
  <cols>
    <col min="1" max="1" width="48.28515625" customWidth="1"/>
    <col min="2" max="2" width="18.140625" customWidth="1"/>
    <col min="5" max="5" width="26.7109375" bestFit="1" customWidth="1"/>
  </cols>
  <sheetData>
    <row r="1" spans="1:6" s="3" customFormat="1" x14ac:dyDescent="0.2">
      <c r="A1" s="78" t="s">
        <v>244</v>
      </c>
      <c r="B1" s="78" t="s">
        <v>418</v>
      </c>
      <c r="C1" s="78" t="s">
        <v>419</v>
      </c>
      <c r="E1" s="78" t="s">
        <v>421</v>
      </c>
      <c r="F1" s="78" t="s">
        <v>419</v>
      </c>
    </row>
    <row r="2" spans="1:6" s="3" customFormat="1" ht="15" customHeight="1" x14ac:dyDescent="0.2">
      <c r="A2" s="6" t="s">
        <v>370</v>
      </c>
      <c r="B2" s="44" t="s">
        <v>381</v>
      </c>
      <c r="C2" s="45">
        <v>1</v>
      </c>
      <c r="E2" s="82" t="str">
        <f t="array" ref="E2">IF(E1="","",IFERROR(INDEX(A$2:A$999,MATCH(1,COUNTIF(E1,"&lt;"&amp;A$2:A$999),)),""))</f>
        <v>Автоколонки d-130мм</v>
      </c>
      <c r="F2" s="82">
        <f>IF(E2="","",SUMIF(A$2:A$999,E2,C$2:C$999))</f>
        <v>1</v>
      </c>
    </row>
    <row r="3" spans="1:6" s="3" customFormat="1" ht="15" customHeight="1" x14ac:dyDescent="0.2">
      <c r="A3" s="6" t="s">
        <v>367</v>
      </c>
      <c r="B3" s="44" t="s">
        <v>3</v>
      </c>
      <c r="C3" s="45">
        <v>2</v>
      </c>
      <c r="E3" s="82" t="str">
        <f t="array" ref="E3">IF(E2="","",IFERROR(INDEX(A$2:A$999,MATCH(1,COUNTIF(E2,"&lt;"&amp;A$2:A$999),)),""))</f>
        <v>Автолампа Н4, 24В</v>
      </c>
      <c r="F3" s="82">
        <f t="shared" ref="F3:F66" si="0">IF(E3="","",SUMIF(A$2:A$999,E3,C$2:C$999))</f>
        <v>2</v>
      </c>
    </row>
    <row r="4" spans="1:6" s="3" customFormat="1" ht="15" x14ac:dyDescent="0.25">
      <c r="A4" s="22" t="s">
        <v>209</v>
      </c>
      <c r="B4" s="9" t="s">
        <v>420</v>
      </c>
      <c r="C4" s="21">
        <v>8</v>
      </c>
      <c r="E4" s="82" t="str">
        <f t="array" ref="E4">IF(E3="","",IFERROR(INDEX(A$2:A$999,MATCH(1,COUNTIF(E3,"&lt;"&amp;A$2:A$999),)),""))</f>
        <v>Автолин</v>
      </c>
      <c r="F4" s="82">
        <f t="shared" si="0"/>
        <v>8</v>
      </c>
    </row>
    <row r="5" spans="1:6" s="3" customFormat="1" ht="15" x14ac:dyDescent="0.2">
      <c r="A5" s="6" t="s">
        <v>243</v>
      </c>
      <c r="B5" s="44" t="s">
        <v>3</v>
      </c>
      <c r="C5" s="45">
        <v>1</v>
      </c>
      <c r="E5" s="82" t="str">
        <f t="array" ref="E5">IF(E4="","",IFERROR(INDEX(A$2:A$999,MATCH(1,COUNTIF(E4,"&lt;"&amp;A$2:A$999),)),""))</f>
        <v>Автомагнитола</v>
      </c>
      <c r="F5" s="82">
        <f t="shared" si="0"/>
        <v>1</v>
      </c>
    </row>
    <row r="6" spans="1:6" s="3" customFormat="1" ht="15" x14ac:dyDescent="0.2">
      <c r="A6" s="80" t="s">
        <v>61</v>
      </c>
      <c r="B6" s="9" t="s">
        <v>3</v>
      </c>
      <c r="C6" s="10">
        <v>2</v>
      </c>
      <c r="E6" s="80" t="str">
        <f t="array" ref="E6">IF(E5="","",IFERROR(INDEX(A$2:A$999,MATCH(1,COUNTIF(E5,"&lt;"&amp;A$2:A$999),)),""))</f>
        <v>Болт М10</v>
      </c>
      <c r="F6" s="82">
        <f t="shared" si="0"/>
        <v>8</v>
      </c>
    </row>
    <row r="7" spans="1:6" s="3" customFormat="1" ht="15" x14ac:dyDescent="0.2">
      <c r="A7" s="81" t="s">
        <v>61</v>
      </c>
      <c r="B7" s="11" t="s">
        <v>3</v>
      </c>
      <c r="C7" s="12">
        <v>2</v>
      </c>
      <c r="E7" s="79" t="str">
        <f t="array" ref="E7">IF(E6="","",IFERROR(INDEX(A$2:A$999,MATCH(1,COUNTIF(E6,"&lt;"&amp;A$2:A$999),)),""))</f>
        <v xml:space="preserve">Болт М10 </v>
      </c>
      <c r="F7" s="82">
        <f t="shared" si="0"/>
        <v>4</v>
      </c>
    </row>
    <row r="8" spans="1:6" s="3" customFormat="1" ht="15" x14ac:dyDescent="0.2">
      <c r="A8" s="80" t="s">
        <v>61</v>
      </c>
      <c r="B8" s="9" t="s">
        <v>3</v>
      </c>
      <c r="C8" s="10">
        <v>4</v>
      </c>
      <c r="E8" s="82" t="str">
        <f t="array" ref="E8">IF(E7="","",IFERROR(INDEX(A$2:A$999,MATCH(1,COUNTIF(E7,"&lt;"&amp;A$2:A$999),)),""))</f>
        <v>Болт М10-qх20 ГОСТ 7805-70</v>
      </c>
      <c r="F8" s="82">
        <f t="shared" si="0"/>
        <v>8</v>
      </c>
    </row>
    <row r="9" spans="1:6" s="3" customFormat="1" ht="15" x14ac:dyDescent="0.2">
      <c r="A9" s="79" t="s">
        <v>138</v>
      </c>
      <c r="B9" s="9" t="s">
        <v>3</v>
      </c>
      <c r="C9" s="10">
        <v>4</v>
      </c>
      <c r="E9" s="82" t="str">
        <f t="array" ref="E9">IF(E8="","",IFERROR(INDEX(A$2:A$999,MATCH(1,COUNTIF(E8,"&lt;"&amp;A$2:A$999),)),""))</f>
        <v>Болт М10x40</v>
      </c>
      <c r="F9" s="82">
        <f t="shared" si="0"/>
        <v>8</v>
      </c>
    </row>
    <row r="10" spans="1:6" s="3" customFormat="1" ht="15" x14ac:dyDescent="0.2">
      <c r="A10" s="26" t="s">
        <v>112</v>
      </c>
      <c r="B10" s="9" t="s">
        <v>3</v>
      </c>
      <c r="C10" s="10">
        <v>8</v>
      </c>
      <c r="E10" s="82" t="str">
        <f t="array" ref="E10">IF(E9="","",IFERROR(INDEX(A$2:A$999,MATCH(1,COUNTIF(E9,"&lt;"&amp;A$2:A$999),)),""))</f>
        <v>Болт М10х30</v>
      </c>
      <c r="F10" s="82">
        <f t="shared" si="0"/>
        <v>12</v>
      </c>
    </row>
    <row r="11" spans="1:6" s="3" customFormat="1" ht="15" x14ac:dyDescent="0.2">
      <c r="A11" s="8" t="s">
        <v>313</v>
      </c>
      <c r="B11" s="9" t="s">
        <v>3</v>
      </c>
      <c r="C11" s="10">
        <v>8</v>
      </c>
      <c r="E11" s="82" t="str">
        <f t="array" ref="E11">IF(E10="","",IFERROR(INDEX(A$2:A$999,MATCH(1,COUNTIF(E10,"&lt;"&amp;A$2:A$999),)),""))</f>
        <v>Болт М10Х40</v>
      </c>
      <c r="F11" s="82">
        <f t="shared" si="0"/>
        <v>45</v>
      </c>
    </row>
    <row r="12" spans="1:6" s="3" customFormat="1" ht="15" x14ac:dyDescent="0.2">
      <c r="A12" s="8" t="s">
        <v>330</v>
      </c>
      <c r="B12" s="9" t="s">
        <v>3</v>
      </c>
      <c r="C12" s="10">
        <v>12</v>
      </c>
      <c r="E12" s="82" t="str">
        <f t="array" ref="E12">IF(E11="","",IFERROR(INDEX(A$2:A$999,MATCH(1,COUNTIF(E11,"&lt;"&amp;A$2:A$999),)),""))</f>
        <v>Болт М12</v>
      </c>
      <c r="F12" s="82">
        <f t="shared" si="0"/>
        <v>5</v>
      </c>
    </row>
    <row r="13" spans="1:6" s="3" customFormat="1" ht="15" x14ac:dyDescent="0.2">
      <c r="A13" s="8" t="s">
        <v>31</v>
      </c>
      <c r="B13" s="9" t="s">
        <v>3</v>
      </c>
      <c r="C13" s="10">
        <v>25</v>
      </c>
      <c r="E13" s="82" t="str">
        <f t="array" ref="E13">IF(E12="","",IFERROR(INDEX(A$2:A$999,MATCH(1,COUNTIF(E12,"&lt;"&amp;A$2:A$999),)),""))</f>
        <v>Болт М12x140</v>
      </c>
      <c r="F13" s="82">
        <f t="shared" si="0"/>
        <v>4</v>
      </c>
    </row>
    <row r="14" spans="1:6" s="3" customFormat="1" ht="15" x14ac:dyDescent="0.2">
      <c r="A14" s="8" t="s">
        <v>31</v>
      </c>
      <c r="B14" s="9" t="s">
        <v>3</v>
      </c>
      <c r="C14" s="10">
        <v>20</v>
      </c>
      <c r="E14" s="82" t="str">
        <f t="array" ref="E14">IF(E13="","",IFERROR(INDEX(A$2:A$999,MATCH(1,COUNTIF(E13,"&lt;"&amp;A$2:A$999),)),""))</f>
        <v>Болт М12x50</v>
      </c>
      <c r="F14" s="82">
        <f t="shared" ref="F14:F77" si="1">IF(E14="","",SUMIF(A$2:A$999,E14,C$2:C$999))</f>
        <v>4</v>
      </c>
    </row>
    <row r="15" spans="1:6" s="3" customFormat="1" ht="15" x14ac:dyDescent="0.2">
      <c r="A15" s="8" t="s">
        <v>139</v>
      </c>
      <c r="B15" s="9" t="s">
        <v>3</v>
      </c>
      <c r="C15" s="10">
        <v>1</v>
      </c>
      <c r="E15" s="82" t="str">
        <f t="array" ref="E15">IF(E14="","",IFERROR(INDEX(A$2:A$999,MATCH(1,COUNTIF(E14,"&lt;"&amp;A$2:A$999),)),""))</f>
        <v>Болт М12х35</v>
      </c>
      <c r="F15" s="82">
        <f t="shared" si="1"/>
        <v>2</v>
      </c>
    </row>
    <row r="16" spans="1:6" s="3" customFormat="1" ht="15" x14ac:dyDescent="0.2">
      <c r="A16" s="8" t="s">
        <v>139</v>
      </c>
      <c r="B16" s="9" t="s">
        <v>3</v>
      </c>
      <c r="C16" s="10">
        <v>4</v>
      </c>
      <c r="E16" s="82" t="str">
        <f t="array" ref="E16">IF(E15="","",IFERROR(INDEX(A$2:A$999,MATCH(1,COUNTIF(E15,"&lt;"&amp;A$2:A$999),)),""))</f>
        <v>Болт М12х60</v>
      </c>
      <c r="F16" s="82">
        <f t="shared" si="1"/>
        <v>2</v>
      </c>
    </row>
    <row r="17" spans="1:6" s="3" customFormat="1" ht="15" x14ac:dyDescent="0.2">
      <c r="A17" s="8" t="s">
        <v>311</v>
      </c>
      <c r="B17" s="9" t="s">
        <v>3</v>
      </c>
      <c r="C17" s="10">
        <v>4</v>
      </c>
      <c r="E17" s="82" t="str">
        <f t="array" ref="E17">IF(E16="","",IFERROR(INDEX(A$2:A$999,MATCH(1,COUNTIF(E16,"&lt;"&amp;A$2:A$999),)),""))</f>
        <v>Болт М12х80</v>
      </c>
      <c r="F17" s="82">
        <f t="shared" si="1"/>
        <v>2</v>
      </c>
    </row>
    <row r="18" spans="1:6" s="3" customFormat="1" ht="15" x14ac:dyDescent="0.2">
      <c r="A18" s="8" t="s">
        <v>356</v>
      </c>
      <c r="B18" s="9" t="s">
        <v>3</v>
      </c>
      <c r="C18" s="10">
        <v>4</v>
      </c>
      <c r="E18" s="82" t="str">
        <f t="array" ref="E18">IF(E17="","",IFERROR(INDEX(A$2:A$999,MATCH(1,COUNTIF(E17,"&lt;"&amp;A$2:A$999),)),""))</f>
        <v>Болт М16x200</v>
      </c>
      <c r="F18" s="82">
        <f t="shared" si="1"/>
        <v>8</v>
      </c>
    </row>
    <row r="19" spans="1:6" s="3" customFormat="1" ht="15" x14ac:dyDescent="0.2">
      <c r="A19" s="7" t="s">
        <v>193</v>
      </c>
      <c r="B19" s="11" t="s">
        <v>3</v>
      </c>
      <c r="C19" s="12">
        <v>2</v>
      </c>
      <c r="E19" s="82" t="str">
        <f t="array" ref="E19">IF(E18="","",IFERROR(INDEX(A$2:A$999,MATCH(1,COUNTIF(E18,"&lt;"&amp;A$2:A$999),)),""))</f>
        <v>Болт М16x70</v>
      </c>
      <c r="F19" s="82">
        <f t="shared" si="1"/>
        <v>48</v>
      </c>
    </row>
    <row r="20" spans="1:6" s="3" customFormat="1" ht="15" x14ac:dyDescent="0.2">
      <c r="A20" s="7" t="s">
        <v>202</v>
      </c>
      <c r="B20" s="11" t="s">
        <v>3</v>
      </c>
      <c r="C20" s="12">
        <v>2</v>
      </c>
      <c r="E20" s="82" t="str">
        <f t="array" ref="E20">IF(E19="","",IFERROR(INDEX(A$2:A$999,MATCH(1,COUNTIF(E19,"&lt;"&amp;A$2:A$999),)),""))</f>
        <v>Болт М20x180</v>
      </c>
      <c r="F20" s="82">
        <f t="shared" si="1"/>
        <v>4</v>
      </c>
    </row>
    <row r="21" spans="1:6" s="3" customFormat="1" ht="15" x14ac:dyDescent="0.2">
      <c r="A21" s="7" t="s">
        <v>192</v>
      </c>
      <c r="B21" s="11" t="s">
        <v>3</v>
      </c>
      <c r="C21" s="12">
        <v>2</v>
      </c>
      <c r="E21" s="82" t="str">
        <f t="array" ref="E21">IF(E20="","",IFERROR(INDEX(A$2:A$999,MATCH(1,COUNTIF(E20,"&lt;"&amp;A$2:A$999),)),""))</f>
        <v>Болт М20x340</v>
      </c>
      <c r="F21" s="82">
        <f t="shared" si="1"/>
        <v>4</v>
      </c>
    </row>
    <row r="22" spans="1:6" s="3" customFormat="1" ht="15" x14ac:dyDescent="0.2">
      <c r="A22" s="47" t="s">
        <v>267</v>
      </c>
      <c r="B22" s="48" t="s">
        <v>3</v>
      </c>
      <c r="C22" s="49">
        <v>4</v>
      </c>
      <c r="E22" s="82" t="str">
        <f t="array" ref="E22">IF(E21="","",IFERROR(INDEX(A$2:A$999,MATCH(1,COUNTIF(E21,"&lt;"&amp;A$2:A$999),)),""))</f>
        <v>Болт М20x60</v>
      </c>
      <c r="F22" s="82">
        <f t="shared" si="1"/>
        <v>8</v>
      </c>
    </row>
    <row r="23" spans="1:6" s="3" customFormat="1" ht="15" x14ac:dyDescent="0.25">
      <c r="A23" s="22" t="s">
        <v>267</v>
      </c>
      <c r="B23" s="9" t="s">
        <v>3</v>
      </c>
      <c r="C23" s="21">
        <v>4</v>
      </c>
      <c r="E23" s="82" t="str">
        <f t="array" ref="E23">IF(E22="","",IFERROR(INDEX(A$2:A$999,MATCH(1,COUNTIF(E22,"&lt;"&amp;A$2:A$999),)),""))</f>
        <v>Болт М20x90</v>
      </c>
      <c r="F23" s="82">
        <f t="shared" si="1"/>
        <v>6</v>
      </c>
    </row>
    <row r="24" spans="1:6" s="3" customFormat="1" ht="15" x14ac:dyDescent="0.2">
      <c r="A24" s="26" t="s">
        <v>323</v>
      </c>
      <c r="B24" s="9" t="s">
        <v>3</v>
      </c>
      <c r="C24" s="10">
        <v>24</v>
      </c>
      <c r="E24" s="82" t="str">
        <f t="array" ref="E24">IF(E23="","",IFERROR(INDEX(A$2:A$999,MATCH(1,COUNTIF(E23,"&lt;"&amp;A$2:A$999),)),""))</f>
        <v>Болт М20х60</v>
      </c>
      <c r="F24" s="82">
        <f t="shared" si="1"/>
        <v>12</v>
      </c>
    </row>
    <row r="25" spans="1:6" s="3" customFormat="1" ht="15" x14ac:dyDescent="0.2">
      <c r="A25" s="8" t="s">
        <v>323</v>
      </c>
      <c r="B25" s="9" t="s">
        <v>3</v>
      </c>
      <c r="C25" s="10">
        <v>24</v>
      </c>
      <c r="E25" s="82" t="str">
        <f t="array" ref="E25">IF(E24="","",IFERROR(INDEX(A$2:A$999,MATCH(1,COUNTIF(E24,"&lt;"&amp;A$2:A$999),)),""))</f>
        <v>Болт М36х3</v>
      </c>
      <c r="F25" s="82">
        <f t="shared" si="1"/>
        <v>2</v>
      </c>
    </row>
    <row r="26" spans="1:6" s="3" customFormat="1" ht="15" x14ac:dyDescent="0.25">
      <c r="A26" s="22" t="s">
        <v>266</v>
      </c>
      <c r="B26" s="9" t="s">
        <v>3</v>
      </c>
      <c r="C26" s="21">
        <v>4</v>
      </c>
      <c r="E26" s="82" t="str">
        <f t="array" ref="E26">IF(E25="","",IFERROR(INDEX(A$2:A$999,MATCH(1,COUNTIF(E25,"&lt;"&amp;A$2:A$999),)),""))</f>
        <v>Болт М6Х30</v>
      </c>
      <c r="F26" s="82">
        <f t="shared" si="1"/>
        <v>4</v>
      </c>
    </row>
    <row r="27" spans="1:6" s="3" customFormat="1" ht="15" x14ac:dyDescent="0.25">
      <c r="A27" s="22" t="s">
        <v>265</v>
      </c>
      <c r="B27" s="9" t="s">
        <v>3</v>
      </c>
      <c r="C27" s="21">
        <v>4</v>
      </c>
      <c r="E27" s="82" t="str">
        <f t="array" ref="E27">IF(E26="","",IFERROR(INDEX(A$2:A$999,MATCH(1,COUNTIF(E26,"&lt;"&amp;A$2:A$999),)),""))</f>
        <v>Болт М6Х40</v>
      </c>
      <c r="F27" s="82">
        <f t="shared" si="1"/>
        <v>4</v>
      </c>
    </row>
    <row r="28" spans="1:6" s="3" customFormat="1" ht="15" x14ac:dyDescent="0.2">
      <c r="A28" s="8" t="s">
        <v>263</v>
      </c>
      <c r="B28" s="9" t="s">
        <v>3</v>
      </c>
      <c r="C28" s="10">
        <v>2</v>
      </c>
      <c r="E28" s="82" t="str">
        <f t="array" ref="E28">IF(E27="","",IFERROR(INDEX(A$2:A$999,MATCH(1,COUNTIF(E27,"&lt;"&amp;A$2:A$999),)),""))</f>
        <v>Болт М8</v>
      </c>
      <c r="F28" s="82">
        <f t="shared" si="1"/>
        <v>28</v>
      </c>
    </row>
    <row r="29" spans="1:6" s="3" customFormat="1" ht="15" x14ac:dyDescent="0.25">
      <c r="A29" s="22" t="s">
        <v>263</v>
      </c>
      <c r="B29" s="9" t="s">
        <v>3</v>
      </c>
      <c r="C29" s="21">
        <v>6</v>
      </c>
      <c r="E29" s="82" t="str">
        <f t="array" ref="E29">IF(E28="","",IFERROR(INDEX(A$2:A$999,MATCH(1,COUNTIF(E28,"&lt;"&amp;A$2:A$999),)),""))</f>
        <v>Болт М8-6qх25 ГОСТ 7805-70</v>
      </c>
      <c r="F29" s="82">
        <f t="shared" si="1"/>
        <v>0</v>
      </c>
    </row>
    <row r="30" spans="1:6" s="3" customFormat="1" ht="15" x14ac:dyDescent="0.25">
      <c r="A30" s="22" t="s">
        <v>264</v>
      </c>
      <c r="B30" s="9" t="s">
        <v>3</v>
      </c>
      <c r="C30" s="21">
        <v>6</v>
      </c>
      <c r="E30" s="82" t="str">
        <f t="array" ref="E30">IF(E29="","",IFERROR(INDEX(A$2:A$999,MATCH(1,COUNTIF(E29,"&lt;"&amp;A$2:A$999),)),""))</f>
        <v>Болт М8x30</v>
      </c>
      <c r="F30" s="82">
        <f t="shared" si="1"/>
        <v>6</v>
      </c>
    </row>
    <row r="31" spans="1:6" s="3" customFormat="1" ht="15" x14ac:dyDescent="0.2">
      <c r="A31" s="7" t="s">
        <v>178</v>
      </c>
      <c r="B31" s="11" t="s">
        <v>3</v>
      </c>
      <c r="C31" s="12">
        <v>12</v>
      </c>
      <c r="E31" s="82" t="str">
        <f t="array" ref="E31">IF(E30="","",IFERROR(INDEX(A$2:A$999,MATCH(1,COUNTIF(E30,"&lt;"&amp;A$2:A$999),)),""))</f>
        <v>Болт М8x40</v>
      </c>
      <c r="F31" s="82">
        <f t="shared" si="1"/>
        <v>32</v>
      </c>
    </row>
    <row r="32" spans="1:6" s="3" customFormat="1" ht="15" x14ac:dyDescent="0.2">
      <c r="A32" s="8" t="s">
        <v>76</v>
      </c>
      <c r="B32" s="9" t="s">
        <v>3</v>
      </c>
      <c r="C32" s="10">
        <v>2</v>
      </c>
      <c r="E32" s="82" t="str">
        <f t="array" ref="E32">IF(E31="","",IFERROR(INDEX(A$2:A$999,MATCH(1,COUNTIF(E31,"&lt;"&amp;A$2:A$999),)),""))</f>
        <v>Болт М8х30</v>
      </c>
      <c r="F32" s="82">
        <f t="shared" si="1"/>
        <v>27</v>
      </c>
    </row>
    <row r="33" spans="1:6" s="3" customFormat="1" ht="15" x14ac:dyDescent="0.2">
      <c r="A33" s="8" t="s">
        <v>32</v>
      </c>
      <c r="B33" s="9" t="s">
        <v>3</v>
      </c>
      <c r="C33" s="10">
        <v>4</v>
      </c>
      <c r="E33" s="82" t="str">
        <f t="array" ref="E33">IF(E32="","",IFERROR(INDEX(A$2:A$999,MATCH(1,COUNTIF(E32,"&lt;"&amp;A$2:A$999),)),""))</f>
        <v>Болт мебельный 10x60</v>
      </c>
      <c r="F33" s="82">
        <f t="shared" si="1"/>
        <v>4</v>
      </c>
    </row>
    <row r="34" spans="1:6" s="3" customFormat="1" ht="15" x14ac:dyDescent="0.2">
      <c r="A34" s="8" t="s">
        <v>42</v>
      </c>
      <c r="B34" s="9" t="s">
        <v>3</v>
      </c>
      <c r="C34" s="10">
        <v>4</v>
      </c>
      <c r="E34" s="82" t="str">
        <f t="array" ref="E34">IF(E33="","",IFERROR(INDEX(A$2:A$999,MATCH(1,COUNTIF(E33,"&lt;"&amp;A$2:A$999),)),""))</f>
        <v>Брызговик "КАМАЗ"</v>
      </c>
      <c r="F34" s="82">
        <f t="shared" si="1"/>
        <v>2</v>
      </c>
    </row>
    <row r="35" spans="1:6" s="3" customFormat="1" ht="15" x14ac:dyDescent="0.2">
      <c r="A35" s="26" t="s">
        <v>20</v>
      </c>
      <c r="B35" s="9" t="s">
        <v>3</v>
      </c>
      <c r="C35" s="10">
        <v>3</v>
      </c>
      <c r="E35" s="82" t="str">
        <f t="array" ref="E35">IF(E34="","",IFERROR(INDEX(A$2:A$999,MATCH(1,COUNTIF(E34,"&lt;"&amp;A$2:A$999),)),""))</f>
        <v>Вал карданный КАМАЗ</v>
      </c>
      <c r="F35" s="82">
        <f t="shared" si="1"/>
        <v>1</v>
      </c>
    </row>
    <row r="36" spans="1:6" s="3" customFormat="1" ht="15" x14ac:dyDescent="0.2">
      <c r="A36" s="8" t="s">
        <v>20</v>
      </c>
      <c r="B36" s="9" t="s">
        <v>3</v>
      </c>
      <c r="C36" s="10">
        <v>2</v>
      </c>
      <c r="E36" s="82" t="str">
        <f t="array" ref="E36">IF(E35="","",IFERROR(INDEX(A$2:A$999,MATCH(1,COUNTIF(E35,"&lt;"&amp;A$2:A$999),)),""))</f>
        <v>Вентилятор обдува окна машиниста 24В</v>
      </c>
      <c r="F36" s="82">
        <f t="shared" si="1"/>
        <v>1</v>
      </c>
    </row>
    <row r="37" spans="1:6" s="3" customFormat="1" ht="15" x14ac:dyDescent="0.2">
      <c r="A37" s="8" t="s">
        <v>20</v>
      </c>
      <c r="B37" s="9" t="s">
        <v>3</v>
      </c>
      <c r="C37" s="10">
        <v>5</v>
      </c>
      <c r="E37" s="82" t="str">
        <f t="array" ref="E37">IF(E36="","",IFERROR(INDEX(A$2:A$999,MATCH(1,COUNTIF(E36,"&lt;"&amp;A$2:A$999),)),""))</f>
        <v>Вилка кабельная 024 пер. 3Р+РЕ 32А</v>
      </c>
      <c r="F37" s="82">
        <f t="shared" si="1"/>
        <v>2</v>
      </c>
    </row>
    <row r="38" spans="1:6" s="3" customFormat="1" ht="15" x14ac:dyDescent="0.2">
      <c r="A38" s="8" t="s">
        <v>20</v>
      </c>
      <c r="B38" s="9" t="s">
        <v>3</v>
      </c>
      <c r="C38" s="10">
        <v>16</v>
      </c>
      <c r="E38" s="82" t="str">
        <f t="array" ref="E38">IF(E37="","",IFERROR(INDEX(A$2:A$999,MATCH(1,COUNTIF(E37,"&lt;"&amp;A$2:A$999),)),""))</f>
        <v>Винт 8x80</v>
      </c>
      <c r="F38" s="82">
        <f t="shared" si="1"/>
        <v>32</v>
      </c>
    </row>
    <row r="39" spans="1:6" s="3" customFormat="1" ht="15" x14ac:dyDescent="0.2">
      <c r="A39" s="13" t="s">
        <v>20</v>
      </c>
      <c r="B39" s="14" t="s">
        <v>3</v>
      </c>
      <c r="C39" s="15">
        <v>2</v>
      </c>
      <c r="E39" s="82" t="str">
        <f t="array" ref="E39">IF(E38="","",IFERROR(INDEX(A$2:A$999,MATCH(1,COUNTIF(E38,"&lt;"&amp;A$2:A$999),)),""))</f>
        <v>Винт М4</v>
      </c>
      <c r="F39" s="82">
        <f t="shared" si="1"/>
        <v>20</v>
      </c>
    </row>
    <row r="40" spans="1:6" s="3" customFormat="1" ht="15" x14ac:dyDescent="0.2">
      <c r="A40" s="26" t="s">
        <v>113</v>
      </c>
      <c r="B40" s="9" t="s">
        <v>3</v>
      </c>
      <c r="C40" s="10" t="s">
        <v>114</v>
      </c>
      <c r="E40" s="82" t="str">
        <f t="array" ref="E40">IF(E39="","",IFERROR(INDEX(A$2:A$999,MATCH(1,COUNTIF(E39,"&lt;"&amp;A$2:A$999),)),""))</f>
        <v>Винт М5х12</v>
      </c>
      <c r="F40" s="82">
        <f t="shared" si="1"/>
        <v>3</v>
      </c>
    </row>
    <row r="41" spans="1:6" s="3" customFormat="1" ht="15" x14ac:dyDescent="0.2">
      <c r="A41" s="47" t="s">
        <v>293</v>
      </c>
      <c r="B41" s="48" t="s">
        <v>3</v>
      </c>
      <c r="C41" s="49">
        <v>6</v>
      </c>
      <c r="E41" s="82" t="str">
        <f t="array" ref="E41">IF(E40="","",IFERROR(INDEX(A$2:A$999,MATCH(1,COUNTIF(E40,"&lt;"&amp;A$2:A$999),)),""))</f>
        <v>Винт М6Х10 с потайной головкой</v>
      </c>
      <c r="F41" s="82">
        <f t="shared" si="1"/>
        <v>2</v>
      </c>
    </row>
    <row r="42" spans="1:6" s="3" customFormat="1" ht="15" x14ac:dyDescent="0.25">
      <c r="A42" s="34" t="s">
        <v>317</v>
      </c>
      <c r="B42" s="35" t="s">
        <v>3</v>
      </c>
      <c r="C42" s="50">
        <v>8</v>
      </c>
      <c r="E42" s="82" t="str">
        <f t="array" ref="E42">IF(E41="","",IFERROR(INDEX(A$2:A$999,MATCH(1,COUNTIF(E41,"&lt;"&amp;A$2:A$999),)),""))</f>
        <v>Винт саморез ф 4,2х16</v>
      </c>
      <c r="F42" s="82">
        <f t="shared" si="1"/>
        <v>40</v>
      </c>
    </row>
    <row r="43" spans="1:6" s="3" customFormat="1" ht="15" x14ac:dyDescent="0.25">
      <c r="A43" s="34" t="s">
        <v>317</v>
      </c>
      <c r="B43" s="35" t="s">
        <v>3</v>
      </c>
      <c r="C43" s="50">
        <f>8*3</f>
        <v>24</v>
      </c>
      <c r="E43" s="82" t="str">
        <f t="array" ref="E43">IF(E42="","",IFERROR(INDEX(A$2:A$999,MATCH(1,COUNTIF(E42,"&lt;"&amp;A$2:A$999),)),""))</f>
        <v>Винт саморез ф4,2х19</v>
      </c>
      <c r="F43" s="82">
        <f t="shared" si="1"/>
        <v>50</v>
      </c>
    </row>
    <row r="44" spans="1:6" s="3" customFormat="1" ht="15" x14ac:dyDescent="0.2">
      <c r="A44" s="8" t="s">
        <v>33</v>
      </c>
      <c r="B44" s="9" t="s">
        <v>3</v>
      </c>
      <c r="C44" s="10">
        <v>13</v>
      </c>
      <c r="E44" s="82" t="str">
        <f t="array" ref="E44">IF(E43="","",IFERROR(INDEX(A$2:A$999,MATCH(1,COUNTIF(E43,"&lt;"&amp;A$2:A$999),)),""))</f>
        <v>Винт саморез ф4,2х41</v>
      </c>
      <c r="F44" s="82">
        <f t="shared" si="1"/>
        <v>80</v>
      </c>
    </row>
    <row r="45" spans="1:6" s="3" customFormat="1" ht="15" x14ac:dyDescent="0.2">
      <c r="A45" s="8" t="s">
        <v>33</v>
      </c>
      <c r="B45" s="9" t="s">
        <v>3</v>
      </c>
      <c r="C45" s="10">
        <v>14</v>
      </c>
      <c r="E45" s="82" t="str">
        <f t="array" ref="E45">IF(E44="","",IFERROR(INDEX(A$2:A$999,MATCH(1,COUNTIF(E44,"&lt;"&amp;A$2:A$999),)),""))</f>
        <v>Винт саморез4,2х25</v>
      </c>
      <c r="F45" s="82">
        <f t="shared" si="1"/>
        <v>10</v>
      </c>
    </row>
    <row r="46" spans="1:6" s="3" customFormat="1" ht="15" x14ac:dyDescent="0.25">
      <c r="A46" s="22" t="s">
        <v>277</v>
      </c>
      <c r="B46" s="9" t="s">
        <v>3</v>
      </c>
      <c r="C46" s="23">
        <v>4</v>
      </c>
      <c r="E46" s="82" t="str">
        <f t="array" ref="E46">IF(E45="","",IFERROR(INDEX(A$2:A$999,MATCH(1,COUNTIF(E45,"&lt;"&amp;A$2:A$999),)),""))</f>
        <v>Винт саморезный 4х30</v>
      </c>
      <c r="F46" s="82">
        <f t="shared" si="1"/>
        <v>25</v>
      </c>
    </row>
    <row r="47" spans="1:6" s="3" customFormat="1" ht="15" x14ac:dyDescent="0.2">
      <c r="A47" s="8" t="s">
        <v>248</v>
      </c>
      <c r="B47" s="9" t="s">
        <v>3</v>
      </c>
      <c r="C47" s="10">
        <v>2</v>
      </c>
      <c r="E47" s="82" t="str">
        <f t="array" ref="E47">IF(E46="","",IFERROR(INDEX(A$2:A$999,MATCH(1,COUNTIF(E46,"&lt;"&amp;A$2:A$999),)),""))</f>
        <v>Винт-саморез  без покрытия (черный)  Ø 4,2x41</v>
      </c>
      <c r="F47" s="82">
        <f t="shared" si="1"/>
        <v>300</v>
      </c>
    </row>
    <row r="48" spans="1:6" s="3" customFormat="1" ht="15" x14ac:dyDescent="0.25">
      <c r="A48" s="22" t="s">
        <v>268</v>
      </c>
      <c r="B48" s="9" t="s">
        <v>3</v>
      </c>
      <c r="C48" s="21">
        <v>1</v>
      </c>
      <c r="E48" s="82" t="str">
        <f t="array" ref="E48">IF(E47="","",IFERROR(INDEX(A$2:A$999,MATCH(1,COUNTIF(E47,"&lt;"&amp;A$2:A$999),)),""))</f>
        <v>Винт-саморез  без покрытия (черный)  Ø 4,2х25</v>
      </c>
      <c r="F48" s="82">
        <f t="shared" si="1"/>
        <v>100</v>
      </c>
    </row>
    <row r="49" spans="1:6" s="3" customFormat="1" ht="15" x14ac:dyDescent="0.25">
      <c r="A49" s="30" t="s">
        <v>210</v>
      </c>
      <c r="B49" s="9" t="s">
        <v>3</v>
      </c>
      <c r="C49" s="23">
        <v>1</v>
      </c>
      <c r="E49" s="82" t="str">
        <f t="array" ref="E49">IF(E48="","",IFERROR(INDEX(A$2:A$999,MATCH(1,COUNTIF(E48,"&lt;"&amp;A$2:A$999),)),""))</f>
        <v>Винт-саморез  без покрытия (черный)  Ø 4,2х64</v>
      </c>
      <c r="F49" s="82">
        <f t="shared" si="1"/>
        <v>500</v>
      </c>
    </row>
    <row r="50" spans="1:6" s="3" customFormat="1" ht="15" x14ac:dyDescent="0.2">
      <c r="A50" s="6" t="s">
        <v>385</v>
      </c>
      <c r="B50" s="46" t="s">
        <v>258</v>
      </c>
      <c r="C50" s="17">
        <v>2</v>
      </c>
      <c r="E50" s="82" t="str">
        <f t="array" ref="E50">IF(E49="","",IFERROR(INDEX(A$2:A$999,MATCH(1,COUNTIF(E49,"&lt;"&amp;A$2:A$999),)),""))</f>
        <v>Винт-саморез  хромированный  Ø 4,2х19</v>
      </c>
      <c r="F50" s="82">
        <f t="shared" si="1"/>
        <v>500</v>
      </c>
    </row>
    <row r="51" spans="1:6" s="3" customFormat="1" ht="15" x14ac:dyDescent="0.2">
      <c r="A51" s="8" t="s">
        <v>312</v>
      </c>
      <c r="B51" s="9" t="s">
        <v>3</v>
      </c>
      <c r="C51" s="10">
        <v>32</v>
      </c>
      <c r="E51" s="82" t="str">
        <f t="array" ref="E51">IF(E50="","",IFERROR(INDEX(A$2:A$999,MATCH(1,COUNTIF(E50,"&lt;"&amp;A$2:A$999),)),""))</f>
        <v>Винт-саморез  хромированный  Ø 4,2х19 с буром</v>
      </c>
      <c r="F51" s="82">
        <f t="shared" si="1"/>
        <v>1500</v>
      </c>
    </row>
    <row r="52" spans="1:6" s="3" customFormat="1" ht="15" x14ac:dyDescent="0.2">
      <c r="A52" s="6" t="s">
        <v>396</v>
      </c>
      <c r="B52" s="46" t="s">
        <v>258</v>
      </c>
      <c r="C52" s="17">
        <v>20</v>
      </c>
      <c r="E52" s="82" t="str">
        <f t="array" ref="E52">IF(E51="","",IFERROR(INDEX(A$2:A$999,MATCH(1,COUNTIF(E51,"&lt;"&amp;A$2:A$999),)),""))</f>
        <v>Винт-саморез  хромированный  Ø 4,2х41</v>
      </c>
      <c r="F52" s="82">
        <f t="shared" si="1"/>
        <v>200</v>
      </c>
    </row>
    <row r="53" spans="1:6" s="3" customFormat="1" ht="15" x14ac:dyDescent="0.2">
      <c r="A53" s="7" t="s">
        <v>179</v>
      </c>
      <c r="B53" s="11" t="s">
        <v>3</v>
      </c>
      <c r="C53" s="12">
        <v>3</v>
      </c>
      <c r="E53" s="82" t="str">
        <f t="array" ref="E53">IF(E52="","",IFERROR(INDEX(A$2:A$999,MATCH(1,COUNTIF(E52,"&lt;"&amp;A$2:A$999),)),""))</f>
        <v>Винт-саморез  хромированный  Ø 4,2х41 с буром</v>
      </c>
      <c r="F53" s="82">
        <f t="shared" si="1"/>
        <v>200</v>
      </c>
    </row>
    <row r="54" spans="1:6" s="3" customFormat="1" ht="15" x14ac:dyDescent="0.2">
      <c r="A54" s="8" t="s">
        <v>43</v>
      </c>
      <c r="B54" s="9" t="s">
        <v>3</v>
      </c>
      <c r="C54" s="10">
        <v>2</v>
      </c>
      <c r="E54" s="82" t="str">
        <f t="array" ref="E54">IF(E53="","",IFERROR(INDEX(A$2:A$999,MATCH(1,COUNTIF(E53,"&lt;"&amp;A$2:A$999),)),""))</f>
        <v>Воронка фильтровальная 190 мкр.</v>
      </c>
      <c r="F54" s="82">
        <f t="shared" si="1"/>
        <v>8</v>
      </c>
    </row>
    <row r="55" spans="1:6" s="3" customFormat="1" ht="15" x14ac:dyDescent="0.2">
      <c r="A55" s="8" t="s">
        <v>44</v>
      </c>
      <c r="B55" s="9" t="s">
        <v>3</v>
      </c>
      <c r="C55" s="10">
        <v>40</v>
      </c>
      <c r="E55" s="82" t="str">
        <f t="array" ref="E55">IF(E54="","",IFERROR(INDEX(A$2:A$999,MATCH(1,COUNTIF(E54,"&lt;"&amp;A$2:A$999),)),""))</f>
        <v>Выключатель 1 модуль 1 кл. Mosaic-LEG077000</v>
      </c>
      <c r="F55" s="82">
        <f t="shared" si="1"/>
        <v>4</v>
      </c>
    </row>
    <row r="56" spans="1:6" s="3" customFormat="1" ht="15" x14ac:dyDescent="0.2">
      <c r="A56" s="8" t="s">
        <v>308</v>
      </c>
      <c r="B56" s="9" t="s">
        <v>3</v>
      </c>
      <c r="C56" s="10">
        <v>50</v>
      </c>
      <c r="E56" s="82" t="str">
        <f t="array" ref="E56">IF(E55="","",IFERROR(INDEX(A$2:A$999,MATCH(1,COUNTIF(E55,"&lt;"&amp;A$2:A$999),)),""))</f>
        <v>Гайка  М36х3</v>
      </c>
      <c r="F56" s="82">
        <f t="shared" si="1"/>
        <v>4</v>
      </c>
    </row>
    <row r="57" spans="1:6" s="3" customFormat="1" ht="15" x14ac:dyDescent="0.2">
      <c r="A57" s="8" t="s">
        <v>306</v>
      </c>
      <c r="B57" s="9" t="s">
        <v>3</v>
      </c>
      <c r="C57" s="10">
        <v>60</v>
      </c>
      <c r="E57" s="82" t="str">
        <f t="array" ref="E57">IF(E56="","",IFERROR(INDEX(A$2:A$999,MATCH(1,COUNTIF(E56,"&lt;"&amp;A$2:A$999),)),""))</f>
        <v>Гайка барашек М8</v>
      </c>
      <c r="F57" s="82">
        <f t="shared" si="1"/>
        <v>4</v>
      </c>
    </row>
    <row r="58" spans="1:6" s="3" customFormat="1" ht="15" x14ac:dyDescent="0.2">
      <c r="A58" s="8" t="s">
        <v>306</v>
      </c>
      <c r="B58" s="9" t="s">
        <v>3</v>
      </c>
      <c r="C58" s="10">
        <v>20</v>
      </c>
      <c r="E58" s="82" t="str">
        <f t="array" ref="E58">IF(E57="","",IFERROR(INDEX(A$2:A$999,MATCH(1,COUNTIF(E57,"&lt;"&amp;A$2:A$999),)),""))</f>
        <v>Гайка М10</v>
      </c>
      <c r="F58" s="82">
        <f t="shared" si="1"/>
        <v>46</v>
      </c>
    </row>
    <row r="59" spans="1:6" s="3" customFormat="1" ht="15" x14ac:dyDescent="0.2">
      <c r="A59" s="13" t="s">
        <v>208</v>
      </c>
      <c r="B59" s="14" t="s">
        <v>3</v>
      </c>
      <c r="C59" s="15">
        <f>10</f>
        <v>10</v>
      </c>
      <c r="E59" s="82" t="str">
        <f t="array" ref="E59">IF(E58="","",IFERROR(INDEX(A$2:A$999,MATCH(1,COUNTIF(E58,"&lt;"&amp;A$2:A$999),)),""))</f>
        <v>Гайка М12</v>
      </c>
      <c r="F59" s="82">
        <f t="shared" si="1"/>
        <v>8</v>
      </c>
    </row>
    <row r="60" spans="1:6" s="3" customFormat="1" ht="15" x14ac:dyDescent="0.25">
      <c r="A60" s="22" t="s">
        <v>211</v>
      </c>
      <c r="B60" s="9" t="s">
        <v>3</v>
      </c>
      <c r="C60" s="23">
        <v>25</v>
      </c>
      <c r="E60" s="82" t="str">
        <f t="array" ref="E60">IF(E59="","",IFERROR(INDEX(A$2:A$999,MATCH(1,COUNTIF(E59,"&lt;"&amp;A$2:A$999),)),""))</f>
        <v>Гайка М12-6Н</v>
      </c>
      <c r="F60" s="82">
        <f t="shared" si="1"/>
        <v>4</v>
      </c>
    </row>
    <row r="61" spans="1:6" s="3" customFormat="1" ht="15" x14ac:dyDescent="0.25">
      <c r="A61" s="22" t="s">
        <v>269</v>
      </c>
      <c r="B61" s="9" t="s">
        <v>3</v>
      </c>
      <c r="C61" s="23">
        <v>300</v>
      </c>
      <c r="E61" s="82" t="str">
        <f t="array" ref="E61">IF(E60="","",IFERROR(INDEX(A$2:A$999,MATCH(1,COUNTIF(E60,"&lt;"&amp;A$2:A$999),)),""))</f>
        <v>Гайка М12-7Н</v>
      </c>
      <c r="F61" s="82">
        <f t="shared" si="1"/>
        <v>6</v>
      </c>
    </row>
    <row r="62" spans="1:6" s="3" customFormat="1" ht="15" x14ac:dyDescent="0.25">
      <c r="A62" s="22" t="s">
        <v>270</v>
      </c>
      <c r="B62" s="9" t="s">
        <v>3</v>
      </c>
      <c r="C62" s="23">
        <v>100</v>
      </c>
      <c r="E62" s="82" t="str">
        <f t="array" ref="E62">IF(E61="","",IFERROR(INDEX(A$2:A$999,MATCH(1,COUNTIF(E61,"&lt;"&amp;A$2:A$999),)),""))</f>
        <v>Гайка М16</v>
      </c>
      <c r="F62" s="82">
        <f t="shared" si="1"/>
        <v>102</v>
      </c>
    </row>
    <row r="63" spans="1:6" s="3" customFormat="1" ht="15" x14ac:dyDescent="0.25">
      <c r="A63" s="22" t="s">
        <v>271</v>
      </c>
      <c r="B63" s="9" t="s">
        <v>3</v>
      </c>
      <c r="C63" s="23">
        <v>500</v>
      </c>
      <c r="E63" s="82" t="str">
        <f t="array" ref="E63">IF(E62="","",IFERROR(INDEX(A$2:A$999,MATCH(1,COUNTIF(E62,"&lt;"&amp;A$2:A$999),)),""))</f>
        <v>Гайка М16-7Н</v>
      </c>
      <c r="F63" s="82">
        <f t="shared" si="1"/>
        <v>5</v>
      </c>
    </row>
    <row r="64" spans="1:6" s="3" customFormat="1" ht="15" x14ac:dyDescent="0.25">
      <c r="A64" s="22" t="s">
        <v>272</v>
      </c>
      <c r="B64" s="9" t="s">
        <v>3</v>
      </c>
      <c r="C64" s="23">
        <v>500</v>
      </c>
      <c r="E64" s="82" t="str">
        <f t="array" ref="E64">IF(E63="","",IFERROR(INDEX(A$2:A$999,MATCH(1,COUNTIF(E63,"&lt;"&amp;A$2:A$999),)),""))</f>
        <v>Гайка М16х1,5</v>
      </c>
      <c r="F64" s="82">
        <f t="shared" si="1"/>
        <v>32</v>
      </c>
    </row>
    <row r="65" spans="1:6" s="3" customFormat="1" ht="15" x14ac:dyDescent="0.25">
      <c r="A65" s="22" t="s">
        <v>275</v>
      </c>
      <c r="B65" s="9" t="s">
        <v>3</v>
      </c>
      <c r="C65" s="21">
        <v>1500</v>
      </c>
      <c r="E65" s="82" t="str">
        <f t="array" ref="E65">IF(E64="","",IFERROR(INDEX(A$2:A$999,MATCH(1,COUNTIF(E64,"&lt;"&amp;A$2:A$999),)),""))</f>
        <v>Гайка М20</v>
      </c>
      <c r="F65" s="82">
        <f t="shared" si="1"/>
        <v>8</v>
      </c>
    </row>
    <row r="66" spans="1:6" s="3" customFormat="1" ht="15" x14ac:dyDescent="0.25">
      <c r="A66" s="22" t="s">
        <v>273</v>
      </c>
      <c r="B66" s="9" t="s">
        <v>3</v>
      </c>
      <c r="C66" s="21">
        <v>200</v>
      </c>
      <c r="E66" s="82" t="str">
        <f t="array" ref="E66">IF(E65="","",IFERROR(INDEX(A$2:A$999,MATCH(1,COUNTIF(E65,"&lt;"&amp;A$2:A$999),)),""))</f>
        <v>Гайка М20х1,5-7Н</v>
      </c>
      <c r="F66" s="82">
        <f t="shared" si="1"/>
        <v>2</v>
      </c>
    </row>
    <row r="67" spans="1:6" s="3" customFormat="1" ht="15" customHeight="1" x14ac:dyDescent="0.25">
      <c r="A67" s="22" t="s">
        <v>274</v>
      </c>
      <c r="B67" s="9" t="s">
        <v>3</v>
      </c>
      <c r="C67" s="21">
        <v>200</v>
      </c>
      <c r="E67" s="82" t="str">
        <f t="array" ref="E67">IF(E66="","",IFERROR(INDEX(A$2:A$999,MATCH(1,COUNTIF(E66,"&lt;"&amp;A$2:A$999),)),""))</f>
        <v>Гайка М24-7Н</v>
      </c>
      <c r="F67" s="82">
        <f t="shared" si="1"/>
        <v>2</v>
      </c>
    </row>
    <row r="68" spans="1:6" s="3" customFormat="1" ht="15" x14ac:dyDescent="0.2">
      <c r="A68" s="16" t="s">
        <v>343</v>
      </c>
      <c r="B68" s="29" t="s">
        <v>258</v>
      </c>
      <c r="C68" s="17">
        <v>8</v>
      </c>
      <c r="E68" s="82" t="str">
        <f t="array" ref="E68">IF(E67="","",IFERROR(INDEX(A$2:A$999,MATCH(1,COUNTIF(E67,"&lt;"&amp;A$2:A$999),)),""))</f>
        <v>Гайка М4</v>
      </c>
      <c r="F68" s="82">
        <f t="shared" si="1"/>
        <v>20</v>
      </c>
    </row>
    <row r="69" spans="1:6" s="3" customFormat="1" ht="15" x14ac:dyDescent="0.2">
      <c r="A69" s="6" t="s">
        <v>390</v>
      </c>
      <c r="B69" s="46" t="s">
        <v>258</v>
      </c>
      <c r="C69" s="17">
        <v>4</v>
      </c>
      <c r="E69" s="82" t="str">
        <f t="array" ref="E69">IF(E68="","",IFERROR(INDEX(A$2:A$999,MATCH(1,COUNTIF(E68,"&lt;"&amp;A$2:A$999),)),""))</f>
        <v>Гайка М6</v>
      </c>
      <c r="F69" s="82">
        <f t="shared" si="1"/>
        <v>8</v>
      </c>
    </row>
    <row r="70" spans="1:6" s="3" customFormat="1" ht="15" x14ac:dyDescent="0.2">
      <c r="A70" s="8" t="s">
        <v>77</v>
      </c>
      <c r="B70" s="9" t="s">
        <v>3</v>
      </c>
      <c r="C70" s="10">
        <v>4</v>
      </c>
      <c r="E70" s="82" t="str">
        <f t="array" ref="E70">IF(E69="","",IFERROR(INDEX(A$2:A$999,MATCH(1,COUNTIF(E69,"&lt;"&amp;A$2:A$999),)),""))</f>
        <v>Гайка М8</v>
      </c>
      <c r="F70" s="82">
        <f t="shared" si="1"/>
        <v>36</v>
      </c>
    </row>
    <row r="71" spans="1:6" s="3" customFormat="1" ht="15" x14ac:dyDescent="0.25">
      <c r="A71" s="22" t="s">
        <v>276</v>
      </c>
      <c r="B71" s="9" t="s">
        <v>3</v>
      </c>
      <c r="C71" s="23">
        <v>4</v>
      </c>
      <c r="E71" s="82" t="str">
        <f t="array" ref="E71">IF(E70="","",IFERROR(INDEX(A$2:A$999,MATCH(1,COUNTIF(E70,"&lt;"&amp;A$2:A$999),)),""))</f>
        <v>Гайка М8.01.016. ГОСТ 5915-78</v>
      </c>
      <c r="F71" s="82">
        <f t="shared" si="1"/>
        <v>0</v>
      </c>
    </row>
    <row r="72" spans="1:6" s="3" customFormat="1" ht="15" x14ac:dyDescent="0.2">
      <c r="A72" s="8" t="s">
        <v>34</v>
      </c>
      <c r="B72" s="9" t="s">
        <v>3</v>
      </c>
      <c r="C72" s="10">
        <v>12</v>
      </c>
      <c r="E72" s="82" t="str">
        <f t="array" ref="E72">IF(E71="","",IFERROR(INDEX(A$2:A$999,MATCH(1,COUNTIF(E71,"&lt;"&amp;A$2:A$999),)),""))</f>
        <v>Гайка М90х2ГОСТ 11871-88</v>
      </c>
      <c r="F72" s="82">
        <f t="shared" si="1"/>
        <v>2</v>
      </c>
    </row>
    <row r="73" spans="1:6" s="3" customFormat="1" ht="15" x14ac:dyDescent="0.2">
      <c r="A73" s="8" t="s">
        <v>34</v>
      </c>
      <c r="B73" s="9" t="s">
        <v>3</v>
      </c>
      <c r="C73" s="10">
        <v>20</v>
      </c>
      <c r="E73" s="82" t="str">
        <f t="array" ref="E73">IF(E72="","",IFERROR(INDEX(A$2:A$999,MATCH(1,COUNTIF(E72,"&lt;"&amp;A$2:A$999),)),""))</f>
        <v>Гайки М10</v>
      </c>
      <c r="F73" s="82">
        <f t="shared" si="1"/>
        <v>8</v>
      </c>
    </row>
    <row r="74" spans="1:6" s="3" customFormat="1" ht="15" x14ac:dyDescent="0.2">
      <c r="A74" s="8" t="s">
        <v>34</v>
      </c>
      <c r="B74" s="9" t="s">
        <v>3</v>
      </c>
      <c r="C74" s="10">
        <v>4</v>
      </c>
      <c r="E74" s="82" t="str">
        <f t="array" ref="E74">IF(E73="","",IFERROR(INDEX(A$2:A$999,MATCH(1,COUNTIF(E73,"&lt;"&amp;A$2:A$999),)),""))</f>
        <v>Герметик силиконовый</v>
      </c>
      <c r="F74" s="82">
        <f t="shared" si="1"/>
        <v>5</v>
      </c>
    </row>
    <row r="75" spans="1:6" s="3" customFormat="1" ht="15" x14ac:dyDescent="0.2">
      <c r="A75" s="8" t="s">
        <v>34</v>
      </c>
      <c r="B75" s="9" t="s">
        <v>3</v>
      </c>
      <c r="C75" s="10">
        <f>3*2</f>
        <v>6</v>
      </c>
      <c r="E75" s="82" t="str">
        <f t="array" ref="E75">IF(E74="","",IFERROR(INDEX(A$2:A$999,MATCH(1,COUNTIF(E74,"&lt;"&amp;A$2:A$999),)),""))</f>
        <v>Клей Эластан (250гр. на кв.м.)</v>
      </c>
      <c r="F75" s="82">
        <f t="shared" si="1"/>
        <v>11.81</v>
      </c>
    </row>
    <row r="76" spans="1:6" s="3" customFormat="1" ht="15" x14ac:dyDescent="0.2">
      <c r="A76" s="13" t="s">
        <v>34</v>
      </c>
      <c r="B76" s="11" t="s">
        <v>3</v>
      </c>
      <c r="C76" s="12">
        <v>2</v>
      </c>
      <c r="E76" s="82" t="str">
        <f t="array" ref="E76">IF(E75="","",IFERROR(INDEX(A$2:A$999,MATCH(1,COUNTIF(E75,"&lt;"&amp;A$2:A$999),)),""))</f>
        <v>Клепки тормозные КАМАЗ 8x24</v>
      </c>
      <c r="F76" s="82">
        <f t="shared" si="1"/>
        <v>150</v>
      </c>
    </row>
    <row r="77" spans="1:6" s="3" customFormat="1" ht="15" x14ac:dyDescent="0.2">
      <c r="A77" s="8" t="s">
        <v>34</v>
      </c>
      <c r="B77" s="9" t="s">
        <v>3</v>
      </c>
      <c r="C77" s="10">
        <v>2</v>
      </c>
      <c r="E77" s="82" t="str">
        <f t="array" ref="E77">IF(E76="","",IFERROR(INDEX(A$2:A$999,MATCH(1,COUNTIF(E76,"&lt;"&amp;A$2:A$999),)),""))</f>
        <v>Кнопка ANE-22 Грибок поворотная с фиксац</v>
      </c>
      <c r="F77" s="82">
        <f t="shared" si="1"/>
        <v>1</v>
      </c>
    </row>
    <row r="78" spans="1:6" s="3" customFormat="1" ht="15" x14ac:dyDescent="0.2">
      <c r="A78" s="8" t="s">
        <v>53</v>
      </c>
      <c r="B78" s="9" t="s">
        <v>3</v>
      </c>
      <c r="C78" s="10">
        <v>4</v>
      </c>
      <c r="E78" s="82" t="str">
        <f t="array" ref="E78">IF(E77="","",IFERROR(INDEX(A$2:A$999,MATCH(1,COUNTIF(E77,"&lt;"&amp;A$2:A$999),)),""))</f>
        <v>Кнопка аварийного выключения двигателя ANE-22</v>
      </c>
      <c r="F78" s="82">
        <f t="shared" ref="F78:F141" si="2">IF(E78="","",SUMIF(A$2:A$999,E78,C$2:C$999))</f>
        <v>1</v>
      </c>
    </row>
    <row r="79" spans="1:6" s="3" customFormat="1" ht="15" x14ac:dyDescent="0.2">
      <c r="A79" s="7" t="s">
        <v>53</v>
      </c>
      <c r="B79" s="11" t="s">
        <v>3</v>
      </c>
      <c r="C79" s="12">
        <v>4</v>
      </c>
      <c r="E79" s="82" t="str">
        <f t="array" ref="E79">IF(E78="","",IFERROR(INDEX(A$2:A$999,MATCH(1,COUNTIF(E78,"&lt;"&amp;A$2:A$999),)),""))</f>
        <v>Кнопка массы Камаз</v>
      </c>
      <c r="F79" s="82">
        <f t="shared" si="2"/>
        <v>4</v>
      </c>
    </row>
    <row r="80" spans="1:6" s="3" customFormat="1" ht="15" x14ac:dyDescent="0.2">
      <c r="A80" s="7" t="s">
        <v>194</v>
      </c>
      <c r="B80" s="11" t="s">
        <v>3</v>
      </c>
      <c r="C80" s="12">
        <v>4</v>
      </c>
      <c r="E80" s="82" t="str">
        <f t="array" ref="E80">IF(E79="","",IFERROR(INDEX(A$2:A$999,MATCH(1,COUNTIF(E79,"&lt;"&amp;A$2:A$999),)),""))</f>
        <v>Кнопка стеклоподъемника 92.3709 12В ВАЗ 2109</v>
      </c>
      <c r="F80" s="82">
        <f t="shared" si="2"/>
        <v>1</v>
      </c>
    </row>
    <row r="81" spans="1:6" s="3" customFormat="1" ht="15" x14ac:dyDescent="0.2">
      <c r="A81" s="8" t="s">
        <v>62</v>
      </c>
      <c r="B81" s="9" t="s">
        <v>3</v>
      </c>
      <c r="C81" s="10">
        <v>6</v>
      </c>
      <c r="E81" s="82" t="str">
        <f t="array" ref="E81">IF(E80="","",IFERROR(INDEX(A$2:A$999,MATCH(1,COUNTIF(E80,"&lt;"&amp;A$2:A$999),)),""))</f>
        <v>Ковролин</v>
      </c>
      <c r="F81" s="82">
        <f t="shared" si="2"/>
        <v>6</v>
      </c>
    </row>
    <row r="82" spans="1:6" s="3" customFormat="1" ht="15" x14ac:dyDescent="0.2">
      <c r="A82" s="26" t="s">
        <v>21</v>
      </c>
      <c r="B82" s="9" t="s">
        <v>3</v>
      </c>
      <c r="C82" s="10">
        <v>40</v>
      </c>
      <c r="E82" s="82" t="str">
        <f t="array" ref="E82">IF(E81="","",IFERROR(INDEX(A$2:A$999,MATCH(1,COUNTIF(E81,"&lt;"&amp;A$2:A$999),)),""))</f>
        <v xml:space="preserve">Колесо регулируемое ALT0087 8RU-204 </v>
      </c>
      <c r="F82" s="82">
        <f t="shared" si="2"/>
        <v>8</v>
      </c>
    </row>
    <row r="83" spans="1:6" s="3" customFormat="1" ht="15" x14ac:dyDescent="0.2">
      <c r="A83" s="8" t="s">
        <v>21</v>
      </c>
      <c r="B83" s="9" t="s">
        <v>3</v>
      </c>
      <c r="C83" s="10">
        <v>36</v>
      </c>
      <c r="E83" s="82" t="str">
        <f t="array" ref="E83">IF(E82="","",IFERROR(INDEX(A$2:A$999,MATCH(1,COUNTIF(E82,"&lt;"&amp;A$2:A$999),)),""))</f>
        <v>Коллектор КГ-4М</v>
      </c>
      <c r="F83" s="82">
        <f t="shared" si="2"/>
        <v>2</v>
      </c>
    </row>
    <row r="84" spans="1:6" s="3" customFormat="1" ht="15" x14ac:dyDescent="0.2">
      <c r="A84" s="8" t="s">
        <v>21</v>
      </c>
      <c r="B84" s="9" t="s">
        <v>3</v>
      </c>
      <c r="C84" s="10">
        <v>20</v>
      </c>
      <c r="E84" s="82" t="str">
        <f t="array" ref="E84">IF(E83="","",IFERROR(INDEX(A$2:A$999,MATCH(1,COUNTIF(E83,"&lt;"&amp;A$2:A$999),)),""))</f>
        <v>Колодка клавиши управления стеклоподъемником с 7-ю проводами АЭНК 2106-3724568СБ</v>
      </c>
      <c r="F84" s="82">
        <f t="shared" si="2"/>
        <v>1</v>
      </c>
    </row>
    <row r="85" spans="1:6" s="3" customFormat="1" ht="15" x14ac:dyDescent="0.2">
      <c r="A85" s="8" t="s">
        <v>21</v>
      </c>
      <c r="B85" s="9" t="s">
        <v>3</v>
      </c>
      <c r="C85" s="10">
        <f>1*2</f>
        <v>2</v>
      </c>
      <c r="E85" s="82" t="str">
        <f t="array" ref="E85">IF(E84="","",IFERROR(INDEX(A$2:A$999,MATCH(1,COUNTIF(E84,"&lt;"&amp;A$2:A$999),)),""))</f>
        <v>Колодка под  реле BOSCH автомобильная</v>
      </c>
      <c r="F85" s="82">
        <f t="shared" si="2"/>
        <v>4</v>
      </c>
    </row>
    <row r="86" spans="1:6" s="3" customFormat="1" ht="15" x14ac:dyDescent="0.2">
      <c r="A86" s="8" t="s">
        <v>21</v>
      </c>
      <c r="B86" s="9" t="s">
        <v>3</v>
      </c>
      <c r="C86" s="10">
        <v>4</v>
      </c>
      <c r="E86" s="82" t="str">
        <f t="array" ref="E86">IF(E85="","",IFERROR(INDEX(A$2:A$999,MATCH(1,COUNTIF(E85,"&lt;"&amp;A$2:A$999),)),""))</f>
        <v>Колодка соединительная выключения клавиши КАМАЗ (всборе) с 6-ти проводами</v>
      </c>
      <c r="F86" s="82">
        <f t="shared" si="2"/>
        <v>13</v>
      </c>
    </row>
    <row r="87" spans="1:6" s="3" customFormat="1" ht="15" x14ac:dyDescent="0.2">
      <c r="A87" s="8" t="s">
        <v>81</v>
      </c>
      <c r="B87" s="9" t="s">
        <v>3</v>
      </c>
      <c r="C87" s="10">
        <v>5</v>
      </c>
      <c r="E87" s="82" t="str">
        <f t="array" ref="E87">IF(E86="","",IFERROR(INDEX(A$2:A$999,MATCH(1,COUNTIF(E86,"&lt;"&amp;A$2:A$999),)),""))</f>
        <v>Комплекс "Импульс-Устье"</v>
      </c>
      <c r="F87" s="82">
        <f t="shared" si="2"/>
        <v>1</v>
      </c>
    </row>
    <row r="88" spans="1:6" s="3" customFormat="1" ht="15" x14ac:dyDescent="0.2">
      <c r="A88" s="7" t="s">
        <v>204</v>
      </c>
      <c r="B88" s="11" t="s">
        <v>3</v>
      </c>
      <c r="C88" s="12">
        <v>32</v>
      </c>
      <c r="E88" s="82" t="str">
        <f t="array" ref="E88">IF(E87="","",IFERROR(INDEX(A$2:A$999,MATCH(1,COUNTIF(E87,"&lt;"&amp;A$2:A$999),)),""))</f>
        <v xml:space="preserve">Комплект крышек и накладок ALT0044 </v>
      </c>
      <c r="F88" s="82">
        <f t="shared" si="2"/>
        <v>1</v>
      </c>
    </row>
    <row r="89" spans="1:6" s="3" customFormat="1" ht="15" x14ac:dyDescent="0.2">
      <c r="A89" s="8" t="s">
        <v>283</v>
      </c>
      <c r="B89" s="9" t="s">
        <v>3</v>
      </c>
      <c r="C89" s="10">
        <v>2</v>
      </c>
      <c r="E89" s="82" t="str">
        <f t="array" ref="E89">IF(E88="","",IFERROR(INDEX(A$2:A$999,MATCH(1,COUNTIF(E88,"&lt;"&amp;A$2:A$999),)),""))</f>
        <v>Комплект мебели</v>
      </c>
      <c r="F89" s="82">
        <f t="shared" si="2"/>
        <v>1</v>
      </c>
    </row>
    <row r="90" spans="1:6" s="3" customFormat="1" ht="15" x14ac:dyDescent="0.2">
      <c r="A90" s="8" t="s">
        <v>283</v>
      </c>
      <c r="B90" s="9" t="s">
        <v>3</v>
      </c>
      <c r="C90" s="10">
        <v>4</v>
      </c>
      <c r="E90" s="82" t="str">
        <f t="array" ref="E90">IF(E89="","",IFERROR(INDEX(A$2:A$999,MATCH(1,COUNTIF(E89,"&lt;"&amp;A$2:A$999),)),""))</f>
        <v>Кондиционер типа "Сплит-система"</v>
      </c>
      <c r="F90" s="82">
        <f t="shared" si="2"/>
        <v>1</v>
      </c>
    </row>
    <row r="91" spans="1:6" s="3" customFormat="1" ht="15" x14ac:dyDescent="0.2">
      <c r="A91" s="13" t="s">
        <v>283</v>
      </c>
      <c r="B91" s="14" t="s">
        <v>3</v>
      </c>
      <c r="C91" s="15">
        <v>2</v>
      </c>
      <c r="E91" s="82" t="str">
        <f t="array" ref="E91">IF(E90="","",IFERROR(INDEX(A$2:A$999,MATCH(1,COUNTIF(E90,"&lt;"&amp;A$2:A$999),)),""))</f>
        <v>Контактор модульный КМ63/4-40 4НО</v>
      </c>
      <c r="F91" s="82">
        <f t="shared" si="2"/>
        <v>1</v>
      </c>
    </row>
    <row r="92" spans="1:6" s="3" customFormat="1" ht="15" x14ac:dyDescent="0.2">
      <c r="A92" s="8" t="s">
        <v>143</v>
      </c>
      <c r="B92" s="9" t="s">
        <v>3</v>
      </c>
      <c r="C92" s="10">
        <v>2</v>
      </c>
      <c r="E92" s="82" t="str">
        <f t="array" ref="E92">IF(E91="","",IFERROR(INDEX(A$2:A$999,MATCH(1,COUNTIF(E91,"&lt;"&amp;A$2:A$999),)),""))</f>
        <v>Короб 16х25</v>
      </c>
      <c r="F92" s="82">
        <f t="shared" si="2"/>
        <v>6</v>
      </c>
    </row>
    <row r="93" spans="1:6" s="3" customFormat="1" ht="15" x14ac:dyDescent="0.2">
      <c r="A93" s="8" t="s">
        <v>163</v>
      </c>
      <c r="B93" s="9" t="s">
        <v>3</v>
      </c>
      <c r="C93" s="10">
        <v>2</v>
      </c>
      <c r="E93" s="82" t="str">
        <f t="array" ref="E93">IF(E92="","",IFERROR(INDEX(A$2:A$999,MATCH(1,COUNTIF(E92,"&lt;"&amp;A$2:A$999),)),""))</f>
        <v>Короб Iegrand 80х50</v>
      </c>
      <c r="F93" s="82">
        <f t="shared" si="2"/>
        <v>16</v>
      </c>
    </row>
    <row r="94" spans="1:6" s="3" customFormat="1" ht="15" x14ac:dyDescent="0.2">
      <c r="A94" s="6" t="s">
        <v>395</v>
      </c>
      <c r="B94" s="46" t="s">
        <v>258</v>
      </c>
      <c r="C94" s="17">
        <v>20</v>
      </c>
      <c r="E94" s="82" t="str">
        <f t="array" ref="E94">IF(E93="","",IFERROR(INDEX(A$2:A$999,MATCH(1,COUNTIF(E93,"&lt;"&amp;A$2:A$999),)),""))</f>
        <v>Кран шаровой</v>
      </c>
      <c r="F94" s="82">
        <f t="shared" si="2"/>
        <v>2</v>
      </c>
    </row>
    <row r="95" spans="1:6" s="3" customFormat="1" ht="15" x14ac:dyDescent="0.2">
      <c r="A95" s="8" t="s">
        <v>27</v>
      </c>
      <c r="B95" s="9" t="s">
        <v>3</v>
      </c>
      <c r="C95" s="10">
        <v>4</v>
      </c>
      <c r="E95" s="82" t="str">
        <f t="array" ref="E95">IF(E94="","",IFERROR(INDEX(A$2:A$999,MATCH(1,COUNTIF(E94,"&lt;"&amp;A$2:A$999),)),""))</f>
        <v>Краска "Спрей"</v>
      </c>
      <c r="F95" s="82">
        <f t="shared" si="2"/>
        <v>2</v>
      </c>
    </row>
    <row r="96" spans="1:6" s="3" customFormat="1" ht="15" x14ac:dyDescent="0.2">
      <c r="A96" s="7" t="s">
        <v>27</v>
      </c>
      <c r="B96" s="11" t="s">
        <v>3</v>
      </c>
      <c r="C96" s="12">
        <v>4</v>
      </c>
      <c r="E96" s="82" t="str">
        <f t="array" ref="E96">IF(E95="","",IFERROR(INDEX(A$2:A$999,MATCH(1,COUNTIF(E95,"&lt;"&amp;A$2:A$999),)),""))</f>
        <v xml:space="preserve">Кресло </v>
      </c>
      <c r="F96" s="82">
        <f t="shared" si="2"/>
        <v>2</v>
      </c>
    </row>
    <row r="97" spans="1:6" s="3" customFormat="1" ht="15" x14ac:dyDescent="0.2">
      <c r="A97" s="26" t="s">
        <v>87</v>
      </c>
      <c r="B97" s="9" t="s">
        <v>3</v>
      </c>
      <c r="C97" s="10">
        <v>3</v>
      </c>
      <c r="E97" s="82" t="str">
        <f t="array" ref="E97">IF(E96="","",IFERROR(INDEX(A$2:A$999,MATCH(1,COUNTIF(E96,"&lt;"&amp;A$2:A$999),)),""))</f>
        <v>Круг  В22  ст.40</v>
      </c>
      <c r="F97" s="82">
        <f t="shared" si="2"/>
        <v>2.2999999999999998</v>
      </c>
    </row>
    <row r="98" spans="1:6" s="3" customFormat="1" ht="15" x14ac:dyDescent="0.2">
      <c r="A98" s="8" t="s">
        <v>87</v>
      </c>
      <c r="B98" s="9" t="s">
        <v>3</v>
      </c>
      <c r="C98" s="10">
        <v>2</v>
      </c>
      <c r="E98" s="82" t="str">
        <f t="array" ref="E98">IF(E97="","",IFERROR(INDEX(A$2:A$999,MATCH(1,COUNTIF(E97,"&lt;"&amp;A$2:A$999),)),""))</f>
        <v>Круг  В26  ст.20</v>
      </c>
      <c r="F98" s="82">
        <f t="shared" si="2"/>
        <v>0.76</v>
      </c>
    </row>
    <row r="99" spans="1:6" s="3" customFormat="1" ht="15" x14ac:dyDescent="0.2">
      <c r="A99" s="8" t="s">
        <v>87</v>
      </c>
      <c r="B99" s="9" t="s">
        <v>3</v>
      </c>
      <c r="C99" s="10">
        <v>5</v>
      </c>
      <c r="E99" s="82" t="str">
        <f t="array" ref="E99">IF(E98="","",IFERROR(INDEX(A$2:A$999,MATCH(1,COUNTIF(E98,"&lt;"&amp;A$2:A$999),)),""))</f>
        <v>Круг  В30  ст.20</v>
      </c>
      <c r="F99" s="82">
        <f t="shared" si="2"/>
        <v>1.5</v>
      </c>
    </row>
    <row r="100" spans="1:6" s="3" customFormat="1" ht="15" x14ac:dyDescent="0.2">
      <c r="A100" s="8" t="s">
        <v>87</v>
      </c>
      <c r="B100" s="9" t="s">
        <v>3</v>
      </c>
      <c r="C100" s="10">
        <v>10</v>
      </c>
      <c r="E100" s="82" t="str">
        <f t="array" ref="E100">IF(E99="","",IFERROR(INDEX(A$2:A$999,MATCH(1,COUNTIF(E99,"&lt;"&amp;A$2:A$999),)),""))</f>
        <v>Круг  В40  ст.20</v>
      </c>
      <c r="F100" s="82">
        <f t="shared" si="2"/>
        <v>5</v>
      </c>
    </row>
    <row r="101" spans="1:6" s="3" customFormat="1" ht="15" x14ac:dyDescent="0.2">
      <c r="A101" s="8" t="s">
        <v>87</v>
      </c>
      <c r="B101" s="9" t="s">
        <v>3</v>
      </c>
      <c r="C101" s="10">
        <v>16</v>
      </c>
      <c r="E101" s="82" t="str">
        <f t="array" ref="E101">IF(E100="","",IFERROR(INDEX(A$2:A$999,MATCH(1,COUNTIF(E100,"&lt;"&amp;A$2:A$999),)),""))</f>
        <v>Круг =16</v>
      </c>
      <c r="F101" s="82">
        <f t="shared" si="2"/>
        <v>12</v>
      </c>
    </row>
    <row r="102" spans="1:6" s="3" customFormat="1" ht="15" x14ac:dyDescent="0.2">
      <c r="A102" s="26" t="s">
        <v>115</v>
      </c>
      <c r="B102" s="9" t="s">
        <v>3</v>
      </c>
      <c r="C102" s="10" t="s">
        <v>114</v>
      </c>
      <c r="E102" s="82" t="str">
        <f t="array" ref="E102">IF(E101="","",IFERROR(INDEX(A$2:A$999,MATCH(1,COUNTIF(E101,"&lt;"&amp;A$2:A$999),)),""))</f>
        <v>Круг =20 ст.20</v>
      </c>
      <c r="F102" s="82">
        <f t="shared" si="2"/>
        <v>2.68</v>
      </c>
    </row>
    <row r="103" spans="1:6" s="3" customFormat="1" ht="15" x14ac:dyDescent="0.2">
      <c r="A103" s="47" t="s">
        <v>158</v>
      </c>
      <c r="B103" s="48" t="s">
        <v>3</v>
      </c>
      <c r="C103" s="49">
        <v>2</v>
      </c>
      <c r="E103" s="82" t="str">
        <f t="array" ref="E103">IF(E102="","",IFERROR(INDEX(A$2:A$999,MATCH(1,COUNTIF(E102,"&lt;"&amp;A$2:A$999),)),""))</f>
        <v>Круг =32 Ст3</v>
      </c>
      <c r="F103" s="82">
        <f t="shared" si="2"/>
        <v>5.4</v>
      </c>
    </row>
    <row r="104" spans="1:6" s="3" customFormat="1" ht="15" x14ac:dyDescent="0.2">
      <c r="A104" s="8" t="s">
        <v>314</v>
      </c>
      <c r="B104" s="9" t="s">
        <v>3</v>
      </c>
      <c r="C104" s="10">
        <v>8</v>
      </c>
      <c r="E104" s="82" t="str">
        <f t="array" ref="E104">IF(E103="","",IFERROR(INDEX(A$2:A$999,MATCH(1,COUNTIF(E103,"&lt;"&amp;A$2:A$999),)),""))</f>
        <v>Круг =40 ст.40</v>
      </c>
      <c r="F104" s="82">
        <f t="shared" si="2"/>
        <v>3.2149999999999999</v>
      </c>
    </row>
    <row r="105" spans="1:6" s="3" customFormat="1" ht="15" x14ac:dyDescent="0.25">
      <c r="A105" s="31" t="s">
        <v>212</v>
      </c>
      <c r="B105" s="51" t="s">
        <v>5</v>
      </c>
      <c r="C105" s="23">
        <v>5</v>
      </c>
      <c r="E105" s="82" t="str">
        <f t="array" ref="E105">IF(E104="","",IFERROR(INDEX(A$2:A$999,MATCH(1,COUNTIF(E104,"&lt;"&amp;A$2:A$999),)),""))</f>
        <v>Круг 10 (для упора под каротажный кабель)</v>
      </c>
      <c r="F105" s="82">
        <f t="shared" si="2"/>
        <v>2</v>
      </c>
    </row>
    <row r="106" spans="1:6" s="3" customFormat="1" ht="15" customHeight="1" x14ac:dyDescent="0.25">
      <c r="A106" s="4" t="s">
        <v>402</v>
      </c>
      <c r="B106" s="41" t="s">
        <v>0</v>
      </c>
      <c r="C106" s="24">
        <v>4.01</v>
      </c>
      <c r="E106" s="82" t="str">
        <f t="array" ref="E106">IF(E105="","",IFERROR(INDEX(A$2:A$999,MATCH(1,COUNTIF(E105,"&lt;"&amp;A$2:A$999),)),""))</f>
        <v>Круг 100</v>
      </c>
      <c r="F106" s="82">
        <f t="shared" si="2"/>
        <v>3.1</v>
      </c>
    </row>
    <row r="107" spans="1:6" s="3" customFormat="1" ht="15" customHeight="1" x14ac:dyDescent="0.25">
      <c r="A107" s="4" t="s">
        <v>402</v>
      </c>
      <c r="B107" s="41" t="s">
        <v>0</v>
      </c>
      <c r="C107" s="24">
        <v>1.9</v>
      </c>
      <c r="E107" s="82" t="str">
        <f t="array" ref="E107">IF(E106="","",IFERROR(INDEX(A$2:A$999,MATCH(1,COUNTIF(E106,"&lt;"&amp;A$2:A$999),)),""))</f>
        <v>Круг 12 ст.3</v>
      </c>
      <c r="F107" s="82">
        <f t="shared" si="2"/>
        <v>0.28000000000000003</v>
      </c>
    </row>
    <row r="108" spans="1:6" s="3" customFormat="1" ht="15" customHeight="1" x14ac:dyDescent="0.25">
      <c r="A108" s="4" t="s">
        <v>402</v>
      </c>
      <c r="B108" s="41" t="s">
        <v>0</v>
      </c>
      <c r="C108" s="24">
        <v>1.5</v>
      </c>
      <c r="E108" s="82" t="str">
        <f t="array" ref="E108">IF(E107="","",IFERROR(INDEX(A$2:A$999,MATCH(1,COUNTIF(E107,"&lt;"&amp;A$2:A$999),)),""))</f>
        <v>Круг 16</v>
      </c>
      <c r="F108" s="82">
        <f t="shared" si="2"/>
        <v>30.7</v>
      </c>
    </row>
    <row r="109" spans="1:6" s="3" customFormat="1" ht="15" customHeight="1" x14ac:dyDescent="0.25">
      <c r="A109" s="4" t="s">
        <v>402</v>
      </c>
      <c r="B109" s="41" t="s">
        <v>0</v>
      </c>
      <c r="C109" s="24">
        <v>1.9</v>
      </c>
      <c r="E109" s="82" t="str">
        <f t="array" ref="E109">IF(E108="","",IFERROR(INDEX(A$2:A$999,MATCH(1,COUNTIF(E108,"&lt;"&amp;A$2:A$999),)),""))</f>
        <v>Круг 16 (для упора под каротажный кабель)</v>
      </c>
      <c r="F109" s="82">
        <f t="shared" si="2"/>
        <v>30</v>
      </c>
    </row>
    <row r="110" spans="1:6" s="3" customFormat="1" ht="15" customHeight="1" x14ac:dyDescent="0.25">
      <c r="A110" s="4" t="s">
        <v>402</v>
      </c>
      <c r="B110" s="41" t="s">
        <v>0</v>
      </c>
      <c r="C110" s="24">
        <v>1.5</v>
      </c>
      <c r="E110" s="82" t="str">
        <f t="array" ref="E110">IF(E109="","",IFERROR(INDEX(A$2:A$999,MATCH(1,COUNTIF(E109,"&lt;"&amp;A$2:A$999),)),""))</f>
        <v>Круг 16 ст.3</v>
      </c>
      <c r="F110" s="82">
        <f t="shared" si="2"/>
        <v>0.31</v>
      </c>
    </row>
    <row r="111" spans="1:6" s="3" customFormat="1" ht="15" customHeight="1" x14ac:dyDescent="0.25">
      <c r="A111" s="4" t="s">
        <v>402</v>
      </c>
      <c r="B111" s="41" t="s">
        <v>0</v>
      </c>
      <c r="C111" s="24">
        <v>1</v>
      </c>
      <c r="E111" s="82" t="str">
        <f t="array" ref="E111">IF(E110="","",IFERROR(INDEX(A$2:A$999,MATCH(1,COUNTIF(E110,"&lt;"&amp;A$2:A$999),)),""))</f>
        <v>Круг 16мм</v>
      </c>
      <c r="F111" s="82">
        <f t="shared" si="2"/>
        <v>2</v>
      </c>
    </row>
    <row r="112" spans="1:6" s="3" customFormat="1" ht="15" x14ac:dyDescent="0.2">
      <c r="A112" s="8" t="s">
        <v>294</v>
      </c>
      <c r="B112" s="9" t="s">
        <v>3</v>
      </c>
      <c r="C112" s="10">
        <v>150</v>
      </c>
      <c r="E112" s="82" t="str">
        <f t="array" ref="E112">IF(E111="","",IFERROR(INDEX(A$2:A$999,MATCH(1,COUNTIF(E111,"&lt;"&amp;A$2:A$999),)),""))</f>
        <v>Круг 25 ст. 20</v>
      </c>
      <c r="F112" s="82">
        <f t="shared" si="2"/>
        <v>0.4</v>
      </c>
    </row>
    <row r="113" spans="1:6" s="3" customFormat="1" ht="15" x14ac:dyDescent="0.2">
      <c r="A113" s="6" t="s">
        <v>386</v>
      </c>
      <c r="B113" s="46" t="s">
        <v>258</v>
      </c>
      <c r="C113" s="17">
        <v>1</v>
      </c>
      <c r="E113" s="82" t="str">
        <f t="array" ref="E113">IF(E112="","",IFERROR(INDEX(A$2:A$999,MATCH(1,COUNTIF(E112,"&lt;"&amp;A$2:A$999),)),""))</f>
        <v>Круг 28</v>
      </c>
      <c r="F113" s="82">
        <f t="shared" si="2"/>
        <v>6.5</v>
      </c>
    </row>
    <row r="114" spans="1:6" s="3" customFormat="1" ht="15" x14ac:dyDescent="0.2">
      <c r="A114" s="30" t="s">
        <v>278</v>
      </c>
      <c r="B114" s="9" t="s">
        <v>3</v>
      </c>
      <c r="C114" s="21">
        <v>1</v>
      </c>
      <c r="E114" s="82" t="str">
        <f t="array" ref="E114">IF(E113="","",IFERROR(INDEX(A$2:A$999,MATCH(1,COUNTIF(E113,"&lt;"&amp;A$2:A$999),)),""))</f>
        <v>Круг 32</v>
      </c>
      <c r="F114" s="82">
        <f t="shared" si="2"/>
        <v>14</v>
      </c>
    </row>
    <row r="115" spans="1:6" s="3" customFormat="1" ht="15" x14ac:dyDescent="0.2">
      <c r="A115" s="6" t="s">
        <v>368</v>
      </c>
      <c r="B115" s="44" t="s">
        <v>3</v>
      </c>
      <c r="C115" s="45">
        <v>4</v>
      </c>
      <c r="E115" s="82" t="str">
        <f t="array" ref="E115">IF(E114="","",IFERROR(INDEX(A$2:A$999,MATCH(1,COUNTIF(E114,"&lt;"&amp;A$2:A$999),)),""))</f>
        <v>Круг 36</v>
      </c>
      <c r="F115" s="82">
        <f t="shared" si="2"/>
        <v>2.5</v>
      </c>
    </row>
    <row r="116" spans="1:6" s="3" customFormat="1" ht="15" x14ac:dyDescent="0.2">
      <c r="A116" s="6" t="s">
        <v>371</v>
      </c>
      <c r="B116" s="44" t="s">
        <v>381</v>
      </c>
      <c r="C116" s="45">
        <v>1</v>
      </c>
      <c r="E116" s="82" t="str">
        <f t="array" ref="E116">IF(E115="","",IFERROR(INDEX(A$2:A$999,MATCH(1,COUNTIF(E115,"&lt;"&amp;A$2:A$999),)),""))</f>
        <v>Круг 6,0</v>
      </c>
      <c r="F116" s="82">
        <f t="shared" si="2"/>
        <v>8.6</v>
      </c>
    </row>
    <row r="117" spans="1:6" s="3" customFormat="1" ht="15" customHeight="1" x14ac:dyDescent="0.25">
      <c r="A117" s="22" t="s">
        <v>262</v>
      </c>
      <c r="B117" s="9" t="s">
        <v>420</v>
      </c>
      <c r="C117" s="21">
        <v>6</v>
      </c>
      <c r="E117" s="82" t="str">
        <f t="array" ref="E117">IF(E116="","",IFERROR(INDEX(A$2:A$999,MATCH(1,COUNTIF(E116,"&lt;"&amp;A$2:A$999),)),""))</f>
        <v>Круг 75</v>
      </c>
      <c r="F117" s="82">
        <f t="shared" si="2"/>
        <v>8</v>
      </c>
    </row>
    <row r="118" spans="1:6" s="3" customFormat="1" ht="15" customHeight="1" x14ac:dyDescent="0.25">
      <c r="A118" s="53" t="s">
        <v>130</v>
      </c>
      <c r="B118" s="35" t="s">
        <v>3</v>
      </c>
      <c r="C118" s="50">
        <v>8</v>
      </c>
      <c r="E118" s="82" t="str">
        <f t="array" ref="E118">IF(E117="","",IFERROR(INDEX(A$2:A$999,MATCH(1,COUNTIF(E117,"&lt;"&amp;A$2:A$999),)),""))</f>
        <v>Круг Ø75</v>
      </c>
      <c r="F118" s="82">
        <f t="shared" si="2"/>
        <v>0</v>
      </c>
    </row>
    <row r="119" spans="1:6" s="3" customFormat="1" ht="15" customHeight="1" x14ac:dyDescent="0.25">
      <c r="A119" s="22" t="s">
        <v>213</v>
      </c>
      <c r="B119" s="9" t="s">
        <v>3</v>
      </c>
      <c r="C119" s="21">
        <v>2</v>
      </c>
      <c r="E119" s="82" t="str">
        <f t="array" ref="E119">IF(E118="","",IFERROR(INDEX(A$2:A$999,MATCH(1,COUNTIF(E118,"&lt;"&amp;A$2:A$999),)),""))</f>
        <v>Круг абразивный Р-120</v>
      </c>
      <c r="F119" s="82">
        <f t="shared" si="2"/>
        <v>50</v>
      </c>
    </row>
    <row r="120" spans="1:6" s="3" customFormat="1" ht="30" x14ac:dyDescent="0.2">
      <c r="A120" s="6" t="s">
        <v>372</v>
      </c>
      <c r="B120" s="44" t="s">
        <v>3</v>
      </c>
      <c r="C120" s="45">
        <v>1</v>
      </c>
      <c r="E120" s="82" t="str">
        <f t="array" ref="E120">IF(E119="","",IFERROR(INDEX(A$2:A$999,MATCH(1,COUNTIF(E119,"&lt;"&amp;A$2:A$999),)),""))</f>
        <v>Круг абразивный Р-180</v>
      </c>
      <c r="F120" s="82">
        <f t="shared" si="2"/>
        <v>50</v>
      </c>
    </row>
    <row r="121" spans="1:6" s="3" customFormat="1" ht="15" customHeight="1" x14ac:dyDescent="0.2">
      <c r="A121" s="6" t="s">
        <v>375</v>
      </c>
      <c r="B121" s="44" t="s">
        <v>3</v>
      </c>
      <c r="C121" s="45">
        <v>4</v>
      </c>
      <c r="E121" s="82" t="str">
        <f t="array" ref="E121">IF(E120="","",IFERROR(INDEX(A$2:A$999,MATCH(1,COUNTIF(E120,"&lt;"&amp;A$2:A$999),)),""))</f>
        <v>Круг абразивный Р-220</v>
      </c>
      <c r="F121" s="82">
        <f t="shared" si="2"/>
        <v>50</v>
      </c>
    </row>
    <row r="122" spans="1:6" s="3" customFormat="1" ht="15" customHeight="1" x14ac:dyDescent="0.2">
      <c r="A122" s="6" t="s">
        <v>374</v>
      </c>
      <c r="B122" s="44" t="s">
        <v>3</v>
      </c>
      <c r="C122" s="45">
        <v>13</v>
      </c>
      <c r="E122" s="82" t="str">
        <f t="array" ref="E122">IF(E121="","",IFERROR(INDEX(A$2:A$999,MATCH(1,COUNTIF(E121,"&lt;"&amp;A$2:A$999),)),""))</f>
        <v>Круг абразивный Р-320</v>
      </c>
      <c r="F122" s="82">
        <f t="shared" si="2"/>
        <v>50</v>
      </c>
    </row>
    <row r="123" spans="1:6" s="3" customFormat="1" ht="15" x14ac:dyDescent="0.25">
      <c r="A123" s="22" t="s">
        <v>261</v>
      </c>
      <c r="B123" s="9" t="s">
        <v>35</v>
      </c>
      <c r="C123" s="21">
        <v>1</v>
      </c>
      <c r="E123" s="82" t="str">
        <f t="array" ref="E123">IF(E122="","",IFERROR(INDEX(A$2:A$999,MATCH(1,COUNTIF(E122,"&lt;"&amp;A$2:A$999),)),""))</f>
        <v>Круг абразивный Р-80</v>
      </c>
      <c r="F123" s="82">
        <f t="shared" si="2"/>
        <v>50</v>
      </c>
    </row>
    <row r="124" spans="1:6" s="3" customFormat="1" ht="15" x14ac:dyDescent="0.25">
      <c r="A124" s="53" t="s">
        <v>129</v>
      </c>
      <c r="B124" s="35" t="s">
        <v>35</v>
      </c>
      <c r="C124" s="50">
        <v>1</v>
      </c>
      <c r="E124" s="82" t="str">
        <f t="array" ref="E124">IF(E123="","",IFERROR(INDEX(A$2:A$999,MATCH(1,COUNTIF(E123,"&lt;"&amp;A$2:A$999),)),""))</f>
        <v xml:space="preserve">Круг В10 </v>
      </c>
      <c r="F124" s="82">
        <f t="shared" si="2"/>
        <v>2.16</v>
      </c>
    </row>
    <row r="125" spans="1:6" s="3" customFormat="1" ht="15" x14ac:dyDescent="0.25">
      <c r="A125" s="22" t="s">
        <v>214</v>
      </c>
      <c r="B125" s="9" t="s">
        <v>35</v>
      </c>
      <c r="C125" s="21">
        <v>1</v>
      </c>
      <c r="E125" s="82" t="str">
        <f t="array" ref="E125">IF(E124="","",IFERROR(INDEX(A$2:A$999,MATCH(1,COUNTIF(E124,"&lt;"&amp;A$2:A$999),)),""))</f>
        <v>Круг В10  ст.20</v>
      </c>
      <c r="F125" s="82">
        <f t="shared" si="2"/>
        <v>0.5</v>
      </c>
    </row>
    <row r="126" spans="1:6" s="3" customFormat="1" ht="15" customHeight="1" x14ac:dyDescent="0.25">
      <c r="A126" s="22" t="s">
        <v>364</v>
      </c>
      <c r="B126" s="9" t="s">
        <v>3</v>
      </c>
      <c r="C126" s="21">
        <v>1</v>
      </c>
      <c r="E126" s="82" t="str">
        <f t="array" ref="E126">IF(E125="","",IFERROR(INDEX(A$2:A$999,MATCH(1,COUNTIF(E125,"&lt;"&amp;A$2:A$999),)),""))</f>
        <v>Круг В12</v>
      </c>
      <c r="F126" s="82">
        <f t="shared" si="2"/>
        <v>7.8E-2</v>
      </c>
    </row>
    <row r="127" spans="1:6" s="3" customFormat="1" ht="15" x14ac:dyDescent="0.2">
      <c r="A127" s="6" t="s">
        <v>391</v>
      </c>
      <c r="B127" s="46" t="s">
        <v>258</v>
      </c>
      <c r="C127" s="17">
        <v>1</v>
      </c>
      <c r="E127" s="82" t="str">
        <f t="array" ref="E127">IF(E126="","",IFERROR(INDEX(A$2:A$999,MATCH(1,COUNTIF(E126,"&lt;"&amp;A$2:A$999),)),""))</f>
        <v>Круг В12 ст.20</v>
      </c>
      <c r="F127" s="82">
        <f t="shared" si="2"/>
        <v>8.4000000000000005E-2</v>
      </c>
    </row>
    <row r="128" spans="1:6" s="3" customFormat="1" ht="15" x14ac:dyDescent="0.2">
      <c r="A128" s="6" t="s">
        <v>392</v>
      </c>
      <c r="B128" s="52" t="s">
        <v>399</v>
      </c>
      <c r="C128" s="17">
        <v>6</v>
      </c>
      <c r="E128" s="82" t="str">
        <f t="array" ref="E128">IF(E127="","",IFERROR(INDEX(A$2:A$999,MATCH(1,COUNTIF(E127,"&lt;"&amp;A$2:A$999),)),""))</f>
        <v>Круг В16  ст.20</v>
      </c>
      <c r="F128" s="82">
        <f t="shared" si="2"/>
        <v>5.7</v>
      </c>
    </row>
    <row r="129" spans="1:6" s="3" customFormat="1" ht="15" x14ac:dyDescent="0.2">
      <c r="A129" s="25" t="s">
        <v>387</v>
      </c>
      <c r="B129" s="52" t="s">
        <v>399</v>
      </c>
      <c r="C129" s="17">
        <v>16</v>
      </c>
      <c r="E129" s="82" t="str">
        <f t="array" ref="E129">IF(E128="","",IFERROR(INDEX(A$2:A$999,MATCH(1,COUNTIF(E128,"&lt;"&amp;A$2:A$999),)),""))</f>
        <v>Круг В20 ст.20</v>
      </c>
      <c r="F129" s="82">
        <f t="shared" si="2"/>
        <v>3.0999999999999996</v>
      </c>
    </row>
    <row r="130" spans="1:6" s="3" customFormat="1" ht="15" x14ac:dyDescent="0.25">
      <c r="A130" s="54" t="s">
        <v>215</v>
      </c>
      <c r="B130" s="9" t="s">
        <v>3</v>
      </c>
      <c r="C130" s="21">
        <v>2</v>
      </c>
      <c r="E130" s="82" t="str">
        <f t="array" ref="E130">IF(E129="","",IFERROR(INDEX(A$2:A$999,MATCH(1,COUNTIF(E129,"&lt;"&amp;A$2:A$999),)),""))</f>
        <v>Круг В22</v>
      </c>
      <c r="F130" s="82">
        <f t="shared" si="2"/>
        <v>0.25</v>
      </c>
    </row>
    <row r="131" spans="1:6" s="3" customFormat="1" ht="15" x14ac:dyDescent="0.25">
      <c r="A131" s="54" t="s">
        <v>216</v>
      </c>
      <c r="B131" s="35" t="s">
        <v>4</v>
      </c>
      <c r="C131" s="23">
        <v>2</v>
      </c>
      <c r="E131" s="82" t="str">
        <f t="array" ref="E131">IF(E130="","",IFERROR(INDEX(A$2:A$999,MATCH(1,COUNTIF(E130,"&lt;"&amp;A$2:A$999),)),""))</f>
        <v>Круг В22 ст.20</v>
      </c>
      <c r="F131" s="82">
        <f t="shared" si="2"/>
        <v>0.48</v>
      </c>
    </row>
    <row r="132" spans="1:6" s="3" customFormat="1" ht="15" x14ac:dyDescent="0.25">
      <c r="A132" s="54" t="s">
        <v>217</v>
      </c>
      <c r="B132" s="9" t="s">
        <v>3</v>
      </c>
      <c r="C132" s="21">
        <v>2</v>
      </c>
      <c r="E132" s="82" t="str">
        <f t="array" ref="E132">IF(E131="","",IFERROR(INDEX(A$2:A$999,MATCH(1,COUNTIF(E131,"&lt;"&amp;A$2:A$999),)),""))</f>
        <v>Круг В25 ст.20</v>
      </c>
      <c r="F132" s="82">
        <f t="shared" si="2"/>
        <v>1</v>
      </c>
    </row>
    <row r="133" spans="1:6" s="3" customFormat="1" ht="15" customHeight="1" x14ac:dyDescent="0.2">
      <c r="A133" s="55" t="s">
        <v>65</v>
      </c>
      <c r="B133" s="9" t="s">
        <v>0</v>
      </c>
      <c r="C133" s="10">
        <v>2.2999999999999998</v>
      </c>
      <c r="E133" s="82" t="str">
        <f t="array" ref="E133">IF(E132="","",IFERROR(INDEX(A$2:A$999,MATCH(1,COUNTIF(E132,"&lt;"&amp;A$2:A$999),)),""))</f>
        <v>Круг В30  ст.20</v>
      </c>
      <c r="F133" s="82">
        <f t="shared" si="2"/>
        <v>2.2000000000000002</v>
      </c>
    </row>
    <row r="134" spans="1:6" s="3" customFormat="1" ht="15" customHeight="1" x14ac:dyDescent="0.2">
      <c r="A134" s="56" t="s">
        <v>8</v>
      </c>
      <c r="B134" s="9" t="s">
        <v>0</v>
      </c>
      <c r="C134" s="10">
        <v>0.76</v>
      </c>
      <c r="E134" s="82" t="str">
        <f t="array" ref="E134">IF(E133="","",IFERROR(INDEX(A$2:A$999,MATCH(1,COUNTIF(E133,"&lt;"&amp;A$2:A$999),)),""))</f>
        <v>Круг В36 ст.20</v>
      </c>
      <c r="F134" s="82">
        <f t="shared" si="2"/>
        <v>1.4</v>
      </c>
    </row>
    <row r="135" spans="1:6" s="3" customFormat="1" ht="15" x14ac:dyDescent="0.2">
      <c r="A135" s="8" t="s">
        <v>181</v>
      </c>
      <c r="B135" s="9" t="s">
        <v>0</v>
      </c>
      <c r="C135" s="10">
        <v>1.5</v>
      </c>
      <c r="E135" s="82" t="str">
        <f t="array" ref="E135">IF(E134="","",IFERROR(INDEX(A$2:A$999,MATCH(1,COUNTIF(E134,"&lt;"&amp;A$2:A$999),)),""))</f>
        <v>Круг В40 ст.20</v>
      </c>
      <c r="F135" s="82">
        <f t="shared" si="2"/>
        <v>13.9</v>
      </c>
    </row>
    <row r="136" spans="1:6" s="3" customFormat="1" ht="15" x14ac:dyDescent="0.2">
      <c r="A136" s="26" t="s">
        <v>9</v>
      </c>
      <c r="B136" s="9" t="s">
        <v>0</v>
      </c>
      <c r="C136" s="10">
        <v>5</v>
      </c>
      <c r="E136" s="82" t="str">
        <f t="array" ref="E136">IF(E135="","",IFERROR(INDEX(A$2:A$999,MATCH(1,COUNTIF(E135,"&lt;"&amp;A$2:A$999),)),""))</f>
        <v>Круг В42 ст.20</v>
      </c>
      <c r="F136" s="82">
        <f t="shared" si="2"/>
        <v>4.5</v>
      </c>
    </row>
    <row r="137" spans="1:6" s="3" customFormat="1" ht="15" x14ac:dyDescent="0.2">
      <c r="A137" s="7" t="s">
        <v>205</v>
      </c>
      <c r="B137" s="11" t="s">
        <v>0</v>
      </c>
      <c r="C137" s="12">
        <v>12</v>
      </c>
      <c r="E137" s="82" t="str">
        <f t="array" ref="E137">IF(E136="","",IFERROR(INDEX(A$2:A$999,MATCH(1,COUNTIF(E136,"&lt;"&amp;A$2:A$999),)),""))</f>
        <v>Круг В50 ст.45</v>
      </c>
      <c r="F137" s="82">
        <f t="shared" si="2"/>
        <v>1.5</v>
      </c>
    </row>
    <row r="138" spans="1:6" s="3" customFormat="1" ht="15" x14ac:dyDescent="0.2">
      <c r="A138" s="7" t="s">
        <v>200</v>
      </c>
      <c r="B138" s="11" t="s">
        <v>0</v>
      </c>
      <c r="C138" s="12">
        <v>2.68</v>
      </c>
      <c r="E138" s="82" t="str">
        <f t="array" ref="E138">IF(E137="","",IFERROR(INDEX(A$2:A$999,MATCH(1,COUNTIF(E137,"&lt;"&amp;A$2:A$999),)),""))</f>
        <v>Круг В56 ст.20</v>
      </c>
      <c r="F138" s="82">
        <f t="shared" si="2"/>
        <v>1.4</v>
      </c>
    </row>
    <row r="139" spans="1:6" s="3" customFormat="1" ht="15" customHeight="1" x14ac:dyDescent="0.25">
      <c r="A139" s="34" t="s">
        <v>254</v>
      </c>
      <c r="B139" s="35" t="s">
        <v>0</v>
      </c>
      <c r="C139" s="50">
        <f>1.8*3</f>
        <v>5.4</v>
      </c>
      <c r="E139" s="82" t="str">
        <f t="array" ref="E139">IF(E138="","",IFERROR(INDEX(A$2:A$999,MATCH(1,COUNTIF(E138,"&lt;"&amp;A$2:A$999),)),""))</f>
        <v>Круг В6 ст.10</v>
      </c>
      <c r="F139" s="82">
        <f t="shared" si="2"/>
        <v>0.16</v>
      </c>
    </row>
    <row r="140" spans="1:6" s="3" customFormat="1" ht="15" x14ac:dyDescent="0.2">
      <c r="A140" s="7" t="s">
        <v>201</v>
      </c>
      <c r="B140" s="11" t="s">
        <v>0</v>
      </c>
      <c r="C140" s="12">
        <v>3.2149999999999999</v>
      </c>
      <c r="E140" s="82" t="str">
        <f t="array" ref="E140">IF(E139="","",IFERROR(INDEX(A$2:A$999,MATCH(1,COUNTIF(E139,"&lt;"&amp;A$2:A$999),)),""))</f>
        <v>Круг В6 ст.3</v>
      </c>
      <c r="F140" s="82">
        <f t="shared" si="2"/>
        <v>1.2</v>
      </c>
    </row>
    <row r="141" spans="1:6" s="3" customFormat="1" ht="15" customHeight="1" x14ac:dyDescent="0.25">
      <c r="A141" s="18" t="s">
        <v>347</v>
      </c>
      <c r="B141" s="19" t="s">
        <v>0</v>
      </c>
      <c r="C141" s="20">
        <v>2</v>
      </c>
      <c r="E141" s="82" t="str">
        <f t="array" ref="E141">IF(E140="","",IFERROR(INDEX(A$2:A$999,MATCH(1,COUNTIF(E140,"&lt;"&amp;A$2:A$999),)),""))</f>
        <v>Круг В6,0 ст.20</v>
      </c>
      <c r="F141" s="82">
        <f t="shared" si="2"/>
        <v>6.6E-3</v>
      </c>
    </row>
    <row r="142" spans="1:6" s="3" customFormat="1" ht="15" x14ac:dyDescent="0.2">
      <c r="A142" s="8" t="s">
        <v>354</v>
      </c>
      <c r="B142" s="9" t="s">
        <v>0</v>
      </c>
      <c r="C142" s="10">
        <v>3.1</v>
      </c>
      <c r="E142" s="82" t="str">
        <f t="array" ref="E142">IF(E141="","",IFERROR(INDEX(A$2:A$999,MATCH(1,COUNTIF(E141,"&lt;"&amp;A$2:A$999),)),""))</f>
        <v>Круг В60 ст.20</v>
      </c>
      <c r="F142" s="82">
        <f t="shared" ref="F142:F205" si="3">IF(E142="","",SUMIF(A$2:A$999,E142,C$2:C$999))</f>
        <v>0.92</v>
      </c>
    </row>
    <row r="143" spans="1:6" s="3" customFormat="1" ht="15" x14ac:dyDescent="0.2">
      <c r="A143" s="8" t="s">
        <v>83</v>
      </c>
      <c r="B143" s="9" t="s">
        <v>0</v>
      </c>
      <c r="C143" s="10">
        <v>0.28000000000000003</v>
      </c>
      <c r="E143" s="82" t="str">
        <f t="array" ref="E143">IF(E142="","",IFERROR(INDEX(A$2:A$999,MATCH(1,COUNTIF(E142,"&lt;"&amp;A$2:A$999),)),""))</f>
        <v>Круг В65 ст.20</v>
      </c>
      <c r="F143" s="82">
        <f t="shared" si="3"/>
        <v>3.4</v>
      </c>
    </row>
    <row r="144" spans="1:6" s="3" customFormat="1" ht="15" x14ac:dyDescent="0.2">
      <c r="A144" s="8" t="s">
        <v>290</v>
      </c>
      <c r="B144" s="9" t="s">
        <v>0</v>
      </c>
      <c r="C144" s="10">
        <v>28.5</v>
      </c>
      <c r="E144" s="82" t="str">
        <f t="array" ref="E144">IF(E143="","",IFERROR(INDEX(A$2:A$999,MATCH(1,COUNTIF(E143,"&lt;"&amp;A$2:A$999),)),""))</f>
        <v>Круг В75 ст.20</v>
      </c>
      <c r="F144" s="82">
        <f t="shared" si="3"/>
        <v>1.92</v>
      </c>
    </row>
    <row r="145" spans="1:6" s="3" customFormat="1" ht="15" x14ac:dyDescent="0.2">
      <c r="A145" s="8" t="s">
        <v>290</v>
      </c>
      <c r="B145" s="9" t="s">
        <v>0</v>
      </c>
      <c r="C145" s="10">
        <v>2</v>
      </c>
      <c r="E145" s="82" t="str">
        <f t="array" ref="E145">IF(E144="","",IFERROR(INDEX(A$2:A$999,MATCH(1,COUNTIF(E144,"&lt;"&amp;A$2:A$999),)),""))</f>
        <v>Круг лепестковый 125</v>
      </c>
      <c r="F145" s="82">
        <f t="shared" si="3"/>
        <v>1</v>
      </c>
    </row>
    <row r="146" spans="1:6" s="3" customFormat="1" ht="15" x14ac:dyDescent="0.2">
      <c r="A146" s="13" t="s">
        <v>290</v>
      </c>
      <c r="B146" s="14" t="s">
        <v>0</v>
      </c>
      <c r="C146" s="15">
        <v>0.2</v>
      </c>
      <c r="E146" s="82" t="str">
        <f t="array" ref="E146">IF(E145="","",IFERROR(INDEX(A$2:A$999,MATCH(1,COUNTIF(E145,"&lt;"&amp;A$2:A$999),)),""))</f>
        <v>Круг отрезной 125</v>
      </c>
      <c r="F146" s="82">
        <f t="shared" si="3"/>
        <v>5</v>
      </c>
    </row>
    <row r="147" spans="1:6" s="3" customFormat="1" ht="15" customHeight="1" x14ac:dyDescent="0.25">
      <c r="A147" s="18" t="s">
        <v>346</v>
      </c>
      <c r="B147" s="19" t="s">
        <v>0</v>
      </c>
      <c r="C147" s="20">
        <v>30</v>
      </c>
      <c r="E147" s="82" t="str">
        <f t="array" ref="E147">IF(E146="","",IFERROR(INDEX(A$2:A$999,MATCH(1,COUNTIF(E146,"&lt;"&amp;A$2:A$999),)),""))</f>
        <v>Круг Сталь 20ф10</v>
      </c>
      <c r="F147" s="82">
        <f t="shared" si="3"/>
        <v>2</v>
      </c>
    </row>
    <row r="148" spans="1:6" s="3" customFormat="1" ht="15" x14ac:dyDescent="0.2">
      <c r="A148" s="8" t="s">
        <v>37</v>
      </c>
      <c r="B148" s="9" t="s">
        <v>0</v>
      </c>
      <c r="C148" s="10">
        <v>0.31</v>
      </c>
      <c r="E148" s="82" t="str">
        <f t="array" ref="E148">IF(E147="","",IFERROR(INDEX(A$2:A$999,MATCH(1,COUNTIF(E147,"&lt;"&amp;A$2:A$999),)),""))</f>
        <v>Круг Сталь 45 ф 16</v>
      </c>
      <c r="F148" s="82">
        <f t="shared" si="3"/>
        <v>0.9</v>
      </c>
    </row>
    <row r="149" spans="1:6" s="3" customFormat="1" ht="15" x14ac:dyDescent="0.2">
      <c r="A149" s="8" t="s">
        <v>291</v>
      </c>
      <c r="B149" s="9" t="s">
        <v>0</v>
      </c>
      <c r="C149" s="10">
        <v>2</v>
      </c>
      <c r="E149" s="82" t="str">
        <f t="array" ref="E149">IF(E148="","",IFERROR(INDEX(A$2:A$999,MATCH(1,COUNTIF(E148,"&lt;"&amp;A$2:A$999),)),""))</f>
        <v>Круг ф 20 ст.3</v>
      </c>
      <c r="F149" s="82">
        <f t="shared" si="3"/>
        <v>1.8</v>
      </c>
    </row>
    <row r="150" spans="1:6" s="3" customFormat="1" ht="15" x14ac:dyDescent="0.2">
      <c r="A150" s="7" t="s">
        <v>189</v>
      </c>
      <c r="B150" s="11" t="s">
        <v>0</v>
      </c>
      <c r="C150" s="12">
        <v>0.4</v>
      </c>
      <c r="E150" s="82" t="str">
        <f t="array" ref="E150">IF(E149="","",IFERROR(INDEX(A$2:A$999,MATCH(1,COUNTIF(E149,"&lt;"&amp;A$2:A$999),)),""))</f>
        <v>Круг ф 30 Сталь ст.3</v>
      </c>
      <c r="F150" s="82">
        <f t="shared" si="3"/>
        <v>1.1000000000000001</v>
      </c>
    </row>
    <row r="151" spans="1:6" s="3" customFormat="1" ht="15" x14ac:dyDescent="0.2">
      <c r="A151" s="8" t="s">
        <v>351</v>
      </c>
      <c r="B151" s="9" t="s">
        <v>0</v>
      </c>
      <c r="C151" s="10">
        <v>6.5</v>
      </c>
      <c r="E151" s="82" t="str">
        <f t="array" ref="E151">IF(E150="","",IFERROR(INDEX(A$2:A$999,MATCH(1,COUNTIF(E150,"&lt;"&amp;A$2:A$999),)),""))</f>
        <v>Круг ф 45 Сталь ст.3</v>
      </c>
      <c r="F151" s="82">
        <f t="shared" si="3"/>
        <v>1.2</v>
      </c>
    </row>
    <row r="152" spans="1:6" s="3" customFormat="1" ht="15" x14ac:dyDescent="0.2">
      <c r="A152" s="8" t="s">
        <v>353</v>
      </c>
      <c r="B152" s="9" t="s">
        <v>0</v>
      </c>
      <c r="C152" s="10">
        <v>14</v>
      </c>
      <c r="E152" s="82" t="str">
        <f t="array" ref="E152">IF(E151="","",IFERROR(INDEX(A$2:A$999,MATCH(1,COUNTIF(E151,"&lt;"&amp;A$2:A$999),)),""))</f>
        <v>Круг ф 50 Сталь ст.20</v>
      </c>
      <c r="F152" s="82">
        <f t="shared" si="3"/>
        <v>3.6</v>
      </c>
    </row>
    <row r="153" spans="1:6" s="3" customFormat="1" ht="15" x14ac:dyDescent="0.2">
      <c r="A153" s="8" t="s">
        <v>350</v>
      </c>
      <c r="B153" s="9" t="s">
        <v>0</v>
      </c>
      <c r="C153" s="10">
        <v>2.5</v>
      </c>
      <c r="E153" s="82" t="str">
        <f t="array" ref="E153">IF(E152="","",IFERROR(INDEX(A$2:A$999,MATCH(1,COUNTIF(E152,"&lt;"&amp;A$2:A$999),)),""))</f>
        <v>Круг ф10 Сталь ст.20</v>
      </c>
      <c r="F153" s="82">
        <f t="shared" si="3"/>
        <v>0.34</v>
      </c>
    </row>
    <row r="154" spans="1:6" s="3" customFormat="1" ht="15" x14ac:dyDescent="0.2">
      <c r="A154" s="8" t="s">
        <v>297</v>
      </c>
      <c r="B154" s="9" t="s">
        <v>0</v>
      </c>
      <c r="C154" s="10">
        <v>8.6</v>
      </c>
      <c r="E154" s="82" t="str">
        <f t="array" ref="E154">IF(E153="","",IFERROR(INDEX(A$2:A$999,MATCH(1,COUNTIF(E153,"&lt;"&amp;A$2:A$999),)),""))</f>
        <v>Круг ф12 ст.3</v>
      </c>
      <c r="F154" s="82">
        <f t="shared" si="3"/>
        <v>0.5</v>
      </c>
    </row>
    <row r="155" spans="1:6" s="3" customFormat="1" ht="15" x14ac:dyDescent="0.2">
      <c r="A155" s="8" t="s">
        <v>349</v>
      </c>
      <c r="B155" s="9" t="s">
        <v>0</v>
      </c>
      <c r="C155" s="10">
        <v>8</v>
      </c>
      <c r="E155" s="82" t="str">
        <f t="array" ref="E155">IF(E154="","",IFERROR(INDEX(A$2:A$999,MATCH(1,COUNTIF(E154,"&lt;"&amp;A$2:A$999),)),""))</f>
        <v>Круг ф16 Сталь ст.20</v>
      </c>
      <c r="F155" s="82">
        <f t="shared" si="3"/>
        <v>1</v>
      </c>
    </row>
    <row r="156" spans="1:6" s="3" customFormat="1" ht="15" x14ac:dyDescent="0.2">
      <c r="A156" s="26" t="s">
        <v>103</v>
      </c>
      <c r="B156" s="9" t="s">
        <v>0</v>
      </c>
      <c r="C156" s="10" t="s">
        <v>104</v>
      </c>
      <c r="E156" s="82" t="str">
        <f t="array" ref="E156">IF(E155="","",IFERROR(INDEX(A$2:A$999,MATCH(1,COUNTIF(E155,"&lt;"&amp;A$2:A$999),)),""))</f>
        <v>Круг ф8 Сталь ст.20</v>
      </c>
      <c r="F156" s="82">
        <f t="shared" si="3"/>
        <v>0.4</v>
      </c>
    </row>
    <row r="157" spans="1:6" s="3" customFormat="1" ht="15" x14ac:dyDescent="0.2">
      <c r="A157" s="16" t="s">
        <v>336</v>
      </c>
      <c r="B157" s="29" t="s">
        <v>258</v>
      </c>
      <c r="C157" s="17">
        <v>50</v>
      </c>
      <c r="E157" s="82" t="str">
        <f t="array" ref="E157">IF(E156="","",IFERROR(INDEX(A$2:A$999,MATCH(1,COUNTIF(E156,"&lt;"&amp;A$2:A$999),)),""))</f>
        <v>Лист  =0,9  оцинкованный крашенный</v>
      </c>
      <c r="F157" s="82">
        <f t="shared" si="3"/>
        <v>66.900000000000006</v>
      </c>
    </row>
    <row r="158" spans="1:6" s="3" customFormat="1" ht="15" x14ac:dyDescent="0.2">
      <c r="A158" s="16" t="s">
        <v>337</v>
      </c>
      <c r="B158" s="29" t="s">
        <v>258</v>
      </c>
      <c r="C158" s="17">
        <v>50</v>
      </c>
      <c r="E158" s="82" t="str">
        <f t="array" ref="E158">IF(E157="","",IFERROR(INDEX(A$2:A$999,MATCH(1,COUNTIF(E157,"&lt;"&amp;A$2:A$999),)),""))</f>
        <v>Лист  =0,9  ст. оцинкованный  крашенный</v>
      </c>
      <c r="F158" s="82">
        <f t="shared" si="3"/>
        <v>24</v>
      </c>
    </row>
    <row r="159" spans="1:6" s="3" customFormat="1" ht="15" x14ac:dyDescent="0.2">
      <c r="A159" s="16" t="s">
        <v>338</v>
      </c>
      <c r="B159" s="29" t="s">
        <v>258</v>
      </c>
      <c r="C159" s="17">
        <v>50</v>
      </c>
      <c r="E159" s="82" t="str">
        <f t="array" ref="E159">IF(E158="","",IFERROR(INDEX(A$2:A$999,MATCH(1,COUNTIF(E158,"&lt;"&amp;A$2:A$999),)),""))</f>
        <v>Лист  =1,5</v>
      </c>
      <c r="F159" s="82">
        <f t="shared" si="3"/>
        <v>17.600000000000001</v>
      </c>
    </row>
    <row r="160" spans="1:6" s="3" customFormat="1" ht="15" x14ac:dyDescent="0.2">
      <c r="A160" s="16" t="s">
        <v>339</v>
      </c>
      <c r="B160" s="29" t="s">
        <v>258</v>
      </c>
      <c r="C160" s="17">
        <v>50</v>
      </c>
      <c r="E160" s="82" t="str">
        <f t="array" ref="E160">IF(E159="","",IFERROR(INDEX(A$2:A$999,MATCH(1,COUNTIF(E159,"&lt;"&amp;A$2:A$999),)),""))</f>
        <v>Лист  Б2  ст.3</v>
      </c>
      <c r="F160" s="82">
        <f t="shared" si="3"/>
        <v>0.27</v>
      </c>
    </row>
    <row r="161" spans="1:6" s="3" customFormat="1" ht="15" x14ac:dyDescent="0.2">
      <c r="A161" s="16" t="s">
        <v>335</v>
      </c>
      <c r="B161" s="29" t="s">
        <v>258</v>
      </c>
      <c r="C161" s="17">
        <v>50</v>
      </c>
      <c r="E161" s="82" t="str">
        <f t="array" ref="E161">IF(E160="","",IFERROR(INDEX(A$2:A$999,MATCH(1,COUNTIF(E160,"&lt;"&amp;A$2:A$999),)),""))</f>
        <v>Лист  Б3,0  ст.3</v>
      </c>
      <c r="F161" s="82">
        <f t="shared" si="3"/>
        <v>14.4</v>
      </c>
    </row>
    <row r="162" spans="1:6" s="3" customFormat="1" ht="15" x14ac:dyDescent="0.2">
      <c r="A162" s="8" t="s">
        <v>145</v>
      </c>
      <c r="B162" s="9" t="s">
        <v>0</v>
      </c>
      <c r="C162" s="10">
        <v>2.16</v>
      </c>
      <c r="E162" s="82" t="str">
        <f t="array" ref="E162">IF(E161="","",IFERROR(INDEX(A$2:A$999,MATCH(1,COUNTIF(E161,"&lt;"&amp;A$2:A$999),)),""))</f>
        <v>Лист  Б8  ст.3</v>
      </c>
      <c r="F162" s="82">
        <f t="shared" si="3"/>
        <v>25</v>
      </c>
    </row>
    <row r="163" spans="1:6" s="3" customFormat="1" ht="15" x14ac:dyDescent="0.2">
      <c r="A163" s="26" t="s">
        <v>6</v>
      </c>
      <c r="B163" s="9" t="s">
        <v>0</v>
      </c>
      <c r="C163" s="10">
        <v>0.5</v>
      </c>
      <c r="E163" s="82" t="str">
        <f t="array" ref="E163">IF(E162="","",IFERROR(INDEX(A$2:A$999,MATCH(1,COUNTIF(E162,"&lt;"&amp;A$2:A$999),)),""))</f>
        <v>Лист  просечно - вытяжной = 4  ст.3</v>
      </c>
      <c r="F163" s="82">
        <f t="shared" si="3"/>
        <v>8.4</v>
      </c>
    </row>
    <row r="164" spans="1:6" s="3" customFormat="1" ht="15" x14ac:dyDescent="0.2">
      <c r="A164" s="13" t="s">
        <v>123</v>
      </c>
      <c r="B164" s="11" t="s">
        <v>0</v>
      </c>
      <c r="C164" s="12">
        <v>7.8E-2</v>
      </c>
      <c r="E164" s="82" t="str">
        <f t="array" ref="E164">IF(E163="","",IFERROR(INDEX(A$2:A$999,MATCH(1,COUNTIF(E163,"&lt;"&amp;A$2:A$999),)),""))</f>
        <v>Лист =1,5</v>
      </c>
      <c r="F164" s="82">
        <f t="shared" si="3"/>
        <v>18</v>
      </c>
    </row>
    <row r="165" spans="1:6" s="3" customFormat="1" ht="15" x14ac:dyDescent="0.2">
      <c r="A165" s="7" t="s">
        <v>197</v>
      </c>
      <c r="B165" s="11" t="s">
        <v>0</v>
      </c>
      <c r="C165" s="12">
        <v>8.4000000000000005E-2</v>
      </c>
      <c r="E165" s="82" t="str">
        <f t="array" ref="E165">IF(E164="","",IFERROR(INDEX(A$2:A$999,MATCH(1,COUNTIF(E164,"&lt;"&amp;A$2:A$999),)),""))</f>
        <v>Лист =1,5  ст.3</v>
      </c>
      <c r="F165" s="82">
        <f t="shared" si="3"/>
        <v>76.47</v>
      </c>
    </row>
    <row r="166" spans="1:6" s="3" customFormat="1" ht="15" x14ac:dyDescent="0.2">
      <c r="A166" s="26" t="s">
        <v>7</v>
      </c>
      <c r="B166" s="9" t="s">
        <v>0</v>
      </c>
      <c r="C166" s="10">
        <v>4.5</v>
      </c>
      <c r="E166" s="82" t="str">
        <f t="array" ref="E166">IF(E165="","",IFERROR(INDEX(A$2:A$999,MATCH(1,COUNTIF(E165,"&lt;"&amp;A$2:A$999),)),""))</f>
        <v>Лист =1,5  Сталь ст.3</v>
      </c>
      <c r="F166" s="82">
        <f t="shared" si="3"/>
        <v>304</v>
      </c>
    </row>
    <row r="167" spans="1:6" s="3" customFormat="1" ht="15" x14ac:dyDescent="0.2">
      <c r="A167" s="8" t="s">
        <v>7</v>
      </c>
      <c r="B167" s="9" t="s">
        <v>0</v>
      </c>
      <c r="C167" s="10">
        <v>1.2</v>
      </c>
      <c r="E167" s="82" t="str">
        <f t="array" ref="E167">IF(E166="","",IFERROR(INDEX(A$2:A$999,MATCH(1,COUNTIF(E166,"&lt;"&amp;A$2:A$999),)),""))</f>
        <v xml:space="preserve">Лист =1,5 "квинтет" </v>
      </c>
      <c r="F167" s="82">
        <f t="shared" si="3"/>
        <v>144</v>
      </c>
    </row>
    <row r="168" spans="1:6" s="3" customFormat="1" ht="15" x14ac:dyDescent="0.2">
      <c r="A168" s="8" t="s">
        <v>119</v>
      </c>
      <c r="B168" s="9" t="s">
        <v>0</v>
      </c>
      <c r="C168" s="10">
        <v>1.2</v>
      </c>
      <c r="E168" s="82" t="str">
        <f t="array" ref="E168">IF(E167="","",IFERROR(INDEX(A$2:A$999,MATCH(1,COUNTIF(E167,"&lt;"&amp;A$2:A$999),)),""))</f>
        <v xml:space="preserve">Лист =1,5 квинтет </v>
      </c>
      <c r="F168" s="82">
        <f t="shared" si="3"/>
        <v>15</v>
      </c>
    </row>
    <row r="169" spans="1:6" s="3" customFormat="1" ht="15" x14ac:dyDescent="0.2">
      <c r="A169" s="13" t="s">
        <v>119</v>
      </c>
      <c r="B169" s="14" t="s">
        <v>0</v>
      </c>
      <c r="C169" s="15">
        <v>1.9</v>
      </c>
      <c r="E169" s="82" t="str">
        <f t="array" ref="E169">IF(E168="","",IFERROR(INDEX(A$2:A$999,MATCH(1,COUNTIF(E168,"&lt;"&amp;A$2:A$999),)),""))</f>
        <v>Лист =1,5 Ст.3</v>
      </c>
      <c r="F169" s="82">
        <f t="shared" si="3"/>
        <v>111.7</v>
      </c>
    </row>
    <row r="170" spans="1:6" s="3" customFormat="1" ht="15" x14ac:dyDescent="0.2">
      <c r="A170" s="13" t="s">
        <v>124</v>
      </c>
      <c r="B170" s="11" t="s">
        <v>0</v>
      </c>
      <c r="C170" s="12">
        <v>0.25</v>
      </c>
      <c r="E170" s="82" t="str">
        <f t="array" ref="E170">IF(E169="","",IFERROR(INDEX(A$2:A$999,MATCH(1,COUNTIF(E169,"&lt;"&amp;A$2:A$999),)),""))</f>
        <v>Лист =10</v>
      </c>
      <c r="F170" s="82">
        <f t="shared" si="3"/>
        <v>31.5</v>
      </c>
    </row>
    <row r="171" spans="1:6" s="3" customFormat="1" ht="15" x14ac:dyDescent="0.2">
      <c r="A171" s="7" t="s">
        <v>198</v>
      </c>
      <c r="B171" s="11" t="s">
        <v>0</v>
      </c>
      <c r="C171" s="12">
        <v>0.48</v>
      </c>
      <c r="E171" s="82" t="str">
        <f t="array" ref="E171">IF(E170="","",IFERROR(INDEX(A$2:A$999,MATCH(1,COUNTIF(E170,"&lt;"&amp;A$2:A$999),)),""))</f>
        <v>Лист =12</v>
      </c>
      <c r="F171" s="82">
        <f t="shared" si="3"/>
        <v>4</v>
      </c>
    </row>
    <row r="172" spans="1:6" s="3" customFormat="1" ht="15" x14ac:dyDescent="0.2">
      <c r="A172" s="8" t="s">
        <v>183</v>
      </c>
      <c r="B172" s="9" t="s">
        <v>0</v>
      </c>
      <c r="C172" s="10">
        <v>1</v>
      </c>
      <c r="E172" s="82" t="str">
        <f t="array" ref="E172">IF(E171="","",IFERROR(INDEX(A$2:A$999,MATCH(1,COUNTIF(E171,"&lt;"&amp;A$2:A$999),)),""))</f>
        <v>Лист =2</v>
      </c>
      <c r="F172" s="82">
        <f t="shared" si="3"/>
        <v>21.7</v>
      </c>
    </row>
    <row r="173" spans="1:6" s="3" customFormat="1" ht="15" x14ac:dyDescent="0.2">
      <c r="A173" s="8" t="s">
        <v>120</v>
      </c>
      <c r="B173" s="9" t="s">
        <v>0</v>
      </c>
      <c r="C173" s="10">
        <v>0.9</v>
      </c>
      <c r="E173" s="82" t="str">
        <f t="array" ref="E173">IF(E172="","",IFERROR(INDEX(A$2:A$999,MATCH(1,COUNTIF(E172,"&lt;"&amp;A$2:A$999),)),""))</f>
        <v>Лист =2,0 АМГ-2М</v>
      </c>
      <c r="F173" s="82">
        <f t="shared" si="3"/>
        <v>17</v>
      </c>
    </row>
    <row r="174" spans="1:6" s="3" customFormat="1" ht="15" x14ac:dyDescent="0.2">
      <c r="A174" s="13" t="s">
        <v>120</v>
      </c>
      <c r="B174" s="14" t="s">
        <v>0</v>
      </c>
      <c r="C174" s="15">
        <v>1.3</v>
      </c>
      <c r="E174" s="82" t="str">
        <f t="array" ref="E174">IF(E173="","",IFERROR(INDEX(A$2:A$999,MATCH(1,COUNTIF(E173,"&lt;"&amp;A$2:A$999),)),""))</f>
        <v>Лист =2,0 ст.3</v>
      </c>
      <c r="F174" s="82">
        <f t="shared" si="3"/>
        <v>0.94</v>
      </c>
    </row>
    <row r="175" spans="1:6" s="3" customFormat="1" ht="15" x14ac:dyDescent="0.2">
      <c r="A175" s="26" t="s">
        <v>184</v>
      </c>
      <c r="B175" s="57" t="s">
        <v>0</v>
      </c>
      <c r="C175" s="10">
        <v>1.4</v>
      </c>
      <c r="E175" s="82" t="str">
        <f t="array" ref="E175">IF(E174="","",IFERROR(INDEX(A$2:A$999,MATCH(1,COUNTIF(E174,"&lt;"&amp;A$2:A$999),)),""))</f>
        <v>Лист =2,0 Сталь ст.3</v>
      </c>
      <c r="F175" s="82">
        <f t="shared" si="3"/>
        <v>1.4</v>
      </c>
    </row>
    <row r="176" spans="1:6" s="3" customFormat="1" ht="15" x14ac:dyDescent="0.2">
      <c r="A176" s="8" t="s">
        <v>132</v>
      </c>
      <c r="B176" s="9" t="s">
        <v>0</v>
      </c>
      <c r="C176" s="10">
        <v>13.9</v>
      </c>
      <c r="E176" s="82" t="str">
        <f t="array" ref="E176">IF(E175="","",IFERROR(INDEX(A$2:A$999,MATCH(1,COUNTIF(E175,"&lt;"&amp;A$2:A$999),)),""))</f>
        <v>Лист =20 ст.20</v>
      </c>
      <c r="F176" s="82">
        <f t="shared" si="3"/>
        <v>0.56000000000000005</v>
      </c>
    </row>
    <row r="177" spans="1:6" s="3" customFormat="1" ht="15" x14ac:dyDescent="0.2">
      <c r="A177" s="13" t="s">
        <v>171</v>
      </c>
      <c r="B177" s="14" t="s">
        <v>0</v>
      </c>
      <c r="C177" s="15">
        <v>4.5</v>
      </c>
      <c r="E177" s="82" t="str">
        <f t="array" ref="E177">IF(E176="","",IFERROR(INDEX(A$2:A$999,MATCH(1,COUNTIF(E176,"&lt;"&amp;A$2:A$999),)),""))</f>
        <v>Лист =20 ст.3</v>
      </c>
      <c r="F177" s="82">
        <f t="shared" si="3"/>
        <v>0.157</v>
      </c>
    </row>
    <row r="178" spans="1:6" s="3" customFormat="1" ht="15" x14ac:dyDescent="0.2">
      <c r="A178" s="8" t="s">
        <v>141</v>
      </c>
      <c r="B178" s="9" t="s">
        <v>0</v>
      </c>
      <c r="C178" s="10">
        <v>1.5</v>
      </c>
      <c r="E178" s="82" t="str">
        <f t="array" ref="E178">IF(E177="","",IFERROR(INDEX(A$2:A$999,MATCH(1,COUNTIF(E177,"&lt;"&amp;A$2:A$999),)),""))</f>
        <v>Лист =3</v>
      </c>
      <c r="F178" s="82">
        <f t="shared" si="3"/>
        <v>4.5</v>
      </c>
    </row>
    <row r="179" spans="1:6" s="3" customFormat="1" ht="15" x14ac:dyDescent="0.2">
      <c r="A179" s="13" t="s">
        <v>172</v>
      </c>
      <c r="B179" s="14" t="s">
        <v>0</v>
      </c>
      <c r="C179" s="15">
        <v>1.4</v>
      </c>
      <c r="E179" s="82" t="str">
        <f t="array" ref="E179">IF(E178="","",IFERROR(INDEX(A$2:A$999,MATCH(1,COUNTIF(E178,"&lt;"&amp;A$2:A$999),)),""))</f>
        <v>Лист =3 1250x2500</v>
      </c>
      <c r="F179" s="82">
        <f t="shared" si="3"/>
        <v>2</v>
      </c>
    </row>
    <row r="180" spans="1:6" s="3" customFormat="1" ht="15" x14ac:dyDescent="0.2">
      <c r="A180" s="26" t="s">
        <v>182</v>
      </c>
      <c r="B180" s="57" t="s">
        <v>0</v>
      </c>
      <c r="C180" s="10">
        <v>0.16</v>
      </c>
      <c r="E180" s="82" t="str">
        <f t="array" ref="E180">IF(E179="","",IFERROR(INDEX(A$2:A$999,MATCH(1,COUNTIF(E179,"&lt;"&amp;A$2:A$999),)),""))</f>
        <v>Лист =3,0 ст.3</v>
      </c>
      <c r="F180" s="82">
        <f t="shared" si="3"/>
        <v>9.68</v>
      </c>
    </row>
    <row r="181" spans="1:6" s="3" customFormat="1" ht="15" x14ac:dyDescent="0.2">
      <c r="A181" s="8" t="s">
        <v>78</v>
      </c>
      <c r="B181" s="9" t="s">
        <v>0</v>
      </c>
      <c r="C181" s="10">
        <f>0.6*2</f>
        <v>1.2</v>
      </c>
      <c r="E181" s="82" t="str">
        <f t="array" ref="E181">IF(E180="","",IFERROR(INDEX(A$2:A$999,MATCH(1,COUNTIF(E180,"&lt;"&amp;A$2:A$999),)),""))</f>
        <v>Лист =30 ст.20</v>
      </c>
      <c r="F181" s="82">
        <f t="shared" si="3"/>
        <v>25</v>
      </c>
    </row>
    <row r="182" spans="1:6" s="3" customFormat="1" ht="15" x14ac:dyDescent="0.2">
      <c r="A182" s="7" t="s">
        <v>131</v>
      </c>
      <c r="B182" s="11" t="s">
        <v>0</v>
      </c>
      <c r="C182" s="12">
        <v>6.6E-3</v>
      </c>
      <c r="E182" s="82" t="str">
        <f t="array" ref="E182">IF(E181="","",IFERROR(INDEX(A$2:A$999,MATCH(1,COUNTIF(E181,"&lt;"&amp;A$2:A$999),)),""))</f>
        <v>Лист =4</v>
      </c>
      <c r="F182" s="82">
        <f t="shared" si="3"/>
        <v>8.4</v>
      </c>
    </row>
    <row r="183" spans="1:6" s="3" customFormat="1" ht="15" x14ac:dyDescent="0.2">
      <c r="A183" s="26" t="s">
        <v>133</v>
      </c>
      <c r="B183" s="57" t="s">
        <v>0</v>
      </c>
      <c r="C183" s="10">
        <v>0.92</v>
      </c>
      <c r="E183" s="82" t="str">
        <f t="array" ref="E183">IF(E182="","",IFERROR(INDEX(A$2:A$999,MATCH(1,COUNTIF(E182,"&lt;"&amp;A$2:A$999),)),""))</f>
        <v>Лист =4 "Квинтет"</v>
      </c>
      <c r="F183" s="82">
        <f t="shared" si="3"/>
        <v>2.6</v>
      </c>
    </row>
    <row r="184" spans="1:6" s="3" customFormat="1" ht="15" x14ac:dyDescent="0.2">
      <c r="A184" s="13" t="s">
        <v>173</v>
      </c>
      <c r="B184" s="14" t="s">
        <v>0</v>
      </c>
      <c r="C184" s="15">
        <v>3.4</v>
      </c>
      <c r="E184" s="82" t="str">
        <f t="array" ref="E184">IF(E183="","",IFERROR(INDEX(A$2:A$999,MATCH(1,COUNTIF(E183,"&lt;"&amp;A$2:A$999),)),""))</f>
        <v>Лист =4,0 ст.3</v>
      </c>
      <c r="F184" s="82">
        <f t="shared" si="3"/>
        <v>6</v>
      </c>
    </row>
    <row r="185" spans="1:6" s="3" customFormat="1" ht="15" x14ac:dyDescent="0.2">
      <c r="A185" s="7" t="s">
        <v>199</v>
      </c>
      <c r="B185" s="11" t="s">
        <v>0</v>
      </c>
      <c r="C185" s="12">
        <v>1.92</v>
      </c>
      <c r="E185" s="82" t="str">
        <f t="array" ref="E185">IF(E184="","",IFERROR(INDEX(A$2:A$999,MATCH(1,COUNTIF(E184,"&lt;"&amp;A$2:A$999),)),""))</f>
        <v>Лист =4,0 Сталь ст.3</v>
      </c>
      <c r="F185" s="82">
        <f t="shared" si="3"/>
        <v>7.6</v>
      </c>
    </row>
    <row r="186" spans="1:6" s="3" customFormat="1" ht="15" x14ac:dyDescent="0.2">
      <c r="A186" s="8" t="s">
        <v>363</v>
      </c>
      <c r="B186" s="9" t="s">
        <v>3</v>
      </c>
      <c r="C186" s="10">
        <v>1</v>
      </c>
      <c r="E186" s="82" t="str">
        <f t="array" ref="E186">IF(E185="","",IFERROR(INDEX(A$2:A$999,MATCH(1,COUNTIF(E185,"&lt;"&amp;A$2:A$999),)),""))</f>
        <v>Лист =5 1500x6000</v>
      </c>
      <c r="F186" s="82">
        <f t="shared" si="3"/>
        <v>10</v>
      </c>
    </row>
    <row r="187" spans="1:6" s="3" customFormat="1" ht="15" x14ac:dyDescent="0.2">
      <c r="A187" s="8" t="s">
        <v>361</v>
      </c>
      <c r="B187" s="9" t="s">
        <v>3</v>
      </c>
      <c r="C187" s="10">
        <v>5</v>
      </c>
      <c r="E187" s="82" t="str">
        <f t="array" ref="E187">IF(E186="","",IFERROR(INDEX(A$2:A$999,MATCH(1,COUNTIF(E186,"&lt;"&amp;A$2:A$999),)),""))</f>
        <v>Лист =5,0 ст.</v>
      </c>
      <c r="F187" s="82">
        <f t="shared" si="3"/>
        <v>2.4</v>
      </c>
    </row>
    <row r="188" spans="1:6" s="3" customFormat="1" ht="15" x14ac:dyDescent="0.2">
      <c r="A188" s="8" t="s">
        <v>57</v>
      </c>
      <c r="B188" s="9" t="s">
        <v>0</v>
      </c>
      <c r="C188" s="10">
        <v>2</v>
      </c>
      <c r="E188" s="82" t="str">
        <f t="array" ref="E188">IF(E187="","",IFERROR(INDEX(A$2:A$999,MATCH(1,COUNTIF(E187,"&lt;"&amp;A$2:A$999),)),""))</f>
        <v>Лист =6</v>
      </c>
      <c r="F188" s="82">
        <f t="shared" si="3"/>
        <v>8.6</v>
      </c>
    </row>
    <row r="189" spans="1:6" s="3" customFormat="1" ht="15" x14ac:dyDescent="0.2">
      <c r="A189" s="8" t="s">
        <v>162</v>
      </c>
      <c r="B189" s="9" t="s">
        <v>0</v>
      </c>
      <c r="C189" s="10">
        <v>0.9</v>
      </c>
      <c r="E189" s="82" t="str">
        <f t="array" ref="E189">IF(E188="","",IFERROR(INDEX(A$2:A$999,MATCH(1,COUNTIF(E188,"&lt;"&amp;A$2:A$999),)),""))</f>
        <v>Лист =6,0  ст.3</v>
      </c>
      <c r="F189" s="82">
        <f t="shared" si="3"/>
        <v>0</v>
      </c>
    </row>
    <row r="190" spans="1:6" s="3" customFormat="1" ht="15" x14ac:dyDescent="0.2">
      <c r="A190" s="8" t="s">
        <v>82</v>
      </c>
      <c r="B190" s="9" t="s">
        <v>0</v>
      </c>
      <c r="C190" s="10">
        <v>1.8</v>
      </c>
      <c r="E190" s="82" t="str">
        <f t="array" ref="E190">IF(E189="","",IFERROR(INDEX(A$2:A$999,MATCH(1,COUNTIF(E189,"&lt;"&amp;A$2:A$999),)),""))</f>
        <v>Лист =8</v>
      </c>
      <c r="F190" s="82">
        <f t="shared" si="3"/>
        <v>15.4</v>
      </c>
    </row>
    <row r="191" spans="1:6" s="3" customFormat="1" ht="15" x14ac:dyDescent="0.2">
      <c r="A191" s="8" t="s">
        <v>146</v>
      </c>
      <c r="B191" s="9" t="s">
        <v>0</v>
      </c>
      <c r="C191" s="10">
        <v>1.1000000000000001</v>
      </c>
      <c r="E191" s="82" t="str">
        <f t="array" ref="E191">IF(E190="","",IFERROR(INDEX(A$2:A$999,MATCH(1,COUNTIF(E190,"&lt;"&amp;A$2:A$999),)),""))</f>
        <v>Лист =8  ст.3</v>
      </c>
      <c r="F191" s="82">
        <f t="shared" si="3"/>
        <v>12</v>
      </c>
    </row>
    <row r="192" spans="1:6" s="3" customFormat="1" ht="15" x14ac:dyDescent="0.2">
      <c r="A192" s="8" t="s">
        <v>147</v>
      </c>
      <c r="B192" s="9" t="s">
        <v>0</v>
      </c>
      <c r="C192" s="10">
        <v>1.2</v>
      </c>
      <c r="E192" s="82" t="str">
        <f t="array" ref="E192">IF(E191="","",IFERROR(INDEX(A$2:A$999,MATCH(1,COUNTIF(E191,"&lt;"&amp;A$2:A$999),)),""))</f>
        <v>Лист =8,0  ст.3</v>
      </c>
      <c r="F192" s="82">
        <f t="shared" si="3"/>
        <v>0</v>
      </c>
    </row>
    <row r="193" spans="1:6" s="3" customFormat="1" ht="15" x14ac:dyDescent="0.2">
      <c r="A193" s="8" t="s">
        <v>148</v>
      </c>
      <c r="B193" s="9" t="s">
        <v>0</v>
      </c>
      <c r="C193" s="10">
        <v>3.6</v>
      </c>
      <c r="E193" s="82" t="str">
        <f t="array" ref="E193">IF(E192="","",IFERROR(INDEX(A$2:A$999,MATCH(1,COUNTIF(E192,"&lt;"&amp;A$2:A$999),)),""))</f>
        <v xml:space="preserve">Лист =ст.3 1,5  </v>
      </c>
      <c r="F193" s="82">
        <f t="shared" si="3"/>
        <v>0.7</v>
      </c>
    </row>
    <row r="194" spans="1:6" s="3" customFormat="1" ht="15" x14ac:dyDescent="0.2">
      <c r="A194" s="8" t="s">
        <v>95</v>
      </c>
      <c r="B194" s="9" t="s">
        <v>0</v>
      </c>
      <c r="C194" s="10">
        <f>0.17*2</f>
        <v>0.34</v>
      </c>
      <c r="E194" s="82" t="str">
        <f t="array" ref="E194">IF(E193="","",IFERROR(INDEX(A$2:A$999,MATCH(1,COUNTIF(E193,"&lt;"&amp;A$2:A$999),)),""))</f>
        <v>Лист 1,5 ст.3</v>
      </c>
      <c r="F194" s="82">
        <f t="shared" si="3"/>
        <v>75</v>
      </c>
    </row>
    <row r="195" spans="1:6" s="3" customFormat="1" ht="15" x14ac:dyDescent="0.2">
      <c r="A195" s="8" t="s">
        <v>85</v>
      </c>
      <c r="B195" s="9" t="s">
        <v>0</v>
      </c>
      <c r="C195" s="10">
        <v>0.5</v>
      </c>
      <c r="E195" s="82" t="str">
        <f t="array" ref="E195">IF(E194="","",IFERROR(INDEX(A$2:A$999,MATCH(1,COUNTIF(E194,"&lt;"&amp;A$2:A$999),)),""))</f>
        <v xml:space="preserve">Лист 10 </v>
      </c>
      <c r="F195" s="82">
        <f t="shared" si="3"/>
        <v>19</v>
      </c>
    </row>
    <row r="196" spans="1:6" s="3" customFormat="1" ht="15" x14ac:dyDescent="0.2">
      <c r="A196" s="8" t="s">
        <v>96</v>
      </c>
      <c r="B196" s="9" t="s">
        <v>0</v>
      </c>
      <c r="C196" s="10">
        <f>0.5*2</f>
        <v>1</v>
      </c>
      <c r="E196" s="82" t="str">
        <f t="array" ref="E196">IF(E195="","",IFERROR(INDEX(A$2:A$999,MATCH(1,COUNTIF(E195,"&lt;"&amp;A$2:A$999),)),""))</f>
        <v>Лист 10 ГОСТ 19903-90/Ст3сп ГОСТ 14637-89</v>
      </c>
      <c r="F196" s="82">
        <f t="shared" si="3"/>
        <v>19.43</v>
      </c>
    </row>
    <row r="197" spans="1:6" s="3" customFormat="1" ht="15" x14ac:dyDescent="0.2">
      <c r="A197" s="8" t="s">
        <v>97</v>
      </c>
      <c r="B197" s="9" t="s">
        <v>0</v>
      </c>
      <c r="C197" s="10">
        <f>0.2*2</f>
        <v>0.4</v>
      </c>
      <c r="E197" s="82" t="str">
        <f t="array" ref="E197">IF(E196="","",IFERROR(INDEX(A$2:A$999,MATCH(1,COUNTIF(E196,"&lt;"&amp;A$2:A$999),)),""))</f>
        <v>Лист 12</v>
      </c>
      <c r="F197" s="82">
        <f t="shared" si="3"/>
        <v>14</v>
      </c>
    </row>
    <row r="198" spans="1:6" s="3" customFormat="1" ht="15" x14ac:dyDescent="0.2">
      <c r="A198" s="26" t="s">
        <v>245</v>
      </c>
      <c r="B198" s="9" t="s">
        <v>0</v>
      </c>
      <c r="C198" s="10">
        <v>16</v>
      </c>
      <c r="E198" s="82" t="str">
        <f t="array" ref="E198">IF(E197="","",IFERROR(INDEX(A$2:A$999,MATCH(1,COUNTIF(E197,"&lt;"&amp;A$2:A$999),)),""))</f>
        <v>Лист 4 ГОСТ 19903-90/Ст3сп ГОСТ 14637-89</v>
      </c>
      <c r="F198" s="82">
        <f t="shared" si="3"/>
        <v>1.403</v>
      </c>
    </row>
    <row r="199" spans="1:6" s="3" customFormat="1" ht="15" x14ac:dyDescent="0.2">
      <c r="A199" s="26" t="s">
        <v>245</v>
      </c>
      <c r="B199" s="9" t="s">
        <v>0</v>
      </c>
      <c r="C199" s="10">
        <v>6</v>
      </c>
      <c r="E199" s="82" t="str">
        <f t="array" ref="E199">IF(E198="","",IFERROR(INDEX(A$2:A$999,MATCH(1,COUNTIF(E198,"&lt;"&amp;A$2:A$999),)),""))</f>
        <v>Лист 4 ГОСТ 8568-77/Ст3сп ГОСТ 14637-89</v>
      </c>
      <c r="F199" s="82">
        <f t="shared" si="3"/>
        <v>34.54</v>
      </c>
    </row>
    <row r="200" spans="1:6" s="3" customFormat="1" ht="15" x14ac:dyDescent="0.2">
      <c r="A200" s="26" t="s">
        <v>245</v>
      </c>
      <c r="B200" s="9" t="s">
        <v>0</v>
      </c>
      <c r="C200" s="10">
        <v>8</v>
      </c>
      <c r="E200" s="82" t="str">
        <f t="array" ref="E200">IF(E199="","",IFERROR(INDEX(A$2:A$999,MATCH(1,COUNTIF(E199,"&lt;"&amp;A$2:A$999),)),""))</f>
        <v>Лист 4 квинтет</v>
      </c>
      <c r="F200" s="82">
        <f t="shared" si="3"/>
        <v>10</v>
      </c>
    </row>
    <row r="201" spans="1:6" s="3" customFormat="1" ht="15" x14ac:dyDescent="0.2">
      <c r="A201" s="26" t="s">
        <v>245</v>
      </c>
      <c r="B201" s="19" t="s">
        <v>0</v>
      </c>
      <c r="C201" s="10">
        <v>11.3</v>
      </c>
      <c r="E201" s="82" t="str">
        <f t="array" ref="E201">IF(E200="","",IFERROR(INDEX(A$2:A$999,MATCH(1,COUNTIF(E200,"&lt;"&amp;A$2:A$999),)),""))</f>
        <v>Лист 5</v>
      </c>
      <c r="F201" s="82">
        <f t="shared" si="3"/>
        <v>0.8</v>
      </c>
    </row>
    <row r="202" spans="1:6" s="3" customFormat="1" ht="15" x14ac:dyDescent="0.2">
      <c r="A202" s="26" t="s">
        <v>245</v>
      </c>
      <c r="B202" s="9" t="s">
        <v>0</v>
      </c>
      <c r="C202" s="10">
        <v>8.6</v>
      </c>
      <c r="E202" s="82" t="str">
        <f t="array" ref="E202">IF(E201="","",IFERROR(INDEX(A$2:A$999,MATCH(1,COUNTIF(E201,"&lt;"&amp;A$2:A$999),)),""))</f>
        <v xml:space="preserve">Лист 6 </v>
      </c>
      <c r="F202" s="82">
        <f t="shared" si="3"/>
        <v>7.6</v>
      </c>
    </row>
    <row r="203" spans="1:6" s="3" customFormat="1" ht="15" x14ac:dyDescent="0.2">
      <c r="A203" s="26" t="s">
        <v>245</v>
      </c>
      <c r="B203" s="9" t="s">
        <v>0</v>
      </c>
      <c r="C203" s="10">
        <v>17</v>
      </c>
      <c r="E203" s="82" t="str">
        <f t="array" ref="E203">IF(E202="","",IFERROR(INDEX(A$2:A$999,MATCH(1,COUNTIF(E202,"&lt;"&amp;A$2:A$999),)),""))</f>
        <v>Лист 6 ГОСТ 19903-90/Ст3сп ГОСТ 14637-89</v>
      </c>
      <c r="F203" s="82">
        <f t="shared" si="3"/>
        <v>43.97</v>
      </c>
    </row>
    <row r="204" spans="1:6" s="3" customFormat="1" ht="15" x14ac:dyDescent="0.2">
      <c r="A204" s="26" t="s">
        <v>255</v>
      </c>
      <c r="B204" s="9" t="s">
        <v>0</v>
      </c>
      <c r="C204" s="10">
        <v>24</v>
      </c>
      <c r="E204" s="82" t="str">
        <f t="array" ref="E204">IF(E203="","",IFERROR(INDEX(A$2:A$999,MATCH(1,COUNTIF(E203,"&lt;"&amp;A$2:A$999),)),""))</f>
        <v>Лист 8 ГОСТ 19903-90/Ст3сп ГОСТ 14637-89</v>
      </c>
      <c r="F204" s="82">
        <f t="shared" si="3"/>
        <v>12.8</v>
      </c>
    </row>
    <row r="205" spans="1:6" s="3" customFormat="1" ht="15" x14ac:dyDescent="0.2">
      <c r="A205" s="26" t="s">
        <v>307</v>
      </c>
      <c r="B205" s="9" t="s">
        <v>0</v>
      </c>
      <c r="C205" s="10">
        <v>17.600000000000001</v>
      </c>
      <c r="E205" s="82" t="str">
        <f t="array" ref="E205">IF(E204="","",IFERROR(INDEX(A$2:A$999,MATCH(1,COUNTIF(E204,"&lt;"&amp;A$2:A$999),)),""))</f>
        <v>Лист абразивный Р-1500</v>
      </c>
      <c r="F205" s="82">
        <f t="shared" si="3"/>
        <v>1</v>
      </c>
    </row>
    <row r="206" spans="1:6" s="3" customFormat="1" ht="15" x14ac:dyDescent="0.2">
      <c r="A206" s="26" t="s">
        <v>10</v>
      </c>
      <c r="B206" s="9" t="s">
        <v>0</v>
      </c>
      <c r="C206" s="10">
        <v>0.27</v>
      </c>
      <c r="E206" s="82" t="str">
        <f t="array" ref="E206">IF(E205="","",IFERROR(INDEX(A$2:A$999,MATCH(1,COUNTIF(E205,"&lt;"&amp;A$2:A$999),)),""))</f>
        <v>Лист абразивный Р-2000</v>
      </c>
      <c r="F206" s="82">
        <f t="shared" ref="F206:F269" si="4">IF(E206="","",SUMIF(A$2:A$999,E206,C$2:C$999))</f>
        <v>1</v>
      </c>
    </row>
    <row r="207" spans="1:6" s="3" customFormat="1" ht="15" x14ac:dyDescent="0.2">
      <c r="A207" s="8" t="s">
        <v>66</v>
      </c>
      <c r="B207" s="9" t="s">
        <v>0</v>
      </c>
      <c r="C207" s="10">
        <v>14.4</v>
      </c>
      <c r="E207" s="82" t="str">
        <f t="array" ref="E207">IF(E206="","",IFERROR(INDEX(A$2:A$999,MATCH(1,COUNTIF(E206,"&lt;"&amp;A$2:A$999),)),""))</f>
        <v>Лист абразивный Р-500</v>
      </c>
      <c r="F207" s="82">
        <f t="shared" si="4"/>
        <v>2</v>
      </c>
    </row>
    <row r="208" spans="1:6" s="3" customFormat="1" ht="15" x14ac:dyDescent="0.2">
      <c r="A208" s="26" t="s">
        <v>11</v>
      </c>
      <c r="B208" s="9" t="s">
        <v>0</v>
      </c>
      <c r="C208" s="10">
        <v>25</v>
      </c>
      <c r="E208" s="82" t="str">
        <f t="array" ref="E208">IF(E207="","",IFERROR(INDEX(A$2:A$999,MATCH(1,COUNTIF(E207,"&lt;"&amp;A$2:A$999),)),""))</f>
        <v>Лист абразивный Р-800</v>
      </c>
      <c r="F208" s="82">
        <f t="shared" si="4"/>
        <v>2</v>
      </c>
    </row>
    <row r="209" spans="1:6" s="3" customFormat="1" ht="15" x14ac:dyDescent="0.2">
      <c r="A209" s="8" t="s">
        <v>67</v>
      </c>
      <c r="B209" s="9" t="s">
        <v>0</v>
      </c>
      <c r="C209" s="10">
        <v>8.4</v>
      </c>
      <c r="E209" s="82" t="str">
        <f t="array" ref="E209">IF(E208="","",IFERROR(INDEX(A$2:A$999,MATCH(1,COUNTIF(E208,"&lt;"&amp;A$2:A$999),)),""))</f>
        <v>Лист Б10 ст.20</v>
      </c>
      <c r="F209" s="82">
        <f t="shared" si="4"/>
        <v>0.52</v>
      </c>
    </row>
    <row r="210" spans="1:6" s="3" customFormat="1" ht="15" x14ac:dyDescent="0.2">
      <c r="A210" s="8" t="s">
        <v>284</v>
      </c>
      <c r="B210" s="9" t="s">
        <v>0</v>
      </c>
      <c r="C210" s="10">
        <f>1*2</f>
        <v>2</v>
      </c>
      <c r="E210" s="82" t="str">
        <f t="array" ref="E210">IF(E209="","",IFERROR(INDEX(A$2:A$999,MATCH(1,COUNTIF(E209,"&lt;"&amp;A$2:A$999),)),""))</f>
        <v>Лист Б10 ст.3</v>
      </c>
      <c r="F210" s="82">
        <f t="shared" si="4"/>
        <v>0.55000000000000004</v>
      </c>
    </row>
    <row r="211" spans="1:6" s="3" customFormat="1" ht="15" x14ac:dyDescent="0.2">
      <c r="A211" s="8" t="s">
        <v>284</v>
      </c>
      <c r="B211" s="9" t="s">
        <v>0</v>
      </c>
      <c r="C211" s="10">
        <v>6</v>
      </c>
      <c r="E211" s="82" t="str">
        <f t="array" ref="E211">IF(E210="","",IFERROR(INDEX(A$2:A$999,MATCH(1,COUNTIF(E210,"&lt;"&amp;A$2:A$999),)),""))</f>
        <v>Лист Б12 ст.10</v>
      </c>
      <c r="F211" s="82">
        <f t="shared" si="4"/>
        <v>2.5</v>
      </c>
    </row>
    <row r="212" spans="1:6" s="3" customFormat="1" ht="15" x14ac:dyDescent="0.2">
      <c r="A212" s="7" t="s">
        <v>284</v>
      </c>
      <c r="B212" s="11" t="s">
        <v>0</v>
      </c>
      <c r="C212" s="12">
        <v>10</v>
      </c>
      <c r="E212" s="82" t="str">
        <f t="array" ref="E212">IF(E211="","",IFERROR(INDEX(A$2:A$999,MATCH(1,COUNTIF(E211,"&lt;"&amp;A$2:A$999),)),""))</f>
        <v>Лист Б2 ст.10</v>
      </c>
      <c r="F212" s="82">
        <f t="shared" si="4"/>
        <v>0.45</v>
      </c>
    </row>
    <row r="213" spans="1:6" s="3" customFormat="1" ht="15" x14ac:dyDescent="0.2">
      <c r="A213" s="26" t="s">
        <v>12</v>
      </c>
      <c r="B213" s="9" t="s">
        <v>0</v>
      </c>
      <c r="C213" s="10">
        <v>16</v>
      </c>
      <c r="E213" s="82" t="str">
        <f t="array" ref="E213">IF(E212="","",IFERROR(INDEX(A$2:A$999,MATCH(1,COUNTIF(E212,"&lt;"&amp;A$2:A$999),)),""))</f>
        <v>Лист Б4,0 ст.3</v>
      </c>
      <c r="F213" s="82">
        <f t="shared" si="4"/>
        <v>0.63</v>
      </c>
    </row>
    <row r="214" spans="1:6" s="3" customFormat="1" ht="15" x14ac:dyDescent="0.2">
      <c r="A214" s="8" t="s">
        <v>12</v>
      </c>
      <c r="B214" s="9" t="s">
        <v>0</v>
      </c>
      <c r="C214" s="10">
        <v>1.27</v>
      </c>
      <c r="E214" s="82" t="str">
        <f t="array" ref="E214">IF(E213="","",IFERROR(INDEX(A$2:A$999,MATCH(1,COUNTIF(E213,"&lt;"&amp;A$2:A$999),)),""))</f>
        <v>Лист Б7 ст.10</v>
      </c>
      <c r="F214" s="82">
        <f t="shared" si="4"/>
        <v>6.2</v>
      </c>
    </row>
    <row r="215" spans="1:6" s="3" customFormat="1" ht="15" x14ac:dyDescent="0.2">
      <c r="A215" s="8" t="s">
        <v>12</v>
      </c>
      <c r="B215" s="9" t="s">
        <v>0</v>
      </c>
      <c r="C215" s="10">
        <v>8.1999999999999993</v>
      </c>
      <c r="E215" s="82" t="str">
        <f t="array" ref="E215">IF(E214="","",IFERROR(INDEX(A$2:A$999,MATCH(1,COUNTIF(E214,"&lt;"&amp;A$2:A$999),)),""))</f>
        <v>Лист Б8 ст.3</v>
      </c>
      <c r="F215" s="82">
        <f t="shared" si="4"/>
        <v>10.600000000000001</v>
      </c>
    </row>
    <row r="216" spans="1:6" s="3" customFormat="1" ht="15" x14ac:dyDescent="0.2">
      <c r="A216" s="7" t="s">
        <v>12</v>
      </c>
      <c r="B216" s="11" t="s">
        <v>0</v>
      </c>
      <c r="C216" s="12">
        <v>36</v>
      </c>
      <c r="E216" s="82" t="str">
        <f t="array" ref="E216">IF(E215="","",IFERROR(INDEX(A$2:A$999,MATCH(1,COUNTIF(E215,"&lt;"&amp;A$2:A$999),)),""))</f>
        <v>Лист Б8,0 ст.3</v>
      </c>
      <c r="F216" s="82">
        <f t="shared" si="4"/>
        <v>7</v>
      </c>
    </row>
    <row r="217" spans="1:6" s="3" customFormat="1" ht="15" x14ac:dyDescent="0.2">
      <c r="A217" s="8" t="s">
        <v>12</v>
      </c>
      <c r="B217" s="9" t="s">
        <v>0</v>
      </c>
      <c r="C217" s="10">
        <v>10</v>
      </c>
      <c r="E217" s="82" t="str">
        <f t="array" ref="E217">IF(E216="","",IFERROR(INDEX(A$2:A$999,MATCH(1,COUNTIF(E216,"&lt;"&amp;A$2:A$999),)),""))</f>
        <v>Лист Б-ПН-4,0 чечевичное рефление ст.3</v>
      </c>
      <c r="F217" s="82">
        <f t="shared" si="4"/>
        <v>6.5</v>
      </c>
    </row>
    <row r="218" spans="1:6" s="3" customFormat="1" ht="15" x14ac:dyDescent="0.2">
      <c r="A218" s="8" t="s">
        <v>12</v>
      </c>
      <c r="B218" s="9" t="s">
        <v>0</v>
      </c>
      <c r="C218" s="10">
        <v>5</v>
      </c>
      <c r="E218" s="82" t="str">
        <f t="array" ref="E218">IF(E217="","",IFERROR(INDEX(A$2:A$999,MATCH(1,COUNTIF(E217,"&lt;"&amp;A$2:A$999),)),""))</f>
        <v>Лист Б-ПН-О-1,5 ГОСТ19903-74/ОК370В5-IV-Ст3сп-св ГОСТ16523-89</v>
      </c>
      <c r="F218" s="82">
        <f t="shared" si="4"/>
        <v>173</v>
      </c>
    </row>
    <row r="219" spans="1:6" s="3" customFormat="1" ht="15" x14ac:dyDescent="0.2">
      <c r="A219" s="8" t="s">
        <v>98</v>
      </c>
      <c r="B219" s="9" t="s">
        <v>0</v>
      </c>
      <c r="C219" s="10">
        <f>152*2</f>
        <v>304</v>
      </c>
      <c r="E219" s="82" t="str">
        <f t="array" ref="E219">IF(E218="","",IFERROR(INDEX(A$2:A$999,MATCH(1,COUNTIF(E218,"&lt;"&amp;A$2:A$999),)),""))</f>
        <v>Лист ВД 1АН =1,5 квинтет</v>
      </c>
      <c r="F219" s="82">
        <f t="shared" si="4"/>
        <v>25</v>
      </c>
    </row>
    <row r="220" spans="1:6" s="3" customFormat="1" ht="15" x14ac:dyDescent="0.2">
      <c r="A220" s="8" t="s">
        <v>319</v>
      </c>
      <c r="B220" s="9" t="s">
        <v>0</v>
      </c>
      <c r="C220" s="10">
        <v>144</v>
      </c>
      <c r="E220" s="82" t="str">
        <f t="array" ref="E220">IF(E219="","",IFERROR(INDEX(A$2:A$999,MATCH(1,COUNTIF(E219,"&lt;"&amp;A$2:A$999),)),""))</f>
        <v>Лист ВД 1АН =10</v>
      </c>
      <c r="F220" s="82">
        <f t="shared" si="4"/>
        <v>3.2</v>
      </c>
    </row>
    <row r="221" spans="1:6" s="3" customFormat="1" ht="15" x14ac:dyDescent="0.2">
      <c r="A221" s="26" t="s">
        <v>285</v>
      </c>
      <c r="B221" s="9" t="s">
        <v>0</v>
      </c>
      <c r="C221" s="10">
        <v>5</v>
      </c>
      <c r="E221" s="82" t="str">
        <f t="array" ref="E221">IF(E220="","",IFERROR(INDEX(A$2:A$999,MATCH(1,COUNTIF(E220,"&lt;"&amp;A$2:A$999),)),""))</f>
        <v>Лист ВД 1АН =2,5</v>
      </c>
      <c r="F221" s="82">
        <f t="shared" si="4"/>
        <v>13.2</v>
      </c>
    </row>
    <row r="222" spans="1:6" s="3" customFormat="1" ht="15" x14ac:dyDescent="0.2">
      <c r="A222" s="7" t="s">
        <v>285</v>
      </c>
      <c r="B222" s="11" t="s">
        <v>0</v>
      </c>
      <c r="C222" s="12">
        <v>10</v>
      </c>
      <c r="E222" s="82" t="str">
        <f t="array" ref="E222">IF(E221="","",IFERROR(INDEX(A$2:A$999,MATCH(1,COUNTIF(E221,"&lt;"&amp;A$2:A$999),)),""))</f>
        <v>Лист оцинк. =0,9</v>
      </c>
      <c r="F222" s="82">
        <f t="shared" si="4"/>
        <v>25.95</v>
      </c>
    </row>
    <row r="223" spans="1:6" s="3" customFormat="1" ht="15" x14ac:dyDescent="0.2">
      <c r="A223" s="8" t="s">
        <v>55</v>
      </c>
      <c r="B223" s="9" t="s">
        <v>0</v>
      </c>
      <c r="C223" s="10">
        <v>1.2</v>
      </c>
      <c r="E223" s="82" t="str">
        <f t="array" ref="E223">IF(E222="","",IFERROR(INDEX(A$2:A$999,MATCH(1,COUNTIF(E222,"&lt;"&amp;A$2:A$999),)),""))</f>
        <v>Лист оцинк.окраш. 0,55 мм</v>
      </c>
      <c r="F223" s="82">
        <f t="shared" si="4"/>
        <v>28.0166</v>
      </c>
    </row>
    <row r="224" spans="1:6" s="3" customFormat="1" ht="15" x14ac:dyDescent="0.2">
      <c r="A224" s="8" t="s">
        <v>70</v>
      </c>
      <c r="B224" s="9" t="s">
        <v>0</v>
      </c>
      <c r="C224" s="10">
        <v>60</v>
      </c>
      <c r="E224" s="82" t="str">
        <f t="array" ref="E224">IF(E223="","",IFERROR(INDEX(A$2:A$999,MATCH(1,COUNTIF(E223,"&lt;"&amp;A$2:A$999),)),""))</f>
        <v>Лист оцинкованный =0,55</v>
      </c>
      <c r="F224" s="82">
        <f t="shared" si="4"/>
        <v>40</v>
      </c>
    </row>
    <row r="225" spans="1:6" s="3" customFormat="1" ht="15" x14ac:dyDescent="0.2">
      <c r="A225" s="8" t="s">
        <v>70</v>
      </c>
      <c r="B225" s="9" t="s">
        <v>0</v>
      </c>
      <c r="C225" s="10">
        <f>19+19</f>
        <v>38</v>
      </c>
      <c r="E225" s="82" t="str">
        <f t="array" ref="E225">IF(E224="","",IFERROR(INDEX(A$2:A$999,MATCH(1,COUNTIF(E224,"&lt;"&amp;A$2:A$999),)),""))</f>
        <v>Лист оцинкованный =1,2</v>
      </c>
      <c r="F225" s="82">
        <f t="shared" si="4"/>
        <v>8</v>
      </c>
    </row>
    <row r="226" spans="1:6" s="3" customFormat="1" ht="15" x14ac:dyDescent="0.2">
      <c r="A226" s="13" t="s">
        <v>70</v>
      </c>
      <c r="B226" s="11" t="s">
        <v>0</v>
      </c>
      <c r="C226" s="12">
        <v>12.5</v>
      </c>
      <c r="E226" s="82" t="str">
        <f t="array" ref="E226">IF(E225="","",IFERROR(INDEX(A$2:A$999,MATCH(1,COUNTIF(E225,"&lt;"&amp;A$2:A$999),)),""))</f>
        <v>Лист оцинкованный 0,55</v>
      </c>
      <c r="F226" s="82">
        <f t="shared" si="4"/>
        <v>8</v>
      </c>
    </row>
    <row r="227" spans="1:6" s="3" customFormat="1" ht="15" x14ac:dyDescent="0.2">
      <c r="A227" s="8" t="s">
        <v>152</v>
      </c>
      <c r="B227" s="9" t="s">
        <v>0</v>
      </c>
      <c r="C227" s="10">
        <v>26</v>
      </c>
      <c r="E227" s="82" t="str">
        <f t="array" ref="E227">IF(E226="","",IFERROR(INDEX(A$2:A$999,MATCH(1,COUNTIF(E226,"&lt;"&amp;A$2:A$999),)),""))</f>
        <v>Лист оцинкованный 0,8</v>
      </c>
      <c r="F227" s="82">
        <f t="shared" si="4"/>
        <v>42</v>
      </c>
    </row>
    <row r="228" spans="1:6" s="3" customFormat="1" ht="15" customHeight="1" x14ac:dyDescent="0.2">
      <c r="A228" s="8" t="s">
        <v>152</v>
      </c>
      <c r="B228" s="9" t="s">
        <v>0</v>
      </c>
      <c r="C228" s="10">
        <v>5.5</v>
      </c>
      <c r="E228" s="82" t="str">
        <f t="array" ref="E228">IF(E227="","",IFERROR(INDEX(A$2:A$999,MATCH(1,COUNTIF(E227,"&lt;"&amp;A$2:A$999),)),""))</f>
        <v>Лист оцинкованный 1,2</v>
      </c>
      <c r="F228" s="82">
        <f t="shared" si="4"/>
        <v>60.36</v>
      </c>
    </row>
    <row r="229" spans="1:6" s="3" customFormat="1" ht="15" customHeight="1" x14ac:dyDescent="0.2">
      <c r="A229" s="8" t="s">
        <v>153</v>
      </c>
      <c r="B229" s="9" t="s">
        <v>0</v>
      </c>
      <c r="C229" s="10">
        <v>4</v>
      </c>
      <c r="E229" s="82" t="str">
        <f t="array" ref="E229">IF(E228="","",IFERROR(INDEX(A$2:A$999,MATCH(1,COUNTIF(E228,"&lt;"&amp;A$2:A$999),)),""))</f>
        <v>Лист оцинкованный краш 0,9</v>
      </c>
      <c r="F229" s="82">
        <f t="shared" si="4"/>
        <v>44</v>
      </c>
    </row>
    <row r="230" spans="1:6" s="3" customFormat="1" ht="15" customHeight="1" x14ac:dyDescent="0.2">
      <c r="A230" s="8" t="s">
        <v>149</v>
      </c>
      <c r="B230" s="9" t="s">
        <v>0</v>
      </c>
      <c r="C230" s="10">
        <v>21.7</v>
      </c>
      <c r="E230" s="82" t="str">
        <f t="array" ref="E230">IF(E229="","",IFERROR(INDEX(A$2:A$999,MATCH(1,COUNTIF(E229,"&lt;"&amp;A$2:A$999),)),""))</f>
        <v>Лист рифленый =4,0 ст.3</v>
      </c>
      <c r="F230" s="82">
        <f t="shared" si="4"/>
        <v>65</v>
      </c>
    </row>
    <row r="231" spans="1:6" s="3" customFormat="1" ht="15" x14ac:dyDescent="0.2">
      <c r="A231" s="8" t="s">
        <v>334</v>
      </c>
      <c r="B231" s="9" t="s">
        <v>0</v>
      </c>
      <c r="C231" s="10">
        <v>17</v>
      </c>
      <c r="E231" s="82" t="str">
        <f t="array" ref="E231">IF(E230="","",IFERROR(INDEX(A$2:A$999,MATCH(1,COUNTIF(E230,"&lt;"&amp;A$2:A$999),)),""))</f>
        <v xml:space="preserve">Лист ст.3 просечно - вытяжной = 4,0 </v>
      </c>
      <c r="F231" s="82">
        <f t="shared" si="4"/>
        <v>11</v>
      </c>
    </row>
    <row r="232" spans="1:6" s="3" customFormat="1" ht="15" x14ac:dyDescent="0.2">
      <c r="A232" s="8" t="s">
        <v>38</v>
      </c>
      <c r="B232" s="9" t="s">
        <v>0</v>
      </c>
      <c r="C232" s="10">
        <v>0.94</v>
      </c>
      <c r="E232" s="82" t="str">
        <f t="array" ref="E232">IF(E231="","",IFERROR(INDEX(A$2:A$999,MATCH(1,COUNTIF(E231,"&lt;"&amp;A$2:A$999),)),""))</f>
        <v>Лист Сталь Ст.3=3</v>
      </c>
      <c r="F232" s="82">
        <f t="shared" si="4"/>
        <v>2.4</v>
      </c>
    </row>
    <row r="233" spans="1:6" s="3" customFormat="1" ht="15" x14ac:dyDescent="0.2">
      <c r="A233" s="8" t="s">
        <v>99</v>
      </c>
      <c r="B233" s="9" t="s">
        <v>0</v>
      </c>
      <c r="C233" s="10">
        <f>0.7*2</f>
        <v>1.4</v>
      </c>
      <c r="E233" s="82" t="str">
        <f t="array" ref="E233">IF(E232="","",IFERROR(INDEX(A$2:A$999,MATCH(1,COUNTIF(E232,"&lt;"&amp;A$2:A$999),)),""))</f>
        <v>Лист=10 Сталь ст.3</v>
      </c>
      <c r="F233" s="82">
        <f t="shared" si="4"/>
        <v>12.6</v>
      </c>
    </row>
    <row r="234" spans="1:6" s="3" customFormat="1" ht="15" x14ac:dyDescent="0.2">
      <c r="A234" s="8" t="s">
        <v>154</v>
      </c>
      <c r="B234" s="9" t="s">
        <v>0</v>
      </c>
      <c r="C234" s="10">
        <v>0.56000000000000005</v>
      </c>
      <c r="E234" s="82" t="str">
        <f t="array" ref="E234">IF(E233="","",IFERROR(INDEX(A$2:A$999,MATCH(1,COUNTIF(E233,"&lt;"&amp;A$2:A$999),)),""))</f>
        <v>Литол</v>
      </c>
      <c r="F234" s="82">
        <f t="shared" si="4"/>
        <v>2</v>
      </c>
    </row>
    <row r="235" spans="1:6" s="3" customFormat="1" ht="15" x14ac:dyDescent="0.2">
      <c r="A235" s="7" t="s">
        <v>191</v>
      </c>
      <c r="B235" s="11" t="s">
        <v>0</v>
      </c>
      <c r="C235" s="12">
        <v>0.157</v>
      </c>
      <c r="E235" s="82" t="str">
        <f t="array" ref="E235">IF(E234="","",IFERROR(INDEX(A$2:A$999,MATCH(1,COUNTIF(E234,"&lt;"&amp;A$2:A$999),)),""))</f>
        <v>Логотип</v>
      </c>
      <c r="F235" s="82">
        <f t="shared" si="4"/>
        <v>1</v>
      </c>
    </row>
    <row r="236" spans="1:6" s="3" customFormat="1" ht="15" x14ac:dyDescent="0.2">
      <c r="A236" s="8" t="s">
        <v>302</v>
      </c>
      <c r="B236" s="9" t="s">
        <v>0</v>
      </c>
      <c r="C236" s="10">
        <v>4.5</v>
      </c>
      <c r="E236" s="82" t="str">
        <f t="array" ref="E236">IF(E235="","",IFERROR(INDEX(A$2:A$999,MATCH(1,COUNTIF(E235,"&lt;"&amp;A$2:A$999),)),""))</f>
        <v>Люк вентиляционный c вентилятором на 24В</v>
      </c>
      <c r="F236" s="82">
        <f t="shared" si="4"/>
        <v>1</v>
      </c>
    </row>
    <row r="237" spans="1:6" s="3" customFormat="1" ht="15" x14ac:dyDescent="0.2">
      <c r="A237" s="7" t="s">
        <v>281</v>
      </c>
      <c r="B237" s="11" t="s">
        <v>0</v>
      </c>
      <c r="C237" s="12">
        <v>2</v>
      </c>
      <c r="E237" s="82" t="str">
        <f t="array" ref="E237">IF(E236="","",IFERROR(INDEX(A$2:A$999,MATCH(1,COUNTIF(E236,"&lt;"&amp;A$2:A$999),)),""))</f>
        <v>Проволока обмедненная 0,8</v>
      </c>
      <c r="F237" s="82">
        <f t="shared" si="4"/>
        <v>0.3</v>
      </c>
    </row>
    <row r="238" spans="1:6" s="3" customFormat="1" ht="15" x14ac:dyDescent="0.2">
      <c r="A238" s="8" t="s">
        <v>46</v>
      </c>
      <c r="B238" s="9" t="s">
        <v>0</v>
      </c>
      <c r="C238" s="10">
        <v>1.1000000000000001</v>
      </c>
      <c r="E238" s="82" t="str">
        <f t="array" ref="E238">IF(E237="","",IFERROR(INDEX(A$2:A$999,MATCH(1,COUNTIF(E237,"&lt;"&amp;A$2:A$999),)),""))</f>
        <v>Проволока сварочная 0,8</v>
      </c>
      <c r="F238" s="82">
        <f t="shared" si="4"/>
        <v>3.55</v>
      </c>
    </row>
    <row r="239" spans="1:6" s="3" customFormat="1" ht="15" x14ac:dyDescent="0.2">
      <c r="A239" s="8" t="s">
        <v>46</v>
      </c>
      <c r="B239" s="9" t="s">
        <v>0</v>
      </c>
      <c r="C239" s="10">
        <v>7.3</v>
      </c>
      <c r="E239" s="82" t="str">
        <f t="array" ref="E239">IF(E238="","",IFERROR(INDEX(A$2:A$999,MATCH(1,COUNTIF(E238,"&lt;"&amp;A$2:A$999),)),""))</f>
        <v>Проволока сварочная 1,2</v>
      </c>
      <c r="F239" s="82">
        <f t="shared" si="4"/>
        <v>9</v>
      </c>
    </row>
    <row r="240" spans="1:6" s="3" customFormat="1" ht="15" x14ac:dyDescent="0.2">
      <c r="A240" s="8" t="s">
        <v>46</v>
      </c>
      <c r="B240" s="9" t="s">
        <v>0</v>
      </c>
      <c r="C240" s="10">
        <v>0.28000000000000003</v>
      </c>
      <c r="E240" s="82" t="str">
        <f t="array" ref="E240">IF(E239="","",IFERROR(INDEX(A$2:A$999,MATCH(1,COUNTIF(E239,"&lt;"&amp;A$2:A$999),)),""))</f>
        <v>Проволока сварочная аллюминевая 1,2</v>
      </c>
      <c r="F240" s="82">
        <f t="shared" si="4"/>
        <v>0.5</v>
      </c>
    </row>
    <row r="241" spans="1:6" s="3" customFormat="1" ht="15" x14ac:dyDescent="0.2">
      <c r="A241" s="8" t="s">
        <v>46</v>
      </c>
      <c r="B241" s="9" t="s">
        <v>0</v>
      </c>
      <c r="C241" s="10">
        <v>1</v>
      </c>
      <c r="E241" s="82" t="str">
        <f t="array" ref="E241">IF(E240="","",IFERROR(INDEX(A$2:A$999,MATCH(1,COUNTIF(E240,"&lt;"&amp;A$2:A$999),)),""))</f>
        <v>Проволока сварочная обмедненная 0,8мм</v>
      </c>
      <c r="F241" s="82">
        <f t="shared" si="4"/>
        <v>0.6</v>
      </c>
    </row>
    <row r="242" spans="1:6" s="3" customFormat="1" ht="15" customHeight="1" x14ac:dyDescent="0.2">
      <c r="A242" s="8" t="s">
        <v>155</v>
      </c>
      <c r="B242" s="9" t="s">
        <v>0</v>
      </c>
      <c r="C242" s="10">
        <v>25</v>
      </c>
      <c r="E242" s="82" t="str">
        <f t="array" ref="E242">IF(E241="","",IFERROR(INDEX(A$2:A$999,MATCH(1,COUNTIF(E241,"&lt;"&amp;A$2:A$999),)),""))</f>
        <v>Проволока сварочная обмедненная ф0,8</v>
      </c>
      <c r="F242" s="82">
        <f t="shared" si="4"/>
        <v>0.3</v>
      </c>
    </row>
    <row r="243" spans="1:6" s="3" customFormat="1" ht="15" x14ac:dyDescent="0.2">
      <c r="A243" s="13" t="s">
        <v>121</v>
      </c>
      <c r="B243" s="11" t="s">
        <v>0</v>
      </c>
      <c r="C243" s="12">
        <v>4</v>
      </c>
      <c r="E243" s="82" t="str">
        <f t="array" ref="E243">IF(E242="","",IFERROR(INDEX(A$2:A$999,MATCH(1,COUNTIF(E242,"&lt;"&amp;A$2:A$999),)),""))</f>
        <v xml:space="preserve">Проволока сварочная омедн. Св-08ГС ф0,8 </v>
      </c>
      <c r="F243" s="82">
        <f t="shared" si="4"/>
        <v>3.2199999999999998</v>
      </c>
    </row>
    <row r="244" spans="1:6" s="3" customFormat="1" ht="15" x14ac:dyDescent="0.2">
      <c r="A244" s="8" t="s">
        <v>121</v>
      </c>
      <c r="B244" s="9" t="s">
        <v>0</v>
      </c>
      <c r="C244" s="10">
        <v>4.4000000000000004</v>
      </c>
      <c r="E244" s="82" t="str">
        <f t="array" ref="E244">IF(E243="","",IFERROR(INDEX(A$2:A$999,MATCH(1,COUNTIF(E243,"&lt;"&amp;A$2:A$999),)),""))</f>
        <v>Проволока сварочная омедненная 0,8мм</v>
      </c>
      <c r="F244" s="82">
        <f t="shared" si="4"/>
        <v>0.05</v>
      </c>
    </row>
    <row r="245" spans="1:6" s="3" customFormat="1" ht="15" x14ac:dyDescent="0.2">
      <c r="A245" s="13" t="s">
        <v>206</v>
      </c>
      <c r="B245" s="14" t="s">
        <v>0</v>
      </c>
      <c r="C245" s="15">
        <f>2.6</f>
        <v>2.6</v>
      </c>
      <c r="E245" s="82" t="str">
        <f t="array" ref="E245">IF(E244="","",IFERROR(INDEX(A$2:A$999,MATCH(1,COUNTIF(E244,"&lt;"&amp;A$2:A$999),)),""))</f>
        <v>Проволока сварочная омедненная Св-08ГС  0,8</v>
      </c>
      <c r="F245" s="82">
        <f t="shared" si="4"/>
        <v>1</v>
      </c>
    </row>
    <row r="246" spans="1:6" s="3" customFormat="1" ht="15" x14ac:dyDescent="0.2">
      <c r="A246" s="8" t="s">
        <v>39</v>
      </c>
      <c r="B246" s="9" t="s">
        <v>0</v>
      </c>
      <c r="C246" s="10">
        <v>1.5</v>
      </c>
      <c r="E246" s="82" t="str">
        <f t="array" ref="E246">IF(E245="","",IFERROR(INDEX(A$2:A$999,MATCH(1,COUNTIF(E245,"&lt;"&amp;A$2:A$999),)),""))</f>
        <v>Проволока сварочная омедненная ф0,8</v>
      </c>
      <c r="F246" s="82">
        <f t="shared" si="4"/>
        <v>6.9</v>
      </c>
    </row>
    <row r="247" spans="1:6" s="3" customFormat="1" ht="15" customHeight="1" x14ac:dyDescent="0.2">
      <c r="A247" s="8" t="s">
        <v>39</v>
      </c>
      <c r="B247" s="9" t="s">
        <v>0</v>
      </c>
      <c r="C247" s="10">
        <v>4.5</v>
      </c>
      <c r="E247" s="82" t="str">
        <f t="array" ref="E247">IF(E246="","",IFERROR(INDEX(A$2:A$999,MATCH(1,COUNTIF(E246,"&lt;"&amp;A$2:A$999),)),""))</f>
        <v>Прожектор светодиодный 50вт 220В</v>
      </c>
      <c r="F247" s="82">
        <f t="shared" si="4"/>
        <v>2</v>
      </c>
    </row>
    <row r="248" spans="1:6" s="3" customFormat="1" ht="15" customHeight="1" x14ac:dyDescent="0.2">
      <c r="A248" s="8" t="s">
        <v>100</v>
      </c>
      <c r="B248" s="9" t="s">
        <v>0</v>
      </c>
      <c r="C248" s="10">
        <f>3.8*2</f>
        <v>7.6</v>
      </c>
      <c r="E248" s="82" t="str">
        <f t="array" ref="E248">IF(E247="","",IFERROR(INDEX(A$2:A$999,MATCH(1,COUNTIF(E247,"&lt;"&amp;A$2:A$999),)),""))</f>
        <v>Пропан</v>
      </c>
      <c r="F248" s="82">
        <f t="shared" si="4"/>
        <v>1</v>
      </c>
    </row>
    <row r="249" spans="1:6" s="3" customFormat="1" ht="15" customHeight="1" x14ac:dyDescent="0.2">
      <c r="A249" s="13" t="s">
        <v>282</v>
      </c>
      <c r="B249" s="14" t="s">
        <v>0</v>
      </c>
      <c r="C249" s="15">
        <v>10</v>
      </c>
      <c r="E249" s="82" t="str">
        <f t="array" ref="E249">IF(E248="","",IFERROR(INDEX(A$2:A$999,MATCH(1,COUNTIF(E248,"&lt;"&amp;A$2:A$999),)),""))</f>
        <v>Пружина "ПГУ" КАМАЗ</v>
      </c>
      <c r="F249" s="82">
        <f t="shared" si="4"/>
        <v>4</v>
      </c>
    </row>
    <row r="250" spans="1:6" s="3" customFormat="1" ht="15" customHeight="1" x14ac:dyDescent="0.2">
      <c r="A250" s="8" t="s">
        <v>79</v>
      </c>
      <c r="B250" s="9" t="s">
        <v>0</v>
      </c>
      <c r="C250" s="10">
        <v>2.4</v>
      </c>
      <c r="E250" s="82" t="str">
        <f t="array" ref="E250">IF(E249="","",IFERROR(INDEX(A$2:A$999,MATCH(1,COUNTIF(E249,"&lt;"&amp;A$2:A$999),)),""))</f>
        <v>Пружины 8ТД.281.499</v>
      </c>
      <c r="F250" s="82">
        <f t="shared" si="4"/>
        <v>8</v>
      </c>
    </row>
    <row r="251" spans="1:6" s="3" customFormat="1" ht="15" customHeight="1" x14ac:dyDescent="0.2">
      <c r="A251" s="8" t="s">
        <v>150</v>
      </c>
      <c r="B251" s="9" t="s">
        <v>0</v>
      </c>
      <c r="C251" s="10">
        <v>8.6</v>
      </c>
      <c r="E251" s="82" t="str">
        <f t="array" ref="E251">IF(E250="","",IFERROR(INDEX(A$2:A$999,MATCH(1,COUNTIF(E250,"&lt;"&amp;A$2:A$999),)),""))</f>
        <v>Пыльник для маркерного фоноря</v>
      </c>
      <c r="F251" s="82">
        <f t="shared" si="4"/>
        <v>4</v>
      </c>
    </row>
    <row r="252" spans="1:6" s="3" customFormat="1" ht="15" customHeight="1" x14ac:dyDescent="0.2">
      <c r="A252" s="26" t="s">
        <v>105</v>
      </c>
      <c r="B252" s="9" t="s">
        <v>0</v>
      </c>
      <c r="C252" s="10" t="s">
        <v>106</v>
      </c>
      <c r="E252" s="82" t="str">
        <f t="array" ref="E252">IF(E251="","",IFERROR(INDEX(A$2:A$999,MATCH(1,COUNTIF(E251,"&lt;"&amp;A$2:A$999),)),""))</f>
        <v>Рукав 1SND 6мм</v>
      </c>
      <c r="F252" s="82">
        <f t="shared" si="4"/>
        <v>7</v>
      </c>
    </row>
    <row r="253" spans="1:6" s="3" customFormat="1" ht="15" customHeight="1" x14ac:dyDescent="0.2">
      <c r="A253" s="8" t="s">
        <v>151</v>
      </c>
      <c r="B253" s="9" t="s">
        <v>0</v>
      </c>
      <c r="C253" s="10">
        <v>4</v>
      </c>
      <c r="E253" s="82" t="str">
        <f t="array" ref="E253">IF(E252="","",IFERROR(INDEX(A$2:A$999,MATCH(1,COUNTIF(E252,"&lt;"&amp;A$2:A$999),)),""))</f>
        <v>Рукав Б(I)-10-12,5-22-ХЛ ГОСТ 18698-73</v>
      </c>
      <c r="F253" s="82">
        <f t="shared" si="4"/>
        <v>15</v>
      </c>
    </row>
    <row r="254" spans="1:6" s="3" customFormat="1" ht="15" customHeight="1" x14ac:dyDescent="0.2">
      <c r="A254" s="8" t="s">
        <v>151</v>
      </c>
      <c r="B254" s="9" t="s">
        <v>0</v>
      </c>
      <c r="C254" s="10">
        <v>11.4</v>
      </c>
      <c r="E254" s="82" t="str">
        <f t="array" ref="E254">IF(E253="","",IFERROR(INDEX(A$2:A$999,MATCH(1,COUNTIF(E253,"&lt;"&amp;A$2:A$999),)),""))</f>
        <v xml:space="preserve">Салфетка липкая </v>
      </c>
      <c r="F254" s="82">
        <f t="shared" si="4"/>
        <v>2</v>
      </c>
    </row>
    <row r="255" spans="1:6" s="3" customFormat="1" ht="15" customHeight="1" x14ac:dyDescent="0.2">
      <c r="A255" s="8" t="s">
        <v>28</v>
      </c>
      <c r="B255" s="9" t="s">
        <v>0</v>
      </c>
      <c r="C255" s="10">
        <v>12</v>
      </c>
      <c r="E255" s="82" t="str">
        <f t="array" ref="E255">IF(E254="","",IFERROR(INDEX(A$2:A$999,MATCH(1,COUNTIF(E254,"&lt;"&amp;A$2:A$999),)),""))</f>
        <v>Сальник d-20мм (Кабельный ввод(сальник), EPDM, черный производства Ruta.)</v>
      </c>
      <c r="F255" s="82">
        <f t="shared" si="4"/>
        <v>20</v>
      </c>
    </row>
    <row r="256" spans="1:6" s="3" customFormat="1" ht="15" customHeight="1" x14ac:dyDescent="0.2">
      <c r="A256" s="26" t="s">
        <v>107</v>
      </c>
      <c r="B256" s="9" t="s">
        <v>0</v>
      </c>
      <c r="C256" s="10" t="s">
        <v>108</v>
      </c>
      <c r="E256" s="82" t="str">
        <f t="array" ref="E256">IF(E255="","",IFERROR(INDEX(A$2:A$999,MATCH(1,COUNTIF(E255,"&lt;"&amp;A$2:A$999),)),""))</f>
        <v>Сальник d-25мм (Кабельный ввод(сальник), EPDM, черный производства Ruta.)</v>
      </c>
      <c r="F256" s="82">
        <f t="shared" si="4"/>
        <v>20</v>
      </c>
    </row>
    <row r="257" spans="1:6" s="3" customFormat="1" ht="15" customHeight="1" x14ac:dyDescent="0.2">
      <c r="A257" s="8" t="s">
        <v>26</v>
      </c>
      <c r="B257" s="9" t="s">
        <v>0</v>
      </c>
      <c r="C257" s="10">
        <v>0.7</v>
      </c>
      <c r="E257" s="82" t="str">
        <f t="array" ref="E257">IF(E256="","",IFERROR(INDEX(A$2:A$999,MATCH(1,COUNTIF(E256,"&lt;"&amp;A$2:A$999),)),""))</f>
        <v>Сальник d-32мм (Кабельный ввод(сальник), EPDM, черный производства Ruta.)</v>
      </c>
      <c r="F257" s="82">
        <f t="shared" si="4"/>
        <v>20</v>
      </c>
    </row>
    <row r="258" spans="1:6" s="3" customFormat="1" ht="15" customHeight="1" x14ac:dyDescent="0.2">
      <c r="A258" s="8" t="s">
        <v>47</v>
      </c>
      <c r="B258" s="9" t="s">
        <v>0</v>
      </c>
      <c r="C258" s="10">
        <v>75</v>
      </c>
      <c r="E258" s="82" t="str">
        <f t="array" ref="E258">IF(E257="","",IFERROR(INDEX(A$2:A$999,MATCH(1,COUNTIF(E257,"&lt;"&amp;A$2:A$999),)),""))</f>
        <v>Сальник d-40мм (Кабельный ввод(сальник), EPDM, черный производства Ruta.)</v>
      </c>
      <c r="F258" s="82">
        <f t="shared" si="4"/>
        <v>20</v>
      </c>
    </row>
    <row r="259" spans="1:6" s="3" customFormat="1" ht="15" x14ac:dyDescent="0.25">
      <c r="A259" s="8" t="s">
        <v>74</v>
      </c>
      <c r="B259" s="9" t="s">
        <v>0</v>
      </c>
      <c r="C259" s="23">
        <v>19</v>
      </c>
      <c r="E259" s="82" t="str">
        <f t="array" ref="E259">IF(E258="","",IFERROR(INDEX(A$2:A$999,MATCH(1,COUNTIF(E258,"&lt;"&amp;A$2:A$999),)),""))</f>
        <v>Сальник d-50мм (Кабельный ввод(сальник), EPDM, черный производства Ruta.)</v>
      </c>
      <c r="F259" s="82">
        <f t="shared" si="4"/>
        <v>20</v>
      </c>
    </row>
    <row r="260" spans="1:6" s="3" customFormat="1" ht="15" customHeight="1" x14ac:dyDescent="0.25">
      <c r="A260" s="27" t="s">
        <v>412</v>
      </c>
      <c r="B260" s="58" t="s">
        <v>0</v>
      </c>
      <c r="C260" s="28">
        <v>19.43</v>
      </c>
      <c r="E260" s="82" t="str">
        <f t="array" ref="E260">IF(E259="","",IFERROR(INDEX(A$2:A$999,MATCH(1,COUNTIF(E259,"&lt;"&amp;A$2:A$999),)),""))</f>
        <v>Таль ручная</v>
      </c>
      <c r="F260" s="82">
        <f t="shared" si="4"/>
        <v>1</v>
      </c>
    </row>
    <row r="261" spans="1:6" s="3" customFormat="1" ht="15" customHeight="1" x14ac:dyDescent="0.25">
      <c r="A261" s="8" t="s">
        <v>75</v>
      </c>
      <c r="B261" s="9" t="s">
        <v>0</v>
      </c>
      <c r="C261" s="23">
        <v>14</v>
      </c>
      <c r="E261" s="82" t="str">
        <f t="array" ref="E261">IF(E260="","",IFERROR(INDEX(A$2:A$999,MATCH(1,COUNTIF(E260,"&lt;"&amp;A$2:A$999),)),""))</f>
        <v>Тележка передвижная для тали</v>
      </c>
      <c r="F261" s="82">
        <f t="shared" si="4"/>
        <v>0</v>
      </c>
    </row>
    <row r="262" spans="1:6" s="3" customFormat="1" ht="15" customHeight="1" x14ac:dyDescent="0.25">
      <c r="A262" s="27" t="s">
        <v>415</v>
      </c>
      <c r="B262" s="58" t="s">
        <v>0</v>
      </c>
      <c r="C262" s="28">
        <f>0.303+1.1</f>
        <v>1.403</v>
      </c>
      <c r="E262" s="82" t="str">
        <f t="array" ref="E262">IF(E261="","",IFERROR(INDEX(A$2:A$999,MATCH(1,COUNTIF(E261,"&lt;"&amp;A$2:A$999),)),""))</f>
        <v>Тепловентилятор электрический U=220B; N=2 кВт.</v>
      </c>
      <c r="F262" s="82">
        <f t="shared" si="4"/>
        <v>1</v>
      </c>
    </row>
    <row r="263" spans="1:6" s="3" customFormat="1" ht="15" customHeight="1" x14ac:dyDescent="0.25">
      <c r="A263" s="27" t="s">
        <v>416</v>
      </c>
      <c r="B263" s="58" t="s">
        <v>0</v>
      </c>
      <c r="C263" s="28">
        <v>34.54</v>
      </c>
      <c r="E263" s="82" t="str">
        <f t="array" ref="E263">IF(E262="","",IFERROR(INDEX(A$2:A$999,MATCH(1,COUNTIF(E262,"&lt;"&amp;A$2:A$999),)),""))</f>
        <v>Тисы слесарные</v>
      </c>
      <c r="F263" s="82">
        <f t="shared" si="4"/>
        <v>1</v>
      </c>
    </row>
    <row r="264" spans="1:6" s="3" customFormat="1" ht="15" x14ac:dyDescent="0.2">
      <c r="A264" s="7" t="s">
        <v>286</v>
      </c>
      <c r="B264" s="11" t="s">
        <v>0</v>
      </c>
      <c r="C264" s="12">
        <v>10</v>
      </c>
      <c r="E264" s="82" t="str">
        <f t="array" ref="E264">IF(E263="","",IFERROR(INDEX(A$2:A$999,MATCH(1,COUNTIF(E263,"&lt;"&amp;A$2:A$999),)),""))</f>
        <v>Тросс 3мм</v>
      </c>
      <c r="F264" s="82">
        <f t="shared" si="4"/>
        <v>7.5</v>
      </c>
    </row>
    <row r="265" spans="1:6" s="3" customFormat="1" ht="15" customHeight="1" x14ac:dyDescent="0.25">
      <c r="A265" s="8" t="s">
        <v>72</v>
      </c>
      <c r="B265" s="9" t="s">
        <v>0</v>
      </c>
      <c r="C265" s="23">
        <v>0.8</v>
      </c>
      <c r="E265" s="82" t="str">
        <f t="array" ref="E265">IF(E264="","",IFERROR(INDEX(A$2:A$999,MATCH(1,COUNTIF(E264,"&lt;"&amp;A$2:A$999),)),""))</f>
        <v>Тросс сантехнический (канализационный)</v>
      </c>
      <c r="F265" s="82">
        <f t="shared" si="4"/>
        <v>1</v>
      </c>
    </row>
    <row r="266" spans="1:6" s="3" customFormat="1" ht="15" customHeight="1" x14ac:dyDescent="0.25">
      <c r="A266" s="8" t="s">
        <v>73</v>
      </c>
      <c r="B266" s="9" t="s">
        <v>0</v>
      </c>
      <c r="C266" s="23">
        <v>7.6</v>
      </c>
      <c r="E266" s="82" t="str">
        <f t="array" ref="E266">IF(E265="","",IFERROR(INDEX(A$2:A$999,MATCH(1,COUNTIF(E265,"&lt;"&amp;A$2:A$999),)),""))</f>
        <v>Тросс сантехнический 8</v>
      </c>
      <c r="F266" s="82">
        <f t="shared" si="4"/>
        <v>1</v>
      </c>
    </row>
    <row r="267" spans="1:6" s="3" customFormat="1" ht="15" customHeight="1" x14ac:dyDescent="0.25">
      <c r="A267" s="27" t="s">
        <v>414</v>
      </c>
      <c r="B267" s="58" t="s">
        <v>0</v>
      </c>
      <c r="C267" s="28">
        <f>4.15+32.55+7.27</f>
        <v>43.97</v>
      </c>
      <c r="E267" s="82" t="str">
        <f t="array" ref="E267">IF(E266="","",IFERROR(INDEX(A$2:A$999,MATCH(1,COUNTIF(E266,"&lt;"&amp;A$2:A$999),)),""))</f>
        <v>Труба =40х40 ст.3</v>
      </c>
      <c r="F267" s="82">
        <f t="shared" si="4"/>
        <v>0.8</v>
      </c>
    </row>
    <row r="268" spans="1:6" s="3" customFormat="1" ht="15" customHeight="1" x14ac:dyDescent="0.25">
      <c r="A268" s="27" t="s">
        <v>413</v>
      </c>
      <c r="B268" s="58" t="s">
        <v>0</v>
      </c>
      <c r="C268" s="28">
        <v>12.8</v>
      </c>
      <c r="E268" s="82" t="str">
        <f t="array" ref="E268">IF(E267="","",IFERROR(INDEX(A$2:A$999,MATCH(1,COUNTIF(E267,"&lt;"&amp;A$2:A$999),)),""))</f>
        <v>Труба 1/2" Dy-15</v>
      </c>
      <c r="F268" s="82">
        <f t="shared" si="4"/>
        <v>2.5</v>
      </c>
    </row>
    <row r="269" spans="1:6" s="3" customFormat="1" ht="15" x14ac:dyDescent="0.2">
      <c r="A269" s="16" t="s">
        <v>342</v>
      </c>
      <c r="B269" s="29" t="s">
        <v>258</v>
      </c>
      <c r="C269" s="17">
        <v>1</v>
      </c>
      <c r="E269" s="82" t="str">
        <f t="array" ref="E269">IF(E268="","",IFERROR(INDEX(A$2:A$999,MATCH(1,COUNTIF(E268,"&lt;"&amp;A$2:A$999),)),""))</f>
        <v>Труба 108х4,5</v>
      </c>
      <c r="F269" s="82">
        <f t="shared" si="4"/>
        <v>98.2</v>
      </c>
    </row>
    <row r="270" spans="1:6" s="3" customFormat="1" ht="15" x14ac:dyDescent="0.2">
      <c r="A270" s="16" t="s">
        <v>345</v>
      </c>
      <c r="B270" s="29" t="s">
        <v>258</v>
      </c>
      <c r="C270" s="17">
        <v>1</v>
      </c>
      <c r="E270" s="82" t="str">
        <f t="array" ref="E270">IF(E269="","",IFERROR(INDEX(A$2:A$999,MATCH(1,COUNTIF(E269,"&lt;"&amp;A$2:A$999),)),""))</f>
        <v>Труба 20x20 АД</v>
      </c>
      <c r="F270" s="82">
        <f t="shared" ref="F270:F333" si="5">IF(E270="","",SUMIF(A$2:A$999,E270,C$2:C$999))</f>
        <v>6</v>
      </c>
    </row>
    <row r="271" spans="1:6" s="3" customFormat="1" ht="15" x14ac:dyDescent="0.2">
      <c r="A271" s="16" t="s">
        <v>341</v>
      </c>
      <c r="B271" s="29" t="s">
        <v>258</v>
      </c>
      <c r="C271" s="17">
        <v>2</v>
      </c>
      <c r="E271" s="82" t="str">
        <f t="array" ref="E271">IF(E270="","",IFERROR(INDEX(A$2:A$999,MATCH(1,COUNTIF(E270,"&lt;"&amp;A$2:A$999),)),""))</f>
        <v>Труба 20х20 ст.3</v>
      </c>
      <c r="F271" s="82">
        <f t="shared" si="5"/>
        <v>2.2000000000000002</v>
      </c>
    </row>
    <row r="272" spans="1:6" s="3" customFormat="1" ht="15" x14ac:dyDescent="0.2">
      <c r="A272" s="16" t="s">
        <v>340</v>
      </c>
      <c r="B272" s="29" t="s">
        <v>258</v>
      </c>
      <c r="C272" s="17">
        <v>2</v>
      </c>
      <c r="E272" s="82" t="str">
        <f t="array" ref="E272">IF(E271="","",IFERROR(INDEX(A$2:A$999,MATCH(1,COUNTIF(E271,"&lt;"&amp;A$2:A$999),)),""))</f>
        <v>Труба 20х20х1,5</v>
      </c>
      <c r="F272" s="82">
        <f t="shared" si="5"/>
        <v>14.4</v>
      </c>
    </row>
    <row r="273" spans="1:6" s="3" customFormat="1" ht="15" x14ac:dyDescent="0.2">
      <c r="A273" s="13" t="s">
        <v>174</v>
      </c>
      <c r="B273" s="14" t="s">
        <v>0</v>
      </c>
      <c r="C273" s="15">
        <v>0.52</v>
      </c>
      <c r="E273" s="82" t="str">
        <f t="array" ref="E273">IF(E272="","",IFERROR(INDEX(A$2:A$999,MATCH(1,COUNTIF(E272,"&lt;"&amp;A$2:A$999),)),""))</f>
        <v xml:space="preserve">Труба 20х20х1,5 </v>
      </c>
      <c r="F273" s="82">
        <f t="shared" si="5"/>
        <v>18.420000000000002</v>
      </c>
    </row>
    <row r="274" spans="1:6" s="3" customFormat="1" ht="15" x14ac:dyDescent="0.2">
      <c r="A274" s="8" t="s">
        <v>135</v>
      </c>
      <c r="B274" s="9" t="s">
        <v>0</v>
      </c>
      <c r="C274" s="10">
        <v>0.55000000000000004</v>
      </c>
      <c r="E274" s="82" t="str">
        <f t="array" ref="E274">IF(E273="","",IFERROR(INDEX(A$2:A$999,MATCH(1,COUNTIF(E273,"&lt;"&amp;A$2:A$999),)),""))</f>
        <v xml:space="preserve">Труба 20х20х1,5  </v>
      </c>
      <c r="F274" s="82">
        <f t="shared" si="5"/>
        <v>18</v>
      </c>
    </row>
    <row r="275" spans="1:6" s="3" customFormat="1" ht="15" x14ac:dyDescent="0.2">
      <c r="A275" s="26" t="s">
        <v>187</v>
      </c>
      <c r="B275" s="9" t="s">
        <v>0</v>
      </c>
      <c r="C275" s="10">
        <v>2.5</v>
      </c>
      <c r="E275" s="82" t="str">
        <f t="array" ref="E275">IF(E274="","",IFERROR(INDEX(A$2:A$999,MATCH(1,COUNTIF(E274,"&lt;"&amp;A$2:A$999),)),""))</f>
        <v>Труба 20х20х1,5  В10</v>
      </c>
      <c r="F275" s="82">
        <f t="shared" si="5"/>
        <v>2</v>
      </c>
    </row>
    <row r="276" spans="1:6" s="3" customFormat="1" ht="15" x14ac:dyDescent="0.2">
      <c r="A276" s="26" t="s">
        <v>185</v>
      </c>
      <c r="B276" s="9" t="s">
        <v>0</v>
      </c>
      <c r="C276" s="10">
        <v>0.45</v>
      </c>
      <c r="E276" s="82" t="str">
        <f t="array" ref="E276">IF(E275="","",IFERROR(INDEX(A$2:A$999,MATCH(1,COUNTIF(E275,"&lt;"&amp;A$2:A$999),)),""))</f>
        <v>Труба 20х20х1,5 В10</v>
      </c>
      <c r="F276" s="82">
        <f t="shared" si="5"/>
        <v>2.25</v>
      </c>
    </row>
    <row r="277" spans="1:6" s="3" customFormat="1" ht="15" x14ac:dyDescent="0.2">
      <c r="A277" s="8" t="s">
        <v>136</v>
      </c>
      <c r="B277" s="9" t="s">
        <v>0</v>
      </c>
      <c r="C277" s="10">
        <v>0.63</v>
      </c>
      <c r="E277" s="82" t="str">
        <f t="array" ref="E277">IF(E276="","",IFERROR(INDEX(A$2:A$999,MATCH(1,COUNTIF(E276,"&lt;"&amp;A$2:A$999),)),""))</f>
        <v>Труба 20х20х1,5 ст.3</v>
      </c>
      <c r="F277" s="82">
        <f t="shared" si="5"/>
        <v>37.700000000000003</v>
      </c>
    </row>
    <row r="278" spans="1:6" s="3" customFormat="1" ht="15" x14ac:dyDescent="0.2">
      <c r="A278" s="26" t="s">
        <v>186</v>
      </c>
      <c r="B278" s="9" t="s">
        <v>0</v>
      </c>
      <c r="C278" s="10">
        <v>6.2</v>
      </c>
      <c r="E278" s="82" t="str">
        <f t="array" ref="E278">IF(E277="","",IFERROR(INDEX(A$2:A$999,MATCH(1,COUNTIF(E277,"&lt;"&amp;A$2:A$999),)),""))</f>
        <v>Труба 25х40 ст.3</v>
      </c>
      <c r="F278" s="82">
        <f t="shared" si="5"/>
        <v>12</v>
      </c>
    </row>
    <row r="279" spans="1:6" s="3" customFormat="1" ht="15" x14ac:dyDescent="0.2">
      <c r="A279" s="8" t="s">
        <v>134</v>
      </c>
      <c r="B279" s="9" t="s">
        <v>0</v>
      </c>
      <c r="C279" s="10">
        <v>6.8</v>
      </c>
      <c r="E279" s="82" t="str">
        <f t="array" ref="E279">IF(E278="","",IFERROR(INDEX(A$2:A$999,MATCH(1,COUNTIF(E278,"&lt;"&amp;A$2:A$999),)),""))</f>
        <v>Труба 25х40х2</v>
      </c>
      <c r="F279" s="82">
        <f t="shared" si="5"/>
        <v>84.5</v>
      </c>
    </row>
    <row r="280" spans="1:6" s="3" customFormat="1" ht="15" x14ac:dyDescent="0.2">
      <c r="A280" s="8" t="s">
        <v>134</v>
      </c>
      <c r="B280" s="9" t="s">
        <v>0</v>
      </c>
      <c r="C280" s="10">
        <v>1.5</v>
      </c>
      <c r="E280" s="82" t="str">
        <f t="array" ref="E280">IF(E279="","",IFERROR(INDEX(A$2:A$999,MATCH(1,COUNTIF(E279,"&lt;"&amp;A$2:A$999),)),""))</f>
        <v>Труба 25х40х2 АД31Т</v>
      </c>
      <c r="F280" s="82">
        <f t="shared" si="5"/>
        <v>14.6</v>
      </c>
    </row>
    <row r="281" spans="1:6" s="3" customFormat="1" ht="15" x14ac:dyDescent="0.2">
      <c r="A281" s="8" t="s">
        <v>134</v>
      </c>
      <c r="B281" s="9" t="s">
        <v>0</v>
      </c>
      <c r="C281" s="10">
        <v>2.2999999999999998</v>
      </c>
      <c r="E281" s="82" t="str">
        <f t="array" ref="E281">IF(E280="","",IFERROR(INDEX(A$2:A$999,MATCH(1,COUNTIF(E280,"&lt;"&amp;A$2:A$999),)),""))</f>
        <v>Труба 25х40х2 ст.3</v>
      </c>
      <c r="F281" s="82">
        <f t="shared" si="5"/>
        <v>61</v>
      </c>
    </row>
    <row r="282" spans="1:6" s="3" customFormat="1" ht="15" x14ac:dyDescent="0.2">
      <c r="A282" s="13" t="s">
        <v>137</v>
      </c>
      <c r="B282" s="14" t="s">
        <v>0</v>
      </c>
      <c r="C282" s="15">
        <v>7</v>
      </c>
      <c r="E282" s="82" t="str">
        <f t="array" ref="E282">IF(E281="","",IFERROR(INDEX(A$2:A$999,MATCH(1,COUNTIF(E281,"&lt;"&amp;A$2:A$999),)),""))</f>
        <v>Труба 25х40х2,5</v>
      </c>
      <c r="F282" s="82">
        <f t="shared" si="5"/>
        <v>10.6</v>
      </c>
    </row>
    <row r="283" spans="1:6" s="3" customFormat="1" ht="15" x14ac:dyDescent="0.2">
      <c r="A283" s="26" t="s">
        <v>247</v>
      </c>
      <c r="B283" s="9" t="s">
        <v>0</v>
      </c>
      <c r="C283" s="10">
        <v>6.5</v>
      </c>
      <c r="E283" s="82" t="str">
        <f t="array" ref="E283">IF(E282="","",IFERROR(INDEX(A$2:A$999,MATCH(1,COUNTIF(E282,"&lt;"&amp;A$2:A$999),)),""))</f>
        <v>Труба 40х25</v>
      </c>
      <c r="F283" s="82">
        <f t="shared" si="5"/>
        <v>9.5</v>
      </c>
    </row>
    <row r="284" spans="1:6" s="3" customFormat="1" ht="15" customHeight="1" x14ac:dyDescent="0.25">
      <c r="A284" s="27" t="s">
        <v>417</v>
      </c>
      <c r="B284" s="58" t="s">
        <v>0</v>
      </c>
      <c r="C284" s="28">
        <v>173</v>
      </c>
      <c r="E284" s="82" t="str">
        <f t="array" ref="E284">IF(E283="","",IFERROR(INDEX(A$2:A$999,MATCH(1,COUNTIF(E283,"&lt;"&amp;A$2:A$999),)),""))</f>
        <v>Труба 40х25х2 ГОСТ 8639-82/В10 ГОСТ 13663-86</v>
      </c>
      <c r="F284" s="82">
        <f t="shared" si="5"/>
        <v>16</v>
      </c>
    </row>
    <row r="285" spans="1:6" s="3" customFormat="1" ht="15" x14ac:dyDescent="0.2">
      <c r="A285" s="26" t="s">
        <v>333</v>
      </c>
      <c r="B285" s="9" t="s">
        <v>0</v>
      </c>
      <c r="C285" s="10">
        <v>25</v>
      </c>
      <c r="E285" s="82" t="str">
        <f t="array" ref="E285">IF(E284="","",IFERROR(INDEX(A$2:A$999,MATCH(1,COUNTIF(E284,"&lt;"&amp;A$2:A$999),)),""))</f>
        <v>Труба 40х28х2,5 ст.3</v>
      </c>
      <c r="F285" s="82">
        <f t="shared" si="5"/>
        <v>37</v>
      </c>
    </row>
    <row r="286" spans="1:6" s="3" customFormat="1" ht="15" x14ac:dyDescent="0.2">
      <c r="A286" s="8" t="s">
        <v>329</v>
      </c>
      <c r="B286" s="9" t="s">
        <v>0</v>
      </c>
      <c r="C286" s="10">
        <v>3.2</v>
      </c>
      <c r="E286" s="82" t="str">
        <f t="array" ref="E286">IF(E285="","",IFERROR(INDEX(A$2:A$999,MATCH(1,COUNTIF(E285,"&lt;"&amp;A$2:A$999),)),""))</f>
        <v>Труба 40х40</v>
      </c>
      <c r="F286" s="82">
        <f t="shared" si="5"/>
        <v>9.1</v>
      </c>
    </row>
    <row r="287" spans="1:6" s="3" customFormat="1" ht="15" x14ac:dyDescent="0.2">
      <c r="A287" s="8" t="s">
        <v>40</v>
      </c>
      <c r="B287" s="9" t="s">
        <v>0</v>
      </c>
      <c r="C287" s="10">
        <v>13.2</v>
      </c>
      <c r="E287" s="82" t="str">
        <f t="array" ref="E287">IF(E286="","",IFERROR(INDEX(A$2:A$999,MATCH(1,COUNTIF(E286,"&lt;"&amp;A$2:A$999),)),""))</f>
        <v>Труба 40х40 ст.3</v>
      </c>
      <c r="F287" s="82">
        <f t="shared" si="5"/>
        <v>12.2</v>
      </c>
    </row>
    <row r="288" spans="1:6" s="3" customFormat="1" ht="15" x14ac:dyDescent="0.2">
      <c r="A288" s="8" t="s">
        <v>251</v>
      </c>
      <c r="B288" s="9" t="s">
        <v>0</v>
      </c>
      <c r="C288" s="10">
        <v>10.95</v>
      </c>
      <c r="E288" s="82" t="str">
        <f t="array" ref="E288">IF(E287="","",IFERROR(INDEX(A$2:A$999,MATCH(1,COUNTIF(E287,"&lt;"&amp;A$2:A$999),)),""))</f>
        <v>Труба 40х40х2</v>
      </c>
      <c r="F288" s="82">
        <f t="shared" si="5"/>
        <v>13</v>
      </c>
    </row>
    <row r="289" spans="1:6" s="3" customFormat="1" ht="15" x14ac:dyDescent="0.2">
      <c r="A289" s="7" t="s">
        <v>251</v>
      </c>
      <c r="B289" s="11" t="s">
        <v>0</v>
      </c>
      <c r="C289" s="12">
        <v>15</v>
      </c>
      <c r="E289" s="82" t="str">
        <f t="array" ref="E289">IF(E288="","",IFERROR(INDEX(A$2:A$999,MATCH(1,COUNTIF(E288,"&lt;"&amp;A$2:A$999),)),""))</f>
        <v>Труба 40х40х2,5</v>
      </c>
      <c r="F289" s="82">
        <f t="shared" si="5"/>
        <v>0.4</v>
      </c>
    </row>
    <row r="290" spans="1:6" s="3" customFormat="1" ht="15" customHeight="1" x14ac:dyDescent="0.25">
      <c r="A290" s="4" t="s">
        <v>403</v>
      </c>
      <c r="B290" s="41" t="s">
        <v>246</v>
      </c>
      <c r="C290" s="24">
        <v>16.044599999999999</v>
      </c>
      <c r="E290" s="82" t="str">
        <f t="array" ref="E290">IF(E289="","",IFERROR(INDEX(A$2:A$999,MATCH(1,COUNTIF(E289,"&lt;"&amp;A$2:A$999),)),""))</f>
        <v>Труба 40х40х3 В20</v>
      </c>
      <c r="F290" s="82">
        <f t="shared" si="5"/>
        <v>0.64</v>
      </c>
    </row>
    <row r="291" spans="1:6" s="3" customFormat="1" ht="15" customHeight="1" x14ac:dyDescent="0.25">
      <c r="A291" s="4" t="s">
        <v>403</v>
      </c>
      <c r="B291" s="41" t="s">
        <v>246</v>
      </c>
      <c r="C291" s="24">
        <v>5.9859999999999998</v>
      </c>
      <c r="E291" s="82" t="str">
        <f t="array" ref="E291">IF(E290="","",IFERROR(INDEX(A$2:A$999,MATCH(1,COUNTIF(E290,"&lt;"&amp;A$2:A$999),)),""))</f>
        <v>Труба 40х40х3 ГОСТ 8639-82/В10 ГОСТ 13663-86</v>
      </c>
      <c r="F291" s="82">
        <f t="shared" si="5"/>
        <v>10.5</v>
      </c>
    </row>
    <row r="292" spans="1:6" s="3" customFormat="1" ht="15" customHeight="1" x14ac:dyDescent="0.25">
      <c r="A292" s="4" t="s">
        <v>403</v>
      </c>
      <c r="B292" s="41" t="s">
        <v>246</v>
      </c>
      <c r="C292" s="24">
        <v>5.9859999999999998</v>
      </c>
      <c r="E292" s="82" t="str">
        <f t="array" ref="E292">IF(E291="","",IFERROR(INDEX(A$2:A$999,MATCH(1,COUNTIF(E291,"&lt;"&amp;A$2:A$999),)),""))</f>
        <v>Труба 60x8</v>
      </c>
      <c r="F292" s="82">
        <f t="shared" si="5"/>
        <v>9</v>
      </c>
    </row>
    <row r="293" spans="1:6" s="3" customFormat="1" ht="15" x14ac:dyDescent="0.2">
      <c r="A293" s="8" t="s">
        <v>252</v>
      </c>
      <c r="B293" s="9" t="s">
        <v>0</v>
      </c>
      <c r="C293" s="10">
        <v>40</v>
      </c>
      <c r="E293" s="82" t="str">
        <f t="array" ref="E293">IF(E292="","",IFERROR(INDEX(A$2:A$999,MATCH(1,COUNTIF(E292,"&lt;"&amp;A$2:A$999),)),""))</f>
        <v>Труба 60х40х2,5 АД31Т</v>
      </c>
      <c r="F293" s="82">
        <f t="shared" si="5"/>
        <v>2.93</v>
      </c>
    </row>
    <row r="294" spans="1:6" s="3" customFormat="1" ht="15" x14ac:dyDescent="0.2">
      <c r="A294" s="8" t="s">
        <v>94</v>
      </c>
      <c r="B294" s="9" t="s">
        <v>0</v>
      </c>
      <c r="C294" s="10">
        <v>8</v>
      </c>
      <c r="E294" s="82" t="str">
        <f t="array" ref="E294">IF(E293="","",IFERROR(INDEX(A$2:A$999,MATCH(1,COUNTIF(E293,"&lt;"&amp;A$2:A$999),)),""))</f>
        <v>Труба 60х40х4 ГОСТ 8639-82/В10 ГОСТ 13663-86</v>
      </c>
      <c r="F294" s="82">
        <f t="shared" si="5"/>
        <v>258</v>
      </c>
    </row>
    <row r="295" spans="1:6" s="3" customFormat="1" ht="15" customHeight="1" x14ac:dyDescent="0.25">
      <c r="A295" s="22" t="s">
        <v>298</v>
      </c>
      <c r="B295" s="9" t="s">
        <v>0</v>
      </c>
      <c r="C295" s="10">
        <v>8</v>
      </c>
      <c r="E295" s="82" t="str">
        <f t="array" ref="E295">IF(E294="","",IFERROR(INDEX(A$2:A$999,MATCH(1,COUNTIF(E294,"&lt;"&amp;A$2:A$999),)),""))</f>
        <v>Труба 60х40х4 ст.3</v>
      </c>
      <c r="F295" s="82">
        <f t="shared" si="5"/>
        <v>11</v>
      </c>
    </row>
    <row r="296" spans="1:6" s="3" customFormat="1" ht="15" x14ac:dyDescent="0.2">
      <c r="A296" s="8" t="s">
        <v>101</v>
      </c>
      <c r="B296" s="9" t="s">
        <v>0</v>
      </c>
      <c r="C296" s="10">
        <f>21*2</f>
        <v>42</v>
      </c>
      <c r="E296" s="82" t="str">
        <f t="array" ref="E296">IF(E295="","",IFERROR(INDEX(A$2:A$999,MATCH(1,COUNTIF(E295,"&lt;"&amp;A$2:A$999),)),""))</f>
        <v>Труба 60х60х4 ГОСТ 8639-82/В10 ГОСТ 13663-86</v>
      </c>
      <c r="F296" s="82">
        <f t="shared" si="5"/>
        <v>86</v>
      </c>
    </row>
    <row r="297" spans="1:6" s="3" customFormat="1" ht="15" x14ac:dyDescent="0.2">
      <c r="A297" s="8" t="s">
        <v>249</v>
      </c>
      <c r="B297" s="9" t="s">
        <v>0</v>
      </c>
      <c r="C297" s="10">
        <f>42.36+18</f>
        <v>60.36</v>
      </c>
      <c r="E297" s="82" t="str">
        <f t="array" ref="E297">IF(E296="","",IFERROR(INDEX(A$2:A$999,MATCH(1,COUNTIF(E296,"&lt;"&amp;A$2:A$999),)),""))</f>
        <v>Труба 70х4</v>
      </c>
      <c r="F297" s="82">
        <f t="shared" si="5"/>
        <v>2.2000000000000002</v>
      </c>
    </row>
    <row r="298" spans="1:6" s="3" customFormat="1" ht="15" x14ac:dyDescent="0.2">
      <c r="A298" s="8" t="s">
        <v>250</v>
      </c>
      <c r="B298" s="9" t="s">
        <v>0</v>
      </c>
      <c r="C298" s="10">
        <f>31+13</f>
        <v>44</v>
      </c>
      <c r="E298" s="82" t="str">
        <f t="array" ref="E298">IF(E297="","",IFERROR(INDEX(A$2:A$999,MATCH(1,COUNTIF(E297,"&lt;"&amp;A$2:A$999),)),""))</f>
        <v>Труба 76х4  ст.3</v>
      </c>
      <c r="F298" s="82">
        <f t="shared" si="5"/>
        <v>3.2</v>
      </c>
    </row>
    <row r="299" spans="1:6" s="3" customFormat="1" ht="15" x14ac:dyDescent="0.2">
      <c r="A299" s="26" t="s">
        <v>14</v>
      </c>
      <c r="B299" s="9" t="s">
        <v>0</v>
      </c>
      <c r="C299" s="10">
        <v>65</v>
      </c>
      <c r="E299" s="82" t="str">
        <f t="array" ref="E299">IF(E298="","",IFERROR(INDEX(A$2:A$999,MATCH(1,COUNTIF(E298,"&lt;"&amp;A$2:A$999),)),""))</f>
        <v>Труба 80х40х4 ГОСТ 8639-82/В10 ГОСТ 13663-86</v>
      </c>
      <c r="F299" s="82">
        <f t="shared" si="5"/>
        <v>11</v>
      </c>
    </row>
    <row r="300" spans="1:6" s="3" customFormat="1" ht="15" x14ac:dyDescent="0.2">
      <c r="A300" s="26" t="s">
        <v>13</v>
      </c>
      <c r="B300" s="9" t="s">
        <v>0</v>
      </c>
      <c r="C300" s="10">
        <v>11</v>
      </c>
      <c r="E300" s="82" t="str">
        <f t="array" ref="E300">IF(E299="","",IFERROR(INDEX(A$2:A$999,MATCH(1,COUNTIF(E299,"&lt;"&amp;A$2:A$999),)),""))</f>
        <v>Труба 80х60х4 ГОСТ 8639-82/В10 ГОСТ 13663-86</v>
      </c>
      <c r="F300" s="82">
        <f t="shared" si="5"/>
        <v>14</v>
      </c>
    </row>
    <row r="301" spans="1:6" s="3" customFormat="1" ht="15" x14ac:dyDescent="0.2">
      <c r="A301" s="8" t="s">
        <v>56</v>
      </c>
      <c r="B301" s="9" t="s">
        <v>0</v>
      </c>
      <c r="C301" s="10">
        <v>2.4</v>
      </c>
      <c r="E301" s="82" t="str">
        <f t="array" ref="E301">IF(E300="","",IFERROR(INDEX(A$2:A$999,MATCH(1,COUNTIF(E300,"&lt;"&amp;A$2:A$999),)),""))</f>
        <v>Труба 80х80х4 ГОСТ 8639-82/В10 ГОСТ 13663-86</v>
      </c>
      <c r="F301" s="82">
        <f t="shared" si="5"/>
        <v>171</v>
      </c>
    </row>
    <row r="302" spans="1:6" s="3" customFormat="1" ht="15" x14ac:dyDescent="0.2">
      <c r="A302" s="8" t="s">
        <v>52</v>
      </c>
      <c r="B302" s="9" t="s">
        <v>0</v>
      </c>
      <c r="C302" s="10">
        <v>12.6</v>
      </c>
      <c r="E302" s="82" t="str">
        <f t="array" ref="E302">IF(E301="","",IFERROR(INDEX(A$2:A$999,MATCH(1,COUNTIF(E301,"&lt;"&amp;A$2:A$999),)),""))</f>
        <v>Труба 80х80х6 ст.3</v>
      </c>
      <c r="F302" s="82">
        <f t="shared" si="5"/>
        <v>304</v>
      </c>
    </row>
    <row r="303" spans="1:6" s="3" customFormat="1" ht="15" customHeight="1" x14ac:dyDescent="0.25">
      <c r="A303" s="22" t="s">
        <v>218</v>
      </c>
      <c r="B303" s="11" t="s">
        <v>0</v>
      </c>
      <c r="C303" s="21">
        <v>2</v>
      </c>
      <c r="E303" s="82" t="str">
        <f t="array" ref="E303">IF(E302="","",IFERROR(INDEX(A$2:A$999,MATCH(1,COUNTIF(E302,"&lt;"&amp;A$2:A$999),)),""))</f>
        <v xml:space="preserve">Труба 90x8 </v>
      </c>
      <c r="F303" s="82">
        <f t="shared" si="5"/>
        <v>1.2</v>
      </c>
    </row>
    <row r="304" spans="1:6" s="3" customFormat="1" ht="15" customHeight="1" x14ac:dyDescent="0.25">
      <c r="A304" s="22" t="s">
        <v>348</v>
      </c>
      <c r="B304" s="9" t="s">
        <v>35</v>
      </c>
      <c r="C304" s="23">
        <v>1</v>
      </c>
      <c r="E304" s="82" t="str">
        <f t="array" ref="E304">IF(E303="","",IFERROR(INDEX(A$2:A$999,MATCH(1,COUNTIF(E303,"&lt;"&amp;A$2:A$999),)),""))</f>
        <v>Труба dy 15</v>
      </c>
      <c r="F304" s="82">
        <f t="shared" si="5"/>
        <v>15.7</v>
      </c>
    </row>
    <row r="305" spans="1:6" s="3" customFormat="1" ht="15" customHeight="1" x14ac:dyDescent="0.25">
      <c r="A305" s="22" t="s">
        <v>219</v>
      </c>
      <c r="B305" s="9" t="s">
        <v>3</v>
      </c>
      <c r="C305" s="21">
        <v>1</v>
      </c>
      <c r="E305" s="82" t="str">
        <f t="array" ref="E305">IF(E304="","",IFERROR(INDEX(A$2:A$999,MATCH(1,COUNTIF(E304,"&lt;"&amp;A$2:A$999),)),""))</f>
        <v>Труба Dy 25</v>
      </c>
      <c r="F305" s="82">
        <f t="shared" si="5"/>
        <v>0.25</v>
      </c>
    </row>
    <row r="306" spans="1:6" s="3" customFormat="1" ht="15" x14ac:dyDescent="0.2">
      <c r="A306" s="8" t="s">
        <v>296</v>
      </c>
      <c r="B306" s="9" t="s">
        <v>0</v>
      </c>
      <c r="C306" s="10">
        <v>0.3</v>
      </c>
      <c r="E306" s="82" t="str">
        <f t="array" ref="E306">IF(E305="","",IFERROR(INDEX(A$2:A$999,MATCH(1,COUNTIF(E305,"&lt;"&amp;A$2:A$999),)),""))</f>
        <v>Труба Dy20</v>
      </c>
      <c r="F306" s="82">
        <f t="shared" si="5"/>
        <v>2.5</v>
      </c>
    </row>
    <row r="307" spans="1:6" s="3" customFormat="1" ht="15" x14ac:dyDescent="0.2">
      <c r="A307" s="8" t="s">
        <v>301</v>
      </c>
      <c r="B307" s="9" t="s">
        <v>0</v>
      </c>
      <c r="C307" s="10">
        <v>1.5</v>
      </c>
      <c r="E307" s="82" t="str">
        <f t="array" ref="E307">IF(E306="","",IFERROR(INDEX(A$2:A$999,MATCH(1,COUNTIF(E306,"&lt;"&amp;A$2:A$999),)),""))</f>
        <v>Труба оцинкованная 3/8" Dy-25</v>
      </c>
      <c r="F307" s="82">
        <f t="shared" si="5"/>
        <v>5.36</v>
      </c>
    </row>
    <row r="308" spans="1:6" s="3" customFormat="1" ht="15" x14ac:dyDescent="0.2">
      <c r="A308" s="8" t="s">
        <v>301</v>
      </c>
      <c r="B308" s="9" t="s">
        <v>0</v>
      </c>
      <c r="C308" s="10">
        <v>1.1000000000000001</v>
      </c>
      <c r="E308" s="82" t="str">
        <f t="array" ref="E308">IF(E307="","",IFERROR(INDEX(A$2:A$999,MATCH(1,COUNTIF(E307,"&lt;"&amp;A$2:A$999),)),""))</f>
        <v xml:space="preserve">Трубка  термоусадочная     01,6 </v>
      </c>
      <c r="F308" s="82">
        <f t="shared" si="5"/>
        <v>0.25</v>
      </c>
    </row>
    <row r="309" spans="1:6" s="3" customFormat="1" ht="15" x14ac:dyDescent="0.2">
      <c r="A309" s="8" t="s">
        <v>301</v>
      </c>
      <c r="B309" s="9" t="s">
        <v>0</v>
      </c>
      <c r="C309" s="10">
        <v>0.05</v>
      </c>
      <c r="E309" s="82" t="str">
        <f t="array" ref="E309">IF(E308="","",IFERROR(INDEX(A$2:A$999,MATCH(1,COUNTIF(E308,"&lt;"&amp;A$2:A$999),)),""))</f>
        <v xml:space="preserve">Трубка  термоусадочная     02,4 </v>
      </c>
      <c r="F309" s="82">
        <f t="shared" si="5"/>
        <v>0.25</v>
      </c>
    </row>
    <row r="310" spans="1:6" s="3" customFormat="1" ht="15" customHeight="1" x14ac:dyDescent="0.25">
      <c r="A310" s="59" t="s">
        <v>301</v>
      </c>
      <c r="B310" s="9" t="s">
        <v>0</v>
      </c>
      <c r="C310" s="10" t="s">
        <v>303</v>
      </c>
      <c r="E310" s="82" t="str">
        <f t="array" ref="E310">IF(E309="","",IFERROR(INDEX(A$2:A$999,MATCH(1,COUNTIF(E309,"&lt;"&amp;A$2:A$999),)),""))</f>
        <v xml:space="preserve">Трубка  термоусадочная     03,2 </v>
      </c>
      <c r="F310" s="82">
        <f t="shared" si="5"/>
        <v>0.25</v>
      </c>
    </row>
    <row r="311" spans="1:6" s="3" customFormat="1" ht="15" x14ac:dyDescent="0.2">
      <c r="A311" s="13" t="s">
        <v>301</v>
      </c>
      <c r="B311" s="11" t="s">
        <v>0</v>
      </c>
      <c r="C311" s="12">
        <v>0.1</v>
      </c>
      <c r="E311" s="82" t="str">
        <f t="array" ref="E311">IF(E310="","",IFERROR(INDEX(A$2:A$999,MATCH(1,COUNTIF(E310,"&lt;"&amp;A$2:A$999),)),""))</f>
        <v xml:space="preserve">Трубка  термоусадочная     06,4 </v>
      </c>
      <c r="F311" s="82">
        <f t="shared" si="5"/>
        <v>0.25</v>
      </c>
    </row>
    <row r="312" spans="1:6" s="3" customFormat="1" ht="15" x14ac:dyDescent="0.2">
      <c r="A312" s="8" t="s">
        <v>301</v>
      </c>
      <c r="B312" s="9" t="s">
        <v>0</v>
      </c>
      <c r="C312" s="10">
        <v>0.8</v>
      </c>
      <c r="E312" s="82" t="str">
        <f t="array" ref="E312">IF(E311="","",IFERROR(INDEX(A$2:A$999,MATCH(1,COUNTIF(E311,"&lt;"&amp;A$2:A$999),)),""))</f>
        <v xml:space="preserve">Трубка  термоусадочная     08 </v>
      </c>
      <c r="F312" s="82">
        <f t="shared" si="5"/>
        <v>0.25</v>
      </c>
    </row>
    <row r="313" spans="1:6" s="3" customFormat="1" ht="15" x14ac:dyDescent="0.2">
      <c r="A313" s="8" t="s">
        <v>292</v>
      </c>
      <c r="B313" s="9" t="s">
        <v>0</v>
      </c>
      <c r="C313" s="10">
        <v>5</v>
      </c>
      <c r="E313" s="82" t="str">
        <f t="array" ref="E313">IF(E312="","",IFERROR(INDEX(A$2:A$999,MATCH(1,COUNTIF(E312,"&lt;"&amp;A$2:A$999),)),""))</f>
        <v xml:space="preserve">Трубка  термоусадочная     09,5 </v>
      </c>
      <c r="F313" s="82">
        <f t="shared" si="5"/>
        <v>0.25</v>
      </c>
    </row>
    <row r="314" spans="1:6" s="3" customFormat="1" ht="15" x14ac:dyDescent="0.2">
      <c r="A314" s="26" t="s">
        <v>292</v>
      </c>
      <c r="B314" s="48" t="s">
        <v>0</v>
      </c>
      <c r="C314" s="49">
        <v>4</v>
      </c>
      <c r="E314" s="82" t="str">
        <f t="array" ref="E314">IF(E313="","",IFERROR(INDEX(A$2:A$999,MATCH(1,COUNTIF(E313,"&lt;"&amp;A$2:A$999),)),""))</f>
        <v xml:space="preserve">Трубка  термоусадочная     12,7 </v>
      </c>
      <c r="F314" s="82">
        <f t="shared" si="5"/>
        <v>0.25</v>
      </c>
    </row>
    <row r="315" spans="1:6" s="3" customFormat="1" ht="15" x14ac:dyDescent="0.2">
      <c r="A315" s="8" t="s">
        <v>300</v>
      </c>
      <c r="B315" s="9" t="s">
        <v>0</v>
      </c>
      <c r="C315" s="10">
        <v>0.5</v>
      </c>
      <c r="E315" s="82" t="str">
        <f t="array" ref="E315">IF(E314="","",IFERROR(INDEX(A$2:A$999,MATCH(1,COUNTIF(E314,"&lt;"&amp;A$2:A$999),)),""))</f>
        <v xml:space="preserve">Трубка  термоусадочная     15,8 </v>
      </c>
      <c r="F315" s="82">
        <f t="shared" si="5"/>
        <v>0.25</v>
      </c>
    </row>
    <row r="316" spans="1:6" s="3" customFormat="1" ht="15" x14ac:dyDescent="0.2">
      <c r="A316" s="8" t="s">
        <v>279</v>
      </c>
      <c r="B316" s="9" t="s">
        <v>0</v>
      </c>
      <c r="C316" s="10">
        <v>0.6</v>
      </c>
      <c r="E316" s="82" t="str">
        <f t="array" ref="E316">IF(E315="","",IFERROR(INDEX(A$2:A$999,MATCH(1,COUNTIF(E315,"&lt;"&amp;A$2:A$999),)),""))</f>
        <v xml:space="preserve">Трубка  термоусадочная     19 </v>
      </c>
      <c r="F316" s="82">
        <f t="shared" si="5"/>
        <v>0.25</v>
      </c>
    </row>
    <row r="317" spans="1:6" s="3" customFormat="1" ht="15" x14ac:dyDescent="0.2">
      <c r="A317" s="8" t="s">
        <v>256</v>
      </c>
      <c r="B317" s="9" t="s">
        <v>0</v>
      </c>
      <c r="C317" s="10">
        <v>0.3</v>
      </c>
      <c r="E317" s="82" t="str">
        <f t="array" ref="E317">IF(E316="","",IFERROR(INDEX(A$2:A$999,MATCH(1,COUNTIF(E316,"&lt;"&amp;A$2:A$999),)),""))</f>
        <v xml:space="preserve">Трубка  термоусадочная     25,4 </v>
      </c>
      <c r="F317" s="82">
        <f t="shared" si="5"/>
        <v>0.25</v>
      </c>
    </row>
    <row r="318" spans="1:6" s="3" customFormat="1" ht="15" x14ac:dyDescent="0.2">
      <c r="A318" s="8" t="s">
        <v>36</v>
      </c>
      <c r="B318" s="9" t="s">
        <v>0</v>
      </c>
      <c r="C318" s="10">
        <v>1.9</v>
      </c>
      <c r="E318" s="82" t="str">
        <f t="array" ref="E318">IF(E317="","",IFERROR(INDEX(A$2:A$999,MATCH(1,COUNTIF(E317,"&lt;"&amp;A$2:A$999),)),""))</f>
        <v>Трубка  термоусадочная     51</v>
      </c>
      <c r="F318" s="82">
        <f t="shared" si="5"/>
        <v>0.25</v>
      </c>
    </row>
    <row r="319" spans="1:6" s="3" customFormat="1" ht="15" x14ac:dyDescent="0.2">
      <c r="A319" s="8" t="s">
        <v>36</v>
      </c>
      <c r="B319" s="9" t="s">
        <v>0</v>
      </c>
      <c r="C319" s="10">
        <v>0.82</v>
      </c>
      <c r="E319" s="82" t="str">
        <f t="array" ref="E319">IF(E318="","",IFERROR(INDEX(A$2:A$999,MATCH(1,COUNTIF(E318,"&lt;"&amp;A$2:A$999),)),""))</f>
        <v>Тумблер 2ППН-45</v>
      </c>
      <c r="F319" s="82">
        <f t="shared" si="5"/>
        <v>2</v>
      </c>
    </row>
    <row r="320" spans="1:6" s="3" customFormat="1" ht="15" x14ac:dyDescent="0.2">
      <c r="A320" s="8" t="s">
        <v>36</v>
      </c>
      <c r="B320" s="9" t="s">
        <v>0</v>
      </c>
      <c r="C320" s="10">
        <v>0.5</v>
      </c>
      <c r="E320" s="82" t="str">
        <f t="array" ref="E320">IF(E319="","",IFERROR(INDEX(A$2:A$999,MATCH(1,COUNTIF(E319,"&lt;"&amp;A$2:A$999),)),""))</f>
        <v>Углекислота</v>
      </c>
      <c r="F320" s="82">
        <f t="shared" si="5"/>
        <v>96</v>
      </c>
    </row>
    <row r="321" spans="1:6" s="3" customFormat="1" ht="15" x14ac:dyDescent="0.2">
      <c r="A321" s="13" t="s">
        <v>280</v>
      </c>
      <c r="B321" s="14" t="s">
        <v>0</v>
      </c>
      <c r="C321" s="15">
        <f>0.05</f>
        <v>0.05</v>
      </c>
      <c r="E321" s="82" t="str">
        <f t="array" ref="E321">IF(E320="","",IFERROR(INDEX(A$2:A$999,MATCH(1,COUNTIF(E320,"&lt;"&amp;A$2:A$999),)),""))</f>
        <v>Угол внутренний  Iegrand 80х50</v>
      </c>
      <c r="F321" s="82">
        <f t="shared" si="5"/>
        <v>1</v>
      </c>
    </row>
    <row r="322" spans="1:6" s="3" customFormat="1" ht="15" x14ac:dyDescent="0.2">
      <c r="A322" s="7" t="s">
        <v>195</v>
      </c>
      <c r="B322" s="11" t="s">
        <v>3</v>
      </c>
      <c r="C322" s="12">
        <v>1</v>
      </c>
      <c r="E322" s="82" t="str">
        <f t="array" ref="E322">IF(E321="","",IFERROR(INDEX(A$2:A$999,MATCH(1,COUNTIF(E321,"&lt;"&amp;A$2:A$999),)),""))</f>
        <v>Угол плоский  Iegrand 80х50</v>
      </c>
      <c r="F322" s="82">
        <f t="shared" si="5"/>
        <v>4</v>
      </c>
    </row>
    <row r="323" spans="1:6" s="3" customFormat="1" ht="15" x14ac:dyDescent="0.2">
      <c r="A323" s="8" t="s">
        <v>69</v>
      </c>
      <c r="B323" s="9" t="s">
        <v>0</v>
      </c>
      <c r="C323" s="10">
        <v>0.7</v>
      </c>
      <c r="E323" s="82" t="str">
        <f t="array" ref="E323">IF(E322="","",IFERROR(INDEX(A$2:A$999,MATCH(1,COUNTIF(E322,"&lt;"&amp;A$2:A$999),)),""))</f>
        <v>Уголок  Б - 50х50х4  ст.3</v>
      </c>
      <c r="F323" s="82">
        <f t="shared" si="5"/>
        <v>18.3</v>
      </c>
    </row>
    <row r="324" spans="1:6" s="3" customFormat="1" ht="15" x14ac:dyDescent="0.2">
      <c r="A324" s="8" t="s">
        <v>69</v>
      </c>
      <c r="B324" s="9" t="s">
        <v>0</v>
      </c>
      <c r="C324" s="10">
        <v>0.3</v>
      </c>
      <c r="E324" s="82" t="str">
        <f t="array" ref="E324">IF(E323="","",IFERROR(INDEX(A$2:A$999,MATCH(1,COUNTIF(E323,"&lt;"&amp;A$2:A$999),)),""))</f>
        <v>Уголок 160х100х10 ст.3</v>
      </c>
      <c r="F324" s="82">
        <f t="shared" si="5"/>
        <v>32</v>
      </c>
    </row>
    <row r="325" spans="1:6" s="3" customFormat="1" ht="15" x14ac:dyDescent="0.2">
      <c r="A325" s="8" t="s">
        <v>69</v>
      </c>
      <c r="B325" s="9" t="s">
        <v>0</v>
      </c>
      <c r="C325" s="10">
        <f>0.03*2</f>
        <v>0.06</v>
      </c>
      <c r="E325" s="82" t="str">
        <f t="array" ref="E325">IF(E324="","",IFERROR(INDEX(A$2:A$999,MATCH(1,COUNTIF(E324,"&lt;"&amp;A$2:A$999),)),""))</f>
        <v>Уголок 20х20</v>
      </c>
      <c r="F325" s="82">
        <f t="shared" si="5"/>
        <v>7.0000000000000007E-2</v>
      </c>
    </row>
    <row r="326" spans="1:6" s="3" customFormat="1" ht="15" x14ac:dyDescent="0.2">
      <c r="A326" s="8" t="s">
        <v>69</v>
      </c>
      <c r="B326" s="9" t="s">
        <v>0</v>
      </c>
      <c r="C326" s="10">
        <v>0.1</v>
      </c>
      <c r="E326" s="82" t="str">
        <f t="array" ref="E326">IF(E325="","",IFERROR(INDEX(A$2:A$999,MATCH(1,COUNTIF(E325,"&lt;"&amp;A$2:A$999),)),""))</f>
        <v>Уголок 25</v>
      </c>
      <c r="F326" s="82">
        <f t="shared" si="5"/>
        <v>0</v>
      </c>
    </row>
    <row r="327" spans="1:6" s="3" customFormat="1" ht="15" x14ac:dyDescent="0.2">
      <c r="A327" s="8" t="s">
        <v>69</v>
      </c>
      <c r="B327" s="9" t="s">
        <v>0</v>
      </c>
      <c r="C327" s="10">
        <v>0.6</v>
      </c>
      <c r="E327" s="82" t="str">
        <f t="array" ref="E327">IF(E326="","",IFERROR(INDEX(A$2:A$999,MATCH(1,COUNTIF(E326,"&lt;"&amp;A$2:A$999),)),""))</f>
        <v>Уголок 25х25 ст.3</v>
      </c>
      <c r="F327" s="82">
        <f t="shared" si="5"/>
        <v>0.15</v>
      </c>
    </row>
    <row r="328" spans="1:6" s="3" customFormat="1" ht="15" x14ac:dyDescent="0.2">
      <c r="A328" s="8" t="s">
        <v>69</v>
      </c>
      <c r="B328" s="9" t="s">
        <v>0</v>
      </c>
      <c r="C328" s="10">
        <v>1.8</v>
      </c>
      <c r="E328" s="82" t="str">
        <f t="array" ref="E328">IF(E327="","",IFERROR(INDEX(A$2:A$999,MATCH(1,COUNTIF(E327,"&lt;"&amp;A$2:A$999),)),""))</f>
        <v>Уголок 25х25х3</v>
      </c>
      <c r="F328" s="82">
        <f t="shared" si="5"/>
        <v>3.5000000000000003E-2</v>
      </c>
    </row>
    <row r="329" spans="1:6" s="3" customFormat="1" ht="15" x14ac:dyDescent="0.2">
      <c r="A329" s="8" t="s">
        <v>69</v>
      </c>
      <c r="B329" s="9" t="s">
        <v>0</v>
      </c>
      <c r="C329" s="10">
        <f>0.8</f>
        <v>0.8</v>
      </c>
      <c r="E329" s="82" t="str">
        <f t="array" ref="E329">IF(E328="","",IFERROR(INDEX(A$2:A$999,MATCH(1,COUNTIF(E328,"&lt;"&amp;A$2:A$999),)),""))</f>
        <v xml:space="preserve">Уголок 25х25х3  ст.3 </v>
      </c>
      <c r="F329" s="82">
        <f t="shared" si="5"/>
        <v>0.7</v>
      </c>
    </row>
    <row r="330" spans="1:6" s="3" customFormat="1" ht="15" x14ac:dyDescent="0.2">
      <c r="A330" s="7" t="s">
        <v>69</v>
      </c>
      <c r="B330" s="11" t="s">
        <v>0</v>
      </c>
      <c r="C330" s="12">
        <v>1</v>
      </c>
      <c r="E330" s="82" t="str">
        <f t="array" ref="E330">IF(E329="","",IFERROR(INDEX(A$2:A$999,MATCH(1,COUNTIF(E329,"&lt;"&amp;A$2:A$999),)),""))</f>
        <v>Уголок 25х25х4</v>
      </c>
      <c r="F330" s="82">
        <f t="shared" si="5"/>
        <v>2.37</v>
      </c>
    </row>
    <row r="331" spans="1:6" s="3" customFormat="1" ht="15" x14ac:dyDescent="0.2">
      <c r="A331" s="8" t="s">
        <v>69</v>
      </c>
      <c r="B331" s="9" t="s">
        <v>0</v>
      </c>
      <c r="C331" s="10">
        <v>0.3</v>
      </c>
      <c r="E331" s="82" t="str">
        <f t="array" ref="E331">IF(E330="","",IFERROR(INDEX(A$2:A$999,MATCH(1,COUNTIF(E330,"&lt;"&amp;A$2:A$999),)),""))</f>
        <v>Уголок 50х50х5 ГОСТ 8509-93/Ст3сп ГОСТ 380-94</v>
      </c>
      <c r="F331" s="82">
        <f t="shared" si="5"/>
        <v>19</v>
      </c>
    </row>
    <row r="332" spans="1:6" s="3" customFormat="1" ht="15" x14ac:dyDescent="0.2">
      <c r="A332" s="8" t="s">
        <v>69</v>
      </c>
      <c r="B332" s="9" t="s">
        <v>0</v>
      </c>
      <c r="C332" s="10">
        <f>0.2</f>
        <v>0.2</v>
      </c>
      <c r="E332" s="82" t="str">
        <f t="array" ref="E332">IF(E331="","",IFERROR(INDEX(A$2:A$999,MATCH(1,COUNTIF(E331,"&lt;"&amp;A$2:A$999),)),""))</f>
        <v>Уголок 75х75х5</v>
      </c>
      <c r="F332" s="82">
        <f t="shared" si="5"/>
        <v>24</v>
      </c>
    </row>
    <row r="333" spans="1:6" s="3" customFormat="1" ht="15" x14ac:dyDescent="0.2">
      <c r="A333" s="8" t="s">
        <v>69</v>
      </c>
      <c r="B333" s="9" t="s">
        <v>0</v>
      </c>
      <c r="C333" s="10">
        <v>0.4</v>
      </c>
      <c r="E333" s="82" t="str">
        <f t="array" ref="E333">IF(E332="","",IFERROR(INDEX(A$2:A$999,MATCH(1,COUNTIF(E332,"&lt;"&amp;A$2:A$999),)),""))</f>
        <v>Уголок 75х75х5 ст.3</v>
      </c>
      <c r="F333" s="82">
        <f t="shared" si="5"/>
        <v>22.4</v>
      </c>
    </row>
    <row r="334" spans="1:6" s="3" customFormat="1" ht="15" x14ac:dyDescent="0.2">
      <c r="A334" s="13" t="s">
        <v>69</v>
      </c>
      <c r="B334" s="14" t="s">
        <v>0</v>
      </c>
      <c r="C334" s="15">
        <v>0.13</v>
      </c>
      <c r="E334" s="82" t="str">
        <f t="array" ref="E334">IF(E333="","",IFERROR(INDEX(A$2:A$999,MATCH(1,COUNTIF(E333,"&lt;"&amp;A$2:A$999),)),""))</f>
        <v>Уголок L50х50х3</v>
      </c>
      <c r="F334" s="82">
        <f t="shared" ref="F334:F397" si="6">IF(E334="","",SUMIF(A$2:A$999,E334,C$2:C$999))</f>
        <v>39</v>
      </c>
    </row>
    <row r="335" spans="1:6" s="3" customFormat="1" ht="15" x14ac:dyDescent="0.2">
      <c r="A335" s="8" t="s">
        <v>69</v>
      </c>
      <c r="B335" s="9" t="s">
        <v>0</v>
      </c>
      <c r="C335" s="10">
        <v>0.05</v>
      </c>
      <c r="E335" s="82" t="str">
        <f t="array" ref="E335">IF(E334="","",IFERROR(INDEX(A$2:A$999,MATCH(1,COUNTIF(E334,"&lt;"&amp;A$2:A$999),)),""))</f>
        <v>Уголок №20 АЛ</v>
      </c>
      <c r="F335" s="82">
        <f t="shared" si="6"/>
        <v>0.3</v>
      </c>
    </row>
    <row r="336" spans="1:6" s="3" customFormat="1" ht="15" x14ac:dyDescent="0.2">
      <c r="A336" s="8" t="s">
        <v>69</v>
      </c>
      <c r="B336" s="9" t="s">
        <v>0</v>
      </c>
      <c r="C336" s="10">
        <v>0.2</v>
      </c>
      <c r="E336" s="82" t="str">
        <f t="array" ref="E336">IF(E335="","",IFERROR(INDEX(A$2:A$999,MATCH(1,COUNTIF(E335,"&lt;"&amp;A$2:A$999),)),""))</f>
        <v>Удлинитель аннтенный для автомагнитоллы 3м</v>
      </c>
      <c r="F336" s="82">
        <f t="shared" si="6"/>
        <v>1</v>
      </c>
    </row>
    <row r="337" spans="1:6" s="3" customFormat="1" ht="15" x14ac:dyDescent="0.2">
      <c r="A337" s="8" t="s">
        <v>69</v>
      </c>
      <c r="B337" s="9" t="s">
        <v>0</v>
      </c>
      <c r="C337" s="10">
        <v>0.2</v>
      </c>
      <c r="E337" s="82" t="str">
        <f t="array" ref="E337">IF(E336="","",IFERROR(INDEX(A$2:A$999,MATCH(1,COUNTIF(E336,"&lt;"&amp;A$2:A$999),)),""))</f>
        <v xml:space="preserve">УЗО 4п 32А 380В </v>
      </c>
      <c r="F337" s="82">
        <f t="shared" si="6"/>
        <v>1</v>
      </c>
    </row>
    <row r="338" spans="1:6" s="3" customFormat="1" ht="15" x14ac:dyDescent="0.2">
      <c r="A338" s="13" t="s">
        <v>69</v>
      </c>
      <c r="B338" s="14" t="s">
        <v>0</v>
      </c>
      <c r="C338" s="12">
        <v>0.06</v>
      </c>
      <c r="E338" s="82" t="str">
        <f t="array" ref="E338">IF(E337="","",IFERROR(INDEX(A$2:A$999,MATCH(1,COUNTIF(E337,"&lt;"&amp;A$2:A$999),)),""))</f>
        <v>Уплотнитель багажника ВАЗ 21074</v>
      </c>
      <c r="F338" s="82">
        <f t="shared" si="6"/>
        <v>5</v>
      </c>
    </row>
    <row r="339" spans="1:6" s="3" customFormat="1" ht="15" x14ac:dyDescent="0.2">
      <c r="A339" s="6" t="s">
        <v>384</v>
      </c>
      <c r="B339" s="46" t="s">
        <v>258</v>
      </c>
      <c r="C339" s="17">
        <v>2</v>
      </c>
      <c r="E339" s="82" t="str">
        <f t="array" ref="E339">IF(E338="","",IFERROR(INDEX(A$2:A$999,MATCH(1,COUNTIF(E338,"&lt;"&amp;A$2:A$999),)),""))</f>
        <v>Уплотнитель дверной ВАЗ 21074</v>
      </c>
      <c r="F339" s="82">
        <f t="shared" si="6"/>
        <v>27</v>
      </c>
    </row>
    <row r="340" spans="1:6" s="3" customFormat="1" ht="15" customHeight="1" x14ac:dyDescent="0.25">
      <c r="A340" s="22" t="s">
        <v>220</v>
      </c>
      <c r="B340" s="35" t="s">
        <v>4</v>
      </c>
      <c r="C340" s="21">
        <v>1</v>
      </c>
      <c r="E340" s="82" t="str">
        <f t="array" ref="E340">IF(E339="","",IFERROR(INDEX(A$2:A$999,MATCH(1,COUNTIF(E339,"&lt;"&amp;A$2:A$999),)),""))</f>
        <v xml:space="preserve">Уплотнитель рез. На ств. U - обр. ст 4мм ALT0004
</v>
      </c>
      <c r="F340" s="82">
        <f t="shared" si="6"/>
        <v>6</v>
      </c>
    </row>
    <row r="341" spans="1:6" s="3" customFormat="1" ht="15" x14ac:dyDescent="0.2">
      <c r="A341" s="8" t="s">
        <v>257</v>
      </c>
      <c r="B341" s="9" t="s">
        <v>3</v>
      </c>
      <c r="C341" s="10">
        <v>4</v>
      </c>
      <c r="E341" s="82" t="str">
        <f t="array" ref="E341">IF(E340="","",IFERROR(INDEX(A$2:A$999,MATCH(1,COUNTIF(E340,"&lt;"&amp;A$2:A$999),)),""))</f>
        <v xml:space="preserve">Уплотнитель щеточный 7х6 РВ-69-600ЗР ALT0005
</v>
      </c>
      <c r="F341" s="82">
        <f t="shared" si="6"/>
        <v>11</v>
      </c>
    </row>
    <row r="342" spans="1:6" s="3" customFormat="1" ht="15" customHeight="1" x14ac:dyDescent="0.25">
      <c r="A342" s="22" t="s">
        <v>221</v>
      </c>
      <c r="B342" s="9" t="s">
        <v>3</v>
      </c>
      <c r="C342" s="23">
        <v>8</v>
      </c>
      <c r="E342" s="82" t="str">
        <f t="array" ref="E342">IF(E341="","",IFERROR(INDEX(A$2:A$999,MATCH(1,COUNTIF(E341,"&lt;"&amp;A$2:A$999),)),""))</f>
        <v>Фанера 10</v>
      </c>
      <c r="F342" s="82">
        <f t="shared" si="6"/>
        <v>1.1200000000000001</v>
      </c>
    </row>
    <row r="343" spans="1:6" s="3" customFormat="1" ht="15" x14ac:dyDescent="0.2">
      <c r="A343" s="6" t="s">
        <v>369</v>
      </c>
      <c r="B343" s="44" t="s">
        <v>3</v>
      </c>
      <c r="C343" s="45">
        <v>4</v>
      </c>
      <c r="E343" s="82" t="str">
        <f t="array" ref="E343">IF(E342="","",IFERROR(INDEX(A$2:A$999,MATCH(1,COUNTIF(E342,"&lt;"&amp;A$2:A$999),)),""))</f>
        <v>Фанера 4мм</v>
      </c>
      <c r="F343" s="82">
        <f t="shared" si="6"/>
        <v>94.122200000000007</v>
      </c>
    </row>
    <row r="344" spans="1:6" s="3" customFormat="1" ht="15" x14ac:dyDescent="0.2">
      <c r="A344" s="7" t="s">
        <v>287</v>
      </c>
      <c r="B344" s="11" t="s">
        <v>2</v>
      </c>
      <c r="C344" s="12">
        <v>7</v>
      </c>
      <c r="E344" s="82" t="str">
        <f t="array" ref="E344">IF(E343="","",IFERROR(INDEX(A$2:A$999,MATCH(1,COUNTIF(E343,"&lt;"&amp;A$2:A$999),)),""))</f>
        <v>Шайба 10</v>
      </c>
      <c r="F344" s="82">
        <f t="shared" si="6"/>
        <v>6</v>
      </c>
    </row>
    <row r="345" spans="1:6" s="3" customFormat="1" ht="15" customHeight="1" x14ac:dyDescent="0.25">
      <c r="A345" s="22" t="s">
        <v>366</v>
      </c>
      <c r="B345" s="41" t="s">
        <v>1</v>
      </c>
      <c r="C345" s="21">
        <v>15</v>
      </c>
      <c r="E345" s="82" t="str">
        <f t="array" ref="E345">IF(E344="","",IFERROR(INDEX(A$2:A$999,MATCH(1,COUNTIF(E344,"&lt;"&amp;A$2:A$999),)),""))</f>
        <v>Шайба 10  65Г</v>
      </c>
      <c r="F345" s="82">
        <f t="shared" si="6"/>
        <v>4</v>
      </c>
    </row>
    <row r="346" spans="1:6" s="3" customFormat="1" ht="15" x14ac:dyDescent="0.2">
      <c r="A346" s="16" t="s">
        <v>344</v>
      </c>
      <c r="B346" s="29" t="s">
        <v>3</v>
      </c>
      <c r="C346" s="17">
        <v>2</v>
      </c>
      <c r="E346" s="82" t="str">
        <f t="array" ref="E346">IF(E345="","",IFERROR(INDEX(A$2:A$999,MATCH(1,COUNTIF(E345,"&lt;"&amp;A$2:A$999),)),""))</f>
        <v>Шайба 100 65Г ГОСТ 6402-88</v>
      </c>
      <c r="F346" s="82">
        <f t="shared" si="6"/>
        <v>12</v>
      </c>
    </row>
    <row r="347" spans="1:6" s="3" customFormat="1" ht="30" x14ac:dyDescent="0.2">
      <c r="A347" s="6" t="s">
        <v>376</v>
      </c>
      <c r="B347" s="44" t="s">
        <v>3</v>
      </c>
      <c r="C347" s="45">
        <v>10</v>
      </c>
      <c r="E347" s="82" t="str">
        <f t="array" ref="E347">IF(E346="","",IFERROR(INDEX(A$2:A$999,MATCH(1,COUNTIF(E346,"&lt;"&amp;A$2:A$999),)),""))</f>
        <v>Шайба 12</v>
      </c>
      <c r="F347" s="82">
        <f t="shared" si="6"/>
        <v>6</v>
      </c>
    </row>
    <row r="348" spans="1:6" s="3" customFormat="1" ht="30" x14ac:dyDescent="0.2">
      <c r="A348" s="6" t="s">
        <v>376</v>
      </c>
      <c r="B348" s="46" t="s">
        <v>258</v>
      </c>
      <c r="C348" s="17">
        <v>10</v>
      </c>
      <c r="E348" s="82" t="str">
        <f t="array" ref="E348">IF(E347="","",IFERROR(INDEX(A$2:A$999,MATCH(1,COUNTIF(E347,"&lt;"&amp;A$2:A$999),)),""))</f>
        <v>Шайба 12.02.016</v>
      </c>
      <c r="F348" s="82">
        <f t="shared" si="6"/>
        <v>3</v>
      </c>
    </row>
    <row r="349" spans="1:6" s="3" customFormat="1" ht="30" x14ac:dyDescent="0.2">
      <c r="A349" s="6" t="s">
        <v>377</v>
      </c>
      <c r="B349" s="44" t="s">
        <v>3</v>
      </c>
      <c r="C349" s="45">
        <v>10</v>
      </c>
      <c r="E349" s="82" t="str">
        <f t="array" ref="E349">IF(E348="","",IFERROR(INDEX(A$2:A$999,MATCH(1,COUNTIF(E348,"&lt;"&amp;A$2:A$999),)),""))</f>
        <v>Шайба 12.65Г</v>
      </c>
      <c r="F349" s="82">
        <f t="shared" si="6"/>
        <v>2</v>
      </c>
    </row>
    <row r="350" spans="1:6" s="3" customFormat="1" ht="30" x14ac:dyDescent="0.2">
      <c r="A350" s="6" t="s">
        <v>377</v>
      </c>
      <c r="B350" s="46" t="s">
        <v>258</v>
      </c>
      <c r="C350" s="17">
        <v>10</v>
      </c>
      <c r="E350" s="82" t="str">
        <f t="array" ref="E350">IF(E349="","",IFERROR(INDEX(A$2:A$999,MATCH(1,COUNTIF(E349,"&lt;"&amp;A$2:A$999),)),""))</f>
        <v>Шайба 16</v>
      </c>
      <c r="F350" s="82">
        <f t="shared" si="6"/>
        <v>24</v>
      </c>
    </row>
    <row r="351" spans="1:6" s="3" customFormat="1" ht="30" x14ac:dyDescent="0.2">
      <c r="A351" s="6" t="s">
        <v>378</v>
      </c>
      <c r="B351" s="44" t="s">
        <v>3</v>
      </c>
      <c r="C351" s="45">
        <v>10</v>
      </c>
      <c r="E351" s="82" t="str">
        <f t="array" ref="E351">IF(E350="","",IFERROR(INDEX(A$2:A$999,MATCH(1,COUNTIF(E350,"&lt;"&amp;A$2:A$999),)),""))</f>
        <v>Шайба 16 65Г ГОСТ 6402-88</v>
      </c>
      <c r="F351" s="82">
        <f t="shared" si="6"/>
        <v>32</v>
      </c>
    </row>
    <row r="352" spans="1:6" s="3" customFormat="1" ht="30" x14ac:dyDescent="0.2">
      <c r="A352" s="6" t="s">
        <v>378</v>
      </c>
      <c r="B352" s="46" t="s">
        <v>258</v>
      </c>
      <c r="C352" s="17">
        <v>10</v>
      </c>
      <c r="E352" s="82" t="str">
        <f t="array" ref="E352">IF(E351="","",IFERROR(INDEX(A$2:A$999,MATCH(1,COUNTIF(E351,"&lt;"&amp;A$2:A$999),)),""))</f>
        <v>Шайба 16.02</v>
      </c>
      <c r="F352" s="82">
        <f t="shared" si="6"/>
        <v>40</v>
      </c>
    </row>
    <row r="353" spans="1:6" s="3" customFormat="1" ht="30" x14ac:dyDescent="0.2">
      <c r="A353" s="6" t="s">
        <v>379</v>
      </c>
      <c r="B353" s="44" t="s">
        <v>3</v>
      </c>
      <c r="C353" s="45">
        <v>10</v>
      </c>
      <c r="E353" s="82" t="str">
        <f t="array" ref="E353">IF(E352="","",IFERROR(INDEX(A$2:A$999,MATCH(1,COUNTIF(E352,"&lt;"&amp;A$2:A$999),)),""))</f>
        <v>Шайба 16.02.016</v>
      </c>
      <c r="F353" s="82">
        <f t="shared" si="6"/>
        <v>2</v>
      </c>
    </row>
    <row r="354" spans="1:6" s="3" customFormat="1" ht="30" x14ac:dyDescent="0.2">
      <c r="A354" s="6" t="s">
        <v>379</v>
      </c>
      <c r="B354" s="46" t="s">
        <v>258</v>
      </c>
      <c r="C354" s="17">
        <v>10</v>
      </c>
      <c r="E354" s="82" t="str">
        <f t="array" ref="E354">IF(E353="","",IFERROR(INDEX(A$2:A$999,MATCH(1,COUNTIF(E353,"&lt;"&amp;A$2:A$999),)),""))</f>
        <v>Шайба 16.65Г</v>
      </c>
      <c r="F354" s="82">
        <f t="shared" si="6"/>
        <v>33</v>
      </c>
    </row>
    <row r="355" spans="1:6" s="3" customFormat="1" ht="30" x14ac:dyDescent="0.2">
      <c r="A355" s="6" t="s">
        <v>380</v>
      </c>
      <c r="B355" s="44" t="s">
        <v>3</v>
      </c>
      <c r="C355" s="45">
        <v>10</v>
      </c>
      <c r="E355" s="82" t="str">
        <f t="array" ref="E355">IF(E354="","",IFERROR(INDEX(A$2:A$999,MATCH(1,COUNTIF(E354,"&lt;"&amp;A$2:A$999),)),""))</f>
        <v>Шайба 20</v>
      </c>
      <c r="F355" s="82">
        <f t="shared" si="6"/>
        <v>20</v>
      </c>
    </row>
    <row r="356" spans="1:6" s="3" customFormat="1" ht="30" x14ac:dyDescent="0.2">
      <c r="A356" s="6" t="s">
        <v>380</v>
      </c>
      <c r="B356" s="46" t="s">
        <v>258</v>
      </c>
      <c r="C356" s="17">
        <v>10</v>
      </c>
      <c r="E356" s="82" t="str">
        <f t="array" ref="E356">IF(E355="","",IFERROR(INDEX(A$2:A$999,MATCH(1,COUNTIF(E355,"&lt;"&amp;A$2:A$999),)),""))</f>
        <v>Шайба 24.02.016</v>
      </c>
      <c r="F356" s="82">
        <f t="shared" si="6"/>
        <v>1</v>
      </c>
    </row>
    <row r="357" spans="1:6" s="3" customFormat="1" ht="30" customHeight="1" x14ac:dyDescent="0.25">
      <c r="A357" s="59" t="s">
        <v>304</v>
      </c>
      <c r="B357" s="9" t="s">
        <v>3</v>
      </c>
      <c r="C357" s="33">
        <v>1</v>
      </c>
      <c r="E357" s="82" t="str">
        <f t="array" ref="E357">IF(E356="","",IFERROR(INDEX(A$2:A$999,MATCH(1,COUNTIF(E356,"&lt;"&amp;A$2:A$999),)),""))</f>
        <v>Шайба 8</v>
      </c>
      <c r="F357" s="82">
        <f t="shared" si="6"/>
        <v>32</v>
      </c>
    </row>
    <row r="358" spans="1:6" s="3" customFormat="1" ht="15" customHeight="1" x14ac:dyDescent="0.25">
      <c r="A358" s="59" t="s">
        <v>305</v>
      </c>
      <c r="B358" s="9" t="s">
        <v>3</v>
      </c>
      <c r="C358" s="33" t="s">
        <v>303</v>
      </c>
      <c r="E358" s="82" t="str">
        <f t="array" ref="E358">IF(E357="","",IFERROR(INDEX(A$2:A$999,MATCH(1,COUNTIF(E357,"&lt;"&amp;A$2:A$999),)),""))</f>
        <v xml:space="preserve">Шайба 8 </v>
      </c>
      <c r="F358" s="82">
        <f t="shared" si="6"/>
        <v>9</v>
      </c>
    </row>
    <row r="359" spans="1:6" s="3" customFormat="1" ht="15" customHeight="1" x14ac:dyDescent="0.25">
      <c r="A359" s="22" t="s">
        <v>365</v>
      </c>
      <c r="B359" s="9" t="s">
        <v>3</v>
      </c>
      <c r="C359" s="60">
        <v>1</v>
      </c>
      <c r="E359" s="82" t="str">
        <f t="array" ref="E359">IF(E358="","",IFERROR(INDEX(A$2:A$999,MATCH(1,COUNTIF(E358,"&lt;"&amp;A$2:A$999),)),""))</f>
        <v>Шайба 8.02</v>
      </c>
      <c r="F359" s="82">
        <f t="shared" si="6"/>
        <v>3</v>
      </c>
    </row>
    <row r="360" spans="1:6" s="3" customFormat="1" ht="15" x14ac:dyDescent="0.2">
      <c r="A360" s="26" t="s">
        <v>22</v>
      </c>
      <c r="B360" s="9" t="s">
        <v>3</v>
      </c>
      <c r="C360" s="33">
        <v>1</v>
      </c>
      <c r="E360" s="82" t="str">
        <f t="array" ref="E360">IF(E359="","",IFERROR(INDEX(A$2:A$999,MATCH(1,COUNTIF(E359,"&lt;"&amp;A$2:A$999),)),""))</f>
        <v>Шайба 8.65Г</v>
      </c>
      <c r="F360" s="82">
        <f t="shared" si="6"/>
        <v>2</v>
      </c>
    </row>
    <row r="361" spans="1:6" s="3" customFormat="1" ht="15" x14ac:dyDescent="0.2">
      <c r="A361" s="7" t="s">
        <v>288</v>
      </c>
      <c r="B361" s="11" t="s">
        <v>2</v>
      </c>
      <c r="C361" s="61">
        <v>7.5</v>
      </c>
      <c r="E361" s="82" t="str">
        <f t="array" ref="E361">IF(E360="","",IFERROR(INDEX(A$2:A$999,MATCH(1,COUNTIF(E360,"&lt;"&amp;A$2:A$999),)),""))</f>
        <v>Шайба 90 ГОСТ 11871-88</v>
      </c>
      <c r="F361" s="82">
        <f t="shared" si="6"/>
        <v>2</v>
      </c>
    </row>
    <row r="362" spans="1:6" s="3" customFormat="1" ht="15" customHeight="1" x14ac:dyDescent="0.25">
      <c r="A362" s="31" t="s">
        <v>222</v>
      </c>
      <c r="B362" s="41" t="s">
        <v>3</v>
      </c>
      <c r="C362" s="62">
        <v>1</v>
      </c>
      <c r="E362" s="82" t="str">
        <f t="array" ref="E362">IF(E361="","",IFERROR(INDEX(A$2:A$999,MATCH(1,COUNTIF(E361,"&lt;"&amp;A$2:A$999),)),""))</f>
        <v>Шайба ГОСТ 6402-80 ф8</v>
      </c>
      <c r="F362" s="82">
        <f t="shared" si="6"/>
        <v>14</v>
      </c>
    </row>
    <row r="363" spans="1:6" s="3" customFormat="1" ht="15" x14ac:dyDescent="0.2">
      <c r="A363" s="7" t="s">
        <v>188</v>
      </c>
      <c r="B363" s="11" t="s">
        <v>3</v>
      </c>
      <c r="C363" s="61">
        <v>1</v>
      </c>
      <c r="E363" s="82" t="str">
        <f t="array" ref="E363">IF(E362="","",IFERROR(INDEX(A$2:A$999,MATCH(1,COUNTIF(E362,"&lt;"&amp;A$2:A$999),)),""))</f>
        <v>Шайба гроверная 10</v>
      </c>
      <c r="F363" s="82">
        <f t="shared" si="6"/>
        <v>12</v>
      </c>
    </row>
    <row r="364" spans="1:6" s="3" customFormat="1" ht="15" x14ac:dyDescent="0.2">
      <c r="A364" s="13" t="s">
        <v>207</v>
      </c>
      <c r="B364" s="14" t="s">
        <v>0</v>
      </c>
      <c r="C364" s="32">
        <f>0.8</f>
        <v>0.8</v>
      </c>
      <c r="E364" s="82" t="str">
        <f t="array" ref="E364">IF(E363="","",IFERROR(INDEX(A$2:A$999,MATCH(1,COUNTIF(E363,"&lt;"&amp;A$2:A$999),)),""))</f>
        <v>Шайба гроверная 12</v>
      </c>
      <c r="F364" s="82">
        <f t="shared" si="6"/>
        <v>4</v>
      </c>
    </row>
    <row r="365" spans="1:6" s="3" customFormat="1" ht="15" x14ac:dyDescent="0.2">
      <c r="A365" s="8" t="s">
        <v>328</v>
      </c>
      <c r="B365" s="9" t="s">
        <v>0</v>
      </c>
      <c r="C365" s="33">
        <v>2.5</v>
      </c>
      <c r="E365" s="82" t="str">
        <f t="array" ref="E365">IF(E364="","",IFERROR(INDEX(A$2:A$999,MATCH(1,COUNTIF(E364,"&lt;"&amp;A$2:A$999),)),""))</f>
        <v>Шайба гроверная 16</v>
      </c>
      <c r="F365" s="82">
        <f t="shared" si="6"/>
        <v>4</v>
      </c>
    </row>
    <row r="366" spans="1:6" s="3" customFormat="1" ht="15" customHeight="1" x14ac:dyDescent="0.25">
      <c r="A366" s="8" t="s">
        <v>253</v>
      </c>
      <c r="B366" s="9" t="s">
        <v>0</v>
      </c>
      <c r="C366" s="62">
        <v>35</v>
      </c>
      <c r="E366" s="82" t="str">
        <f t="array" ref="E366">IF(E365="","",IFERROR(INDEX(A$2:A$999,MATCH(1,COUNTIF(E365,"&lt;"&amp;A$2:A$999),)),""))</f>
        <v>Шайба гроверная 20</v>
      </c>
      <c r="F366" s="82">
        <f t="shared" si="6"/>
        <v>6</v>
      </c>
    </row>
    <row r="367" spans="1:6" s="3" customFormat="1" ht="15" x14ac:dyDescent="0.2">
      <c r="A367" s="8" t="s">
        <v>253</v>
      </c>
      <c r="B367" s="9" t="s">
        <v>0</v>
      </c>
      <c r="C367" s="33">
        <v>63.2</v>
      </c>
      <c r="E367" s="82" t="str">
        <f t="array" ref="E367">IF(E366="","",IFERROR(INDEX(A$2:A$999,MATCH(1,COUNTIF(E366,"&lt;"&amp;A$2:A$999),)),""))</f>
        <v>Шайба гроверная 6</v>
      </c>
      <c r="F367" s="82">
        <f t="shared" si="6"/>
        <v>2</v>
      </c>
    </row>
    <row r="368" spans="1:6" s="3" customFormat="1" ht="15" x14ac:dyDescent="0.2">
      <c r="A368" s="8" t="s">
        <v>299</v>
      </c>
      <c r="B368" s="9" t="s">
        <v>0</v>
      </c>
      <c r="C368" s="33">
        <v>6</v>
      </c>
      <c r="E368" s="82" t="str">
        <f t="array" ref="E368">IF(E367="","",IFERROR(INDEX(A$2:A$999,MATCH(1,COUNTIF(E367,"&lt;"&amp;A$2:A$999),)),""))</f>
        <v>Шайба гроверная 8</v>
      </c>
      <c r="F368" s="82">
        <f t="shared" si="6"/>
        <v>30</v>
      </c>
    </row>
    <row r="369" spans="1:6" s="3" customFormat="1" ht="15" x14ac:dyDescent="0.2">
      <c r="A369" s="7" t="s">
        <v>88</v>
      </c>
      <c r="B369" s="11" t="s">
        <v>0</v>
      </c>
      <c r="C369" s="61">
        <f>1.1*2</f>
        <v>2.2000000000000002</v>
      </c>
      <c r="E369" s="82" t="str">
        <f t="array" ref="E369">IF(E368="","",IFERROR(INDEX(A$2:A$999,MATCH(1,COUNTIF(E368,"&lt;"&amp;A$2:A$999),)),""))</f>
        <v>Шайба гроверная d-4</v>
      </c>
      <c r="F369" s="82">
        <f t="shared" si="6"/>
        <v>20</v>
      </c>
    </row>
    <row r="370" spans="1:6" s="3" customFormat="1" ht="15" x14ac:dyDescent="0.2">
      <c r="A370" s="8" t="s">
        <v>102</v>
      </c>
      <c r="B370" s="9" t="s">
        <v>0</v>
      </c>
      <c r="C370" s="33">
        <f>6.7*2</f>
        <v>13.4</v>
      </c>
      <c r="E370" s="82" t="str">
        <f t="array" ref="E370">IF(E369="","",IFERROR(INDEX(A$2:A$999,MATCH(1,COUNTIF(E369,"&lt;"&amp;A$2:A$999),)),""))</f>
        <v>Шайба М10 плоская</v>
      </c>
      <c r="F370" s="82">
        <f t="shared" si="6"/>
        <v>8</v>
      </c>
    </row>
    <row r="371" spans="1:6" s="3" customFormat="1" ht="15" x14ac:dyDescent="0.2">
      <c r="A371" s="8" t="s">
        <v>102</v>
      </c>
      <c r="B371" s="9" t="s">
        <v>0</v>
      </c>
      <c r="C371" s="33">
        <f>0.5*2</f>
        <v>1</v>
      </c>
      <c r="E371" s="82" t="str">
        <f t="array" ref="E371">IF(E370="","",IFERROR(INDEX(A$2:A$999,MATCH(1,COUNTIF(E370,"&lt;"&amp;A$2:A$999),)),""))</f>
        <v>Шайба М8</v>
      </c>
      <c r="F371" s="82">
        <f t="shared" si="6"/>
        <v>6</v>
      </c>
    </row>
    <row r="372" spans="1:6" s="3" customFormat="1" ht="15" x14ac:dyDescent="0.2">
      <c r="A372" s="8" t="s">
        <v>86</v>
      </c>
      <c r="B372" s="9" t="s">
        <v>0</v>
      </c>
      <c r="C372" s="33">
        <v>5.9</v>
      </c>
      <c r="E372" s="82" t="str">
        <f t="array" ref="E372">IF(E371="","",IFERROR(INDEX(A$2:A$999,MATCH(1,COUNTIF(E371,"&lt;"&amp;A$2:A$999),)),""))</f>
        <v>Шайба плоская 10</v>
      </c>
      <c r="F372" s="82">
        <f t="shared" si="6"/>
        <v>12</v>
      </c>
    </row>
    <row r="373" spans="1:6" s="3" customFormat="1" ht="15" x14ac:dyDescent="0.2">
      <c r="A373" s="26" t="s">
        <v>86</v>
      </c>
      <c r="B373" s="9" t="s">
        <v>0</v>
      </c>
      <c r="C373" s="33">
        <v>12.52</v>
      </c>
      <c r="E373" s="82" t="str">
        <f t="array" ref="E373">IF(E372="","",IFERROR(INDEX(A$2:A$999,MATCH(1,COUNTIF(E372,"&lt;"&amp;A$2:A$999),)),""))</f>
        <v>Шайба плоская 12</v>
      </c>
      <c r="F373" s="82">
        <f t="shared" si="6"/>
        <v>4</v>
      </c>
    </row>
    <row r="374" spans="1:6" s="3" customFormat="1" ht="15" x14ac:dyDescent="0.2">
      <c r="A374" s="8" t="s">
        <v>92</v>
      </c>
      <c r="B374" s="9" t="s">
        <v>0</v>
      </c>
      <c r="C374" s="33">
        <v>18</v>
      </c>
      <c r="E374" s="82" t="str">
        <f t="array" ref="E374">IF(E373="","",IFERROR(INDEX(A$2:A$999,MATCH(1,COUNTIF(E373,"&lt;"&amp;A$2:A$999),)),""))</f>
        <v>Шайба плоская 16</v>
      </c>
      <c r="F374" s="82">
        <f t="shared" si="6"/>
        <v>4</v>
      </c>
    </row>
    <row r="375" spans="1:6" s="3" customFormat="1" ht="15" x14ac:dyDescent="0.2">
      <c r="A375" s="8" t="s">
        <v>68</v>
      </c>
      <c r="B375" s="9" t="s">
        <v>0</v>
      </c>
      <c r="C375" s="33">
        <v>2</v>
      </c>
      <c r="E375" s="82" t="str">
        <f t="array" ref="E375">IF(E374="","",IFERROR(INDEX(A$2:A$999,MATCH(1,COUNTIF(E374,"&lt;"&amp;A$2:A$999),)),""))</f>
        <v>Шайба плоская 20</v>
      </c>
      <c r="F375" s="82">
        <f t="shared" si="6"/>
        <v>4</v>
      </c>
    </row>
    <row r="376" spans="1:6" s="3" customFormat="1" ht="15" x14ac:dyDescent="0.2">
      <c r="A376" s="8" t="s">
        <v>48</v>
      </c>
      <c r="B376" s="9" t="s">
        <v>0</v>
      </c>
      <c r="C376" s="33">
        <v>2.25</v>
      </c>
      <c r="E376" s="82" t="str">
        <f t="array" ref="E376">IF(E375="","",IFERROR(INDEX(A$2:A$999,MATCH(1,COUNTIF(E375,"&lt;"&amp;A$2:A$999),)),""))</f>
        <v>Шайба плоская d-4</v>
      </c>
      <c r="F376" s="82">
        <f t="shared" si="6"/>
        <v>20</v>
      </c>
    </row>
    <row r="377" spans="1:6" s="3" customFormat="1" ht="15" customHeight="1" x14ac:dyDescent="0.25">
      <c r="A377" s="63" t="s">
        <v>15</v>
      </c>
      <c r="B377" s="9" t="s">
        <v>0</v>
      </c>
      <c r="C377" s="33">
        <v>2.5</v>
      </c>
      <c r="E377" s="82" t="str">
        <f t="array" ref="E377">IF(E376="","",IFERROR(INDEX(A$2:A$999,MATCH(1,COUNTIF(E376,"&lt;"&amp;A$2:A$999),)),""))</f>
        <v>Шайба ф12</v>
      </c>
      <c r="F377" s="82">
        <f t="shared" si="6"/>
        <v>2</v>
      </c>
    </row>
    <row r="378" spans="1:6" s="3" customFormat="1" ht="15" x14ac:dyDescent="0.2">
      <c r="A378" s="8" t="s">
        <v>15</v>
      </c>
      <c r="B378" s="9" t="s">
        <v>0</v>
      </c>
      <c r="C378" s="33">
        <v>20.5</v>
      </c>
      <c r="E378" s="82" t="str">
        <f t="array" ref="E378">IF(E377="","",IFERROR(INDEX(A$2:A$999,MATCH(1,COUNTIF(E377,"&lt;"&amp;A$2:A$999),)),""))</f>
        <v>Шайба10.01.Г ГОСТ 6958-80</v>
      </c>
      <c r="F378" s="82">
        <f t="shared" si="6"/>
        <v>0</v>
      </c>
    </row>
    <row r="379" spans="1:6" s="3" customFormat="1" ht="15" x14ac:dyDescent="0.2">
      <c r="A379" s="8" t="s">
        <v>15</v>
      </c>
      <c r="B379" s="9" t="s">
        <v>0</v>
      </c>
      <c r="C379" s="33">
        <v>5.5</v>
      </c>
      <c r="E379" s="82" t="str">
        <f t="array" ref="E379">IF(E378="","",IFERROR(INDEX(A$2:A$999,MATCH(1,COUNTIF(E378,"&lt;"&amp;A$2:A$999),)),""))</f>
        <v>Шайба10.65.Г ГОСТ 6402-80</v>
      </c>
      <c r="F379" s="82">
        <f t="shared" si="6"/>
        <v>0</v>
      </c>
    </row>
    <row r="380" spans="1:6" s="3" customFormat="1" ht="15" x14ac:dyDescent="0.2">
      <c r="A380" s="8" t="s">
        <v>15</v>
      </c>
      <c r="B380" s="9" t="s">
        <v>0</v>
      </c>
      <c r="C380" s="33">
        <f>4.6+4.6</f>
        <v>9.1999999999999993</v>
      </c>
      <c r="E380" s="82" t="str">
        <f t="array" ref="E380">IF(E379="","",IFERROR(INDEX(A$2:A$999,MATCH(1,COUNTIF(E379,"&lt;"&amp;A$2:A$999),)),""))</f>
        <v>Шарниры входной боковой двери</v>
      </c>
      <c r="F380" s="82">
        <f t="shared" si="6"/>
        <v>2</v>
      </c>
    </row>
    <row r="381" spans="1:6" s="3" customFormat="1" ht="15" x14ac:dyDescent="0.2">
      <c r="A381" s="7" t="s">
        <v>89</v>
      </c>
      <c r="B381" s="11" t="s">
        <v>0</v>
      </c>
      <c r="C381" s="61">
        <v>12</v>
      </c>
      <c r="E381" s="82" t="str">
        <f t="array" ref="E381">IF(E380="","",IFERROR(INDEX(A$2:A$999,MATCH(1,COUNTIF(E380,"&lt;"&amp;A$2:A$999),)),""))</f>
        <v>Шпилька М10х1000</v>
      </c>
      <c r="F381" s="82">
        <f t="shared" si="6"/>
        <v>1</v>
      </c>
    </row>
    <row r="382" spans="1:6" s="3" customFormat="1" ht="15" x14ac:dyDescent="0.2">
      <c r="A382" s="8" t="s">
        <v>29</v>
      </c>
      <c r="B382" s="9" t="s">
        <v>0</v>
      </c>
      <c r="C382" s="33">
        <v>39.299999999999997</v>
      </c>
      <c r="E382" s="82" t="str">
        <f t="array" ref="E382">IF(E381="","",IFERROR(INDEX(A$2:A$999,MATCH(1,COUNTIF(E381,"&lt;"&amp;A$2:A$999),)),""))</f>
        <v>Шпилька М12х1000</v>
      </c>
      <c r="F382" s="82">
        <f t="shared" si="6"/>
        <v>1</v>
      </c>
    </row>
    <row r="383" spans="1:6" s="3" customFormat="1" ht="15" x14ac:dyDescent="0.2">
      <c r="A383" s="8" t="s">
        <v>29</v>
      </c>
      <c r="B383" s="9" t="s">
        <v>0</v>
      </c>
      <c r="C383" s="33">
        <v>45.2</v>
      </c>
      <c r="E383" s="82" t="str">
        <f t="array" ref="E383">IF(E382="","",IFERROR(INDEX(A$2:A$999,MATCH(1,COUNTIF(E382,"&lt;"&amp;A$2:A$999),)),""))</f>
        <v>Шпилька М16х1000</v>
      </c>
      <c r="F383" s="82">
        <f t="shared" si="6"/>
        <v>2</v>
      </c>
    </row>
    <row r="384" spans="1:6" s="3" customFormat="1" ht="15" x14ac:dyDescent="0.2">
      <c r="A384" s="8" t="s">
        <v>326</v>
      </c>
      <c r="B384" s="9" t="s">
        <v>0</v>
      </c>
      <c r="C384" s="33">
        <v>14.6</v>
      </c>
      <c r="E384" s="82" t="str">
        <f t="array" ref="E384">IF(E383="","",IFERROR(INDEX(A$2:A$999,MATCH(1,COUNTIF(E383,"&lt;"&amp;A$2:A$999),)),""))</f>
        <v>Шпилька М20х1000</v>
      </c>
      <c r="F384" s="82">
        <f t="shared" si="6"/>
        <v>1</v>
      </c>
    </row>
    <row r="385" spans="1:6" s="3" customFormat="1" ht="15" x14ac:dyDescent="0.2">
      <c r="A385" s="8" t="s">
        <v>84</v>
      </c>
      <c r="B385" s="9" t="s">
        <v>0</v>
      </c>
      <c r="C385" s="33">
        <v>24</v>
      </c>
      <c r="E385" s="82" t="str">
        <f t="array" ref="E385">IF(E384="","",IFERROR(INDEX(A$2:A$999,MATCH(1,COUNTIF(E384,"&lt;"&amp;A$2:A$999),)),""))</f>
        <v>Шпилька М6х1000</v>
      </c>
      <c r="F385" s="82">
        <f t="shared" si="6"/>
        <v>1</v>
      </c>
    </row>
    <row r="386" spans="1:6" s="3" customFormat="1" ht="15" x14ac:dyDescent="0.2">
      <c r="A386" s="8" t="s">
        <v>84</v>
      </c>
      <c r="B386" s="9" t="s">
        <v>0</v>
      </c>
      <c r="C386" s="33">
        <f>18.5+18.5</f>
        <v>37</v>
      </c>
      <c r="E386" s="82" t="str">
        <f t="array" ref="E386">IF(E385="","",IFERROR(INDEX(A$2:A$999,MATCH(1,COUNTIF(E385,"&lt;"&amp;A$2:A$999),)),""))</f>
        <v>Шпилька М8х1000</v>
      </c>
      <c r="F386" s="82">
        <f t="shared" si="6"/>
        <v>1</v>
      </c>
    </row>
    <row r="387" spans="1:6" s="3" customFormat="1" ht="15" x14ac:dyDescent="0.2">
      <c r="A387" s="8" t="s">
        <v>309</v>
      </c>
      <c r="B387" s="9" t="s">
        <v>0</v>
      </c>
      <c r="C387" s="33">
        <v>10.6</v>
      </c>
      <c r="E387" s="82" t="str">
        <f t="array" ref="E387">IF(E386="","",IFERROR(INDEX(A$2:A$999,MATCH(1,COUNTIF(E386,"&lt;"&amp;A$2:A$999),)),""))</f>
        <v>Шплинт 2,5х25</v>
      </c>
      <c r="F387" s="82">
        <f t="shared" si="6"/>
        <v>2</v>
      </c>
    </row>
    <row r="388" spans="1:6" s="3" customFormat="1" ht="15" x14ac:dyDescent="0.2">
      <c r="A388" s="8" t="s">
        <v>325</v>
      </c>
      <c r="B388" s="9" t="s">
        <v>0</v>
      </c>
      <c r="C388" s="33">
        <v>9.5</v>
      </c>
      <c r="E388" s="82" t="str">
        <f t="array" ref="E388">IF(E387="","",IFERROR(INDEX(A$2:A$999,MATCH(1,COUNTIF(E387,"&lt;"&amp;A$2:A$999),)),""))</f>
        <v>Шплинт 2,5х28</v>
      </c>
      <c r="F388" s="82">
        <f t="shared" si="6"/>
        <v>5</v>
      </c>
    </row>
    <row r="389" spans="1:6" s="3" customFormat="1" ht="15" customHeight="1" x14ac:dyDescent="0.25">
      <c r="A389" s="27" t="s">
        <v>407</v>
      </c>
      <c r="B389" s="58" t="s">
        <v>0</v>
      </c>
      <c r="C389" s="64">
        <v>16</v>
      </c>
      <c r="E389" s="82" t="str">
        <f t="array" ref="E389">IF(E388="","",IFERROR(INDEX(A$2:A$999,MATCH(1,COUNTIF(E388,"&lt;"&amp;A$2:A$999),)),""))</f>
        <v xml:space="preserve">Шплинт 3,2х20 </v>
      </c>
      <c r="F389" s="82">
        <f t="shared" si="6"/>
        <v>2</v>
      </c>
    </row>
    <row r="390" spans="1:6" s="3" customFormat="1" ht="15" x14ac:dyDescent="0.2">
      <c r="A390" s="26" t="s">
        <v>17</v>
      </c>
      <c r="B390" s="9" t="s">
        <v>0</v>
      </c>
      <c r="C390" s="33">
        <v>37</v>
      </c>
      <c r="E390" s="82" t="str">
        <f t="array" ref="E390">IF(E389="","",IFERROR(INDEX(A$2:A$999,MATCH(1,COUNTIF(E389,"&lt;"&amp;A$2:A$999),)),""))</f>
        <v>Шплинт 3,2х20.016</v>
      </c>
      <c r="F390" s="82">
        <f t="shared" si="6"/>
        <v>3</v>
      </c>
    </row>
    <row r="391" spans="1:6" s="3" customFormat="1" ht="15" x14ac:dyDescent="0.2">
      <c r="A391" s="13" t="s">
        <v>125</v>
      </c>
      <c r="B391" s="14" t="s">
        <v>0</v>
      </c>
      <c r="C391" s="32">
        <v>9.1</v>
      </c>
      <c r="E391" s="82" t="str">
        <f t="array" ref="E391">IF(E390="","",IFERROR(INDEX(A$2:A$999,MATCH(1,COUNTIF(E390,"&lt;"&amp;A$2:A$999),)),""))</f>
        <v>Шплинт 3х32</v>
      </c>
      <c r="F391" s="82">
        <f t="shared" si="6"/>
        <v>15</v>
      </c>
    </row>
    <row r="392" spans="1:6" s="3" customFormat="1" ht="15" x14ac:dyDescent="0.2">
      <c r="A392" s="7" t="s">
        <v>90</v>
      </c>
      <c r="B392" s="11" t="s">
        <v>0</v>
      </c>
      <c r="C392" s="61">
        <v>12.2</v>
      </c>
      <c r="E392" s="82" t="str">
        <f t="array" ref="E392">IF(E391="","",IFERROR(INDEX(A$2:A$999,MATCH(1,COUNTIF(E391,"&lt;"&amp;A$2:A$999),)),""))</f>
        <v>Шплинт 4х22.016</v>
      </c>
      <c r="F392" s="82">
        <f t="shared" si="6"/>
        <v>2</v>
      </c>
    </row>
    <row r="393" spans="1:6" s="3" customFormat="1" ht="15" x14ac:dyDescent="0.2">
      <c r="A393" s="8" t="s">
        <v>71</v>
      </c>
      <c r="B393" s="9" t="s">
        <v>0</v>
      </c>
      <c r="C393" s="33">
        <v>13</v>
      </c>
      <c r="E393" s="82" t="str">
        <f t="array" ref="E393">IF(E392="","",IFERROR(INDEX(A$2:A$999,MATCH(1,COUNTIF(E392,"&lt;"&amp;A$2:A$999),)),""))</f>
        <v>Шплинт 5х32.016</v>
      </c>
      <c r="F393" s="82">
        <f t="shared" si="6"/>
        <v>1</v>
      </c>
    </row>
    <row r="394" spans="1:6" s="3" customFormat="1" ht="15" x14ac:dyDescent="0.2">
      <c r="A394" s="8" t="s">
        <v>58</v>
      </c>
      <c r="B394" s="9" t="s">
        <v>0</v>
      </c>
      <c r="C394" s="33">
        <v>0.4</v>
      </c>
      <c r="E394" s="82" t="str">
        <f t="array" ref="E394">IF(E393="","",IFERROR(INDEX(A$2:A$999,MATCH(1,COUNTIF(E393,"&lt;"&amp;A$2:A$999),)),""))</f>
        <v>Шплинт 5х40</v>
      </c>
      <c r="F394" s="82">
        <f t="shared" si="6"/>
        <v>20</v>
      </c>
    </row>
    <row r="395" spans="1:6" s="3" customFormat="1" ht="15" x14ac:dyDescent="0.2">
      <c r="A395" s="26" t="s">
        <v>16</v>
      </c>
      <c r="B395" s="9" t="s">
        <v>0</v>
      </c>
      <c r="C395" s="33">
        <v>0.64</v>
      </c>
      <c r="E395" s="82" t="str">
        <f t="array" ref="E395">IF(E394="","",IFERROR(INDEX(A$2:A$999,MATCH(1,COUNTIF(E394,"&lt;"&amp;A$2:A$999),)),""))</f>
        <v>Шпонка 10х8х25</v>
      </c>
      <c r="F395" s="82">
        <f t="shared" si="6"/>
        <v>2</v>
      </c>
    </row>
    <row r="396" spans="1:6" s="3" customFormat="1" ht="15" customHeight="1" x14ac:dyDescent="0.25">
      <c r="A396" s="27" t="s">
        <v>404</v>
      </c>
      <c r="B396" s="58" t="s">
        <v>0</v>
      </c>
      <c r="C396" s="64">
        <v>10.5</v>
      </c>
      <c r="E396" s="82" t="str">
        <f t="array" ref="E396">IF(E395="","",IFERROR(INDEX(A$2:A$999,MATCH(1,COUNTIF(E395,"&lt;"&amp;A$2:A$999),)),""))</f>
        <v>Щит навесной  на 12 авт. Пластик. для счетчика</v>
      </c>
      <c r="F396" s="82">
        <f t="shared" si="6"/>
        <v>1</v>
      </c>
    </row>
    <row r="397" spans="1:6" s="3" customFormat="1" ht="15" x14ac:dyDescent="0.2">
      <c r="A397" s="8" t="s">
        <v>352</v>
      </c>
      <c r="B397" s="9" t="s">
        <v>0</v>
      </c>
      <c r="C397" s="33">
        <v>9</v>
      </c>
      <c r="E397" s="82" t="str">
        <f t="array" ref="E397">IF(E396="","",IFERROR(INDEX(A$2:A$999,MATCH(1,COUNTIF(E396,"&lt;"&amp;A$2:A$999),)),""))</f>
        <v>Щит ЩМП-2.3.1</v>
      </c>
      <c r="F397" s="82">
        <f t="shared" si="6"/>
        <v>1</v>
      </c>
    </row>
    <row r="398" spans="1:6" s="3" customFormat="1" ht="15" x14ac:dyDescent="0.2">
      <c r="A398" s="8" t="s">
        <v>327</v>
      </c>
      <c r="B398" s="9" t="s">
        <v>0</v>
      </c>
      <c r="C398" s="33">
        <v>2.93</v>
      </c>
      <c r="E398" s="82" t="str">
        <f t="array" ref="E398">IF(E397="","",IFERROR(INDEX(A$2:A$999,MATCH(1,COUNTIF(E397,"&lt;"&amp;A$2:A$999),)),""))</f>
        <v>Щит ЩРН-24 навесной</v>
      </c>
      <c r="F398" s="82">
        <f t="shared" ref="F398:F461" si="7">IF(E398="","",SUMIF(A$2:A$999,E398,C$2:C$999))</f>
        <v>1</v>
      </c>
    </row>
    <row r="399" spans="1:6" s="3" customFormat="1" ht="15" customHeight="1" x14ac:dyDescent="0.25">
      <c r="A399" s="27" t="s">
        <v>408</v>
      </c>
      <c r="B399" s="58" t="s">
        <v>0</v>
      </c>
      <c r="C399" s="64">
        <v>258</v>
      </c>
      <c r="E399" s="82" t="str">
        <f t="array" ref="E399">IF(E398="","",IFERROR(INDEX(A$2:A$999,MATCH(1,COUNTIF(E398,"&lt;"&amp;A$2:A$999),)),""))</f>
        <v/>
      </c>
      <c r="F399" s="82" t="str">
        <f t="shared" si="7"/>
        <v/>
      </c>
    </row>
    <row r="400" spans="1:6" s="3" customFormat="1" ht="15" x14ac:dyDescent="0.2">
      <c r="A400" s="26" t="s">
        <v>18</v>
      </c>
      <c r="B400" s="9" t="s">
        <v>0</v>
      </c>
      <c r="C400" s="33">
        <v>11</v>
      </c>
      <c r="E400" s="82" t="str">
        <f t="array" ref="E400">IF(E399="","",IFERROR(INDEX(A$2:A$999,MATCH(1,COUNTIF(E399,"&lt;"&amp;A$2:A$999),)),""))</f>
        <v/>
      </c>
      <c r="F400" s="82" t="str">
        <f t="shared" si="7"/>
        <v/>
      </c>
    </row>
    <row r="401" spans="1:6" s="3" customFormat="1" ht="30" customHeight="1" x14ac:dyDescent="0.25">
      <c r="A401" s="27" t="s">
        <v>405</v>
      </c>
      <c r="B401" s="58" t="s">
        <v>0</v>
      </c>
      <c r="C401" s="64">
        <v>86</v>
      </c>
      <c r="E401" s="82" t="str">
        <f t="array" ref="E401">IF(E400="","",IFERROR(INDEX(A$2:A$999,MATCH(1,COUNTIF(E400,"&lt;"&amp;A$2:A$999),)),""))</f>
        <v/>
      </c>
      <c r="F401" s="82" t="str">
        <f t="shared" si="7"/>
        <v/>
      </c>
    </row>
    <row r="402" spans="1:6" s="3" customFormat="1" ht="15" x14ac:dyDescent="0.2">
      <c r="A402" s="13" t="s">
        <v>122</v>
      </c>
      <c r="B402" s="11" t="s">
        <v>0</v>
      </c>
      <c r="C402" s="61">
        <v>2.2000000000000002</v>
      </c>
      <c r="E402" s="82" t="str">
        <f t="array" ref="E402">IF(E401="","",IFERROR(INDEX(A$2:A$999,MATCH(1,COUNTIF(E401,"&lt;"&amp;A$2:A$999),)),""))</f>
        <v/>
      </c>
      <c r="F402" s="82" t="str">
        <f t="shared" si="7"/>
        <v/>
      </c>
    </row>
    <row r="403" spans="1:6" s="3" customFormat="1" ht="15" x14ac:dyDescent="0.2">
      <c r="A403" s="26" t="s">
        <v>109</v>
      </c>
      <c r="B403" s="9" t="s">
        <v>0</v>
      </c>
      <c r="C403" s="33">
        <v>3.2</v>
      </c>
      <c r="E403" s="82" t="str">
        <f t="array" ref="E403">IF(E402="","",IFERROR(INDEX(A$2:A$999,MATCH(1,COUNTIF(E402,"&lt;"&amp;A$2:A$999),)),""))</f>
        <v/>
      </c>
      <c r="F403" s="82" t="str">
        <f t="shared" si="7"/>
        <v/>
      </c>
    </row>
    <row r="404" spans="1:6" s="3" customFormat="1" ht="15" customHeight="1" x14ac:dyDescent="0.25">
      <c r="A404" s="27" t="s">
        <v>409</v>
      </c>
      <c r="B404" s="58" t="s">
        <v>0</v>
      </c>
      <c r="C404" s="64">
        <v>11</v>
      </c>
      <c r="E404" s="82" t="str">
        <f t="array" ref="E404">IF(E403="","",IFERROR(INDEX(A$2:A$999,MATCH(1,COUNTIF(E403,"&lt;"&amp;A$2:A$999),)),""))</f>
        <v/>
      </c>
      <c r="F404" s="82" t="str">
        <f t="shared" si="7"/>
        <v/>
      </c>
    </row>
    <row r="405" spans="1:6" s="3" customFormat="1" ht="15" customHeight="1" x14ac:dyDescent="0.25">
      <c r="A405" s="27" t="s">
        <v>410</v>
      </c>
      <c r="B405" s="58" t="s">
        <v>0</v>
      </c>
      <c r="C405" s="64">
        <v>14</v>
      </c>
      <c r="E405" s="82" t="str">
        <f t="array" ref="E405">IF(E404="","",IFERROR(INDEX(A$2:A$999,MATCH(1,COUNTIF(E404,"&lt;"&amp;A$2:A$999),)),""))</f>
        <v/>
      </c>
      <c r="F405" s="82" t="str">
        <f t="shared" si="7"/>
        <v/>
      </c>
    </row>
    <row r="406" spans="1:6" s="3" customFormat="1" ht="15" customHeight="1" x14ac:dyDescent="0.25">
      <c r="A406" s="27" t="s">
        <v>406</v>
      </c>
      <c r="B406" s="58" t="s">
        <v>0</v>
      </c>
      <c r="C406" s="64">
        <v>171</v>
      </c>
      <c r="E406" s="82" t="str">
        <f t="array" ref="E406">IF(E405="","",IFERROR(INDEX(A$2:A$999,MATCH(1,COUNTIF(E405,"&lt;"&amp;A$2:A$999),)),""))</f>
        <v/>
      </c>
      <c r="F406" s="82" t="str">
        <f t="shared" si="7"/>
        <v/>
      </c>
    </row>
    <row r="407" spans="1:6" s="3" customFormat="1" ht="15" x14ac:dyDescent="0.2">
      <c r="A407" s="8" t="s">
        <v>156</v>
      </c>
      <c r="B407" s="9" t="s">
        <v>0</v>
      </c>
      <c r="C407" s="33">
        <v>304</v>
      </c>
      <c r="E407" s="82" t="str">
        <f t="array" ref="E407">IF(E406="","",IFERROR(INDEX(A$2:A$999,MATCH(1,COUNTIF(E406,"&lt;"&amp;A$2:A$999),)),""))</f>
        <v/>
      </c>
      <c r="F407" s="82" t="str">
        <f t="shared" si="7"/>
        <v/>
      </c>
    </row>
    <row r="408" spans="1:6" s="3" customFormat="1" ht="15" x14ac:dyDescent="0.2">
      <c r="A408" s="8" t="s">
        <v>295</v>
      </c>
      <c r="B408" s="9" t="s">
        <v>0</v>
      </c>
      <c r="C408" s="33">
        <v>1.2</v>
      </c>
      <c r="E408" s="82" t="str">
        <f t="array" ref="E408">IF(E407="","",IFERROR(INDEX(A$2:A$999,MATCH(1,COUNTIF(E407,"&lt;"&amp;A$2:A$999),)),""))</f>
        <v/>
      </c>
      <c r="F408" s="82" t="str">
        <f t="shared" si="7"/>
        <v/>
      </c>
    </row>
    <row r="409" spans="1:6" s="3" customFormat="1" ht="15" customHeight="1" x14ac:dyDescent="0.25">
      <c r="A409" s="34" t="s">
        <v>316</v>
      </c>
      <c r="B409" s="35" t="s">
        <v>0</v>
      </c>
      <c r="C409" s="36">
        <f>5*3</f>
        <v>15</v>
      </c>
      <c r="E409" s="82" t="str">
        <f t="array" ref="E409">IF(E408="","",IFERROR(INDEX(A$2:A$999,MATCH(1,COUNTIF(E408,"&lt;"&amp;A$2:A$999),)),""))</f>
        <v/>
      </c>
      <c r="F409" s="82" t="str">
        <f t="shared" si="7"/>
        <v/>
      </c>
    </row>
    <row r="410" spans="1:6" s="3" customFormat="1" ht="15" x14ac:dyDescent="0.2">
      <c r="A410" s="8" t="s">
        <v>316</v>
      </c>
      <c r="B410" s="9" t="s">
        <v>0</v>
      </c>
      <c r="C410" s="33">
        <v>0.7</v>
      </c>
      <c r="E410" s="82" t="str">
        <f t="array" ref="E410">IF(E409="","",IFERROR(INDEX(A$2:A$999,MATCH(1,COUNTIF(E409,"&lt;"&amp;A$2:A$999),)),""))</f>
        <v/>
      </c>
      <c r="F410" s="82" t="str">
        <f t="shared" si="7"/>
        <v/>
      </c>
    </row>
    <row r="411" spans="1:6" s="3" customFormat="1" ht="15" x14ac:dyDescent="0.2">
      <c r="A411" s="8" t="s">
        <v>142</v>
      </c>
      <c r="B411" s="9" t="s">
        <v>0</v>
      </c>
      <c r="C411" s="33">
        <v>0.25</v>
      </c>
      <c r="E411" s="82" t="str">
        <f t="array" ref="E411">IF(E410="","",IFERROR(INDEX(A$2:A$999,MATCH(1,COUNTIF(E410,"&lt;"&amp;A$2:A$999),)),""))</f>
        <v/>
      </c>
      <c r="F411" s="82" t="str">
        <f t="shared" si="7"/>
        <v/>
      </c>
    </row>
    <row r="412" spans="1:6" s="3" customFormat="1" ht="15" x14ac:dyDescent="0.2">
      <c r="A412" s="13" t="s">
        <v>175</v>
      </c>
      <c r="B412" s="14" t="s">
        <v>0</v>
      </c>
      <c r="C412" s="32">
        <v>2.5</v>
      </c>
      <c r="E412" s="82" t="str">
        <f t="array" ref="E412">IF(E411="","",IFERROR(INDEX(A$2:A$999,MATCH(1,COUNTIF(E411,"&lt;"&amp;A$2:A$999),)),""))</f>
        <v/>
      </c>
      <c r="F412" s="82" t="str">
        <f t="shared" si="7"/>
        <v/>
      </c>
    </row>
    <row r="413" spans="1:6" s="3" customFormat="1" ht="15" x14ac:dyDescent="0.2">
      <c r="A413" s="8" t="s">
        <v>30</v>
      </c>
      <c r="B413" s="9" t="s">
        <v>0</v>
      </c>
      <c r="C413" s="33">
        <v>5.36</v>
      </c>
      <c r="E413" s="82" t="str">
        <f t="array" ref="E413">IF(E412="","",IFERROR(INDEX(A$2:A$999,MATCH(1,COUNTIF(E412,"&lt;"&amp;A$2:A$999),)),""))</f>
        <v/>
      </c>
      <c r="F413" s="82" t="str">
        <f t="shared" si="7"/>
        <v/>
      </c>
    </row>
    <row r="414" spans="1:6" s="3" customFormat="1" ht="15" x14ac:dyDescent="0.2">
      <c r="A414" s="30" t="s">
        <v>223</v>
      </c>
      <c r="B414" s="41" t="s">
        <v>1</v>
      </c>
      <c r="C414" s="65">
        <v>0.25</v>
      </c>
      <c r="E414" s="82" t="str">
        <f t="array" ref="E414">IF(E413="","",IFERROR(INDEX(A$2:A$999,MATCH(1,COUNTIF(E413,"&lt;"&amp;A$2:A$999),)),""))</f>
        <v/>
      </c>
      <c r="F414" s="82" t="str">
        <f t="shared" si="7"/>
        <v/>
      </c>
    </row>
    <row r="415" spans="1:6" s="3" customFormat="1" ht="15" x14ac:dyDescent="0.2">
      <c r="A415" s="30" t="s">
        <v>224</v>
      </c>
      <c r="B415" s="41" t="s">
        <v>1</v>
      </c>
      <c r="C415" s="65">
        <v>0.25</v>
      </c>
      <c r="E415" s="82" t="str">
        <f t="array" ref="E415">IF(E414="","",IFERROR(INDEX(A$2:A$999,MATCH(1,COUNTIF(E414,"&lt;"&amp;A$2:A$999),)),""))</f>
        <v/>
      </c>
      <c r="F415" s="82" t="str">
        <f t="shared" si="7"/>
        <v/>
      </c>
    </row>
    <row r="416" spans="1:6" s="3" customFormat="1" ht="15" x14ac:dyDescent="0.2">
      <c r="A416" s="30" t="s">
        <v>225</v>
      </c>
      <c r="B416" s="41" t="s">
        <v>1</v>
      </c>
      <c r="C416" s="60">
        <v>0.25</v>
      </c>
      <c r="E416" s="82" t="str">
        <f t="array" ref="E416">IF(E415="","",IFERROR(INDEX(A$2:A$999,MATCH(1,COUNTIF(E415,"&lt;"&amp;A$2:A$999),)),""))</f>
        <v/>
      </c>
      <c r="F416" s="82" t="str">
        <f t="shared" si="7"/>
        <v/>
      </c>
    </row>
    <row r="417" spans="1:6" s="3" customFormat="1" ht="15" x14ac:dyDescent="0.2">
      <c r="A417" s="30" t="s">
        <v>226</v>
      </c>
      <c r="B417" s="41" t="s">
        <v>1</v>
      </c>
      <c r="C417" s="60">
        <v>0.25</v>
      </c>
      <c r="E417" s="82" t="str">
        <f t="array" ref="E417">IF(E416="","",IFERROR(INDEX(A$2:A$999,MATCH(1,COUNTIF(E416,"&lt;"&amp;A$2:A$999),)),""))</f>
        <v/>
      </c>
      <c r="F417" s="82" t="str">
        <f t="shared" si="7"/>
        <v/>
      </c>
    </row>
    <row r="418" spans="1:6" s="3" customFormat="1" ht="15" x14ac:dyDescent="0.2">
      <c r="A418" s="30" t="s">
        <v>227</v>
      </c>
      <c r="B418" s="41" t="s">
        <v>1</v>
      </c>
      <c r="C418" s="60">
        <v>0.25</v>
      </c>
      <c r="E418" s="82" t="str">
        <f t="array" ref="E418">IF(E417="","",IFERROR(INDEX(A$2:A$999,MATCH(1,COUNTIF(E417,"&lt;"&amp;A$2:A$999),)),""))</f>
        <v/>
      </c>
      <c r="F418" s="82" t="str">
        <f t="shared" si="7"/>
        <v/>
      </c>
    </row>
    <row r="419" spans="1:6" s="3" customFormat="1" ht="15" x14ac:dyDescent="0.2">
      <c r="A419" s="30" t="s">
        <v>228</v>
      </c>
      <c r="B419" s="41" t="s">
        <v>1</v>
      </c>
      <c r="C419" s="65">
        <v>0.25</v>
      </c>
      <c r="E419" s="82" t="str">
        <f t="array" ref="E419">IF(E418="","",IFERROR(INDEX(A$2:A$999,MATCH(1,COUNTIF(E418,"&lt;"&amp;A$2:A$999),)),""))</f>
        <v/>
      </c>
      <c r="F419" s="82" t="str">
        <f t="shared" si="7"/>
        <v/>
      </c>
    </row>
    <row r="420" spans="1:6" s="3" customFormat="1" ht="15" x14ac:dyDescent="0.2">
      <c r="A420" s="30" t="s">
        <v>229</v>
      </c>
      <c r="B420" s="41" t="s">
        <v>1</v>
      </c>
      <c r="C420" s="60">
        <v>0.25</v>
      </c>
      <c r="E420" s="82" t="str">
        <f t="array" ref="E420">IF(E419="","",IFERROR(INDEX(A$2:A$999,MATCH(1,COUNTIF(E419,"&lt;"&amp;A$2:A$999),)),""))</f>
        <v/>
      </c>
      <c r="F420" s="82" t="str">
        <f t="shared" si="7"/>
        <v/>
      </c>
    </row>
    <row r="421" spans="1:6" s="3" customFormat="1" ht="15" x14ac:dyDescent="0.2">
      <c r="A421" s="30" t="s">
        <v>230</v>
      </c>
      <c r="B421" s="41" t="s">
        <v>1</v>
      </c>
      <c r="C421" s="65">
        <v>0.25</v>
      </c>
      <c r="E421" s="82" t="str">
        <f t="array" ref="E421">IF(E420="","",IFERROR(INDEX(A$2:A$999,MATCH(1,COUNTIF(E420,"&lt;"&amp;A$2:A$999),)),""))</f>
        <v/>
      </c>
      <c r="F421" s="82" t="str">
        <f t="shared" si="7"/>
        <v/>
      </c>
    </row>
    <row r="422" spans="1:6" s="3" customFormat="1" ht="15" x14ac:dyDescent="0.2">
      <c r="A422" s="30" t="s">
        <v>231</v>
      </c>
      <c r="B422" s="41" t="s">
        <v>1</v>
      </c>
      <c r="C422" s="65">
        <v>0.25</v>
      </c>
      <c r="E422" s="82" t="str">
        <f t="array" ref="E422">IF(E421="","",IFERROR(INDEX(A$2:A$999,MATCH(1,COUNTIF(E421,"&lt;"&amp;A$2:A$999),)),""))</f>
        <v/>
      </c>
      <c r="F422" s="82" t="str">
        <f t="shared" si="7"/>
        <v/>
      </c>
    </row>
    <row r="423" spans="1:6" s="3" customFormat="1" ht="15" x14ac:dyDescent="0.2">
      <c r="A423" s="30" t="s">
        <v>232</v>
      </c>
      <c r="B423" s="41" t="s">
        <v>1</v>
      </c>
      <c r="C423" s="65">
        <v>0.25</v>
      </c>
      <c r="E423" s="82" t="str">
        <f t="array" ref="E423">IF(E422="","",IFERROR(INDEX(A$2:A$999,MATCH(1,COUNTIF(E422,"&lt;"&amp;A$2:A$999),)),""))</f>
        <v/>
      </c>
      <c r="F423" s="82" t="str">
        <f t="shared" si="7"/>
        <v/>
      </c>
    </row>
    <row r="424" spans="1:6" s="3" customFormat="1" ht="15" x14ac:dyDescent="0.2">
      <c r="A424" s="30" t="s">
        <v>233</v>
      </c>
      <c r="B424" s="41" t="s">
        <v>1</v>
      </c>
      <c r="C424" s="60">
        <v>0.25</v>
      </c>
      <c r="E424" s="82" t="str">
        <f t="array" ref="E424">IF(E423="","",IFERROR(INDEX(A$2:A$999,MATCH(1,COUNTIF(E423,"&lt;"&amp;A$2:A$999),)),""))</f>
        <v/>
      </c>
      <c r="F424" s="82" t="str">
        <f t="shared" si="7"/>
        <v/>
      </c>
    </row>
    <row r="425" spans="1:6" s="3" customFormat="1" ht="15" x14ac:dyDescent="0.2">
      <c r="A425" s="6" t="s">
        <v>373</v>
      </c>
      <c r="B425" s="44" t="s">
        <v>3</v>
      </c>
      <c r="C425" s="66">
        <v>1</v>
      </c>
      <c r="E425" s="82" t="str">
        <f t="array" ref="E425">IF(E424="","",IFERROR(INDEX(A$2:A$999,MATCH(1,COUNTIF(E424,"&lt;"&amp;A$2:A$999),)),""))</f>
        <v/>
      </c>
      <c r="F425" s="82" t="str">
        <f t="shared" si="7"/>
        <v/>
      </c>
    </row>
    <row r="426" spans="1:6" s="3" customFormat="1" ht="15" x14ac:dyDescent="0.2">
      <c r="A426" s="6" t="s">
        <v>373</v>
      </c>
      <c r="B426" s="46" t="s">
        <v>258</v>
      </c>
      <c r="C426" s="67">
        <v>1</v>
      </c>
      <c r="E426" s="82" t="str">
        <f t="array" ref="E426">IF(E425="","",IFERROR(INDEX(A$2:A$999,MATCH(1,COUNTIF(E425,"&lt;"&amp;A$2:A$999),)),""))</f>
        <v/>
      </c>
      <c r="F426" s="82" t="str">
        <f t="shared" si="7"/>
        <v/>
      </c>
    </row>
    <row r="427" spans="1:6" s="3" customFormat="1" ht="15" customHeight="1" x14ac:dyDescent="0.25">
      <c r="A427" s="22" t="s">
        <v>362</v>
      </c>
      <c r="B427" s="35" t="s">
        <v>0</v>
      </c>
      <c r="C427" s="60">
        <v>96</v>
      </c>
      <c r="E427" s="82" t="str">
        <f t="array" ref="E427">IF(E426="","",IFERROR(INDEX(A$2:A$999,MATCH(1,COUNTIF(E426,"&lt;"&amp;A$2:A$999),)),""))</f>
        <v/>
      </c>
      <c r="F427" s="82" t="str">
        <f t="shared" si="7"/>
        <v/>
      </c>
    </row>
    <row r="428" spans="1:6" s="3" customFormat="1" ht="15" x14ac:dyDescent="0.2">
      <c r="A428" s="6" t="s">
        <v>388</v>
      </c>
      <c r="B428" s="46" t="s">
        <v>258</v>
      </c>
      <c r="C428" s="67">
        <v>1</v>
      </c>
      <c r="E428" s="82" t="str">
        <f t="array" ref="E428">IF(E427="","",IFERROR(INDEX(A$2:A$999,MATCH(1,COUNTIF(E427,"&lt;"&amp;A$2:A$999),)),""))</f>
        <v/>
      </c>
      <c r="F428" s="82" t="str">
        <f t="shared" si="7"/>
        <v/>
      </c>
    </row>
    <row r="429" spans="1:6" s="3" customFormat="1" ht="15" x14ac:dyDescent="0.2">
      <c r="A429" s="6" t="s">
        <v>389</v>
      </c>
      <c r="B429" s="46" t="s">
        <v>258</v>
      </c>
      <c r="C429" s="67">
        <v>4</v>
      </c>
      <c r="E429" s="82" t="str">
        <f t="array" ref="E429">IF(E428="","",IFERROR(INDEX(A$2:A$999,MATCH(1,COUNTIF(E428,"&lt;"&amp;A$2:A$999),)),""))</f>
        <v/>
      </c>
      <c r="F429" s="82" t="str">
        <f t="shared" si="7"/>
        <v/>
      </c>
    </row>
    <row r="430" spans="1:6" s="3" customFormat="1" ht="15" x14ac:dyDescent="0.2">
      <c r="A430" s="26" t="s">
        <v>19</v>
      </c>
      <c r="B430" s="9" t="s">
        <v>0</v>
      </c>
      <c r="C430" s="33">
        <v>18.3</v>
      </c>
      <c r="E430" s="82" t="str">
        <f t="array" ref="E430">IF(E429="","",IFERROR(INDEX(A$2:A$999,MATCH(1,COUNTIF(E429,"&lt;"&amp;A$2:A$999),)),""))</f>
        <v/>
      </c>
      <c r="F430" s="82" t="str">
        <f t="shared" si="7"/>
        <v/>
      </c>
    </row>
    <row r="431" spans="1:6" s="3" customFormat="1" ht="15" x14ac:dyDescent="0.2">
      <c r="A431" s="8" t="s">
        <v>51</v>
      </c>
      <c r="B431" s="9" t="s">
        <v>0</v>
      </c>
      <c r="C431" s="33">
        <v>32</v>
      </c>
      <c r="E431" s="82" t="str">
        <f t="array" ref="E431">IF(E430="","",IFERROR(INDEX(A$2:A$999,MATCH(1,COUNTIF(E430,"&lt;"&amp;A$2:A$999),)),""))</f>
        <v/>
      </c>
      <c r="F431" s="82" t="str">
        <f t="shared" si="7"/>
        <v/>
      </c>
    </row>
    <row r="432" spans="1:6" s="3" customFormat="1" ht="15" x14ac:dyDescent="0.2">
      <c r="A432" s="8" t="s">
        <v>93</v>
      </c>
      <c r="B432" s="9" t="s">
        <v>0</v>
      </c>
      <c r="C432" s="33">
        <v>7.0000000000000007E-2</v>
      </c>
      <c r="E432" s="82" t="str">
        <f t="array" ref="E432">IF(E431="","",IFERROR(INDEX(A$2:A$999,MATCH(1,COUNTIF(E431,"&lt;"&amp;A$2:A$999),)),""))</f>
        <v/>
      </c>
      <c r="F432" s="82" t="str">
        <f t="shared" si="7"/>
        <v/>
      </c>
    </row>
    <row r="433" spans="1:6" s="3" customFormat="1" ht="15" x14ac:dyDescent="0.2">
      <c r="A433" s="26" t="s">
        <v>110</v>
      </c>
      <c r="B433" s="9" t="s">
        <v>0</v>
      </c>
      <c r="C433" s="33" t="s">
        <v>111</v>
      </c>
      <c r="E433" s="82" t="str">
        <f t="array" ref="E433">IF(E432="","",IFERROR(INDEX(A$2:A$999,MATCH(1,COUNTIF(E432,"&lt;"&amp;A$2:A$999),)),""))</f>
        <v/>
      </c>
      <c r="F433" s="82" t="str">
        <f t="shared" si="7"/>
        <v/>
      </c>
    </row>
    <row r="434" spans="1:6" s="3" customFormat="1" ht="15" x14ac:dyDescent="0.2">
      <c r="A434" s="8" t="s">
        <v>49</v>
      </c>
      <c r="B434" s="9" t="s">
        <v>0</v>
      </c>
      <c r="C434" s="10">
        <v>0.15</v>
      </c>
      <c r="E434" s="82" t="str">
        <f t="array" ref="E434">IF(E433="","",IFERROR(INDEX(A$2:A$999,MATCH(1,COUNTIF(E433,"&lt;"&amp;A$2:A$999),)),""))</f>
        <v/>
      </c>
      <c r="F434" s="82" t="str">
        <f t="shared" si="7"/>
        <v/>
      </c>
    </row>
    <row r="435" spans="1:6" s="3" customFormat="1" ht="15" x14ac:dyDescent="0.2">
      <c r="A435" s="37" t="s">
        <v>190</v>
      </c>
      <c r="B435" s="11" t="s">
        <v>0</v>
      </c>
      <c r="C435" s="12">
        <v>3.5000000000000003E-2</v>
      </c>
      <c r="E435" s="82" t="str">
        <f t="array" ref="E435">IF(E434="","",IFERROR(INDEX(A$2:A$999,MATCH(1,COUNTIF(E434,"&lt;"&amp;A$2:A$999),)),""))</f>
        <v/>
      </c>
      <c r="F435" s="82" t="str">
        <f t="shared" si="7"/>
        <v/>
      </c>
    </row>
    <row r="436" spans="1:6" s="3" customFormat="1" ht="15" x14ac:dyDescent="0.2">
      <c r="A436" s="68" t="s">
        <v>321</v>
      </c>
      <c r="B436" s="9" t="s">
        <v>0</v>
      </c>
      <c r="C436" s="10">
        <v>0.7</v>
      </c>
      <c r="E436" s="82" t="str">
        <f t="array" ref="E436">IF(E435="","",IFERROR(INDEX(A$2:A$999,MATCH(1,COUNTIF(E435,"&lt;"&amp;A$2:A$999),)),""))</f>
        <v/>
      </c>
      <c r="F436" s="82" t="str">
        <f t="shared" si="7"/>
        <v/>
      </c>
    </row>
    <row r="437" spans="1:6" s="3" customFormat="1" ht="15" x14ac:dyDescent="0.2">
      <c r="A437" s="42" t="s">
        <v>59</v>
      </c>
      <c r="B437" s="9" t="s">
        <v>0</v>
      </c>
      <c r="C437" s="10">
        <v>2</v>
      </c>
      <c r="E437" s="82" t="str">
        <f t="array" ref="E437">IF(E436="","",IFERROR(INDEX(A$2:A$999,MATCH(1,COUNTIF(E436,"&lt;"&amp;A$2:A$999),)),""))</f>
        <v/>
      </c>
      <c r="F437" s="82" t="str">
        <f t="shared" si="7"/>
        <v/>
      </c>
    </row>
    <row r="438" spans="1:6" s="3" customFormat="1" ht="15" x14ac:dyDescent="0.2">
      <c r="A438" s="42" t="s">
        <v>59</v>
      </c>
      <c r="B438" s="9" t="s">
        <v>0</v>
      </c>
      <c r="C438" s="10">
        <v>0.37</v>
      </c>
      <c r="E438" s="82" t="str">
        <f t="array" ref="E438">IF(E437="","",IFERROR(INDEX(A$2:A$999,MATCH(1,COUNTIF(E437,"&lt;"&amp;A$2:A$999),)),""))</f>
        <v/>
      </c>
      <c r="F438" s="82" t="str">
        <f t="shared" si="7"/>
        <v/>
      </c>
    </row>
    <row r="439" spans="1:6" s="3" customFormat="1" ht="15" x14ac:dyDescent="0.25">
      <c r="A439" s="38" t="s">
        <v>411</v>
      </c>
      <c r="B439" s="58" t="s">
        <v>0</v>
      </c>
      <c r="C439" s="28">
        <v>19</v>
      </c>
      <c r="E439" s="82" t="str">
        <f t="array" ref="E439">IF(E438="","",IFERROR(INDEX(A$2:A$999,MATCH(1,COUNTIF(E438,"&lt;"&amp;A$2:A$999),)),""))</f>
        <v/>
      </c>
      <c r="F439" s="82" t="str">
        <f t="shared" si="7"/>
        <v/>
      </c>
    </row>
    <row r="440" spans="1:6" s="3" customFormat="1" ht="15" x14ac:dyDescent="0.2">
      <c r="A440" s="42" t="s">
        <v>60</v>
      </c>
      <c r="B440" s="9" t="s">
        <v>0</v>
      </c>
      <c r="C440" s="10">
        <v>24</v>
      </c>
      <c r="E440" s="82" t="str">
        <f t="array" ref="E440">IF(E439="","",IFERROR(INDEX(A$2:A$999,MATCH(1,COUNTIF(E439,"&lt;"&amp;A$2:A$999),)),""))</f>
        <v/>
      </c>
      <c r="F440" s="82" t="str">
        <f t="shared" si="7"/>
        <v/>
      </c>
    </row>
    <row r="441" spans="1:6" s="3" customFormat="1" ht="15" x14ac:dyDescent="0.2">
      <c r="A441" s="42" t="s">
        <v>157</v>
      </c>
      <c r="B441" s="9" t="s">
        <v>0</v>
      </c>
      <c r="C441" s="10">
        <v>22.4</v>
      </c>
      <c r="E441" s="82" t="str">
        <f t="array" ref="E441">IF(E440="","",IFERROR(INDEX(A$2:A$999,MATCH(1,COUNTIF(E440,"&lt;"&amp;A$2:A$999),)),""))</f>
        <v/>
      </c>
      <c r="F441" s="82" t="str">
        <f t="shared" si="7"/>
        <v/>
      </c>
    </row>
    <row r="442" spans="1:6" s="3" customFormat="1" ht="15" x14ac:dyDescent="0.2">
      <c r="A442" s="42" t="s">
        <v>25</v>
      </c>
      <c r="B442" s="9" t="s">
        <v>0</v>
      </c>
      <c r="C442" s="10">
        <v>3</v>
      </c>
      <c r="E442" s="82" t="str">
        <f t="array" ref="E442">IF(E441="","",IFERROR(INDEX(A$2:A$999,MATCH(1,COUNTIF(E441,"&lt;"&amp;A$2:A$999),)),""))</f>
        <v/>
      </c>
      <c r="F442" s="82" t="str">
        <f t="shared" si="7"/>
        <v/>
      </c>
    </row>
    <row r="443" spans="1:6" s="3" customFormat="1" ht="15" x14ac:dyDescent="0.2">
      <c r="A443" s="42" t="s">
        <v>25</v>
      </c>
      <c r="B443" s="9" t="s">
        <v>0</v>
      </c>
      <c r="C443" s="10">
        <v>36</v>
      </c>
      <c r="E443" s="82" t="str">
        <f t="array" ref="E443">IF(E442="","",IFERROR(INDEX(A$2:A$999,MATCH(1,COUNTIF(E442,"&lt;"&amp;A$2:A$999),)),""))</f>
        <v/>
      </c>
      <c r="F443" s="82" t="str">
        <f t="shared" si="7"/>
        <v/>
      </c>
    </row>
    <row r="444" spans="1:6" s="3" customFormat="1" ht="15" x14ac:dyDescent="0.2">
      <c r="A444" s="42" t="s">
        <v>41</v>
      </c>
      <c r="B444" s="9" t="s">
        <v>0</v>
      </c>
      <c r="C444" s="10">
        <v>0.3</v>
      </c>
      <c r="E444" s="82" t="str">
        <f t="array" ref="E444">IF(E443="","",IFERROR(INDEX(A$2:A$999,MATCH(1,COUNTIF(E443,"&lt;"&amp;A$2:A$999),)),""))</f>
        <v/>
      </c>
      <c r="F444" s="82" t="str">
        <f t="shared" si="7"/>
        <v/>
      </c>
    </row>
    <row r="445" spans="1:6" s="3" customFormat="1" ht="15" x14ac:dyDescent="0.2">
      <c r="A445" s="39" t="s">
        <v>400</v>
      </c>
      <c r="B445" s="44" t="s">
        <v>3</v>
      </c>
      <c r="C445" s="45">
        <v>1</v>
      </c>
      <c r="E445" s="82" t="str">
        <f t="array" ref="E445">IF(E444="","",IFERROR(INDEX(A$2:A$999,MATCH(1,COUNTIF(E444,"&lt;"&amp;A$2:A$999),)),""))</f>
        <v/>
      </c>
      <c r="F445" s="82" t="str">
        <f t="shared" si="7"/>
        <v/>
      </c>
    </row>
    <row r="446" spans="1:6" s="3" customFormat="1" ht="15" x14ac:dyDescent="0.2">
      <c r="A446" s="39" t="s">
        <v>383</v>
      </c>
      <c r="B446" s="46" t="s">
        <v>258</v>
      </c>
      <c r="C446" s="17">
        <v>1</v>
      </c>
      <c r="E446" s="82" t="str">
        <f t="array" ref="E446">IF(E445="","",IFERROR(INDEX(A$2:A$999,MATCH(1,COUNTIF(E445,"&lt;"&amp;A$2:A$999),)),""))</f>
        <v/>
      </c>
      <c r="F446" s="82" t="str">
        <f t="shared" si="7"/>
        <v/>
      </c>
    </row>
    <row r="447" spans="1:6" s="3" customFormat="1" ht="15" x14ac:dyDescent="0.25">
      <c r="A447" s="40" t="s">
        <v>259</v>
      </c>
      <c r="B447" s="41" t="s">
        <v>1</v>
      </c>
      <c r="C447" s="21">
        <v>5</v>
      </c>
      <c r="E447" s="82" t="str">
        <f t="array" ref="E447">IF(E446="","",IFERROR(INDEX(A$2:A$999,MATCH(1,COUNTIF(E446,"&lt;"&amp;A$2:A$999),)),""))</f>
        <v/>
      </c>
      <c r="F447" s="82" t="str">
        <f t="shared" si="7"/>
        <v/>
      </c>
    </row>
    <row r="448" spans="1:6" s="3" customFormat="1" ht="15" x14ac:dyDescent="0.25">
      <c r="A448" s="40" t="s">
        <v>260</v>
      </c>
      <c r="B448" s="41" t="s">
        <v>1</v>
      </c>
      <c r="C448" s="21">
        <v>27</v>
      </c>
      <c r="E448" s="82" t="str">
        <f t="array" ref="E448">IF(E447="","",IFERROR(INDEX(A$2:A$999,MATCH(1,COUNTIF(E447,"&lt;"&amp;A$2:A$999),)),""))</f>
        <v/>
      </c>
      <c r="F448" s="82" t="str">
        <f t="shared" si="7"/>
        <v/>
      </c>
    </row>
    <row r="449" spans="1:6" s="3" customFormat="1" ht="15" x14ac:dyDescent="0.25">
      <c r="A449" s="69" t="s">
        <v>126</v>
      </c>
      <c r="B449" s="35" t="s">
        <v>127</v>
      </c>
      <c r="C449" s="50">
        <v>6</v>
      </c>
      <c r="E449" s="82" t="str">
        <f t="array" ref="E449">IF(E448="","",IFERROR(INDEX(A$2:A$999,MATCH(1,COUNTIF(E448,"&lt;"&amp;A$2:A$999),)),""))</f>
        <v/>
      </c>
      <c r="F449" s="82" t="str">
        <f t="shared" si="7"/>
        <v/>
      </c>
    </row>
    <row r="450" spans="1:6" s="3" customFormat="1" ht="15" x14ac:dyDescent="0.25">
      <c r="A450" s="69" t="s">
        <v>128</v>
      </c>
      <c r="B450" s="35" t="s">
        <v>2</v>
      </c>
      <c r="C450" s="50">
        <v>11</v>
      </c>
      <c r="E450" s="82" t="str">
        <f t="array" ref="E450">IF(E449="","",IFERROR(INDEX(A$2:A$999,MATCH(1,COUNTIF(E449,"&lt;"&amp;A$2:A$999),)),""))</f>
        <v/>
      </c>
      <c r="F450" s="82" t="str">
        <f t="shared" si="7"/>
        <v/>
      </c>
    </row>
    <row r="451" spans="1:6" s="3" customFormat="1" ht="15" x14ac:dyDescent="0.2">
      <c r="A451" s="42" t="s">
        <v>310</v>
      </c>
      <c r="B451" s="9" t="s">
        <v>420</v>
      </c>
      <c r="C451" s="10">
        <v>1.1200000000000001</v>
      </c>
      <c r="E451" s="82" t="str">
        <f t="array" ref="E451">IF(E450="","",IFERROR(INDEX(A$2:A$999,MATCH(1,COUNTIF(E450,"&lt;"&amp;A$2:A$999),)),""))</f>
        <v/>
      </c>
      <c r="F451" s="82" t="str">
        <f t="shared" si="7"/>
        <v/>
      </c>
    </row>
    <row r="452" spans="1:6" s="3" customFormat="1" ht="15" x14ac:dyDescent="0.25">
      <c r="A452" s="5" t="s">
        <v>401</v>
      </c>
      <c r="B452" s="41" t="s">
        <v>246</v>
      </c>
      <c r="C452" s="24">
        <v>16.044599999999999</v>
      </c>
      <c r="E452" s="82" t="str">
        <f t="array" ref="E452">IF(E451="","",IFERROR(INDEX(A$2:A$999,MATCH(1,COUNTIF(E451,"&lt;"&amp;A$2:A$999),)),""))</f>
        <v/>
      </c>
      <c r="F452" s="82" t="str">
        <f t="shared" si="7"/>
        <v/>
      </c>
    </row>
    <row r="453" spans="1:6" s="3" customFormat="1" ht="15" x14ac:dyDescent="0.25">
      <c r="A453" s="5" t="s">
        <v>401</v>
      </c>
      <c r="B453" s="41" t="s">
        <v>246</v>
      </c>
      <c r="C453" s="24">
        <v>16.044599999999999</v>
      </c>
      <c r="E453" s="82" t="str">
        <f t="array" ref="E453">IF(E452="","",IFERROR(INDEX(A$2:A$999,MATCH(1,COUNTIF(E452,"&lt;"&amp;A$2:A$999),)),""))</f>
        <v/>
      </c>
      <c r="F453" s="82" t="str">
        <f t="shared" si="7"/>
        <v/>
      </c>
    </row>
    <row r="454" spans="1:6" s="3" customFormat="1" ht="15" x14ac:dyDescent="0.25">
      <c r="A454" s="5" t="s">
        <v>401</v>
      </c>
      <c r="B454" s="41" t="s">
        <v>246</v>
      </c>
      <c r="C454" s="24">
        <v>7.6055000000000001</v>
      </c>
      <c r="E454" s="82" t="str">
        <f t="array" ref="E454">IF(E453="","",IFERROR(INDEX(A$2:A$999,MATCH(1,COUNTIF(E453,"&lt;"&amp;A$2:A$999),)),""))</f>
        <v/>
      </c>
      <c r="F454" s="82" t="str">
        <f t="shared" si="7"/>
        <v/>
      </c>
    </row>
    <row r="455" spans="1:6" s="3" customFormat="1" ht="15" x14ac:dyDescent="0.25">
      <c r="A455" s="5" t="s">
        <v>401</v>
      </c>
      <c r="B455" s="41" t="s">
        <v>246</v>
      </c>
      <c r="C455" s="24">
        <v>7.6055000000000001</v>
      </c>
      <c r="E455" s="82" t="str">
        <f t="array" ref="E455">IF(E454="","",IFERROR(INDEX(A$2:A$999,MATCH(1,COUNTIF(E454,"&lt;"&amp;A$2:A$999),)),""))</f>
        <v/>
      </c>
      <c r="F455" s="82" t="str">
        <f t="shared" si="7"/>
        <v/>
      </c>
    </row>
    <row r="456" spans="1:6" s="3" customFormat="1" ht="15" x14ac:dyDescent="0.25">
      <c r="A456" s="5" t="s">
        <v>401</v>
      </c>
      <c r="B456" s="41" t="s">
        <v>246</v>
      </c>
      <c r="C456" s="24">
        <v>5.9859999999999998</v>
      </c>
      <c r="E456" s="82" t="str">
        <f t="array" ref="E456">IF(E455="","",IFERROR(INDEX(A$2:A$999,MATCH(1,COUNTIF(E455,"&lt;"&amp;A$2:A$999),)),""))</f>
        <v/>
      </c>
      <c r="F456" s="82" t="str">
        <f t="shared" si="7"/>
        <v/>
      </c>
    </row>
    <row r="457" spans="1:6" s="3" customFormat="1" ht="15" x14ac:dyDescent="0.25">
      <c r="A457" s="5" t="s">
        <v>401</v>
      </c>
      <c r="B457" s="41" t="s">
        <v>246</v>
      </c>
      <c r="C457" s="24">
        <v>5.9859999999999998</v>
      </c>
      <c r="E457" s="82" t="str">
        <f t="array" ref="E457">IF(E456="","",IFERROR(INDEX(A$2:A$999,MATCH(1,COUNTIF(E456,"&lt;"&amp;A$2:A$999),)),""))</f>
        <v/>
      </c>
      <c r="F457" s="82" t="str">
        <f t="shared" si="7"/>
        <v/>
      </c>
    </row>
    <row r="458" spans="1:6" s="3" customFormat="1" ht="15" x14ac:dyDescent="0.25">
      <c r="A458" s="5" t="s">
        <v>401</v>
      </c>
      <c r="B458" s="41" t="s">
        <v>246</v>
      </c>
      <c r="C458" s="24">
        <v>7.6055000000000001</v>
      </c>
      <c r="E458" s="82" t="str">
        <f t="array" ref="E458">IF(E457="","",IFERROR(INDEX(A$2:A$999,MATCH(1,COUNTIF(E457,"&lt;"&amp;A$2:A$999),)),""))</f>
        <v/>
      </c>
      <c r="F458" s="82" t="str">
        <f t="shared" si="7"/>
        <v/>
      </c>
    </row>
    <row r="459" spans="1:6" s="3" customFormat="1" ht="15" x14ac:dyDescent="0.25">
      <c r="A459" s="5" t="s">
        <v>401</v>
      </c>
      <c r="B459" s="70" t="s">
        <v>246</v>
      </c>
      <c r="C459" s="24">
        <v>7.6055000000000001</v>
      </c>
      <c r="E459" s="82" t="str">
        <f t="array" ref="E459">IF(E458="","",IFERROR(INDEX(A$2:A$999,MATCH(1,COUNTIF(E458,"&lt;"&amp;A$2:A$999),)),""))</f>
        <v/>
      </c>
      <c r="F459" s="82" t="str">
        <f t="shared" si="7"/>
        <v/>
      </c>
    </row>
    <row r="460" spans="1:6" s="3" customFormat="1" ht="15" x14ac:dyDescent="0.25">
      <c r="A460" s="5" t="s">
        <v>401</v>
      </c>
      <c r="B460" s="70" t="s">
        <v>246</v>
      </c>
      <c r="C460" s="24">
        <v>5.9859999999999998</v>
      </c>
      <c r="E460" s="82" t="str">
        <f t="array" ref="E460">IF(E459="","",IFERROR(INDEX(A$2:A$999,MATCH(1,COUNTIF(E459,"&lt;"&amp;A$2:A$999),)),""))</f>
        <v/>
      </c>
      <c r="F460" s="82" t="str">
        <f t="shared" si="7"/>
        <v/>
      </c>
    </row>
    <row r="461" spans="1:6" s="3" customFormat="1" ht="15" x14ac:dyDescent="0.25">
      <c r="A461" s="5" t="s">
        <v>401</v>
      </c>
      <c r="B461" s="41" t="s">
        <v>246</v>
      </c>
      <c r="C461" s="24">
        <v>5.9859999999999998</v>
      </c>
      <c r="E461" s="82" t="str">
        <f t="array" ref="E461">IF(E460="","",IFERROR(INDEX(A$2:A$999,MATCH(1,COUNTIF(E460,"&lt;"&amp;A$2:A$999),)),""))</f>
        <v/>
      </c>
      <c r="F461" s="82" t="str">
        <f t="shared" si="7"/>
        <v/>
      </c>
    </row>
    <row r="462" spans="1:6" s="3" customFormat="1" ht="15" x14ac:dyDescent="0.25">
      <c r="A462" s="5" t="s">
        <v>401</v>
      </c>
      <c r="B462" s="41" t="s">
        <v>246</v>
      </c>
      <c r="C462" s="24">
        <v>3.8334999999999999</v>
      </c>
      <c r="E462" s="82" t="str">
        <f t="array" ref="E462">IF(E461="","",IFERROR(INDEX(A$2:A$999,MATCH(1,COUNTIF(E461,"&lt;"&amp;A$2:A$999),)),""))</f>
        <v/>
      </c>
      <c r="F462" s="82" t="str">
        <f t="shared" ref="F462:F523" si="8">IF(E462="","",SUMIF(A$2:A$999,E462,C$2:C$999))</f>
        <v/>
      </c>
    </row>
    <row r="463" spans="1:6" s="3" customFormat="1" ht="15" x14ac:dyDescent="0.25">
      <c r="A463" s="5" t="s">
        <v>401</v>
      </c>
      <c r="B463" s="41" t="s">
        <v>246</v>
      </c>
      <c r="C463" s="24">
        <v>3.8334999999999999</v>
      </c>
      <c r="E463" s="82" t="str">
        <f t="array" ref="E463">IF(E462="","",IFERROR(INDEX(A$2:A$999,MATCH(1,COUNTIF(E462,"&lt;"&amp;A$2:A$999),)),""))</f>
        <v/>
      </c>
      <c r="F463" s="82" t="str">
        <f t="shared" si="8"/>
        <v/>
      </c>
    </row>
    <row r="464" spans="1:6" s="3" customFormat="1" ht="15" x14ac:dyDescent="0.2">
      <c r="A464" s="8" t="s">
        <v>63</v>
      </c>
      <c r="B464" s="9" t="s">
        <v>3</v>
      </c>
      <c r="C464" s="10">
        <v>2</v>
      </c>
      <c r="E464" s="82" t="str">
        <f t="array" ref="E464">IF(E463="","",IFERROR(INDEX(A$2:A$999,MATCH(1,COUNTIF(E463,"&lt;"&amp;A$2:A$999),)),""))</f>
        <v/>
      </c>
      <c r="F464" s="82" t="str">
        <f t="shared" si="8"/>
        <v/>
      </c>
    </row>
    <row r="465" spans="1:6" s="3" customFormat="1" ht="15" x14ac:dyDescent="0.2">
      <c r="A465" s="42" t="s">
        <v>63</v>
      </c>
      <c r="B465" s="9" t="s">
        <v>3</v>
      </c>
      <c r="C465" s="10">
        <v>4</v>
      </c>
      <c r="E465" s="82" t="str">
        <f t="array" ref="E465">IF(E464="","",IFERROR(INDEX(A$2:A$999,MATCH(1,COUNTIF(E464,"&lt;"&amp;A$2:A$999),)),""))</f>
        <v/>
      </c>
      <c r="F465" s="82" t="str">
        <f t="shared" si="8"/>
        <v/>
      </c>
    </row>
    <row r="466" spans="1:6" s="3" customFormat="1" ht="15" x14ac:dyDescent="0.2">
      <c r="A466" s="42" t="s">
        <v>140</v>
      </c>
      <c r="B466" s="9" t="s">
        <v>3</v>
      </c>
      <c r="C466" s="10">
        <v>4</v>
      </c>
      <c r="E466" s="82" t="str">
        <f t="array" ref="E466">IF(E465="","",IFERROR(INDEX(A$2:A$999,MATCH(1,COUNTIF(E465,"&lt;"&amp;A$2:A$999),)),""))</f>
        <v/>
      </c>
      <c r="F466" s="82" t="str">
        <f t="shared" si="8"/>
        <v/>
      </c>
    </row>
    <row r="467" spans="1:6" s="3" customFormat="1" ht="15" x14ac:dyDescent="0.2">
      <c r="A467" s="72" t="s">
        <v>160</v>
      </c>
      <c r="B467" s="48" t="s">
        <v>3</v>
      </c>
      <c r="C467" s="49">
        <v>12</v>
      </c>
      <c r="E467" s="82" t="str">
        <f t="array" ref="E467">IF(E466="","",IFERROR(INDEX(A$2:A$999,MATCH(1,COUNTIF(E466,"&lt;"&amp;A$2:A$999),)),""))</f>
        <v/>
      </c>
      <c r="F467" s="82" t="str">
        <f t="shared" si="8"/>
        <v/>
      </c>
    </row>
    <row r="468" spans="1:6" s="3" customFormat="1" ht="15" x14ac:dyDescent="0.2">
      <c r="A468" s="42" t="s">
        <v>54</v>
      </c>
      <c r="B468" s="9" t="s">
        <v>3</v>
      </c>
      <c r="C468" s="10">
        <v>4</v>
      </c>
      <c r="E468" s="82" t="str">
        <f t="array" ref="E468">IF(E467="","",IFERROR(INDEX(A$2:A$999,MATCH(1,COUNTIF(E467,"&lt;"&amp;A$2:A$999),)),""))</f>
        <v/>
      </c>
      <c r="F468" s="82" t="str">
        <f t="shared" si="8"/>
        <v/>
      </c>
    </row>
    <row r="469" spans="1:6" s="3" customFormat="1" ht="15" x14ac:dyDescent="0.2">
      <c r="A469" s="73" t="s">
        <v>54</v>
      </c>
      <c r="B469" s="14" t="s">
        <v>3</v>
      </c>
      <c r="C469" s="15">
        <v>2</v>
      </c>
      <c r="E469" s="82" t="str">
        <f t="array" ref="E469">IF(E468="","",IFERROR(INDEX(A$2:A$999,MATCH(1,COUNTIF(E468,"&lt;"&amp;A$2:A$999),)),""))</f>
        <v/>
      </c>
      <c r="F469" s="82" t="str">
        <f t="shared" si="8"/>
        <v/>
      </c>
    </row>
    <row r="470" spans="1:6" s="3" customFormat="1" ht="15" x14ac:dyDescent="0.2">
      <c r="A470" s="42" t="s">
        <v>165</v>
      </c>
      <c r="B470" s="9" t="s">
        <v>3</v>
      </c>
      <c r="C470" s="10">
        <v>3</v>
      </c>
      <c r="E470" s="82" t="str">
        <f t="array" ref="E470">IF(E469="","",IFERROR(INDEX(A$2:A$999,MATCH(1,COUNTIF(E469,"&lt;"&amp;A$2:A$999),)),""))</f>
        <v/>
      </c>
      <c r="F470" s="82" t="str">
        <f t="shared" si="8"/>
        <v/>
      </c>
    </row>
    <row r="471" spans="1:6" s="3" customFormat="1" ht="15" x14ac:dyDescent="0.2">
      <c r="A471" s="42" t="s">
        <v>164</v>
      </c>
      <c r="B471" s="9" t="s">
        <v>3</v>
      </c>
      <c r="C471" s="10">
        <v>2</v>
      </c>
      <c r="E471" s="82" t="str">
        <f t="array" ref="E471">IF(E470="","",IFERROR(INDEX(A$2:A$999,MATCH(1,COUNTIF(E470,"&lt;"&amp;A$2:A$999),)),""))</f>
        <v/>
      </c>
      <c r="F471" s="82" t="str">
        <f t="shared" si="8"/>
        <v/>
      </c>
    </row>
    <row r="472" spans="1:6" s="3" customFormat="1" ht="15" x14ac:dyDescent="0.2">
      <c r="A472" s="42" t="s">
        <v>324</v>
      </c>
      <c r="B472" s="9" t="s">
        <v>3</v>
      </c>
      <c r="C472" s="10">
        <v>24</v>
      </c>
      <c r="E472" s="82" t="str">
        <f t="array" ref="E472">IF(E471="","",IFERROR(INDEX(A$2:A$999,MATCH(1,COUNTIF(E471,"&lt;"&amp;A$2:A$999),)),""))</f>
        <v/>
      </c>
      <c r="F472" s="82" t="str">
        <f t="shared" si="8"/>
        <v/>
      </c>
    </row>
    <row r="473" spans="1:6" s="3" customFormat="1" ht="15" x14ac:dyDescent="0.2">
      <c r="A473" s="72" t="s">
        <v>161</v>
      </c>
      <c r="B473" s="48" t="s">
        <v>3</v>
      </c>
      <c r="C473" s="49">
        <v>32</v>
      </c>
      <c r="E473" s="82" t="str">
        <f t="array" ref="E473">IF(E472="","",IFERROR(INDEX(A$2:A$999,MATCH(1,COUNTIF(E472,"&lt;"&amp;A$2:A$999),)),""))</f>
        <v/>
      </c>
      <c r="F473" s="82" t="str">
        <f t="shared" si="8"/>
        <v/>
      </c>
    </row>
    <row r="474" spans="1:6" s="3" customFormat="1" ht="15" x14ac:dyDescent="0.2">
      <c r="A474" s="42" t="s">
        <v>23</v>
      </c>
      <c r="B474" s="9" t="s">
        <v>3</v>
      </c>
      <c r="C474" s="10">
        <v>40</v>
      </c>
      <c r="E474" s="82" t="str">
        <f t="array" ref="E474">IF(E473="","",IFERROR(INDEX(A$2:A$999,MATCH(1,COUNTIF(E473,"&lt;"&amp;A$2:A$999),)),""))</f>
        <v/>
      </c>
      <c r="F474" s="82" t="str">
        <f t="shared" si="8"/>
        <v/>
      </c>
    </row>
    <row r="475" spans="1:6" s="3" customFormat="1" ht="15" x14ac:dyDescent="0.2">
      <c r="A475" s="42" t="s">
        <v>166</v>
      </c>
      <c r="B475" s="9" t="s">
        <v>3</v>
      </c>
      <c r="C475" s="10">
        <v>2</v>
      </c>
      <c r="E475" s="82" t="str">
        <f t="array" ref="E475">IF(E474="","",IFERROR(INDEX(A$2:A$999,MATCH(1,COUNTIF(E474,"&lt;"&amp;A$2:A$999),)),""))</f>
        <v/>
      </c>
      <c r="F475" s="82" t="str">
        <f t="shared" si="8"/>
        <v/>
      </c>
    </row>
    <row r="476" spans="1:6" s="3" customFormat="1" ht="15" x14ac:dyDescent="0.2">
      <c r="A476" s="42" t="s">
        <v>91</v>
      </c>
      <c r="B476" s="9" t="s">
        <v>3</v>
      </c>
      <c r="C476" s="10">
        <v>1</v>
      </c>
      <c r="E476" s="82" t="str">
        <f t="array" ref="E476">IF(E475="","",IFERROR(INDEX(A$2:A$999,MATCH(1,COUNTIF(E475,"&lt;"&amp;A$2:A$999),)),""))</f>
        <v/>
      </c>
      <c r="F476" s="82" t="str">
        <f t="shared" si="8"/>
        <v/>
      </c>
    </row>
    <row r="477" spans="1:6" s="3" customFormat="1" ht="15" x14ac:dyDescent="0.2">
      <c r="A477" s="43" t="s">
        <v>91</v>
      </c>
      <c r="B477" s="11" t="s">
        <v>3</v>
      </c>
      <c r="C477" s="12">
        <v>32</v>
      </c>
      <c r="E477" s="82" t="str">
        <f t="array" ref="E477">IF(E476="","",IFERROR(INDEX(A$2:A$999,MATCH(1,COUNTIF(E476,"&lt;"&amp;A$2:A$999),)),""))</f>
        <v/>
      </c>
      <c r="F477" s="82" t="str">
        <f t="shared" si="8"/>
        <v/>
      </c>
    </row>
    <row r="478" spans="1:6" s="3" customFormat="1" ht="15" x14ac:dyDescent="0.2">
      <c r="A478" s="43" t="s">
        <v>180</v>
      </c>
      <c r="B478" s="11" t="s">
        <v>3</v>
      </c>
      <c r="C478" s="12">
        <v>20</v>
      </c>
      <c r="E478" s="82" t="str">
        <f t="array" ref="E478">IF(E477="","",IFERROR(INDEX(A$2:A$999,MATCH(1,COUNTIF(E477,"&lt;"&amp;A$2:A$999),)),""))</f>
        <v/>
      </c>
      <c r="F478" s="82" t="str">
        <f t="shared" si="8"/>
        <v/>
      </c>
    </row>
    <row r="479" spans="1:6" s="3" customFormat="1" ht="15" x14ac:dyDescent="0.2">
      <c r="A479" s="42" t="s">
        <v>167</v>
      </c>
      <c r="B479" s="9" t="s">
        <v>3</v>
      </c>
      <c r="C479" s="10">
        <v>1</v>
      </c>
      <c r="E479" s="82" t="str">
        <f t="array" ref="E479">IF(E478="","",IFERROR(INDEX(A$2:A$999,MATCH(1,COUNTIF(E478,"&lt;"&amp;A$2:A$999),)),""))</f>
        <v/>
      </c>
      <c r="F479" s="82" t="str">
        <f t="shared" si="8"/>
        <v/>
      </c>
    </row>
    <row r="480" spans="1:6" s="3" customFormat="1" ht="15" x14ac:dyDescent="0.2">
      <c r="A480" s="42" t="s">
        <v>144</v>
      </c>
      <c r="B480" s="9" t="s">
        <v>3</v>
      </c>
      <c r="C480" s="10">
        <v>16</v>
      </c>
      <c r="E480" s="82" t="str">
        <f t="array" ref="E480">IF(E479="","",IFERROR(INDEX(A$2:A$999,MATCH(1,COUNTIF(E479,"&lt;"&amp;A$2:A$999),)),""))</f>
        <v/>
      </c>
      <c r="F480" s="82" t="str">
        <f t="shared" si="8"/>
        <v/>
      </c>
    </row>
    <row r="481" spans="1:6" s="3" customFormat="1" ht="15" x14ac:dyDescent="0.2">
      <c r="A481" s="42" t="s">
        <v>144</v>
      </c>
      <c r="B481" s="9" t="s">
        <v>3</v>
      </c>
      <c r="C481" s="10">
        <v>16</v>
      </c>
      <c r="E481" s="82" t="str">
        <f t="array" ref="E481">IF(E480="","",IFERROR(INDEX(A$2:A$999,MATCH(1,COUNTIF(E480,"&lt;"&amp;A$2:A$999),)),""))</f>
        <v/>
      </c>
      <c r="F481" s="82" t="str">
        <f t="shared" si="8"/>
        <v/>
      </c>
    </row>
    <row r="482" spans="1:6" s="3" customFormat="1" ht="15" x14ac:dyDescent="0.2">
      <c r="A482" s="42" t="s">
        <v>80</v>
      </c>
      <c r="B482" s="9" t="s">
        <v>3</v>
      </c>
      <c r="C482" s="10">
        <v>9</v>
      </c>
      <c r="E482" s="82" t="str">
        <f t="array" ref="E482">IF(E481="","",IFERROR(INDEX(A$2:A$999,MATCH(1,COUNTIF(E481,"&lt;"&amp;A$2:A$999),)),""))</f>
        <v/>
      </c>
      <c r="F482" s="82" t="str">
        <f t="shared" si="8"/>
        <v/>
      </c>
    </row>
    <row r="483" spans="1:6" s="3" customFormat="1" ht="15" x14ac:dyDescent="0.2">
      <c r="A483" s="42" t="s">
        <v>24</v>
      </c>
      <c r="B483" s="9" t="s">
        <v>3</v>
      </c>
      <c r="C483" s="10">
        <v>3</v>
      </c>
      <c r="E483" s="82" t="str">
        <f t="array" ref="E483">IF(E482="","",IFERROR(INDEX(A$2:A$999,MATCH(1,COUNTIF(E482,"&lt;"&amp;A$2:A$999),)),""))</f>
        <v/>
      </c>
      <c r="F483" s="82" t="str">
        <f t="shared" si="8"/>
        <v/>
      </c>
    </row>
    <row r="484" spans="1:6" s="3" customFormat="1" ht="15" x14ac:dyDescent="0.2">
      <c r="A484" s="42" t="s">
        <v>50</v>
      </c>
      <c r="B484" s="9" t="s">
        <v>3</v>
      </c>
      <c r="C484" s="10">
        <v>2</v>
      </c>
      <c r="E484" s="82" t="str">
        <f t="array" ref="E484">IF(E483="","",IFERROR(INDEX(A$2:A$999,MATCH(1,COUNTIF(E483,"&lt;"&amp;A$2:A$999),)),""))</f>
        <v/>
      </c>
      <c r="F484" s="82" t="str">
        <f t="shared" si="8"/>
        <v/>
      </c>
    </row>
    <row r="485" spans="1:6" s="3" customFormat="1" ht="15" x14ac:dyDescent="0.2">
      <c r="A485" s="72" t="s">
        <v>159</v>
      </c>
      <c r="B485" s="48" t="s">
        <v>3</v>
      </c>
      <c r="C485" s="49">
        <v>2</v>
      </c>
      <c r="E485" s="82" t="str">
        <f t="array" ref="E485">IF(E484="","",IFERROR(INDEX(A$2:A$999,MATCH(1,COUNTIF(E484,"&lt;"&amp;A$2:A$999),)),""))</f>
        <v/>
      </c>
      <c r="F485" s="82" t="str">
        <f t="shared" si="8"/>
        <v/>
      </c>
    </row>
    <row r="486" spans="1:6" s="3" customFormat="1" ht="15" x14ac:dyDescent="0.2">
      <c r="A486" s="42" t="s">
        <v>45</v>
      </c>
      <c r="B486" s="9" t="s">
        <v>3</v>
      </c>
      <c r="C486" s="10">
        <v>14</v>
      </c>
      <c r="E486" s="82" t="str">
        <f t="array" ref="E486">IF(E485="","",IFERROR(INDEX(A$2:A$999,MATCH(1,COUNTIF(E485,"&lt;"&amp;A$2:A$999),)),""))</f>
        <v/>
      </c>
      <c r="F486" s="82" t="str">
        <f t="shared" si="8"/>
        <v/>
      </c>
    </row>
    <row r="487" spans="1:6" s="3" customFormat="1" ht="15" x14ac:dyDescent="0.2">
      <c r="A487" s="42" t="s">
        <v>332</v>
      </c>
      <c r="B487" s="9" t="s">
        <v>3</v>
      </c>
      <c r="C487" s="10">
        <v>12</v>
      </c>
      <c r="E487" s="82" t="str">
        <f t="array" ref="E487">IF(E486="","",IFERROR(INDEX(A$2:A$999,MATCH(1,COUNTIF(E486,"&lt;"&amp;A$2:A$999),)),""))</f>
        <v/>
      </c>
      <c r="F487" s="82" t="str">
        <f t="shared" si="8"/>
        <v/>
      </c>
    </row>
    <row r="488" spans="1:6" s="3" customFormat="1" ht="15" x14ac:dyDescent="0.2">
      <c r="A488" s="42" t="s">
        <v>358</v>
      </c>
      <c r="B488" s="9" t="s">
        <v>3</v>
      </c>
      <c r="C488" s="10">
        <v>4</v>
      </c>
      <c r="E488" s="82" t="str">
        <f t="array" ref="E488">IF(E487="","",IFERROR(INDEX(A$2:A$999,MATCH(1,COUNTIF(E487,"&lt;"&amp;A$2:A$999),)),""))</f>
        <v/>
      </c>
      <c r="F488" s="82" t="str">
        <f t="shared" si="8"/>
        <v/>
      </c>
    </row>
    <row r="489" spans="1:6" s="3" customFormat="1" ht="15" x14ac:dyDescent="0.2">
      <c r="A489" s="42" t="s">
        <v>360</v>
      </c>
      <c r="B489" s="9" t="s">
        <v>3</v>
      </c>
      <c r="C489" s="10">
        <v>4</v>
      </c>
      <c r="E489" s="82" t="str">
        <f t="array" ref="E489">IF(E488="","",IFERROR(INDEX(A$2:A$999,MATCH(1,COUNTIF(E488,"&lt;"&amp;A$2:A$999),)),""))</f>
        <v/>
      </c>
      <c r="F489" s="82" t="str">
        <f t="shared" si="8"/>
        <v/>
      </c>
    </row>
    <row r="490" spans="1:6" s="3" customFormat="1" ht="15" x14ac:dyDescent="0.2">
      <c r="A490" s="42" t="s">
        <v>322</v>
      </c>
      <c r="B490" s="9" t="s">
        <v>3</v>
      </c>
      <c r="C490" s="10">
        <v>2</v>
      </c>
      <c r="E490" s="82" t="str">
        <f t="array" ref="E490">IF(E489="","",IFERROR(INDEX(A$2:A$999,MATCH(1,COUNTIF(E489,"&lt;"&amp;A$2:A$999),)),""))</f>
        <v/>
      </c>
      <c r="F490" s="82" t="str">
        <f t="shared" si="8"/>
        <v/>
      </c>
    </row>
    <row r="491" spans="1:6" s="3" customFormat="1" ht="15" x14ac:dyDescent="0.2">
      <c r="A491" s="42" t="s">
        <v>322</v>
      </c>
      <c r="B491" s="9" t="s">
        <v>3</v>
      </c>
      <c r="C491" s="10">
        <v>4</v>
      </c>
      <c r="E491" s="82" t="str">
        <f t="array" ref="E491">IF(E490="","",IFERROR(INDEX(A$2:A$999,MATCH(1,COUNTIF(E490,"&lt;"&amp;A$2:A$999),)),""))</f>
        <v/>
      </c>
      <c r="F491" s="82" t="str">
        <f t="shared" si="8"/>
        <v/>
      </c>
    </row>
    <row r="492" spans="1:6" s="3" customFormat="1" ht="15" x14ac:dyDescent="0.2">
      <c r="A492" s="43" t="s">
        <v>289</v>
      </c>
      <c r="B492" s="11" t="s">
        <v>3</v>
      </c>
      <c r="C492" s="12">
        <v>2</v>
      </c>
      <c r="E492" s="82" t="str">
        <f t="array" ref="E492">IF(E491="","",IFERROR(INDEX(A$2:A$999,MATCH(1,COUNTIF(E491,"&lt;"&amp;A$2:A$999),)),""))</f>
        <v/>
      </c>
      <c r="F492" s="82" t="str">
        <f t="shared" si="8"/>
        <v/>
      </c>
    </row>
    <row r="493" spans="1:6" s="3" customFormat="1" ht="15" x14ac:dyDescent="0.25">
      <c r="A493" s="69" t="s">
        <v>320</v>
      </c>
      <c r="B493" s="35" t="s">
        <v>3</v>
      </c>
      <c r="C493" s="50">
        <f>10*3</f>
        <v>30</v>
      </c>
      <c r="E493" s="82" t="str">
        <f t="array" ref="E493">IF(E492="","",IFERROR(INDEX(A$2:A$999,MATCH(1,COUNTIF(E492,"&lt;"&amp;A$2:A$999),)),""))</f>
        <v/>
      </c>
      <c r="F493" s="82" t="str">
        <f t="shared" si="8"/>
        <v/>
      </c>
    </row>
    <row r="494" spans="1:6" s="3" customFormat="1" ht="15" x14ac:dyDescent="0.2">
      <c r="A494" s="39" t="s">
        <v>398</v>
      </c>
      <c r="B494" s="46" t="s">
        <v>258</v>
      </c>
      <c r="C494" s="17">
        <v>20</v>
      </c>
      <c r="E494" s="82" t="str">
        <f t="array" ref="E494">IF(E493="","",IFERROR(INDEX(A$2:A$999,MATCH(1,COUNTIF(E493,"&lt;"&amp;A$2:A$999),)),""))</f>
        <v/>
      </c>
      <c r="F494" s="82" t="str">
        <f t="shared" si="8"/>
        <v/>
      </c>
    </row>
    <row r="495" spans="1:6" s="3" customFormat="1" ht="15" x14ac:dyDescent="0.2">
      <c r="A495" s="42" t="s">
        <v>315</v>
      </c>
      <c r="B495" s="9" t="s">
        <v>3</v>
      </c>
      <c r="C495" s="10">
        <v>8</v>
      </c>
      <c r="E495" s="82" t="str">
        <f t="array" ref="E495">IF(E494="","",IFERROR(INDEX(A$2:A$999,MATCH(1,COUNTIF(E494,"&lt;"&amp;A$2:A$999),)),""))</f>
        <v/>
      </c>
      <c r="F495" s="82" t="str">
        <f t="shared" si="8"/>
        <v/>
      </c>
    </row>
    <row r="496" spans="1:6" s="3" customFormat="1" ht="15" x14ac:dyDescent="0.25">
      <c r="A496" s="69" t="s">
        <v>318</v>
      </c>
      <c r="B496" s="35" t="s">
        <v>3</v>
      </c>
      <c r="C496" s="50">
        <f>2*3</f>
        <v>6</v>
      </c>
      <c r="E496" s="82" t="str">
        <f t="array" ref="E496">IF(E495="","",IFERROR(INDEX(A$2:A$999,MATCH(1,COUNTIF(E495,"&lt;"&amp;A$2:A$999),)),""))</f>
        <v/>
      </c>
      <c r="F496" s="82" t="str">
        <f t="shared" si="8"/>
        <v/>
      </c>
    </row>
    <row r="497" spans="1:6" s="3" customFormat="1" ht="15" x14ac:dyDescent="0.2">
      <c r="A497" s="42" t="s">
        <v>331</v>
      </c>
      <c r="B497" s="9" t="s">
        <v>3</v>
      </c>
      <c r="C497" s="10">
        <v>12</v>
      </c>
      <c r="E497" s="82" t="str">
        <f t="array" ref="E497">IF(E496="","",IFERROR(INDEX(A$2:A$999,MATCH(1,COUNTIF(E496,"&lt;"&amp;A$2:A$999),)),""))</f>
        <v/>
      </c>
      <c r="F497" s="82" t="str">
        <f t="shared" si="8"/>
        <v/>
      </c>
    </row>
    <row r="498" spans="1:6" s="3" customFormat="1" ht="15" x14ac:dyDescent="0.2">
      <c r="A498" s="42" t="s">
        <v>357</v>
      </c>
      <c r="B498" s="9" t="s">
        <v>3</v>
      </c>
      <c r="C498" s="10">
        <v>4</v>
      </c>
      <c r="E498" s="82" t="str">
        <f t="array" ref="E498">IF(E497="","",IFERROR(INDEX(A$2:A$999,MATCH(1,COUNTIF(E497,"&lt;"&amp;A$2:A$999),)),""))</f>
        <v/>
      </c>
      <c r="F498" s="82" t="str">
        <f t="shared" si="8"/>
        <v/>
      </c>
    </row>
    <row r="499" spans="1:6" s="3" customFormat="1" ht="15" x14ac:dyDescent="0.2">
      <c r="A499" s="42" t="s">
        <v>359</v>
      </c>
      <c r="B499" s="9" t="s">
        <v>3</v>
      </c>
      <c r="C499" s="10">
        <v>4</v>
      </c>
      <c r="E499" s="82" t="str">
        <f t="array" ref="E499">IF(E498="","",IFERROR(INDEX(A$2:A$999,MATCH(1,COUNTIF(E498,"&lt;"&amp;A$2:A$999),)),""))</f>
        <v/>
      </c>
      <c r="F499" s="82" t="str">
        <f t="shared" si="8"/>
        <v/>
      </c>
    </row>
    <row r="500" spans="1:6" s="3" customFormat="1" ht="15" x14ac:dyDescent="0.2">
      <c r="A500" s="42" t="s">
        <v>355</v>
      </c>
      <c r="B500" s="9" t="s">
        <v>3</v>
      </c>
      <c r="C500" s="10">
        <v>4</v>
      </c>
      <c r="E500" s="82" t="str">
        <f t="array" ref="E500">IF(E499="","",IFERROR(INDEX(A$2:A$999,MATCH(1,COUNTIF(E499,"&lt;"&amp;A$2:A$999),)),""))</f>
        <v/>
      </c>
      <c r="F500" s="82" t="str">
        <f t="shared" si="8"/>
        <v/>
      </c>
    </row>
    <row r="501" spans="1:6" s="3" customFormat="1" ht="15" x14ac:dyDescent="0.2">
      <c r="A501" s="39" t="s">
        <v>397</v>
      </c>
      <c r="B501" s="46" t="s">
        <v>258</v>
      </c>
      <c r="C501" s="17">
        <v>20</v>
      </c>
      <c r="E501" s="82" t="str">
        <f t="array" ref="E501">IF(E500="","",IFERROR(INDEX(A$2:A$999,MATCH(1,COUNTIF(E500,"&lt;"&amp;A$2:A$999),)),""))</f>
        <v/>
      </c>
      <c r="F501" s="82" t="str">
        <f t="shared" si="8"/>
        <v/>
      </c>
    </row>
    <row r="502" spans="1:6" s="3" customFormat="1" ht="15" x14ac:dyDescent="0.2">
      <c r="A502" s="43" t="s">
        <v>203</v>
      </c>
      <c r="B502" s="11" t="s">
        <v>3</v>
      </c>
      <c r="C502" s="12">
        <v>2</v>
      </c>
      <c r="E502" s="82" t="str">
        <f t="array" ref="E502">IF(E501="","",IFERROR(INDEX(A$2:A$999,MATCH(1,COUNTIF(E501,"&lt;"&amp;A$2:A$999),)),""))</f>
        <v/>
      </c>
      <c r="F502" s="82" t="str">
        <f t="shared" si="8"/>
        <v/>
      </c>
    </row>
    <row r="503" spans="1:6" s="3" customFormat="1" ht="15" x14ac:dyDescent="0.2">
      <c r="A503" s="74" t="s">
        <v>118</v>
      </c>
      <c r="B503" s="9" t="s">
        <v>3</v>
      </c>
      <c r="C503" s="10" t="s">
        <v>117</v>
      </c>
      <c r="E503" s="82" t="str">
        <f t="array" ref="E503">IF(E502="","",IFERROR(INDEX(A$2:A$999,MATCH(1,COUNTIF(E502,"&lt;"&amp;A$2:A$999),)),""))</f>
        <v/>
      </c>
      <c r="F503" s="82" t="str">
        <f t="shared" si="8"/>
        <v/>
      </c>
    </row>
    <row r="504" spans="1:6" s="3" customFormat="1" ht="15" x14ac:dyDescent="0.2">
      <c r="A504" s="74" t="s">
        <v>116</v>
      </c>
      <c r="B504" s="9" t="s">
        <v>3</v>
      </c>
      <c r="C504" s="10" t="s">
        <v>117</v>
      </c>
      <c r="E504" s="82" t="str">
        <f t="array" ref="E504">IF(E503="","",IFERROR(INDEX(A$2:A$999,MATCH(1,COUNTIF(E503,"&lt;"&amp;A$2:A$999),)),""))</f>
        <v/>
      </c>
      <c r="F504" s="82" t="str">
        <f t="shared" si="8"/>
        <v/>
      </c>
    </row>
    <row r="505" spans="1:6" s="3" customFormat="1" ht="15" x14ac:dyDescent="0.25">
      <c r="A505" s="75" t="s">
        <v>234</v>
      </c>
      <c r="B505" s="9" t="s">
        <v>3</v>
      </c>
      <c r="C505" s="21">
        <v>2</v>
      </c>
      <c r="E505" s="82" t="str">
        <f t="array" ref="E505">IF(E504="","",IFERROR(INDEX(A$2:A$999,MATCH(1,COUNTIF(E504,"&lt;"&amp;A$2:A$999),)),""))</f>
        <v/>
      </c>
      <c r="F505" s="82" t="str">
        <f t="shared" si="8"/>
        <v/>
      </c>
    </row>
    <row r="506" spans="1:6" s="3" customFormat="1" ht="15" x14ac:dyDescent="0.25">
      <c r="A506" s="71" t="s">
        <v>235</v>
      </c>
      <c r="B506" s="9" t="s">
        <v>3</v>
      </c>
      <c r="C506" s="23">
        <v>1</v>
      </c>
      <c r="E506" s="82" t="str">
        <f t="array" ref="E506">IF(E505="","",IFERROR(INDEX(A$2:A$999,MATCH(1,COUNTIF(E505,"&lt;"&amp;A$2:A$999),)),""))</f>
        <v/>
      </c>
      <c r="F506" s="82" t="str">
        <f t="shared" si="8"/>
        <v/>
      </c>
    </row>
    <row r="507" spans="1:6" s="3" customFormat="1" ht="15" x14ac:dyDescent="0.25">
      <c r="A507" s="71" t="s">
        <v>236</v>
      </c>
      <c r="B507" s="9" t="s">
        <v>3</v>
      </c>
      <c r="C507" s="23">
        <v>1</v>
      </c>
      <c r="E507" s="82" t="str">
        <f t="array" ref="E507">IF(E506="","",IFERROR(INDEX(A$2:A$999,MATCH(1,COUNTIF(E506,"&lt;"&amp;A$2:A$999),)),""))</f>
        <v/>
      </c>
      <c r="F507" s="82" t="str">
        <f t="shared" si="8"/>
        <v/>
      </c>
    </row>
    <row r="508" spans="1:6" s="3" customFormat="1" ht="15" x14ac:dyDescent="0.25">
      <c r="A508" s="76" t="s">
        <v>237</v>
      </c>
      <c r="B508" s="9" t="s">
        <v>3</v>
      </c>
      <c r="C508" s="23">
        <v>2</v>
      </c>
      <c r="E508" s="82" t="str">
        <f t="array" ref="E508">IF(E507="","",IFERROR(INDEX(A$2:A$999,MATCH(1,COUNTIF(E507,"&lt;"&amp;A$2:A$999),)),""))</f>
        <v/>
      </c>
      <c r="F508" s="82" t="str">
        <f t="shared" si="8"/>
        <v/>
      </c>
    </row>
    <row r="509" spans="1:6" s="3" customFormat="1" ht="15" x14ac:dyDescent="0.25">
      <c r="A509" s="71" t="s">
        <v>238</v>
      </c>
      <c r="B509" s="9" t="s">
        <v>3</v>
      </c>
      <c r="C509" s="23">
        <v>1</v>
      </c>
      <c r="E509" s="82" t="str">
        <f t="array" ref="E509">IF(E508="","",IFERROR(INDEX(A$2:A$999,MATCH(1,COUNTIF(E508,"&lt;"&amp;A$2:A$999),)),""))</f>
        <v/>
      </c>
      <c r="F509" s="82" t="str">
        <f t="shared" si="8"/>
        <v/>
      </c>
    </row>
    <row r="510" spans="1:6" s="3" customFormat="1" ht="15" x14ac:dyDescent="0.25">
      <c r="A510" s="71" t="s">
        <v>239</v>
      </c>
      <c r="B510" s="9" t="s">
        <v>3</v>
      </c>
      <c r="C510" s="23">
        <v>1</v>
      </c>
      <c r="E510" s="82" t="str">
        <f t="array" ref="E510">IF(E509="","",IFERROR(INDEX(A$2:A$999,MATCH(1,COUNTIF(E509,"&lt;"&amp;A$2:A$999),)),""))</f>
        <v/>
      </c>
      <c r="F510" s="82" t="str">
        <f t="shared" si="8"/>
        <v/>
      </c>
    </row>
    <row r="511" spans="1:6" s="3" customFormat="1" ht="15" x14ac:dyDescent="0.25">
      <c r="A511" s="31" t="s">
        <v>240</v>
      </c>
      <c r="B511" s="9" t="s">
        <v>3</v>
      </c>
      <c r="C511" s="23">
        <v>1</v>
      </c>
      <c r="E511" s="82" t="str">
        <f t="array" ref="E511">IF(E510="","",IFERROR(INDEX(A$2:A$999,MATCH(1,COUNTIF(E510,"&lt;"&amp;A$2:A$999),)),""))</f>
        <v/>
      </c>
      <c r="F511" s="82" t="str">
        <f t="shared" si="8"/>
        <v/>
      </c>
    </row>
    <row r="512" spans="1:6" s="3" customFormat="1" ht="15" x14ac:dyDescent="0.2">
      <c r="A512" s="42" t="s">
        <v>64</v>
      </c>
      <c r="B512" s="9" t="s">
        <v>3</v>
      </c>
      <c r="C512" s="10">
        <v>2</v>
      </c>
      <c r="E512" s="82" t="str">
        <f t="array" ref="E512">IF(E511="","",IFERROR(INDEX(A$2:A$999,MATCH(1,COUNTIF(E511,"&lt;"&amp;A$2:A$999),)),""))</f>
        <v/>
      </c>
      <c r="F512" s="82" t="str">
        <f t="shared" si="8"/>
        <v/>
      </c>
    </row>
    <row r="513" spans="1:6" s="3" customFormat="1" ht="15" x14ac:dyDescent="0.2">
      <c r="A513" s="43" t="s">
        <v>196</v>
      </c>
      <c r="B513" s="11" t="s">
        <v>3</v>
      </c>
      <c r="C513" s="12">
        <v>5</v>
      </c>
      <c r="E513" s="82" t="str">
        <f t="array" ref="E513">IF(E512="","",IFERROR(INDEX(A$2:A$999,MATCH(1,COUNTIF(E512,"&lt;"&amp;A$2:A$999),)),""))</f>
        <v/>
      </c>
      <c r="F513" s="82" t="str">
        <f t="shared" si="8"/>
        <v/>
      </c>
    </row>
    <row r="514" spans="1:6" s="3" customFormat="1" ht="15" customHeight="1" x14ac:dyDescent="0.2">
      <c r="A514" s="77" t="s">
        <v>176</v>
      </c>
      <c r="B514" s="14" t="s">
        <v>3</v>
      </c>
      <c r="C514" s="15">
        <v>2</v>
      </c>
      <c r="E514" s="82" t="str">
        <f t="array" ref="E514">IF(E513="","",IFERROR(INDEX(A$2:A$999,MATCH(1,COUNTIF(E513,"&lt;"&amp;A$2:A$999),)),""))</f>
        <v/>
      </c>
      <c r="F514" s="82" t="str">
        <f t="shared" si="8"/>
        <v/>
      </c>
    </row>
    <row r="515" spans="1:6" s="3" customFormat="1" ht="30" customHeight="1" x14ac:dyDescent="0.2">
      <c r="A515" s="42" t="s">
        <v>168</v>
      </c>
      <c r="B515" s="9" t="s">
        <v>3</v>
      </c>
      <c r="C515" s="10">
        <v>3</v>
      </c>
      <c r="E515" s="82" t="str">
        <f t="array" ref="E515">IF(E514="","",IFERROR(INDEX(A$2:A$999,MATCH(1,COUNTIF(E514,"&lt;"&amp;A$2:A$999),)),""))</f>
        <v/>
      </c>
      <c r="F515" s="82" t="str">
        <f t="shared" si="8"/>
        <v/>
      </c>
    </row>
    <row r="516" spans="1:6" s="3" customFormat="1" ht="15" x14ac:dyDescent="0.25">
      <c r="A516" s="71" t="s">
        <v>241</v>
      </c>
      <c r="B516" s="9" t="s">
        <v>3</v>
      </c>
      <c r="C516" s="23">
        <v>15</v>
      </c>
      <c r="E516" s="82" t="str">
        <f t="array" ref="E516">IF(E515="","",IFERROR(INDEX(A$2:A$999,MATCH(1,COUNTIF(E515,"&lt;"&amp;A$2:A$999),)),""))</f>
        <v/>
      </c>
      <c r="F516" s="82" t="str">
        <f t="shared" si="8"/>
        <v/>
      </c>
    </row>
    <row r="517" spans="1:6" s="3" customFormat="1" ht="15" x14ac:dyDescent="0.2">
      <c r="A517" s="42" t="s">
        <v>169</v>
      </c>
      <c r="B517" s="9" t="s">
        <v>3</v>
      </c>
      <c r="C517" s="10">
        <v>2</v>
      </c>
      <c r="E517" s="82" t="str">
        <f t="array" ref="E517">IF(E516="","",IFERROR(INDEX(A$2:A$999,MATCH(1,COUNTIF(E516,"&lt;"&amp;A$2:A$999),)),""))</f>
        <v/>
      </c>
      <c r="F517" s="82" t="str">
        <f t="shared" si="8"/>
        <v/>
      </c>
    </row>
    <row r="518" spans="1:6" s="3" customFormat="1" ht="15" x14ac:dyDescent="0.2">
      <c r="A518" s="42" t="s">
        <v>170</v>
      </c>
      <c r="B518" s="9" t="s">
        <v>3</v>
      </c>
      <c r="C518" s="10">
        <v>1</v>
      </c>
      <c r="E518" s="82" t="str">
        <f t="array" ref="E518">IF(E517="","",IFERROR(INDEX(A$2:A$999,MATCH(1,COUNTIF(E517,"&lt;"&amp;A$2:A$999),)),""))</f>
        <v/>
      </c>
      <c r="F518" s="82" t="str">
        <f t="shared" si="8"/>
        <v/>
      </c>
    </row>
    <row r="519" spans="1:6" s="3" customFormat="1" ht="15" x14ac:dyDescent="0.25">
      <c r="A519" s="71" t="s">
        <v>242</v>
      </c>
      <c r="B519" s="9" t="s">
        <v>3</v>
      </c>
      <c r="C519" s="23">
        <v>20</v>
      </c>
      <c r="E519" s="82" t="str">
        <f t="array" ref="E519">IF(E518="","",IFERROR(INDEX(A$2:A$999,MATCH(1,COUNTIF(E518,"&lt;"&amp;A$2:A$999),)),""))</f>
        <v/>
      </c>
      <c r="F519" s="82" t="str">
        <f t="shared" si="8"/>
        <v/>
      </c>
    </row>
    <row r="520" spans="1:6" s="3" customFormat="1" ht="15" x14ac:dyDescent="0.2">
      <c r="A520" s="73" t="s">
        <v>177</v>
      </c>
      <c r="B520" s="14" t="s">
        <v>3</v>
      </c>
      <c r="C520" s="15">
        <v>2</v>
      </c>
      <c r="E520" s="82" t="str">
        <f t="array" ref="E520">IF(E519="","",IFERROR(INDEX(A$2:A$999,MATCH(1,COUNTIF(E519,"&lt;"&amp;A$2:A$999),)),""))</f>
        <v/>
      </c>
      <c r="F520" s="82" t="str">
        <f t="shared" si="8"/>
        <v/>
      </c>
    </row>
    <row r="521" spans="1:6" s="3" customFormat="1" ht="15" x14ac:dyDescent="0.2">
      <c r="A521" s="39" t="s">
        <v>394</v>
      </c>
      <c r="B521" s="46" t="s">
        <v>258</v>
      </c>
      <c r="C521" s="17">
        <v>1</v>
      </c>
      <c r="E521" s="82" t="str">
        <f t="array" ref="E521">IF(E520="","",IFERROR(INDEX(A$2:A$999,MATCH(1,COUNTIF(E520,"&lt;"&amp;A$2:A$999),)),""))</f>
        <v/>
      </c>
      <c r="F521" s="82" t="str">
        <f t="shared" si="8"/>
        <v/>
      </c>
    </row>
    <row r="522" spans="1:6" s="3" customFormat="1" ht="15" customHeight="1" x14ac:dyDescent="0.2">
      <c r="A522" s="39" t="s">
        <v>393</v>
      </c>
      <c r="B522" s="46" t="s">
        <v>258</v>
      </c>
      <c r="C522" s="17">
        <v>1</v>
      </c>
      <c r="E522" s="82" t="str">
        <f t="array" ref="E522">IF(E521="","",IFERROR(INDEX(A$2:A$999,MATCH(1,COUNTIF(E521,"&lt;"&amp;A$2:A$999),)),""))</f>
        <v/>
      </c>
      <c r="F522" s="82" t="str">
        <f t="shared" si="8"/>
        <v/>
      </c>
    </row>
    <row r="523" spans="1:6" s="3" customFormat="1" ht="15" x14ac:dyDescent="0.2">
      <c r="A523" s="39" t="s">
        <v>382</v>
      </c>
      <c r="B523" s="46" t="s">
        <v>258</v>
      </c>
      <c r="C523" s="17">
        <v>1</v>
      </c>
      <c r="E523" s="82" t="str">
        <f t="array" ref="E523">IF(E522="","",IFERROR(INDEX(A$2:A$999,MATCH(1,COUNTIF(E522,"&lt;"&amp;A$2:A$999),)),""))</f>
        <v/>
      </c>
      <c r="F523" s="82" t="str">
        <f t="shared" si="8"/>
        <v/>
      </c>
    </row>
    <row r="524" spans="1:6" x14ac:dyDescent="0.2">
      <c r="A524" s="1"/>
      <c r="B524" s="2"/>
      <c r="C524" s="2"/>
    </row>
  </sheetData>
  <autoFilter ref="A1:C524">
    <sortState ref="A2:C524">
      <sortCondition ref="A1:A524"/>
    </sortState>
  </autoFilter>
  <pageMargins left="0.7" right="0.7" top="0.75" bottom="0.75" header="0.3" footer="0.3"/>
  <pageSetup paperSize="9" scale="56" orientation="portrait" r:id="rId1"/>
  <headerFooter>
    <oddHeader>&amp;C&amp;P</oddHeader>
  </headerFooter>
  <drawing r:id="rId2"/>
  <legacyDrawing r:id="rId3"/>
  <oleObjects>
    <mc:AlternateContent xmlns:mc="http://schemas.openxmlformats.org/markup-compatibility/2006">
      <mc:Choice Requires="x14">
        <oleObject progId="Equation.3" shapeId="8195" r:id="rId4">
          <objectPr defaultSize="0" autoPict="0" r:id="rId5">
            <anchor moveWithCells="1" sizeWithCells="1">
              <from>
                <xdr:col>0</xdr:col>
                <xdr:colOff>0</xdr:colOff>
                <xdr:row>264</xdr:row>
                <xdr:rowOff>171450</xdr:rowOff>
              </from>
              <to>
                <xdr:col>0</xdr:col>
                <xdr:colOff>1743075</xdr:colOff>
                <xdr:row>264</xdr:row>
                <xdr:rowOff>171450</xdr:rowOff>
              </to>
            </anchor>
          </objectPr>
        </oleObject>
      </mc:Choice>
      <mc:Fallback>
        <oleObject progId="Equation.3" shapeId="8195" r:id="rId4"/>
      </mc:Fallback>
    </mc:AlternateContent>
    <mc:AlternateContent xmlns:mc="http://schemas.openxmlformats.org/markup-compatibility/2006">
      <mc:Choice Requires="x14">
        <oleObject progId="Equation.3" shapeId="8196" r:id="rId6">
          <objectPr defaultSize="0" autoPict="0" r:id="rId5">
            <anchor moveWithCells="1" sizeWithCells="1">
              <from>
                <xdr:col>0</xdr:col>
                <xdr:colOff>0</xdr:colOff>
                <xdr:row>244</xdr:row>
                <xdr:rowOff>0</xdr:rowOff>
              </from>
              <to>
                <xdr:col>0</xdr:col>
                <xdr:colOff>1743075</xdr:colOff>
                <xdr:row>244</xdr:row>
                <xdr:rowOff>0</xdr:rowOff>
              </to>
            </anchor>
          </objectPr>
        </oleObject>
      </mc:Choice>
      <mc:Fallback>
        <oleObject progId="Equation.3" shapeId="8196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Лис1</vt:lpstr>
      <vt:lpstr>Лис1!Область_печати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КондусоваМС</dc:creator>
  <cp:lastModifiedBy>Белых</cp:lastModifiedBy>
  <cp:lastPrinted>2018-05-16T19:36:06Z</cp:lastPrinted>
  <dcterms:created xsi:type="dcterms:W3CDTF">2013-01-21T08:46:50Z</dcterms:created>
  <dcterms:modified xsi:type="dcterms:W3CDTF">2018-05-17T19:11:30Z</dcterms:modified>
</cp:coreProperties>
</file>