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xls\"/>
    </mc:Choice>
  </mc:AlternateContent>
  <bookViews>
    <workbookView xWindow="0" yWindow="0" windowWidth="20490" windowHeight="8205"/>
  </bookViews>
  <sheets>
    <sheet name="тарифы" sheetId="1" r:id="rId1"/>
    <sheet name="РАСЧЕТ" sheetId="2" r:id="rId2"/>
  </sheets>
  <definedNames>
    <definedName name="штат">тарифы!$A$2:$A$8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2" l="1"/>
  <c r="N5" i="2"/>
  <c r="N4" i="2"/>
  <c r="K3" i="2"/>
  <c r="M3" i="2" s="1"/>
  <c r="K4" i="2"/>
  <c r="M4" i="2" s="1"/>
  <c r="K5" i="2"/>
  <c r="M5" i="2" s="1"/>
  <c r="K6" i="2"/>
  <c r="M6" i="2" s="1"/>
  <c r="K7" i="2"/>
  <c r="M7" i="2" s="1"/>
  <c r="K8" i="2"/>
  <c r="M8" i="2" s="1"/>
  <c r="K9" i="2"/>
  <c r="M9" i="2" s="1"/>
  <c r="K10" i="2"/>
  <c r="M10" i="2" s="1"/>
  <c r="K2" i="2"/>
  <c r="M2" i="2" s="1"/>
</calcChain>
</file>

<file path=xl/sharedStrings.xml><?xml version="1.0" encoding="utf-8"?>
<sst xmlns="http://schemas.openxmlformats.org/spreadsheetml/2006/main" count="81" uniqueCount="47">
  <si>
    <t>ассистент</t>
  </si>
  <si>
    <t>доцент</t>
  </si>
  <si>
    <t>профессор</t>
  </si>
  <si>
    <t>преподаватель</t>
  </si>
  <si>
    <t>ст.предоподователь</t>
  </si>
  <si>
    <t>декан</t>
  </si>
  <si>
    <t>зам.декан</t>
  </si>
  <si>
    <t>коэф.</t>
  </si>
  <si>
    <t>если коэффициент &lt; 0,99, то коэф.*100</t>
  </si>
  <si>
    <t>если коэффициент &lt; 0,99, то коэф.*200</t>
  </si>
  <si>
    <t>шт.единица</t>
  </si>
  <si>
    <t>Основная должность</t>
  </si>
  <si>
    <t>Доп.должность1</t>
  </si>
  <si>
    <t>Доп.должность2</t>
  </si>
  <si>
    <t>коэф.2</t>
  </si>
  <si>
    <t>коэф.1</t>
  </si>
  <si>
    <t>Фамилия, имя, отчество</t>
  </si>
  <si>
    <t>Наимов С.К.</t>
  </si>
  <si>
    <t>Гаибов Р.Л.</t>
  </si>
  <si>
    <t>Латипов В.С.</t>
  </si>
  <si>
    <t>Каримов Г.Д.</t>
  </si>
  <si>
    <t>Султанов У.В.</t>
  </si>
  <si>
    <t>Давлатов Ш.Л.</t>
  </si>
  <si>
    <t>Раупов Д.Д.</t>
  </si>
  <si>
    <t>Фадеев В.С.</t>
  </si>
  <si>
    <t>Мироненко В.Д.</t>
  </si>
  <si>
    <t>РД</t>
  </si>
  <si>
    <t>Кафедра.осн</t>
  </si>
  <si>
    <t>к1</t>
  </si>
  <si>
    <t>к2</t>
  </si>
  <si>
    <t>к3</t>
  </si>
  <si>
    <t>к4</t>
  </si>
  <si>
    <t>к5</t>
  </si>
  <si>
    <t>Осн.з/плата</t>
  </si>
  <si>
    <t>осн.тариф</t>
  </si>
  <si>
    <t>ст.преподаватель</t>
  </si>
  <si>
    <t>ставка на одну един.штата</t>
  </si>
  <si>
    <t>Надбавка</t>
  </si>
  <si>
    <t>НАДБАВКИ</t>
  </si>
  <si>
    <t>Каф.1</t>
  </si>
  <si>
    <t>Каф.2</t>
  </si>
  <si>
    <t>Раб.дни за тек.месяц</t>
  </si>
  <si>
    <t>Должность</t>
  </si>
  <si>
    <t>ы уверены, что у Вас правильно заполнена таблица на листе "Тарифы"?</t>
  </si>
  <si>
    <t>Откуда взялось 100 в N10? Там 600+100+40. 600 понятно, 40 понятно, а 100 - нет</t>
  </si>
  <si>
    <t>если коэффициент &gt; 0,99, то коэф.=100</t>
  </si>
  <si>
    <t>если коэффициент &gt; 0,99, то коэф.=200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</si>
</sst>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Palatino Linotype"/>
      <family val="1"/>
      <charset val="204"/>
    </font>
    <font>
      <b/>
      <sz val="11"/>
      <color rgb="FF002060"/>
      <name val="Calibri"/>
      <family val="2"/>
      <charset val="204"/>
      <scheme val="minor"/>
    </font>
    <font>
      <b/>
      <sz val="8"/>
      <color rgb="FF002060"/>
      <name val="Palatino Linotype"/>
      <family val="1"/>
      <charset val="204"/>
    </font>
    <font>
      <b/>
      <sz val="9"/>
      <color rgb="FF002060"/>
      <name val="Palatino Linotype"/>
      <family val="1"/>
      <charset val="204"/>
    </font>
    <font>
      <b/>
      <sz val="8"/>
      <color theme="1"/>
      <name val="Palatino Linotype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0" xfId="0" applyFill="1" applyBorder="1"/>
    <xf numFmtId="0" fontId="8" fillId="0" borderId="0" xfId="0" applyFont="1" applyBorder="1" applyAlignment="1">
      <alignment horizontal="center" vertical="center"/>
    </xf>
    <xf numFmtId="0" fontId="3" fillId="8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4" fillId="7" borderId="3" xfId="0" applyNumberFormat="1" applyFont="1" applyFill="1" applyBorder="1" applyAlignment="1" applyProtection="1">
      <alignment horizontal="center" vertical="center"/>
      <protection hidden="1"/>
    </xf>
    <xf numFmtId="0" fontId="0" fillId="7" borderId="0" xfId="0" applyFill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4" fillId="6" borderId="4" xfId="0" applyNumberFormat="1" applyFont="1" applyFill="1" applyBorder="1" applyAlignment="1" applyProtection="1">
      <alignment horizontal="center" vertical="center"/>
      <protection hidden="1"/>
    </xf>
    <xf numFmtId="0" fontId="4" fillId="6" borderId="5" xfId="0" applyNumberFormat="1" applyFont="1" applyFill="1" applyBorder="1" applyAlignment="1" applyProtection="1">
      <alignment horizontal="center" vertical="center"/>
      <protection hidden="1"/>
    </xf>
    <xf numFmtId="49" fontId="5" fillId="6" borderId="5" xfId="0" applyNumberFormat="1" applyFont="1" applyFill="1" applyBorder="1" applyAlignment="1" applyProtection="1">
      <alignment horizontal="center" vertical="center"/>
      <protection hidden="1"/>
    </xf>
    <xf numFmtId="0" fontId="4" fillId="6" borderId="6" xfId="0" applyNumberFormat="1" applyFont="1" applyFill="1" applyBorder="1" applyAlignment="1" applyProtection="1">
      <alignment horizontal="center" vertical="center"/>
      <protection hidden="1"/>
    </xf>
    <xf numFmtId="49" fontId="4" fillId="6" borderId="5" xfId="0" applyNumberFormat="1" applyFont="1" applyFill="1" applyBorder="1" applyAlignment="1" applyProtection="1">
      <alignment horizontal="center" vertical="center"/>
      <protection hidden="1"/>
    </xf>
    <xf numFmtId="0" fontId="6" fillId="4" borderId="7" xfId="0" applyNumberFormat="1" applyFont="1" applyFill="1" applyBorder="1" applyAlignment="1" applyProtection="1">
      <alignment horizontal="center" vertical="center"/>
      <protection hidden="1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</cellXfs>
  <cellStyles count="1">
    <cellStyle name="Обычный" xfId="0" builtinId="0"/>
  </cellStyles>
  <dxfs count="10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142875</xdr:rowOff>
    </xdr:from>
    <xdr:to>
      <xdr:col>7</xdr:col>
      <xdr:colOff>85725</xdr:colOff>
      <xdr:row>17</xdr:row>
      <xdr:rowOff>142875</xdr:rowOff>
    </xdr:to>
    <xdr:sp macro="" textlink="">
      <xdr:nvSpPr>
        <xdr:cNvPr id="2" name="TextBox 1"/>
        <xdr:cNvSpPr txBox="1"/>
      </xdr:nvSpPr>
      <xdr:spPr>
        <a:xfrm flipH="1">
          <a:off x="7458075" y="2486025"/>
          <a:ext cx="1304925" cy="1057275"/>
        </a:xfrm>
        <a:prstGeom prst="wedgeRoundRectCallout">
          <a:avLst>
            <a:gd name="adj1" fmla="val 105444"/>
            <a:gd name="adj2" fmla="val 6644"/>
            <a:gd name="adj3" fmla="val 16667"/>
          </a:avLst>
        </a:prstGeom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400" b="1">
              <a:solidFill>
                <a:srgbClr val="FFFF00"/>
              </a:solidFill>
            </a:rPr>
            <a:t>условия для начисления надбавок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771526</xdr:colOff>
      <xdr:row>12</xdr:row>
      <xdr:rowOff>38100</xdr:rowOff>
    </xdr:from>
    <xdr:to>
      <xdr:col>14</xdr:col>
      <xdr:colOff>0</xdr:colOff>
      <xdr:row>18</xdr:row>
      <xdr:rowOff>95250</xdr:rowOff>
    </xdr:to>
    <xdr:sp macro="" textlink="">
      <xdr:nvSpPr>
        <xdr:cNvPr id="2" name="TextBox 1"/>
        <xdr:cNvSpPr txBox="1"/>
      </xdr:nvSpPr>
      <xdr:spPr>
        <a:xfrm>
          <a:off x="1504951" y="2324100"/>
          <a:ext cx="7877174" cy="1200150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800"/>
            <a:t>Как</a:t>
          </a:r>
          <a:r>
            <a:rPr lang="ru-RU" sz="1800" baseline="0"/>
            <a:t> в столбце </a:t>
          </a:r>
          <a:r>
            <a:rPr lang="en-US" sz="1800" baseline="0"/>
            <a:t>N </a:t>
          </a:r>
          <a:r>
            <a:rPr lang="ru-RU" sz="1800" b="1" u="none" baseline="0"/>
            <a:t>(Надбавка)</a:t>
          </a:r>
          <a:r>
            <a:rPr lang="ru-RU" sz="1800" u="none" baseline="0"/>
            <a:t> </a:t>
          </a:r>
          <a:r>
            <a:rPr lang="ru-RU" sz="1800" baseline="0"/>
            <a:t>добиться нужных результатов?</a:t>
          </a:r>
        </a:p>
        <a:p>
          <a:pPr algn="ctr"/>
          <a:r>
            <a:rPr lang="ru-RU" sz="1800" baseline="0"/>
            <a:t>Условия к надбавкам в другом листе.</a:t>
          </a:r>
        </a:p>
        <a:p>
          <a:pPr algn="ctr"/>
          <a:r>
            <a:rPr lang="ru-RU" sz="1800" baseline="0">
              <a:solidFill>
                <a:schemeClr val="accent1">
                  <a:lumMod val="75000"/>
                </a:schemeClr>
              </a:solidFill>
            </a:rPr>
            <a:t>Щелкните по </a:t>
          </a:r>
          <a:r>
            <a:rPr lang="ru-RU" sz="1800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ячейкам </a:t>
          </a:r>
          <a:r>
            <a:rPr lang="en-US" sz="1800" baseline="0">
              <a:solidFill>
                <a:schemeClr val="tx1"/>
              </a:solidFill>
              <a:latin typeface="+mn-lt"/>
              <a:ea typeface="+mn-ea"/>
              <a:cs typeface="+mn-cs"/>
            </a:rPr>
            <a:t>N</a:t>
          </a:r>
          <a:r>
            <a:rPr lang="ru-RU" sz="1800" baseline="0">
              <a:solidFill>
                <a:schemeClr val="tx1"/>
              </a:solidFill>
              <a:latin typeface="+mn-lt"/>
              <a:ea typeface="+mn-ea"/>
              <a:cs typeface="+mn-cs"/>
            </a:rPr>
            <a:t>5, </a:t>
          </a:r>
          <a:r>
            <a:rPr lang="en-US" sz="1800" baseline="0">
              <a:solidFill>
                <a:schemeClr val="tx1"/>
              </a:solidFill>
              <a:latin typeface="+mn-lt"/>
              <a:ea typeface="+mn-ea"/>
              <a:cs typeface="+mn-cs"/>
            </a:rPr>
            <a:t>N</a:t>
          </a:r>
          <a:r>
            <a:rPr lang="ru-RU" sz="1800" baseline="0">
              <a:solidFill>
                <a:schemeClr val="tx1"/>
              </a:solidFill>
              <a:latin typeface="+mn-lt"/>
              <a:ea typeface="+mn-ea"/>
              <a:cs typeface="+mn-cs"/>
            </a:rPr>
            <a:t>10 </a:t>
          </a:r>
          <a:r>
            <a:rPr lang="ru-RU" sz="1800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(расшифровка надбавок по должностям)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C19" sqref="C19"/>
    </sheetView>
  </sheetViews>
  <sheetFormatPr defaultRowHeight="15" x14ac:dyDescent="0.25"/>
  <cols>
    <col min="1" max="1" width="21.7109375" customWidth="1"/>
    <col min="2" max="2" width="36.7109375" bestFit="1" customWidth="1"/>
    <col min="3" max="3" width="36.140625" bestFit="1" customWidth="1"/>
    <col min="9" max="9" width="20.7109375" bestFit="1" customWidth="1"/>
  </cols>
  <sheetData>
    <row r="1" spans="1:9" ht="15.75" thickBot="1" x14ac:dyDescent="0.3">
      <c r="A1" s="3" t="s">
        <v>42</v>
      </c>
      <c r="B1" s="3" t="s">
        <v>10</v>
      </c>
      <c r="C1" s="3" t="s">
        <v>36</v>
      </c>
      <c r="I1" s="8" t="s">
        <v>41</v>
      </c>
    </row>
    <row r="2" spans="1:9" ht="17.25" thickBot="1" x14ac:dyDescent="0.3">
      <c r="A2" s="1" t="s">
        <v>0</v>
      </c>
      <c r="B2" s="4">
        <v>34</v>
      </c>
      <c r="C2" s="4">
        <v>410</v>
      </c>
      <c r="I2" s="9">
        <v>24</v>
      </c>
    </row>
    <row r="3" spans="1:9" x14ac:dyDescent="0.25">
      <c r="A3" s="5" t="s">
        <v>5</v>
      </c>
      <c r="B3" s="4">
        <v>3</v>
      </c>
      <c r="C3" s="4">
        <v>1200</v>
      </c>
    </row>
    <row r="4" spans="1:9" ht="16.5" x14ac:dyDescent="0.25">
      <c r="A4" s="1" t="s">
        <v>1</v>
      </c>
      <c r="B4" s="4">
        <v>2</v>
      </c>
      <c r="C4" s="4">
        <v>845</v>
      </c>
    </row>
    <row r="5" spans="1:9" x14ac:dyDescent="0.25">
      <c r="A5" s="5" t="s">
        <v>6</v>
      </c>
      <c r="B5" s="4">
        <v>3</v>
      </c>
      <c r="C5" s="4">
        <v>900</v>
      </c>
    </row>
    <row r="6" spans="1:9" x14ac:dyDescent="0.25">
      <c r="A6" s="5" t="s">
        <v>3</v>
      </c>
      <c r="B6" s="4">
        <v>38</v>
      </c>
      <c r="C6" s="4">
        <v>500</v>
      </c>
    </row>
    <row r="7" spans="1:9" ht="16.5" x14ac:dyDescent="0.25">
      <c r="A7" s="1" t="s">
        <v>2</v>
      </c>
      <c r="B7" s="4">
        <v>3</v>
      </c>
      <c r="C7" s="4">
        <v>965</v>
      </c>
    </row>
    <row r="8" spans="1:9" x14ac:dyDescent="0.25">
      <c r="A8" s="6" t="s">
        <v>35</v>
      </c>
      <c r="B8" s="4">
        <v>28</v>
      </c>
      <c r="C8" s="4">
        <v>560</v>
      </c>
    </row>
    <row r="14" spans="1:9" ht="18.75" x14ac:dyDescent="0.25">
      <c r="B14" s="36" t="s">
        <v>38</v>
      </c>
      <c r="C14" s="36"/>
    </row>
    <row r="15" spans="1:9" ht="16.5" x14ac:dyDescent="0.25">
      <c r="A15" s="1" t="s">
        <v>0</v>
      </c>
      <c r="B15" s="7" t="s">
        <v>8</v>
      </c>
      <c r="C15" s="7" t="s">
        <v>45</v>
      </c>
    </row>
    <row r="16" spans="1:9" ht="16.5" x14ac:dyDescent="0.25">
      <c r="A16" s="1" t="s">
        <v>1</v>
      </c>
      <c r="B16" s="7" t="s">
        <v>9</v>
      </c>
      <c r="C16" s="7" t="s">
        <v>46</v>
      </c>
    </row>
    <row r="17" spans="1:3" ht="16.5" x14ac:dyDescent="0.25">
      <c r="A17" s="1" t="s">
        <v>2</v>
      </c>
      <c r="B17" s="7">
        <v>600</v>
      </c>
      <c r="C17" s="7">
        <v>600</v>
      </c>
    </row>
    <row r="18" spans="1:3" x14ac:dyDescent="0.25">
      <c r="A18" s="6" t="s">
        <v>4</v>
      </c>
      <c r="B18" s="7" t="s">
        <v>8</v>
      </c>
      <c r="C18" s="7" t="s">
        <v>45</v>
      </c>
    </row>
    <row r="19" spans="1:3" x14ac:dyDescent="0.25">
      <c r="A19" s="5"/>
      <c r="B19" s="5"/>
      <c r="C19" s="5"/>
    </row>
  </sheetData>
  <sortState ref="A2:B8">
    <sortCondition ref="A2:A8"/>
  </sortState>
  <mergeCells count="1">
    <mergeCell ref="B14:C14"/>
  </mergeCells>
  <conditionalFormatting sqref="A2">
    <cfRule type="expression" dxfId="9" priority="9">
      <formula>$E2&lt;$F2</formula>
    </cfRule>
    <cfRule type="expression" dxfId="8" priority="10">
      <formula>$E2&gt;$F2</formula>
    </cfRule>
  </conditionalFormatting>
  <conditionalFormatting sqref="A3">
    <cfRule type="expression" dxfId="7" priority="7">
      <formula>$E3&lt;$F3</formula>
    </cfRule>
    <cfRule type="expression" dxfId="6" priority="8">
      <formula>$E3&gt;$F3</formula>
    </cfRule>
  </conditionalFormatting>
  <conditionalFormatting sqref="A4">
    <cfRule type="expression" dxfId="5" priority="5">
      <formula>$E4&lt;$F4</formula>
    </cfRule>
    <cfRule type="expression" dxfId="4" priority="6">
      <formula>$E4&gt;$F4</formula>
    </cfRule>
  </conditionalFormatting>
  <conditionalFormatting sqref="A15">
    <cfRule type="expression" dxfId="3" priority="3">
      <formula>$E15&lt;$F15</formula>
    </cfRule>
    <cfRule type="expression" dxfId="2" priority="4">
      <formula>$E15&gt;$F15</formula>
    </cfRule>
  </conditionalFormatting>
  <conditionalFormatting sqref="A16">
    <cfRule type="expression" dxfId="1" priority="1">
      <formula>$E16&lt;$F16</formula>
    </cfRule>
    <cfRule type="expression" dxfId="0" priority="2">
      <formula>$E16&gt;$F16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A14" sqref="A14"/>
    </sheetView>
  </sheetViews>
  <sheetFormatPr defaultRowHeight="15" x14ac:dyDescent="0.25"/>
  <cols>
    <col min="1" max="1" width="11" customWidth="1"/>
    <col min="2" max="2" width="20.85546875" bestFit="1" customWidth="1"/>
    <col min="3" max="3" width="19.140625" bestFit="1" customWidth="1"/>
    <col min="4" max="4" width="5.42578125" bestFit="1" customWidth="1"/>
    <col min="5" max="5" width="5.5703125" bestFit="1" customWidth="1"/>
    <col min="6" max="6" width="14.140625" bestFit="1" customWidth="1"/>
    <col min="7" max="7" width="6.28515625" bestFit="1" customWidth="1"/>
    <col min="8" max="8" width="5.5703125" bestFit="1" customWidth="1"/>
    <col min="9" max="9" width="14.140625" bestFit="1" customWidth="1"/>
    <col min="10" max="10" width="6.28515625" bestFit="1" customWidth="1"/>
    <col min="11" max="11" width="9.140625" bestFit="1" customWidth="1"/>
    <col min="12" max="12" width="4.140625" customWidth="1"/>
    <col min="13" max="13" width="10.5703125" bestFit="1" customWidth="1"/>
    <col min="14" max="14" width="8.5703125" bestFit="1" customWidth="1"/>
  </cols>
  <sheetData>
    <row r="1" spans="1:14" x14ac:dyDescent="0.25">
      <c r="A1" s="15" t="s">
        <v>27</v>
      </c>
      <c r="B1" s="16" t="s">
        <v>16</v>
      </c>
      <c r="C1" s="17" t="s">
        <v>11</v>
      </c>
      <c r="D1" s="18" t="s">
        <v>7</v>
      </c>
      <c r="E1" s="15" t="s">
        <v>39</v>
      </c>
      <c r="F1" s="19" t="s">
        <v>12</v>
      </c>
      <c r="G1" s="18" t="s">
        <v>15</v>
      </c>
      <c r="H1" s="15" t="s">
        <v>40</v>
      </c>
      <c r="I1" s="19" t="s">
        <v>13</v>
      </c>
      <c r="J1" s="18" t="s">
        <v>14</v>
      </c>
      <c r="K1" s="12" t="s">
        <v>34</v>
      </c>
      <c r="L1" s="20" t="s">
        <v>26</v>
      </c>
      <c r="M1" s="21" t="s">
        <v>33</v>
      </c>
      <c r="N1" s="22" t="s">
        <v>37</v>
      </c>
    </row>
    <row r="2" spans="1:14" x14ac:dyDescent="0.25">
      <c r="A2" s="27" t="s">
        <v>28</v>
      </c>
      <c r="B2" s="28" t="s">
        <v>17</v>
      </c>
      <c r="C2" s="29" t="s">
        <v>5</v>
      </c>
      <c r="D2" s="30">
        <v>1</v>
      </c>
      <c r="E2" s="27" t="s">
        <v>29</v>
      </c>
      <c r="F2" s="29" t="s">
        <v>2</v>
      </c>
      <c r="G2" s="30">
        <v>0.5</v>
      </c>
      <c r="H2" s="27"/>
      <c r="I2" s="29"/>
      <c r="J2" s="30"/>
      <c r="K2" s="13">
        <f>VLOOKUP(C2,тарифы!$A$2:$C$8,3,0)</f>
        <v>1200</v>
      </c>
      <c r="L2" s="2">
        <v>24</v>
      </c>
      <c r="M2" s="23">
        <f>ROUND((K2/тарифы!$I$2)*L2,2)</f>
        <v>1200</v>
      </c>
      <c r="N2" s="24">
        <v>600</v>
      </c>
    </row>
    <row r="3" spans="1:14" x14ac:dyDescent="0.25">
      <c r="A3" s="31" t="s">
        <v>28</v>
      </c>
      <c r="B3" s="32" t="s">
        <v>18</v>
      </c>
      <c r="C3" s="4" t="s">
        <v>6</v>
      </c>
      <c r="D3" s="33">
        <v>1</v>
      </c>
      <c r="E3" s="31" t="s">
        <v>31</v>
      </c>
      <c r="F3" s="4" t="s">
        <v>1</v>
      </c>
      <c r="G3" s="33">
        <v>0.7</v>
      </c>
      <c r="H3" s="31"/>
      <c r="I3" s="4"/>
      <c r="J3" s="33"/>
      <c r="K3" s="13">
        <f>VLOOKUP(C3,тарифы!$A$2:$C$8,3,0)</f>
        <v>900</v>
      </c>
      <c r="L3" s="2">
        <v>24</v>
      </c>
      <c r="M3" s="23">
        <f>ROUND((K3/тарифы!$I$2)*L3,2)</f>
        <v>900</v>
      </c>
      <c r="N3" s="24">
        <v>140</v>
      </c>
    </row>
    <row r="4" spans="1:14" x14ac:dyDescent="0.25">
      <c r="A4" s="31" t="s">
        <v>28</v>
      </c>
      <c r="B4" s="32" t="s">
        <v>19</v>
      </c>
      <c r="C4" s="4" t="s">
        <v>1</v>
      </c>
      <c r="D4" s="33">
        <v>0.8</v>
      </c>
      <c r="E4" s="31" t="s">
        <v>32</v>
      </c>
      <c r="F4" s="4" t="s">
        <v>0</v>
      </c>
      <c r="G4" s="33">
        <v>0.5</v>
      </c>
      <c r="H4" s="31" t="s">
        <v>31</v>
      </c>
      <c r="I4" s="4" t="s">
        <v>0</v>
      </c>
      <c r="J4" s="33">
        <v>0.4</v>
      </c>
      <c r="K4" s="13">
        <f>VLOOKUP(C4,тарифы!$A$2:$C$8,3,0)</f>
        <v>845</v>
      </c>
      <c r="L4" s="2">
        <v>24</v>
      </c>
      <c r="M4" s="23">
        <f>ROUND((K4/тарифы!$I$2)*L4,2)</f>
        <v>845</v>
      </c>
      <c r="N4" s="24">
        <f>160+50+40</f>
        <v>250</v>
      </c>
    </row>
    <row r="5" spans="1:14" x14ac:dyDescent="0.25">
      <c r="A5" s="31" t="s">
        <v>28</v>
      </c>
      <c r="B5" s="32" t="s">
        <v>20</v>
      </c>
      <c r="C5" s="4" t="s">
        <v>1</v>
      </c>
      <c r="D5" s="33">
        <v>0.5</v>
      </c>
      <c r="E5" s="31" t="s">
        <v>30</v>
      </c>
      <c r="F5" s="4" t="s">
        <v>0</v>
      </c>
      <c r="G5" s="33">
        <v>0.5</v>
      </c>
      <c r="H5" s="31" t="s">
        <v>31</v>
      </c>
      <c r="I5" s="4" t="s">
        <v>0</v>
      </c>
      <c r="J5" s="33">
        <v>0.6</v>
      </c>
      <c r="K5" s="13">
        <f>VLOOKUP(C5,тарифы!$A$2:$C$8,3,0)</f>
        <v>845</v>
      </c>
      <c r="L5" s="2">
        <v>24</v>
      </c>
      <c r="M5" s="23">
        <f>ROUND((K5/тарифы!$I$2)*L5,2)</f>
        <v>845</v>
      </c>
      <c r="N5" s="24">
        <f>100+50+60</f>
        <v>210</v>
      </c>
    </row>
    <row r="6" spans="1:14" x14ac:dyDescent="0.25">
      <c r="A6" s="31" t="s">
        <v>29</v>
      </c>
      <c r="B6" s="32" t="s">
        <v>21</v>
      </c>
      <c r="C6" s="4" t="s">
        <v>35</v>
      </c>
      <c r="D6" s="33">
        <v>1.2</v>
      </c>
      <c r="E6" s="31"/>
      <c r="F6" s="4"/>
      <c r="G6" s="33"/>
      <c r="H6" s="31"/>
      <c r="I6" s="4"/>
      <c r="J6" s="33"/>
      <c r="K6" s="13">
        <f>VLOOKUP(C6,тарифы!$A$2:$C$8,3,0)</f>
        <v>560</v>
      </c>
      <c r="L6" s="2">
        <v>24</v>
      </c>
      <c r="M6" s="23">
        <f>ROUND((K6/тарифы!$I$2)*L6,2)</f>
        <v>560</v>
      </c>
      <c r="N6" s="24">
        <v>120</v>
      </c>
    </row>
    <row r="7" spans="1:14" x14ac:dyDescent="0.25">
      <c r="A7" s="31" t="s">
        <v>29</v>
      </c>
      <c r="B7" s="32" t="s">
        <v>22</v>
      </c>
      <c r="C7" s="4" t="s">
        <v>35</v>
      </c>
      <c r="D7" s="33">
        <v>1.1000000000000001</v>
      </c>
      <c r="E7" s="31"/>
      <c r="F7" s="4"/>
      <c r="G7" s="33"/>
      <c r="H7" s="31"/>
      <c r="I7" s="4"/>
      <c r="J7" s="33"/>
      <c r="K7" s="13">
        <f>VLOOKUP(C7,тарифы!$A$2:$C$8,3,0)</f>
        <v>560</v>
      </c>
      <c r="L7" s="2">
        <v>24</v>
      </c>
      <c r="M7" s="23">
        <f>ROUND((K7/тарифы!$I$2)*L7,2)</f>
        <v>560</v>
      </c>
      <c r="N7" s="24">
        <v>110</v>
      </c>
    </row>
    <row r="8" spans="1:14" x14ac:dyDescent="0.25">
      <c r="A8" s="31" t="s">
        <v>30</v>
      </c>
      <c r="B8" s="32" t="s">
        <v>23</v>
      </c>
      <c r="C8" s="4" t="s">
        <v>3</v>
      </c>
      <c r="D8" s="33">
        <v>1.5</v>
      </c>
      <c r="E8" s="31"/>
      <c r="F8" s="4"/>
      <c r="G8" s="33"/>
      <c r="H8" s="31"/>
      <c r="I8" s="4"/>
      <c r="J8" s="33"/>
      <c r="K8" s="13">
        <f>VLOOKUP(C8,тарифы!$A$2:$C$8,3,0)</f>
        <v>500</v>
      </c>
      <c r="L8" s="2">
        <v>20</v>
      </c>
      <c r="M8" s="23">
        <f>ROUND((K8/тарифы!$I$2)*L8,2)</f>
        <v>416.67</v>
      </c>
      <c r="N8" s="24">
        <v>0</v>
      </c>
    </row>
    <row r="9" spans="1:14" x14ac:dyDescent="0.25">
      <c r="A9" s="31" t="s">
        <v>30</v>
      </c>
      <c r="B9" s="32" t="s">
        <v>24</v>
      </c>
      <c r="C9" s="4" t="s">
        <v>3</v>
      </c>
      <c r="D9" s="33">
        <v>1.3</v>
      </c>
      <c r="E9" s="31"/>
      <c r="F9" s="4"/>
      <c r="G9" s="33"/>
      <c r="H9" s="31"/>
      <c r="I9" s="4"/>
      <c r="J9" s="33"/>
      <c r="K9" s="13">
        <f>VLOOKUP(C9,тарифы!$A$2:$C$8,3,0)</f>
        <v>500</v>
      </c>
      <c r="L9" s="2">
        <v>22</v>
      </c>
      <c r="M9" s="23">
        <f>ROUND((K9/тарифы!$I$2)*L9,2)</f>
        <v>458.33</v>
      </c>
      <c r="N9" s="24">
        <v>0</v>
      </c>
    </row>
    <row r="10" spans="1:14" x14ac:dyDescent="0.25">
      <c r="A10" s="34" t="s">
        <v>30</v>
      </c>
      <c r="B10" s="11" t="s">
        <v>25</v>
      </c>
      <c r="C10" s="10" t="s">
        <v>2</v>
      </c>
      <c r="D10" s="35">
        <v>0.5</v>
      </c>
      <c r="E10" s="34" t="s">
        <v>28</v>
      </c>
      <c r="F10" s="10" t="s">
        <v>0</v>
      </c>
      <c r="G10" s="35">
        <v>1.1000000000000001</v>
      </c>
      <c r="H10" s="34" t="s">
        <v>32</v>
      </c>
      <c r="I10" s="10" t="s">
        <v>0</v>
      </c>
      <c r="J10" s="35">
        <v>0.4</v>
      </c>
      <c r="K10" s="14">
        <f>VLOOKUP(C10,тарифы!$A$2:$C$8,3,0)</f>
        <v>965</v>
      </c>
      <c r="L10" s="10">
        <v>24</v>
      </c>
      <c r="M10" s="25">
        <f>ROUND((K10/тарифы!$I$2)*L10,2)</f>
        <v>965</v>
      </c>
      <c r="N10" s="26">
        <f>600+100+40</f>
        <v>740</v>
      </c>
    </row>
    <row r="21" spans="6:6" x14ac:dyDescent="0.25">
      <c r="F21" t="s">
        <v>43</v>
      </c>
    </row>
    <row r="23" spans="6:6" x14ac:dyDescent="0.25">
      <c r="F23" t="s">
        <v>44</v>
      </c>
    </row>
  </sheetData>
  <dataValidations count="5">
    <dataValidation allowBlank="1" showInputMessage="1" showErrorMessage="1" promptTitle="РД" prompt="Рабочие дни" sqref="L1"/>
    <dataValidation type="list" allowBlank="1" showInputMessage="1" showErrorMessage="1" sqref="I2:I10 F2:F10 C2:C10">
      <formula1>штат</formula1>
    </dataValidation>
    <dataValidation type="list" allowBlank="1" showInputMessage="1" showErrorMessage="1" sqref="A2:A10 E2:E10 H2:H10">
      <formula1>"к1,к2,к3,к4,к5"</formula1>
    </dataValidation>
    <dataValidation allowBlank="1" showInputMessage="1" showErrorMessage="1" prompt="доцент   0,8*200=160_x000a_ассисент 0,5*100=50_x000a_ассисент 0,4*100=40" sqref="N4"/>
    <dataValidation allowBlank="1" showInputMessage="1" showErrorMessage="1" prompt="профессор 600_x000a_ассистент 1,1 = 100_x000a_ассистент 0,4*100=40" sqref="N10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тарифы</vt:lpstr>
      <vt:lpstr>РАСЧЕТ</vt:lpstr>
      <vt:lpstr>штат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Нишон Н</dc:creator>
  <cp:lastModifiedBy>Нишон Н</cp:lastModifiedBy>
  <dcterms:created xsi:type="dcterms:W3CDTF">2018-05-17T13:41:37Z</dcterms:created>
  <dcterms:modified xsi:type="dcterms:W3CDTF">2018-05-18T07:40:52Z</dcterms:modified>
</cp:coreProperties>
</file>