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45621"/>
</workbook>
</file>

<file path=xl/calcChain.xml><?xml version="1.0" encoding="utf-8"?>
<calcChain xmlns="http://schemas.openxmlformats.org/spreadsheetml/2006/main">
  <c r="AQ15" i="1" l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14" i="1"/>
  <c r="AO14" i="1"/>
  <c r="G99" i="1" l="1"/>
  <c r="D99" i="1"/>
  <c r="D97" i="1"/>
  <c r="G94" i="1"/>
  <c r="D94" i="1"/>
  <c r="F92" i="1"/>
  <c r="AW90" i="1"/>
  <c r="AW89" i="1"/>
  <c r="AU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AW88" i="1"/>
  <c r="AL88" i="1"/>
  <c r="AO88" i="1" s="1"/>
  <c r="AQ88" i="1" s="1"/>
  <c r="U88" i="1"/>
  <c r="T88" i="1"/>
  <c r="G88" i="1"/>
  <c r="A88" i="1"/>
  <c r="AW87" i="1"/>
  <c r="AL87" i="1"/>
  <c r="AO87" i="1" s="1"/>
  <c r="AQ87" i="1" s="1"/>
  <c r="U87" i="1"/>
  <c r="T87" i="1"/>
  <c r="G87" i="1"/>
  <c r="A87" i="1"/>
  <c r="AW86" i="1"/>
  <c r="AP86" i="1"/>
  <c r="AL86" i="1"/>
  <c r="AO86" i="1" s="1"/>
  <c r="AQ86" i="1" s="1"/>
  <c r="U86" i="1"/>
  <c r="T86" i="1"/>
  <c r="G86" i="1"/>
  <c r="A86" i="1"/>
  <c r="AW85" i="1"/>
  <c r="AL85" i="1"/>
  <c r="AO85" i="1" s="1"/>
  <c r="U85" i="1"/>
  <c r="T85" i="1"/>
  <c r="G85" i="1"/>
  <c r="A85" i="1"/>
  <c r="AW84" i="1"/>
  <c r="AL84" i="1"/>
  <c r="AO84" i="1" s="1"/>
  <c r="AQ84" i="1" s="1"/>
  <c r="U84" i="1"/>
  <c r="T84" i="1"/>
  <c r="G84" i="1"/>
  <c r="A84" i="1"/>
  <c r="AW83" i="1"/>
  <c r="AL83" i="1"/>
  <c r="AO83" i="1" s="1"/>
  <c r="AQ83" i="1" s="1"/>
  <c r="U83" i="1"/>
  <c r="T83" i="1"/>
  <c r="G83" i="1"/>
  <c r="A83" i="1"/>
  <c r="AW82" i="1"/>
  <c r="AL82" i="1"/>
  <c r="AO82" i="1" s="1"/>
  <c r="AQ82" i="1" s="1"/>
  <c r="U82" i="1"/>
  <c r="T82" i="1"/>
  <c r="G82" i="1"/>
  <c r="A82" i="1"/>
  <c r="AW81" i="1"/>
  <c r="AL81" i="1"/>
  <c r="AO81" i="1" s="1"/>
  <c r="U81" i="1"/>
  <c r="T81" i="1"/>
  <c r="G81" i="1"/>
  <c r="A81" i="1"/>
  <c r="AW80" i="1"/>
  <c r="AU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AW79" i="1"/>
  <c r="AP79" i="1"/>
  <c r="AL79" i="1"/>
  <c r="AO79" i="1" s="1"/>
  <c r="AQ79" i="1" s="1"/>
  <c r="U79" i="1"/>
  <c r="T79" i="1"/>
  <c r="G79" i="1"/>
  <c r="A79" i="1"/>
  <c r="AW78" i="1"/>
  <c r="AL78" i="1"/>
  <c r="AO78" i="1" s="1"/>
  <c r="U78" i="1"/>
  <c r="T78" i="1"/>
  <c r="G78" i="1"/>
  <c r="A78" i="1"/>
  <c r="AW77" i="1"/>
  <c r="AL77" i="1"/>
  <c r="AO77" i="1" s="1"/>
  <c r="AQ77" i="1" s="1"/>
  <c r="U77" i="1"/>
  <c r="T77" i="1"/>
  <c r="G77" i="1"/>
  <c r="A77" i="1"/>
  <c r="AW76" i="1"/>
  <c r="AL76" i="1"/>
  <c r="AO76" i="1" s="1"/>
  <c r="AQ76" i="1" s="1"/>
  <c r="U76" i="1"/>
  <c r="T76" i="1"/>
  <c r="G76" i="1"/>
  <c r="A76" i="1"/>
  <c r="AW75" i="1"/>
  <c r="AL75" i="1"/>
  <c r="AO75" i="1" s="1"/>
  <c r="AQ75" i="1" s="1"/>
  <c r="U75" i="1"/>
  <c r="T75" i="1"/>
  <c r="G75" i="1"/>
  <c r="A75" i="1"/>
  <c r="AW74" i="1"/>
  <c r="AL74" i="1"/>
  <c r="AO74" i="1" s="1"/>
  <c r="U74" i="1"/>
  <c r="T74" i="1"/>
  <c r="G74" i="1"/>
  <c r="A74" i="1"/>
  <c r="AW73" i="1"/>
  <c r="AL73" i="1"/>
  <c r="AO73" i="1" s="1"/>
  <c r="AQ73" i="1" s="1"/>
  <c r="U73" i="1"/>
  <c r="T73" i="1"/>
  <c r="G73" i="1"/>
  <c r="A73" i="1"/>
  <c r="AW72" i="1"/>
  <c r="AL72" i="1"/>
  <c r="AO72" i="1" s="1"/>
  <c r="AQ72" i="1" s="1"/>
  <c r="U72" i="1"/>
  <c r="T72" i="1"/>
  <c r="G72" i="1"/>
  <c r="A72" i="1"/>
  <c r="AW71" i="1"/>
  <c r="AL71" i="1"/>
  <c r="AO71" i="1" s="1"/>
  <c r="AQ71" i="1" s="1"/>
  <c r="U71" i="1"/>
  <c r="T71" i="1"/>
  <c r="G71" i="1"/>
  <c r="A71" i="1"/>
  <c r="AW70" i="1"/>
  <c r="AL70" i="1"/>
  <c r="AO70" i="1" s="1"/>
  <c r="U70" i="1"/>
  <c r="T70" i="1"/>
  <c r="G70" i="1"/>
  <c r="A70" i="1"/>
  <c r="AW69" i="1"/>
  <c r="AL69" i="1"/>
  <c r="AO69" i="1" s="1"/>
  <c r="AQ69" i="1" s="1"/>
  <c r="U69" i="1"/>
  <c r="T69" i="1"/>
  <c r="G69" i="1"/>
  <c r="A69" i="1"/>
  <c r="AW68" i="1"/>
  <c r="AL68" i="1"/>
  <c r="AO68" i="1" s="1"/>
  <c r="AQ68" i="1" s="1"/>
  <c r="U68" i="1"/>
  <c r="T68" i="1"/>
  <c r="G68" i="1"/>
  <c r="A68" i="1"/>
  <c r="AW67" i="1"/>
  <c r="AL67" i="1"/>
  <c r="AO67" i="1" s="1"/>
  <c r="AQ67" i="1" s="1"/>
  <c r="U67" i="1"/>
  <c r="T67" i="1"/>
  <c r="G67" i="1"/>
  <c r="A67" i="1"/>
  <c r="AW66" i="1"/>
  <c r="AL66" i="1"/>
  <c r="AO66" i="1" s="1"/>
  <c r="U66" i="1"/>
  <c r="T66" i="1"/>
  <c r="G66" i="1"/>
  <c r="A66" i="1"/>
  <c r="AW65" i="1"/>
  <c r="AL65" i="1"/>
  <c r="AO65" i="1" s="1"/>
  <c r="AQ65" i="1" s="1"/>
  <c r="U65" i="1"/>
  <c r="T65" i="1"/>
  <c r="G65" i="1"/>
  <c r="A65" i="1"/>
  <c r="AW64" i="1"/>
  <c r="AL64" i="1"/>
  <c r="AO64" i="1" s="1"/>
  <c r="AQ64" i="1" s="1"/>
  <c r="U64" i="1"/>
  <c r="T64" i="1"/>
  <c r="G64" i="1"/>
  <c r="A64" i="1"/>
  <c r="AW63" i="1"/>
  <c r="AP63" i="1"/>
  <c r="AL63" i="1"/>
  <c r="AO63" i="1" s="1"/>
  <c r="AQ63" i="1" s="1"/>
  <c r="U63" i="1"/>
  <c r="T63" i="1"/>
  <c r="G63" i="1"/>
  <c r="A63" i="1"/>
  <c r="AW62" i="1"/>
  <c r="AL62" i="1"/>
  <c r="AO62" i="1" s="1"/>
  <c r="U62" i="1"/>
  <c r="T62" i="1"/>
  <c r="G62" i="1"/>
  <c r="A62" i="1"/>
  <c r="AW61" i="1"/>
  <c r="AL61" i="1"/>
  <c r="AO61" i="1" s="1"/>
  <c r="AQ61" i="1" s="1"/>
  <c r="U61" i="1"/>
  <c r="T61" i="1"/>
  <c r="G61" i="1"/>
  <c r="A61" i="1"/>
  <c r="AW60" i="1"/>
  <c r="AL60" i="1"/>
  <c r="AO60" i="1" s="1"/>
  <c r="AQ60" i="1" s="1"/>
  <c r="U60" i="1"/>
  <c r="T60" i="1"/>
  <c r="G60" i="1"/>
  <c r="A60" i="1"/>
  <c r="AW59" i="1"/>
  <c r="AL59" i="1"/>
  <c r="AO59" i="1" s="1"/>
  <c r="AQ59" i="1" s="1"/>
  <c r="U59" i="1"/>
  <c r="T59" i="1"/>
  <c r="G59" i="1"/>
  <c r="A59" i="1"/>
  <c r="AW58" i="1"/>
  <c r="AL58" i="1"/>
  <c r="AO58" i="1" s="1"/>
  <c r="U58" i="1"/>
  <c r="T58" i="1"/>
  <c r="G58" i="1"/>
  <c r="A58" i="1"/>
  <c r="AW57" i="1"/>
  <c r="AL57" i="1"/>
  <c r="AO57" i="1" s="1"/>
  <c r="AQ57" i="1" s="1"/>
  <c r="U57" i="1"/>
  <c r="T57" i="1"/>
  <c r="G57" i="1"/>
  <c r="A57" i="1"/>
  <c r="AW56" i="1"/>
  <c r="AL56" i="1"/>
  <c r="AO56" i="1" s="1"/>
  <c r="AQ56" i="1" s="1"/>
  <c r="U56" i="1"/>
  <c r="T56" i="1"/>
  <c r="G56" i="1"/>
  <c r="A56" i="1"/>
  <c r="AW55" i="1"/>
  <c r="AL55" i="1"/>
  <c r="AO55" i="1" s="1"/>
  <c r="AQ55" i="1" s="1"/>
  <c r="U55" i="1"/>
  <c r="T55" i="1"/>
  <c r="G55" i="1"/>
  <c r="A55" i="1"/>
  <c r="AW54" i="1"/>
  <c r="AL54" i="1"/>
  <c r="AO54" i="1" s="1"/>
  <c r="U54" i="1"/>
  <c r="T54" i="1"/>
  <c r="G54" i="1"/>
  <c r="A54" i="1"/>
  <c r="AW53" i="1"/>
  <c r="AL53" i="1"/>
  <c r="AO53" i="1" s="1"/>
  <c r="AQ53" i="1" s="1"/>
  <c r="U53" i="1"/>
  <c r="T53" i="1"/>
  <c r="G53" i="1"/>
  <c r="AW52" i="1"/>
  <c r="AL52" i="1"/>
  <c r="AO52" i="1" s="1"/>
  <c r="U52" i="1"/>
  <c r="T52" i="1"/>
  <c r="G52" i="1"/>
  <c r="AW51" i="1"/>
  <c r="AL51" i="1"/>
  <c r="AO51" i="1" s="1"/>
  <c r="U51" i="1"/>
  <c r="T51" i="1"/>
  <c r="G51" i="1"/>
  <c r="AW50" i="1"/>
  <c r="AL50" i="1"/>
  <c r="U50" i="1"/>
  <c r="T50" i="1"/>
  <c r="G50" i="1"/>
  <c r="AN49" i="1"/>
  <c r="AN90" i="1" s="1"/>
  <c r="AM49" i="1"/>
  <c r="AM90" i="1" s="1"/>
  <c r="AK49" i="1"/>
  <c r="AK90" i="1" s="1"/>
  <c r="AJ49" i="1"/>
  <c r="AI49" i="1"/>
  <c r="AI90" i="1" s="1"/>
  <c r="AH49" i="1"/>
  <c r="AG49" i="1"/>
  <c r="AG90" i="1" s="1"/>
  <c r="AF49" i="1"/>
  <c r="AE49" i="1"/>
  <c r="AE90" i="1" s="1"/>
  <c r="AD49" i="1"/>
  <c r="AC49" i="1"/>
  <c r="AC90" i="1" s="1"/>
  <c r="AB49" i="1"/>
  <c r="AA49" i="1"/>
  <c r="AA90" i="1" s="1"/>
  <c r="Z49" i="1"/>
  <c r="Y49" i="1"/>
  <c r="Y90" i="1" s="1"/>
  <c r="X49" i="1"/>
  <c r="W49" i="1"/>
  <c r="W90" i="1" s="1"/>
  <c r="V49" i="1"/>
  <c r="D49" i="1"/>
  <c r="G96" i="1" s="1"/>
  <c r="C49" i="1"/>
  <c r="G95" i="1" s="1"/>
  <c r="AW48" i="1"/>
  <c r="AL48" i="1"/>
  <c r="AO48" i="1" s="1"/>
  <c r="AQ48" i="1" s="1"/>
  <c r="U48" i="1"/>
  <c r="T48" i="1"/>
  <c r="G48" i="1"/>
  <c r="F48" i="1" a="1"/>
  <c r="F48" i="1" s="1"/>
  <c r="A48" i="1"/>
  <c r="AW47" i="1"/>
  <c r="AL47" i="1"/>
  <c r="AO47" i="1" s="1"/>
  <c r="AQ47" i="1" s="1"/>
  <c r="U47" i="1"/>
  <c r="T47" i="1"/>
  <c r="G47" i="1"/>
  <c r="F47" i="1" a="1"/>
  <c r="F47" i="1" s="1"/>
  <c r="A47" i="1"/>
  <c r="AW46" i="1"/>
  <c r="AL46" i="1"/>
  <c r="AO46" i="1" s="1"/>
  <c r="AQ46" i="1" s="1"/>
  <c r="U46" i="1"/>
  <c r="T46" i="1"/>
  <c r="G46" i="1"/>
  <c r="F46" i="1" a="1"/>
  <c r="F46" i="1" s="1"/>
  <c r="A46" i="1"/>
  <c r="AW45" i="1"/>
  <c r="AL45" i="1"/>
  <c r="AO45" i="1" s="1"/>
  <c r="AQ45" i="1" s="1"/>
  <c r="U45" i="1"/>
  <c r="T45" i="1"/>
  <c r="G45" i="1"/>
  <c r="F45" i="1" a="1"/>
  <c r="F45" i="1" s="1"/>
  <c r="A45" i="1"/>
  <c r="AW44" i="1"/>
  <c r="AL44" i="1"/>
  <c r="AO44" i="1" s="1"/>
  <c r="AQ44" i="1" s="1"/>
  <c r="U44" i="1"/>
  <c r="T44" i="1"/>
  <c r="G44" i="1"/>
  <c r="F44" i="1" a="1"/>
  <c r="F44" i="1" s="1"/>
  <c r="A44" i="1"/>
  <c r="AW43" i="1"/>
  <c r="AL43" i="1"/>
  <c r="AO43" i="1" s="1"/>
  <c r="AQ43" i="1" s="1"/>
  <c r="U43" i="1"/>
  <c r="T43" i="1"/>
  <c r="G43" i="1"/>
  <c r="F43" i="1" a="1"/>
  <c r="F43" i="1" s="1"/>
  <c r="A43" i="1"/>
  <c r="AW42" i="1"/>
  <c r="AL42" i="1"/>
  <c r="AO42" i="1" s="1"/>
  <c r="AQ42" i="1" s="1"/>
  <c r="U42" i="1"/>
  <c r="T42" i="1"/>
  <c r="G42" i="1"/>
  <c r="F42" i="1" a="1"/>
  <c r="F42" i="1" s="1"/>
  <c r="A42" i="1"/>
  <c r="AW41" i="1"/>
  <c r="AL41" i="1"/>
  <c r="AO41" i="1" s="1"/>
  <c r="AQ41" i="1" s="1"/>
  <c r="U41" i="1"/>
  <c r="T41" i="1"/>
  <c r="G41" i="1"/>
  <c r="F41" i="1" a="1"/>
  <c r="F41" i="1" s="1"/>
  <c r="A41" i="1"/>
  <c r="AW40" i="1"/>
  <c r="AL40" i="1"/>
  <c r="AO40" i="1" s="1"/>
  <c r="AQ40" i="1" s="1"/>
  <c r="U40" i="1"/>
  <c r="T40" i="1"/>
  <c r="G40" i="1"/>
  <c r="F40" i="1" a="1"/>
  <c r="F40" i="1" s="1"/>
  <c r="A40" i="1"/>
  <c r="AW39" i="1"/>
  <c r="AL39" i="1"/>
  <c r="AO39" i="1" s="1"/>
  <c r="AQ39" i="1" s="1"/>
  <c r="U39" i="1"/>
  <c r="T39" i="1"/>
  <c r="G39" i="1"/>
  <c r="F39" i="1" a="1"/>
  <c r="F39" i="1" s="1"/>
  <c r="A39" i="1"/>
  <c r="AW38" i="1"/>
  <c r="AL38" i="1"/>
  <c r="AO38" i="1" s="1"/>
  <c r="AQ38" i="1" s="1"/>
  <c r="U38" i="1"/>
  <c r="T38" i="1"/>
  <c r="G38" i="1"/>
  <c r="F38" i="1" a="1"/>
  <c r="F38" i="1" s="1"/>
  <c r="A38" i="1"/>
  <c r="AW37" i="1"/>
  <c r="AL37" i="1"/>
  <c r="AO37" i="1" s="1"/>
  <c r="AQ37" i="1" s="1"/>
  <c r="U37" i="1"/>
  <c r="T37" i="1"/>
  <c r="G37" i="1"/>
  <c r="F37" i="1" a="1"/>
  <c r="F37" i="1" s="1"/>
  <c r="A37" i="1"/>
  <c r="AW36" i="1"/>
  <c r="AL36" i="1"/>
  <c r="AO36" i="1" s="1"/>
  <c r="AQ36" i="1" s="1"/>
  <c r="U36" i="1"/>
  <c r="T36" i="1"/>
  <c r="G36" i="1"/>
  <c r="F36" i="1" a="1"/>
  <c r="F36" i="1" s="1"/>
  <c r="A36" i="1"/>
  <c r="AW35" i="1"/>
  <c r="AL35" i="1"/>
  <c r="AO35" i="1" s="1"/>
  <c r="AQ35" i="1" s="1"/>
  <c r="U35" i="1"/>
  <c r="T35" i="1"/>
  <c r="G35" i="1"/>
  <c r="F35" i="1" a="1"/>
  <c r="F35" i="1" s="1"/>
  <c r="A35" i="1"/>
  <c r="AW34" i="1"/>
  <c r="AL34" i="1"/>
  <c r="AO34" i="1" s="1"/>
  <c r="AQ34" i="1" s="1"/>
  <c r="U34" i="1"/>
  <c r="T34" i="1"/>
  <c r="G34" i="1"/>
  <c r="F34" i="1" a="1"/>
  <c r="F34" i="1" s="1"/>
  <c r="A34" i="1"/>
  <c r="AW33" i="1"/>
  <c r="AL33" i="1"/>
  <c r="AO33" i="1" s="1"/>
  <c r="AQ33" i="1" s="1"/>
  <c r="U33" i="1"/>
  <c r="T33" i="1"/>
  <c r="G33" i="1"/>
  <c r="F33" i="1" a="1"/>
  <c r="F33" i="1" s="1"/>
  <c r="A33" i="1"/>
  <c r="AW32" i="1"/>
  <c r="AL32" i="1"/>
  <c r="AO32" i="1" s="1"/>
  <c r="AQ32" i="1" s="1"/>
  <c r="U32" i="1"/>
  <c r="T32" i="1"/>
  <c r="G32" i="1"/>
  <c r="F32" i="1" a="1"/>
  <c r="F32" i="1" s="1"/>
  <c r="A32" i="1"/>
  <c r="AW31" i="1"/>
  <c r="AL31" i="1"/>
  <c r="AO31" i="1" s="1"/>
  <c r="AQ31" i="1" s="1"/>
  <c r="U31" i="1"/>
  <c r="T31" i="1"/>
  <c r="G31" i="1"/>
  <c r="F31" i="1" a="1"/>
  <c r="F31" i="1" s="1"/>
  <c r="A31" i="1"/>
  <c r="AW30" i="1"/>
  <c r="AL30" i="1"/>
  <c r="AO30" i="1" s="1"/>
  <c r="AQ30" i="1" s="1"/>
  <c r="U30" i="1"/>
  <c r="T30" i="1"/>
  <c r="G30" i="1"/>
  <c r="F30" i="1" a="1"/>
  <c r="F30" i="1" s="1"/>
  <c r="A30" i="1"/>
  <c r="AW29" i="1"/>
  <c r="AL29" i="1"/>
  <c r="AO29" i="1" s="1"/>
  <c r="U29" i="1"/>
  <c r="T29" i="1"/>
  <c r="G29" i="1"/>
  <c r="F29" i="1" a="1"/>
  <c r="F29" i="1" s="1"/>
  <c r="AW28" i="1"/>
  <c r="AL28" i="1"/>
  <c r="AO28" i="1" s="1"/>
  <c r="U28" i="1"/>
  <c r="T28" i="1"/>
  <c r="G28" i="1"/>
  <c r="F28" i="1" a="1"/>
  <c r="F28" i="1" s="1"/>
  <c r="AW27" i="1"/>
  <c r="AL27" i="1"/>
  <c r="AO27" i="1" s="1"/>
  <c r="U27" i="1"/>
  <c r="T27" i="1"/>
  <c r="G27" i="1"/>
  <c r="F27" i="1" a="1"/>
  <c r="F27" i="1" s="1"/>
  <c r="AW26" i="1"/>
  <c r="AO26" i="1"/>
  <c r="AL26" i="1"/>
  <c r="U26" i="1"/>
  <c r="T26" i="1"/>
  <c r="G26" i="1"/>
  <c r="F26" i="1" a="1"/>
  <c r="F26" i="1" s="1"/>
  <c r="AW25" i="1"/>
  <c r="AL25" i="1"/>
  <c r="AO25" i="1" s="1"/>
  <c r="U25" i="1"/>
  <c r="T25" i="1"/>
  <c r="G25" i="1"/>
  <c r="F25" i="1" a="1"/>
  <c r="F25" i="1" s="1"/>
  <c r="AW24" i="1"/>
  <c r="AL24" i="1"/>
  <c r="AO24" i="1" s="1"/>
  <c r="U24" i="1"/>
  <c r="T24" i="1"/>
  <c r="G24" i="1"/>
  <c r="F24" i="1" a="1"/>
  <c r="F24" i="1" s="1"/>
  <c r="AW23" i="1"/>
  <c r="AL23" i="1"/>
  <c r="AO23" i="1" s="1"/>
  <c r="U23" i="1"/>
  <c r="T23" i="1"/>
  <c r="G23" i="1"/>
  <c r="F23" i="1" a="1"/>
  <c r="F23" i="1" s="1"/>
  <c r="AW22" i="1"/>
  <c r="AL22" i="1"/>
  <c r="AO22" i="1" s="1"/>
  <c r="U22" i="1"/>
  <c r="T22" i="1"/>
  <c r="G22" i="1"/>
  <c r="F22" i="1" a="1"/>
  <c r="F22" i="1" s="1"/>
  <c r="AW21" i="1"/>
  <c r="AL21" i="1"/>
  <c r="AO21" i="1" s="1"/>
  <c r="U21" i="1"/>
  <c r="T21" i="1"/>
  <c r="G21" i="1"/>
  <c r="F21" i="1" a="1"/>
  <c r="F21" i="1" s="1"/>
  <c r="AW20" i="1"/>
  <c r="AL20" i="1"/>
  <c r="AO20" i="1" s="1"/>
  <c r="U20" i="1"/>
  <c r="T20" i="1"/>
  <c r="G20" i="1"/>
  <c r="F20" i="1" a="1"/>
  <c r="F20" i="1" s="1"/>
  <c r="AW19" i="1"/>
  <c r="AL19" i="1"/>
  <c r="AO19" i="1" s="1"/>
  <c r="U19" i="1"/>
  <c r="T19" i="1"/>
  <c r="G19" i="1"/>
  <c r="F19" i="1" a="1"/>
  <c r="F19" i="1" s="1"/>
  <c r="AW18" i="1"/>
  <c r="AO18" i="1"/>
  <c r="AL18" i="1"/>
  <c r="U18" i="1"/>
  <c r="T18" i="1"/>
  <c r="G18" i="1"/>
  <c r="F18" i="1" a="1"/>
  <c r="F18" i="1" s="1"/>
  <c r="AW17" i="1"/>
  <c r="AL17" i="1"/>
  <c r="AO17" i="1" s="1"/>
  <c r="U17" i="1"/>
  <c r="T17" i="1"/>
  <c r="G17" i="1"/>
  <c r="F17" i="1" a="1"/>
  <c r="F17" i="1" s="1"/>
  <c r="AW16" i="1"/>
  <c r="AL16" i="1"/>
  <c r="AO16" i="1" s="1"/>
  <c r="U16" i="1"/>
  <c r="T16" i="1"/>
  <c r="G16" i="1"/>
  <c r="F16" i="1" a="1"/>
  <c r="F16" i="1" s="1"/>
  <c r="AW15" i="1"/>
  <c r="AL15" i="1"/>
  <c r="AO15" i="1" s="1"/>
  <c r="U15" i="1"/>
  <c r="T15" i="1"/>
  <c r="G15" i="1"/>
  <c r="F15" i="1" a="1"/>
  <c r="F15" i="1" s="1"/>
  <c r="AW14" i="1"/>
  <c r="AL14" i="1"/>
  <c r="AL49" i="1" s="1"/>
  <c r="U14" i="1"/>
  <c r="T14" i="1"/>
  <c r="G14" i="1"/>
  <c r="F14" i="1"/>
  <c r="F14" i="1" a="1"/>
  <c r="A14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AL5" i="1" s="1"/>
  <c r="AM5" i="1" s="1"/>
  <c r="AN5" i="1" s="1"/>
  <c r="AO5" i="1" s="1"/>
  <c r="AU3" i="1"/>
  <c r="AJ3" i="1"/>
  <c r="AU2" i="1"/>
  <c r="AJ2" i="1"/>
  <c r="AU1" i="1"/>
  <c r="AP67" i="1" l="1"/>
  <c r="T49" i="1"/>
  <c r="AL80" i="1"/>
  <c r="AP55" i="1"/>
  <c r="AP71" i="1"/>
  <c r="AP59" i="1"/>
  <c r="AP75" i="1"/>
  <c r="AP82" i="1"/>
  <c r="T80" i="1"/>
  <c r="F49" i="1"/>
  <c r="F90" i="1" s="1"/>
  <c r="G49" i="1"/>
  <c r="AH97" i="1" s="1"/>
  <c r="U49" i="1"/>
  <c r="V90" i="1"/>
  <c r="X90" i="1"/>
  <c r="Z90" i="1"/>
  <c r="AB90" i="1"/>
  <c r="AD90" i="1"/>
  <c r="AF90" i="1"/>
  <c r="AH90" i="1"/>
  <c r="AJ90" i="1"/>
  <c r="U80" i="1"/>
  <c r="U90" i="1" s="1"/>
  <c r="G89" i="1"/>
  <c r="U89" i="1"/>
  <c r="AR15" i="1"/>
  <c r="AP15" i="1"/>
  <c r="AR16" i="1"/>
  <c r="AP16" i="1"/>
  <c r="AR17" i="1"/>
  <c r="AP17" i="1"/>
  <c r="AS17" i="1"/>
  <c r="AT17" i="1" s="1"/>
  <c r="G100" i="1"/>
  <c r="AH99" i="1"/>
  <c r="AR30" i="1"/>
  <c r="AS30" i="1" s="1"/>
  <c r="AT30" i="1" s="1"/>
  <c r="AV30" i="1" s="1"/>
  <c r="AP30" i="1"/>
  <c r="AR33" i="1"/>
  <c r="AP33" i="1"/>
  <c r="AS33" i="1"/>
  <c r="AT33" i="1" s="1"/>
  <c r="AV33" i="1" s="1"/>
  <c r="AR35" i="1"/>
  <c r="AP35" i="1"/>
  <c r="AS35" i="1"/>
  <c r="AT35" i="1" s="1"/>
  <c r="AV35" i="1" s="1"/>
  <c r="AR37" i="1"/>
  <c r="AS37" i="1" s="1"/>
  <c r="AT37" i="1" s="1"/>
  <c r="AV37" i="1" s="1"/>
  <c r="AP37" i="1"/>
  <c r="AR39" i="1"/>
  <c r="AS39" i="1" s="1"/>
  <c r="AT39" i="1" s="1"/>
  <c r="AV39" i="1" s="1"/>
  <c r="AP39" i="1"/>
  <c r="AR41" i="1"/>
  <c r="AP41" i="1"/>
  <c r="AS41" i="1"/>
  <c r="AT41" i="1" s="1"/>
  <c r="AV41" i="1" s="1"/>
  <c r="AR43" i="1"/>
  <c r="AP43" i="1"/>
  <c r="AS43" i="1"/>
  <c r="AT43" i="1" s="1"/>
  <c r="AV43" i="1" s="1"/>
  <c r="AR45" i="1"/>
  <c r="AS45" i="1" s="1"/>
  <c r="AT45" i="1" s="1"/>
  <c r="AV45" i="1" s="1"/>
  <c r="AP45" i="1"/>
  <c r="AR47" i="1"/>
  <c r="AS47" i="1" s="1"/>
  <c r="AT47" i="1" s="1"/>
  <c r="AV47" i="1" s="1"/>
  <c r="AP47" i="1"/>
  <c r="AQ51" i="1"/>
  <c r="AR51" i="1"/>
  <c r="AP51" i="1"/>
  <c r="AR29" i="1"/>
  <c r="AP29" i="1"/>
  <c r="AS29" i="1"/>
  <c r="AT29" i="1" s="1"/>
  <c r="AV29" i="1" s="1"/>
  <c r="AR54" i="1"/>
  <c r="AP54" i="1"/>
  <c r="AR58" i="1"/>
  <c r="AP58" i="1"/>
  <c r="AR62" i="1"/>
  <c r="AP62" i="1"/>
  <c r="AR66" i="1"/>
  <c r="AP66" i="1"/>
  <c r="AR70" i="1"/>
  <c r="AP70" i="1"/>
  <c r="AR74" i="1"/>
  <c r="AP74" i="1"/>
  <c r="AR78" i="1"/>
  <c r="AP78" i="1"/>
  <c r="AR81" i="1"/>
  <c r="AP81" i="1"/>
  <c r="AO89" i="1"/>
  <c r="AR85" i="1"/>
  <c r="AP8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P18" i="1"/>
  <c r="AR18" i="1"/>
  <c r="AS18" i="1" s="1"/>
  <c r="AT18" i="1" s="1"/>
  <c r="AV18" i="1" s="1"/>
  <c r="AP19" i="1"/>
  <c r="AR19" i="1"/>
  <c r="AS19" i="1" s="1"/>
  <c r="AT19" i="1" s="1"/>
  <c r="AV19" i="1" s="1"/>
  <c r="AP20" i="1"/>
  <c r="AR20" i="1"/>
  <c r="AS20" i="1" s="1"/>
  <c r="AT20" i="1" s="1"/>
  <c r="AV20" i="1" s="1"/>
  <c r="AP21" i="1"/>
  <c r="AR21" i="1"/>
  <c r="AS21" i="1" s="1"/>
  <c r="AT21" i="1" s="1"/>
  <c r="AV21" i="1" s="1"/>
  <c r="AP22" i="1"/>
  <c r="AR22" i="1"/>
  <c r="AS22" i="1" s="1"/>
  <c r="AT22" i="1" s="1"/>
  <c r="AV22" i="1" s="1"/>
  <c r="AP23" i="1"/>
  <c r="AR23" i="1"/>
  <c r="AS23" i="1" s="1"/>
  <c r="AT23" i="1" s="1"/>
  <c r="AV23" i="1" s="1"/>
  <c r="AP24" i="1"/>
  <c r="AR24" i="1"/>
  <c r="AS24" i="1" s="1"/>
  <c r="AT24" i="1" s="1"/>
  <c r="AV24" i="1" s="1"/>
  <c r="AP25" i="1"/>
  <c r="AR25" i="1"/>
  <c r="AS25" i="1" s="1"/>
  <c r="AT25" i="1" s="1"/>
  <c r="AV25" i="1" s="1"/>
  <c r="AP26" i="1"/>
  <c r="AR26" i="1"/>
  <c r="AS26" i="1" s="1"/>
  <c r="AT26" i="1" s="1"/>
  <c r="AV26" i="1" s="1"/>
  <c r="AP27" i="1"/>
  <c r="AR27" i="1"/>
  <c r="AP28" i="1"/>
  <c r="AR28" i="1"/>
  <c r="AS28" i="1" s="1"/>
  <c r="AT28" i="1" s="1"/>
  <c r="AV28" i="1" s="1"/>
  <c r="AP31" i="1"/>
  <c r="AR31" i="1"/>
  <c r="AS31" i="1" s="1"/>
  <c r="AT31" i="1" s="1"/>
  <c r="AV31" i="1" s="1"/>
  <c r="AP32" i="1"/>
  <c r="AR32" i="1"/>
  <c r="AS32" i="1" s="1"/>
  <c r="AT32" i="1" s="1"/>
  <c r="AV32" i="1" s="1"/>
  <c r="AP34" i="1"/>
  <c r="AR34" i="1"/>
  <c r="AS34" i="1" s="1"/>
  <c r="AT34" i="1" s="1"/>
  <c r="AV34" i="1" s="1"/>
  <c r="AP36" i="1"/>
  <c r="AR36" i="1"/>
  <c r="AS36" i="1" s="1"/>
  <c r="AT36" i="1" s="1"/>
  <c r="AV36" i="1" s="1"/>
  <c r="AP38" i="1"/>
  <c r="AR38" i="1"/>
  <c r="AS38" i="1" s="1"/>
  <c r="AT38" i="1" s="1"/>
  <c r="AV38" i="1" s="1"/>
  <c r="AP40" i="1"/>
  <c r="AR40" i="1"/>
  <c r="AS40" i="1" s="1"/>
  <c r="AT40" i="1" s="1"/>
  <c r="AV40" i="1" s="1"/>
  <c r="AP42" i="1"/>
  <c r="AR42" i="1"/>
  <c r="AS42" i="1" s="1"/>
  <c r="AT42" i="1" s="1"/>
  <c r="AV42" i="1" s="1"/>
  <c r="AP44" i="1"/>
  <c r="AR44" i="1"/>
  <c r="AS44" i="1" s="1"/>
  <c r="AT44" i="1" s="1"/>
  <c r="AV44" i="1" s="1"/>
  <c r="AP46" i="1"/>
  <c r="AR46" i="1"/>
  <c r="AS46" i="1" s="1"/>
  <c r="AT46" i="1" s="1"/>
  <c r="AV46" i="1" s="1"/>
  <c r="AP48" i="1"/>
  <c r="AR48" i="1"/>
  <c r="AS48" i="1" s="1"/>
  <c r="AT48" i="1" s="1"/>
  <c r="AV48" i="1" s="1"/>
  <c r="AL91" i="1"/>
  <c r="AO50" i="1"/>
  <c r="AQ52" i="1"/>
  <c r="AR53" i="1"/>
  <c r="AS53" i="1" s="1"/>
  <c r="AT53" i="1" s="1"/>
  <c r="AV53" i="1" s="1"/>
  <c r="AR57" i="1"/>
  <c r="AS57" i="1" s="1"/>
  <c r="AT57" i="1" s="1"/>
  <c r="AV57" i="1" s="1"/>
  <c r="AR61" i="1"/>
  <c r="AS61" i="1" s="1"/>
  <c r="AT61" i="1" s="1"/>
  <c r="AV61" i="1" s="1"/>
  <c r="AR65" i="1"/>
  <c r="AS65" i="1" s="1"/>
  <c r="AT65" i="1" s="1"/>
  <c r="AV65" i="1" s="1"/>
  <c r="AR69" i="1"/>
  <c r="AS69" i="1" s="1"/>
  <c r="AT69" i="1" s="1"/>
  <c r="AV69" i="1" s="1"/>
  <c r="AR73" i="1"/>
  <c r="AS73" i="1" s="1"/>
  <c r="AT73" i="1" s="1"/>
  <c r="AV73" i="1" s="1"/>
  <c r="AR77" i="1"/>
  <c r="AS77" i="1" s="1"/>
  <c r="AT77" i="1" s="1"/>
  <c r="AV77" i="1" s="1"/>
  <c r="G80" i="1"/>
  <c r="AR84" i="1"/>
  <c r="AS84" i="1" s="1"/>
  <c r="AT84" i="1" s="1"/>
  <c r="AV84" i="1" s="1"/>
  <c r="AR88" i="1"/>
  <c r="AS88" i="1" s="1"/>
  <c r="AT88" i="1" s="1"/>
  <c r="AV88" i="1" s="1"/>
  <c r="AR56" i="1"/>
  <c r="AS56" i="1" s="1"/>
  <c r="AT56" i="1" s="1"/>
  <c r="AV56" i="1" s="1"/>
  <c r="AP56" i="1"/>
  <c r="AR60" i="1"/>
  <c r="AS60" i="1" s="1"/>
  <c r="AT60" i="1" s="1"/>
  <c r="AV60" i="1" s="1"/>
  <c r="AP60" i="1"/>
  <c r="AR64" i="1"/>
  <c r="AS64" i="1" s="1"/>
  <c r="AT64" i="1" s="1"/>
  <c r="AV64" i="1" s="1"/>
  <c r="AP64" i="1"/>
  <c r="AR68" i="1"/>
  <c r="AS68" i="1" s="1"/>
  <c r="AT68" i="1" s="1"/>
  <c r="AV68" i="1" s="1"/>
  <c r="AP68" i="1"/>
  <c r="AR72" i="1"/>
  <c r="AS72" i="1" s="1"/>
  <c r="AT72" i="1" s="1"/>
  <c r="AV72" i="1" s="1"/>
  <c r="AP72" i="1"/>
  <c r="AR76" i="1"/>
  <c r="AS76" i="1" s="1"/>
  <c r="AT76" i="1" s="1"/>
  <c r="AV76" i="1" s="1"/>
  <c r="AP76" i="1"/>
  <c r="AR83" i="1"/>
  <c r="AS83" i="1" s="1"/>
  <c r="AT83" i="1" s="1"/>
  <c r="AV83" i="1" s="1"/>
  <c r="AP83" i="1"/>
  <c r="AR87" i="1"/>
  <c r="AS87" i="1" s="1"/>
  <c r="AT87" i="1" s="1"/>
  <c r="AV87" i="1" s="1"/>
  <c r="AP87" i="1"/>
  <c r="AS27" i="1"/>
  <c r="AT27" i="1" s="1"/>
  <c r="AV27" i="1" s="1"/>
  <c r="AP52" i="1"/>
  <c r="AR52" i="1"/>
  <c r="AP53" i="1"/>
  <c r="AQ54" i="1"/>
  <c r="AR55" i="1"/>
  <c r="AS55" i="1" s="1"/>
  <c r="AT55" i="1" s="1"/>
  <c r="AV55" i="1" s="1"/>
  <c r="AP57" i="1"/>
  <c r="AQ58" i="1"/>
  <c r="AS58" i="1" s="1"/>
  <c r="AT58" i="1" s="1"/>
  <c r="AV58" i="1" s="1"/>
  <c r="AR59" i="1"/>
  <c r="AS59" i="1" s="1"/>
  <c r="AT59" i="1" s="1"/>
  <c r="AV59" i="1" s="1"/>
  <c r="AP61" i="1"/>
  <c r="AQ62" i="1"/>
  <c r="AR63" i="1"/>
  <c r="AS63" i="1" s="1"/>
  <c r="AT63" i="1" s="1"/>
  <c r="AV63" i="1" s="1"/>
  <c r="AP65" i="1"/>
  <c r="AQ66" i="1"/>
  <c r="AR67" i="1"/>
  <c r="AS67" i="1" s="1"/>
  <c r="AT67" i="1" s="1"/>
  <c r="AV67" i="1" s="1"/>
  <c r="AP69" i="1"/>
  <c r="AQ70" i="1"/>
  <c r="AR71" i="1"/>
  <c r="AS71" i="1" s="1"/>
  <c r="AT71" i="1" s="1"/>
  <c r="AV71" i="1" s="1"/>
  <c r="AP73" i="1"/>
  <c r="AQ74" i="1"/>
  <c r="AS74" i="1" s="1"/>
  <c r="AT74" i="1" s="1"/>
  <c r="AV74" i="1" s="1"/>
  <c r="AR75" i="1"/>
  <c r="AS75" i="1" s="1"/>
  <c r="AT75" i="1" s="1"/>
  <c r="AV75" i="1" s="1"/>
  <c r="AP77" i="1"/>
  <c r="AQ78" i="1"/>
  <c r="AR79" i="1"/>
  <c r="AS79" i="1" s="1"/>
  <c r="AT79" i="1" s="1"/>
  <c r="AV79" i="1" s="1"/>
  <c r="A89" i="1"/>
  <c r="T89" i="1"/>
  <c r="T90" i="1" s="1"/>
  <c r="AL89" i="1"/>
  <c r="AL90" i="1" s="1"/>
  <c r="AO91" i="1" s="1"/>
  <c r="AQ81" i="1"/>
  <c r="AR82" i="1"/>
  <c r="AS82" i="1" s="1"/>
  <c r="AT82" i="1" s="1"/>
  <c r="AV82" i="1" s="1"/>
  <c r="AP84" i="1"/>
  <c r="AQ85" i="1"/>
  <c r="AS85" i="1" s="1"/>
  <c r="AT85" i="1" s="1"/>
  <c r="AV85" i="1" s="1"/>
  <c r="AR86" i="1"/>
  <c r="AS86" i="1" s="1"/>
  <c r="AT86" i="1" s="1"/>
  <c r="AV86" i="1" s="1"/>
  <c r="AP88" i="1"/>
  <c r="G97" i="1"/>
  <c r="AS66" i="1" l="1"/>
  <c r="AT66" i="1" s="1"/>
  <c r="AV66" i="1" s="1"/>
  <c r="G90" i="1"/>
  <c r="AU17" i="1"/>
  <c r="AU49" i="1" s="1"/>
  <c r="AU90" i="1" s="1"/>
  <c r="AQ91" i="1"/>
  <c r="AP91" i="1"/>
  <c r="AQ89" i="1"/>
  <c r="AS81" i="1"/>
  <c r="AR50" i="1"/>
  <c r="AR80" i="1" s="1"/>
  <c r="AP50" i="1"/>
  <c r="AP80" i="1" s="1"/>
  <c r="AO80" i="1"/>
  <c r="AQ50" i="1"/>
  <c r="AP89" i="1"/>
  <c r="AS78" i="1"/>
  <c r="AT78" i="1" s="1"/>
  <c r="AV78" i="1" s="1"/>
  <c r="AS70" i="1"/>
  <c r="AT70" i="1" s="1"/>
  <c r="AV70" i="1" s="1"/>
  <c r="AS62" i="1"/>
  <c r="AT62" i="1" s="1"/>
  <c r="AV62" i="1" s="1"/>
  <c r="AS54" i="1"/>
  <c r="AT54" i="1" s="1"/>
  <c r="AV54" i="1" s="1"/>
  <c r="AR89" i="1"/>
  <c r="A49" i="1"/>
  <c r="AS51" i="1"/>
  <c r="AT51" i="1" s="1"/>
  <c r="AV51" i="1" s="1"/>
  <c r="AS16" i="1"/>
  <c r="AT16" i="1" s="1"/>
  <c r="AV16" i="1" s="1"/>
  <c r="AS15" i="1"/>
  <c r="AT15" i="1" s="1"/>
  <c r="AV15" i="1" s="1"/>
  <c r="AO49" i="1"/>
  <c r="AR14" i="1"/>
  <c r="AR49" i="1" s="1"/>
  <c r="AP14" i="1"/>
  <c r="AP49" i="1" s="1"/>
  <c r="AS52" i="1"/>
  <c r="AT52" i="1" s="1"/>
  <c r="AV52" i="1" s="1"/>
  <c r="AP90" i="1" l="1"/>
  <c r="AR90" i="1"/>
  <c r="AV17" i="1"/>
  <c r="A50" i="1"/>
  <c r="AQ80" i="1"/>
  <c r="AS50" i="1"/>
  <c r="AS89" i="1"/>
  <c r="AT81" i="1"/>
  <c r="AQ49" i="1"/>
  <c r="AQ90" i="1" s="1"/>
  <c r="AS14" i="1"/>
  <c r="AO90" i="1"/>
  <c r="G101" i="1"/>
  <c r="AH100" i="1"/>
  <c r="AH94" i="1" l="1"/>
  <c r="AR91" i="1"/>
  <c r="AS49" i="1"/>
  <c r="AT14" i="1"/>
  <c r="AH96" i="1"/>
  <c r="AS91" i="1"/>
  <c r="AT89" i="1"/>
  <c r="AV81" i="1"/>
  <c r="AV89" i="1" s="1"/>
  <c r="AS80" i="1"/>
  <c r="AT50" i="1"/>
  <c r="A51" i="1"/>
  <c r="A52" i="1" s="1"/>
  <c r="A53" i="1" s="1"/>
  <c r="A80" i="1" l="1"/>
  <c r="A90" i="1" s="1"/>
  <c r="AT80" i="1"/>
  <c r="AV50" i="1"/>
  <c r="AT49" i="1"/>
  <c r="AV14" i="1"/>
  <c r="AS90" i="1"/>
  <c r="AT91" i="1" s="1"/>
  <c r="AT90" i="1" l="1"/>
  <c r="AV91" i="1" s="1"/>
  <c r="AV49" i="1"/>
  <c r="AV80" i="1"/>
  <c r="AV90" i="1" l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P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P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Q91" author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W9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D9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9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9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G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G10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G10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<sst xmlns="http://schemas.openxmlformats.org/spreadsheetml/2006/main" count="314" uniqueCount="154">
  <si>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</si>
  <si>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</si>
  <si>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</si>
  <si>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</si>
  <si>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</si>
  <si>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</si>
  <si>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t>8,41 % з мінімальной зарплати Інвалід</t>
  </si>
  <si>
    <t>Дата</t>
  </si>
  <si>
    <t>Календа-</t>
  </si>
  <si>
    <t xml:space="preserve"> 661 бух.рах.</t>
  </si>
  <si>
    <t xml:space="preserve">ДО </t>
  </si>
  <si>
    <t>Всего</t>
  </si>
  <si>
    <t>Кількість</t>
  </si>
  <si>
    <t>зарплата</t>
  </si>
  <si>
    <t>дней</t>
  </si>
  <si>
    <t>Х</t>
  </si>
  <si>
    <t>кален-</t>
  </si>
  <si>
    <t xml:space="preserve">№  </t>
  </si>
  <si>
    <t>ди</t>
  </si>
  <si>
    <t>Зарплата</t>
  </si>
  <si>
    <t>за</t>
  </si>
  <si>
    <t>ни</t>
  </si>
  <si>
    <t>пор.</t>
  </si>
  <si>
    <t>По дого-</t>
  </si>
  <si>
    <t>ворам:</t>
  </si>
  <si>
    <t>число</t>
  </si>
  <si>
    <t>Постанов</t>
  </si>
  <si>
    <t>651 бух. рах.</t>
  </si>
  <si>
    <t>числа</t>
  </si>
  <si>
    <t xml:space="preserve"> </t>
  </si>
  <si>
    <t>14 мар - 6 апр</t>
  </si>
  <si>
    <t>I. ШТАТНІ ↑ →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</si>
  <si>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</si>
  <si>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I I. ПО ДОГОВОРУ ЦПХ ↑ →</t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</si>
  <si>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</si>
  <si>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</si>
  <si>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t>Перевірка по діагоналі →</t>
  </si>
  <si>
    <r>
      <rPr>
        <sz val="11"/>
        <color rgb="FF0000CC"/>
        <rFont val="Calibri"/>
        <family val="2"/>
        <charset val="204"/>
      </rPr>
      <t>←</t>
    </r>
    <r>
      <rPr>
        <sz val="11"/>
        <color rgb="FF0000CC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</si>
  <si>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Рух трудових ресурсів та середня заробітна плата за </t>
  </si>
  <si>
    <t>Для звіту з праці:</t>
  </si>
  <si>
    <t>Код рядка</t>
  </si>
  <si>
    <t xml:space="preserve">Кількість штатних працівників на </t>
  </si>
  <si>
    <r>
      <t xml:space="preserve">Фонд оплати праці усіх працівників, тис. грн. </t>
    </r>
    <r>
      <rPr>
        <i/>
        <sz val="11"/>
        <color theme="1"/>
        <rFont val="Calibri"/>
        <family val="2"/>
        <charset val="204"/>
        <scheme val="minor"/>
      </rPr>
      <t>(з одним десятковим знаком)</t>
    </r>
  </si>
  <si>
    <t>Прийнято за звітній місяць, осіб</t>
  </si>
  <si>
    <t>Сума податку з доходів фізичних осіб, що відрахована з фонду оплати праці усіх</t>
  </si>
  <si>
    <t>Звільнено за звітній місяць, осіб</t>
  </si>
  <si>
    <r>
      <t xml:space="preserve">працівників (крім тимчасової непрацездатності), тис грн.  </t>
    </r>
    <r>
      <rPr>
        <i/>
        <sz val="8"/>
        <color theme="1"/>
        <rFont val="Calibri"/>
        <family val="2"/>
        <charset val="204"/>
        <scheme val="minor"/>
      </rPr>
      <t>(з одним десятковим знаком)</t>
    </r>
  </si>
  <si>
    <r>
      <t xml:space="preserve">Середньооблікова кількість штатних працівників, осіб </t>
    </r>
    <r>
      <rPr>
        <i/>
        <sz val="11"/>
        <color theme="1"/>
        <rFont val="Calibri"/>
        <family val="2"/>
        <charset val="204"/>
        <scheme val="minor"/>
      </rPr>
      <t>(у цілих числах)</t>
    </r>
  </si>
  <si>
    <t xml:space="preserve">Кількість відпрацьованого робочого часу штатними працівниками, люд. Год (у </t>
  </si>
  <si>
    <t>Кількість календарних днів  у</t>
  </si>
  <si>
    <t>цілих числах)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</si>
  <si>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</si>
  <si>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Фонд оплати праці штатних працівників, тис. грн. (з одним десятковим знаком)</t>
  </si>
  <si>
    <t>Середня заробітна плата штатного працівника</t>
  </si>
  <si>
    <t>Приём</t>
  </si>
  <si>
    <t>Уволь-</t>
  </si>
  <si>
    <t xml:space="preserve">            Отпуск</t>
  </si>
  <si>
    <t>штатных</t>
  </si>
  <si>
    <t>нения</t>
  </si>
  <si>
    <t>Срок</t>
  </si>
  <si>
    <t>Количе-</t>
  </si>
  <si>
    <t>рные дни</t>
  </si>
  <si>
    <t>ство</t>
  </si>
  <si>
    <t>пребыва-</t>
  </si>
  <si>
    <t xml:space="preserve">Фамилия </t>
  </si>
  <si>
    <t>в этом</t>
  </si>
  <si>
    <t>ния</t>
  </si>
  <si>
    <t>имя отчество</t>
  </si>
  <si>
    <t>месяце</t>
  </si>
  <si>
    <t>с какого</t>
  </si>
  <si>
    <t>дарных</t>
  </si>
  <si>
    <t>трудовых</t>
  </si>
  <si>
    <t>по какое</t>
  </si>
  <si>
    <t>отноше-</t>
  </si>
  <si>
    <t>ниях на</t>
  </si>
  <si>
    <t>пред-</t>
  </si>
  <si>
    <t>приятии</t>
  </si>
  <si>
    <t>Отработано на объектах дни и часы</t>
  </si>
  <si>
    <t>Норма продолжительности рабочего времени: дни / часы</t>
  </si>
  <si>
    <t>Дни</t>
  </si>
  <si>
    <t>Часы</t>
  </si>
  <si>
    <t xml:space="preserve">Расчётно-платёжная ведоместь № «_____» за </t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</si>
  <si>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</si>
  <si>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</si>
  <si>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</si>
  <si>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</si>
  <si>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</si>
  <si>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</si>
  <si>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</si>
  <si>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</si>
  <si>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r>
      <rPr>
        <b/>
        <sz val="11"/>
        <color rgb="FF0000CC"/>
        <rFont val="Calibri"/>
        <family val="2"/>
        <charset val="204"/>
        <scheme val="minor"/>
      </rPr>
      <t xml:space="preserve">НАСЧИТАНО: </t>
    </r>
    <r>
      <rPr>
        <sz val="11"/>
        <color rgb="FF0000CC"/>
        <rFont val="Calibri"/>
        <family val="2"/>
        <charset val="204"/>
        <scheme val="minor"/>
      </rPr>
      <t xml:space="preserve">Заработная плата, Відпустка, Расчётные, гривен </t>
    </r>
  </si>
  <si>
    <t>Курочкин Никита Никитович Инвалид  (Карта)</t>
  </si>
  <si>
    <t>Соловьёв Андрей Андреевич Инвалид  (Карта)</t>
  </si>
  <si>
    <t>Зуев Иван Михайлович Инвалид  (Карта)</t>
  </si>
  <si>
    <t>Иванов Иван Иванович (Карта)</t>
  </si>
  <si>
    <t>Петров Пётр Петрович (Карта)</t>
  </si>
  <si>
    <t>Сидоров Сергей Сергеевич (Карта)</t>
  </si>
  <si>
    <t>Иваненко Илья  Иванович (Карта)</t>
  </si>
  <si>
    <t>Петренко Павел Павлович (Карта)</t>
  </si>
  <si>
    <t>Сергиенко Валерий Николаевич (Карта)</t>
  </si>
  <si>
    <t>Травкин Сергей Петрович (Льгота 150%) Инвалид (Карта)</t>
  </si>
  <si>
    <t>Пономарёв Олег Олегович (Карта)</t>
  </si>
  <si>
    <t>Синичкин Виктор викторович (Карта)</t>
  </si>
  <si>
    <t>Козлов Игорь Сергеевич (Карта)</t>
  </si>
  <si>
    <t>Цветков Трофим Трофимович (Карта)</t>
  </si>
  <si>
    <t>Кабанов Александр Александрович (Карта)</t>
  </si>
  <si>
    <t>УДЕРЖАНО</t>
  </si>
  <si>
    <t xml:space="preserve">Алыменты, </t>
  </si>
  <si>
    <t>Постанов-</t>
  </si>
  <si>
    <t>ВИДАЧИ</t>
  </si>
  <si>
    <t>Отпуск</t>
  </si>
  <si>
    <t>Расчёт-</t>
  </si>
  <si>
    <t>ВСЕГО</t>
  </si>
  <si>
    <t xml:space="preserve">НДФЛ: </t>
  </si>
  <si>
    <t>Военный</t>
  </si>
  <si>
    <t>ления</t>
  </si>
  <si>
    <t>После</t>
  </si>
  <si>
    <t>ные</t>
  </si>
  <si>
    <t>Единый</t>
  </si>
  <si>
    <t>Налог</t>
  </si>
  <si>
    <t>сбор</t>
  </si>
  <si>
    <t>удер</t>
  </si>
  <si>
    <t>без удер-</t>
  </si>
  <si>
    <t>удержа-</t>
  </si>
  <si>
    <t>Фамилия</t>
  </si>
  <si>
    <t xml:space="preserve"> + Отпуск</t>
  </si>
  <si>
    <t>социаль-</t>
  </si>
  <si>
    <t>с доходов</t>
  </si>
  <si>
    <t>с заработ-</t>
  </si>
  <si>
    <t>жано</t>
  </si>
  <si>
    <t>жаных</t>
  </si>
  <si>
    <t>ных али-</t>
  </si>
  <si>
    <t xml:space="preserve"> + Расчё-</t>
  </si>
  <si>
    <t>ный</t>
  </si>
  <si>
    <t>физичес-</t>
  </si>
  <si>
    <t>ной</t>
  </si>
  <si>
    <t>с зара-</t>
  </si>
  <si>
    <t>алимен-</t>
  </si>
  <si>
    <t>ментов,</t>
  </si>
  <si>
    <t>тные</t>
  </si>
  <si>
    <t>взнос</t>
  </si>
  <si>
    <t>ких лиц</t>
  </si>
  <si>
    <t>платы</t>
  </si>
  <si>
    <t>ботной</t>
  </si>
  <si>
    <t>тов</t>
  </si>
  <si>
    <t>с зароб.</t>
  </si>
  <si>
    <t>Инв. 8,41 %</t>
  </si>
  <si>
    <t>Щеглов Василий Николаевич (Карта) 2 детей до 18 лет</t>
  </si>
  <si>
    <t>Начис-</t>
  </si>
  <si>
    <t>ФОТ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</si>
  <si>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Льгота </t>
    </r>
    <r>
      <rPr>
        <sz val="11"/>
        <color theme="2" tint="-0.749992370372631"/>
        <rFont val="Calibri"/>
        <family val="2"/>
        <charset val="204"/>
        <scheme val="minor"/>
      </rPr>
      <t>в месяце прийома</t>
    </r>
  </si>
  <si>
    <r>
      <rPr>
        <b/>
        <sz val="11"/>
        <color theme="2" tint="-0.749992370372631"/>
        <rFont val="Calibri"/>
        <family val="2"/>
        <charset val="204"/>
        <scheme val="minor"/>
      </rPr>
      <t>применяется</t>
    </r>
    <r>
      <rPr>
        <sz val="11"/>
        <color theme="2" tint="-0.749992370372631"/>
        <rFont val="Calibri"/>
        <family val="2"/>
        <charset val="204"/>
        <scheme val="minor"/>
      </rPr>
      <t>. А в месяце</t>
    </r>
  </si>
  <si>
    <r>
      <t xml:space="preserve">увольнения </t>
    </r>
    <r>
      <rPr>
        <b/>
        <sz val="11"/>
        <color theme="2" tint="-0.749992370372631"/>
        <rFont val="Calibri"/>
        <family val="2"/>
        <charset val="204"/>
        <scheme val="minor"/>
      </rPr>
      <t>не применяется</t>
    </r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</si>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</sst>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\ yyyy"/>
    <numFmt numFmtId="165" formatCode="[$-419]mmmm\ yyyy;@"/>
    <numFmt numFmtId="166" formatCode="h:mm;@"/>
    <numFmt numFmtId="167" formatCode="0.0%"/>
    <numFmt numFmtId="168" formatCode="[$-419]d\ mmm;@"/>
    <numFmt numFmtId="169" formatCode="#,##0.0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0.5"/>
      <color theme="10"/>
      <name val="Calibri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b/>
      <i/>
      <sz val="1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</cellStyleXfs>
  <cellXfs count="25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49" fontId="5" fillId="2" borderId="0" xfId="0" applyNumberFormat="1" applyFont="1" applyFill="1" applyAlignment="1" applyProtection="1">
      <alignment horizontal="left"/>
      <protection locked="0"/>
    </xf>
    <xf numFmtId="0" fontId="6" fillId="0" borderId="1" xfId="1" applyFill="1" applyBorder="1" applyAlignment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4" fontId="6" fillId="3" borderId="4" xfId="1" applyNumberFormat="1" applyFill="1" applyBorder="1" applyAlignment="1" applyProtection="1">
      <alignment horizontal="left"/>
    </xf>
    <xf numFmtId="0" fontId="6" fillId="0" borderId="0" xfId="1" applyAlignment="1" applyProtection="1"/>
    <xf numFmtId="4" fontId="6" fillId="3" borderId="0" xfId="1" applyNumberFormat="1" applyFill="1" applyAlignment="1" applyProtection="1">
      <alignment horizontal="center"/>
    </xf>
    <xf numFmtId="0" fontId="8" fillId="0" borderId="5" xfId="0" applyFont="1" applyBorder="1" applyProtection="1"/>
    <xf numFmtId="4" fontId="0" fillId="0" borderId="0" xfId="0" applyNumberFormat="1" applyAlignment="1" applyProtection="1">
      <alignment horizontal="center"/>
    </xf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8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6" fillId="0" borderId="9" xfId="1" applyBorder="1" applyAlignment="1" applyProtection="1">
      <alignment horizontal="center"/>
    </xf>
    <xf numFmtId="0" fontId="6" fillId="0" borderId="12" xfId="1" applyBorder="1" applyAlignment="1" applyProtection="1">
      <alignment horizontal="center"/>
    </xf>
    <xf numFmtId="0" fontId="3" fillId="0" borderId="8" xfId="0" applyFont="1" applyBorder="1" applyProtection="1"/>
    <xf numFmtId="0" fontId="2" fillId="0" borderId="12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1" xfId="0" applyFont="1" applyBorder="1" applyProtection="1"/>
    <xf numFmtId="0" fontId="14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3" fillId="0" borderId="7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0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16" xfId="0" applyBorder="1" applyAlignment="1" applyProtection="1">
      <alignment horizontal="center"/>
    </xf>
    <xf numFmtId="0" fontId="0" fillId="0" borderId="16" xfId="0" applyBorder="1" applyProtection="1"/>
    <xf numFmtId="0" fontId="6" fillId="0" borderId="15" xfId="1" applyBorder="1" applyAlignment="1" applyProtection="1">
      <alignment horizontal="center"/>
    </xf>
    <xf numFmtId="0" fontId="6" fillId="0" borderId="16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13" fillId="0" borderId="17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0" fillId="0" borderId="21" xfId="0" applyBorder="1" applyAlignment="1" applyProtection="1">
      <alignment horizontal="center"/>
    </xf>
    <xf numFmtId="0" fontId="0" fillId="0" borderId="21" xfId="0" applyBorder="1" applyProtection="1"/>
    <xf numFmtId="0" fontId="0" fillId="0" borderId="1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0" fillId="0" borderId="22" xfId="0" applyBorder="1" applyProtection="1"/>
    <xf numFmtId="0" fontId="21" fillId="0" borderId="16" xfId="0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9" fontId="3" fillId="5" borderId="0" xfId="0" applyNumberFormat="1" applyFont="1" applyFill="1" applyBorder="1" applyAlignment="1" applyProtection="1">
      <alignment horizontal="center"/>
    </xf>
    <xf numFmtId="0" fontId="21" fillId="0" borderId="5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0" fillId="0" borderId="24" xfId="0" applyBorder="1" applyProtection="1"/>
    <xf numFmtId="0" fontId="0" fillId="0" borderId="16" xfId="0" applyFill="1" applyBorder="1" applyAlignment="1" applyProtection="1">
      <alignment horizontal="center"/>
    </xf>
    <xf numFmtId="0" fontId="23" fillId="0" borderId="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21" fillId="0" borderId="16" xfId="0" applyFont="1" applyBorder="1" applyProtection="1"/>
    <xf numFmtId="9" fontId="7" fillId="0" borderId="16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7" fillId="0" borderId="16" xfId="0" applyFont="1" applyBorder="1" applyProtection="1"/>
    <xf numFmtId="0" fontId="24" fillId="5" borderId="5" xfId="1" applyFont="1" applyFill="1" applyBorder="1" applyAlignment="1" applyProtection="1">
      <alignment horizontal="center"/>
    </xf>
    <xf numFmtId="9" fontId="3" fillId="2" borderId="16" xfId="0" applyNumberFormat="1" applyFont="1" applyFill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9" fontId="3" fillId="0" borderId="21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Protection="1"/>
    <xf numFmtId="0" fontId="0" fillId="0" borderId="17" xfId="0" applyFill="1" applyBorder="1" applyProtection="1"/>
    <xf numFmtId="0" fontId="0" fillId="3" borderId="17" xfId="0" applyFill="1" applyBorder="1" applyProtection="1">
      <protection locked="0"/>
    </xf>
    <xf numFmtId="168" fontId="0" fillId="3" borderId="14" xfId="0" applyNumberFormat="1" applyFill="1" applyBorder="1" applyAlignment="1" applyProtection="1">
      <alignment horizontal="center"/>
      <protection locked="0"/>
    </xf>
    <xf numFmtId="16" fontId="0" fillId="3" borderId="14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center"/>
    </xf>
    <xf numFmtId="4" fontId="3" fillId="5" borderId="17" xfId="0" applyNumberFormat="1" applyFont="1" applyFill="1" applyBorder="1" applyAlignment="1" applyProtection="1">
      <alignment horizontal="center"/>
      <protection locked="0"/>
    </xf>
    <xf numFmtId="4" fontId="13" fillId="0" borderId="17" xfId="0" applyNumberFormat="1" applyFont="1" applyBorder="1" applyAlignment="1" applyProtection="1">
      <alignment horizontal="center"/>
    </xf>
    <xf numFmtId="4" fontId="25" fillId="4" borderId="17" xfId="0" applyNumberFormat="1" applyFont="1" applyFill="1" applyBorder="1" applyAlignment="1" applyProtection="1">
      <alignment horizontal="center"/>
    </xf>
    <xf numFmtId="4" fontId="22" fillId="0" borderId="17" xfId="0" applyNumberFormat="1" applyFont="1" applyBorder="1" applyAlignment="1" applyProtection="1">
      <alignment horizontal="center"/>
    </xf>
    <xf numFmtId="4" fontId="26" fillId="0" borderId="17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4" fontId="3" fillId="0" borderId="0" xfId="0" applyNumberFormat="1" applyFont="1" applyBorder="1" applyAlignment="1" applyProtection="1">
      <alignment horizontal="center"/>
    </xf>
    <xf numFmtId="0" fontId="0" fillId="3" borderId="14" xfId="0" applyFill="1" applyBorder="1" applyProtection="1">
      <protection locked="0"/>
    </xf>
    <xf numFmtId="4" fontId="3" fillId="3" borderId="14" xfId="0" applyNumberFormat="1" applyFont="1" applyFill="1" applyBorder="1" applyAlignment="1" applyProtection="1">
      <alignment horizontal="center"/>
      <protection locked="0"/>
    </xf>
    <xf numFmtId="4" fontId="3" fillId="5" borderId="14" xfId="0" applyNumberFormat="1" applyFont="1" applyFill="1" applyBorder="1" applyAlignment="1" applyProtection="1">
      <alignment horizontal="center"/>
      <protection locked="0"/>
    </xf>
    <xf numFmtId="4" fontId="22" fillId="0" borderId="14" xfId="0" applyNumberFormat="1" applyFont="1" applyBorder="1" applyAlignment="1" applyProtection="1">
      <alignment horizontal="center"/>
    </xf>
    <xf numFmtId="4" fontId="13" fillId="0" borderId="14" xfId="0" applyNumberFormat="1" applyFont="1" applyBorder="1" applyAlignment="1" applyProtection="1">
      <alignment horizontal="center"/>
    </xf>
    <xf numFmtId="4" fontId="22" fillId="5" borderId="14" xfId="0" applyNumberFormat="1" applyFont="1" applyFill="1" applyBorder="1" applyAlignment="1" applyProtection="1">
      <alignment horizontal="center"/>
    </xf>
    <xf numFmtId="4" fontId="22" fillId="0" borderId="14" xfId="0" applyNumberFormat="1" applyFont="1" applyFill="1" applyBorder="1" applyAlignment="1" applyProtection="1">
      <alignment horizontal="center"/>
    </xf>
    <xf numFmtId="0" fontId="27" fillId="3" borderId="14" xfId="0" applyFont="1" applyFill="1" applyBorder="1" applyProtection="1">
      <protection locked="0"/>
    </xf>
    <xf numFmtId="0" fontId="22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0" borderId="22" xfId="0" applyFont="1" applyBorder="1" applyProtection="1"/>
    <xf numFmtId="0" fontId="22" fillId="3" borderId="14" xfId="0" applyFont="1" applyFill="1" applyBorder="1" applyAlignment="1" applyProtection="1">
      <alignment horizontal="center"/>
      <protection locked="0"/>
    </xf>
    <xf numFmtId="0" fontId="26" fillId="0" borderId="17" xfId="0" applyFont="1" applyBorder="1" applyAlignment="1" applyProtection="1">
      <alignment horizontal="center"/>
    </xf>
    <xf numFmtId="4" fontId="3" fillId="0" borderId="14" xfId="0" applyNumberFormat="1" applyFont="1" applyBorder="1" applyAlignment="1" applyProtection="1">
      <alignment horizontal="center"/>
    </xf>
    <xf numFmtId="0" fontId="1" fillId="0" borderId="22" xfId="0" applyFont="1" applyBorder="1" applyProtection="1"/>
    <xf numFmtId="4" fontId="22" fillId="5" borderId="1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4" fontId="26" fillId="0" borderId="14" xfId="0" applyNumberFormat="1" applyFont="1" applyBorder="1" applyAlignment="1" applyProtection="1">
      <alignment horizontal="center"/>
    </xf>
    <xf numFmtId="0" fontId="28" fillId="0" borderId="26" xfId="0" applyFont="1" applyFill="1" applyBorder="1" applyAlignment="1" applyProtection="1">
      <alignment horizontal="right"/>
    </xf>
    <xf numFmtId="0" fontId="6" fillId="0" borderId="26" xfId="1" applyBorder="1" applyAlignment="1" applyProtection="1"/>
    <xf numFmtId="1" fontId="28" fillId="0" borderId="26" xfId="0" applyNumberFormat="1" applyFont="1" applyBorder="1" applyAlignment="1" applyProtection="1">
      <alignment horizontal="center"/>
    </xf>
    <xf numFmtId="1" fontId="28" fillId="0" borderId="28" xfId="0" applyNumberFormat="1" applyFont="1" applyBorder="1" applyAlignment="1" applyProtection="1">
      <alignment horizontal="center"/>
    </xf>
    <xf numFmtId="0" fontId="28" fillId="0" borderId="26" xfId="0" applyFont="1" applyBorder="1" applyAlignment="1" applyProtection="1">
      <alignment horizontal="center"/>
    </xf>
    <xf numFmtId="4" fontId="13" fillId="0" borderId="26" xfId="0" applyNumberFormat="1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center"/>
    </xf>
    <xf numFmtId="4" fontId="26" fillId="0" borderId="26" xfId="0" applyNumberFormat="1" applyFont="1" applyBorder="1" applyAlignment="1" applyProtection="1">
      <alignment horizontal="center"/>
    </xf>
    <xf numFmtId="4" fontId="13" fillId="0" borderId="25" xfId="0" applyNumberFormat="1" applyFont="1" applyBorder="1" applyAlignment="1" applyProtection="1">
      <alignment horizontal="center"/>
    </xf>
    <xf numFmtId="4" fontId="13" fillId="0" borderId="27" xfId="0" applyNumberFormat="1" applyFont="1" applyBorder="1" applyAlignment="1" applyProtection="1">
      <alignment horizontal="left"/>
    </xf>
    <xf numFmtId="4" fontId="13" fillId="0" borderId="0" xfId="0" applyNumberFormat="1" applyFont="1" applyBorder="1" applyAlignment="1" applyProtection="1">
      <alignment horizontal="center"/>
    </xf>
    <xf numFmtId="168" fontId="0" fillId="3" borderId="17" xfId="0" applyNumberFormat="1" applyFill="1" applyBorder="1" applyAlignment="1" applyProtection="1">
      <alignment horizontal="center"/>
      <protection locked="0"/>
    </xf>
    <xf numFmtId="4" fontId="3" fillId="4" borderId="17" xfId="0" applyNumberFormat="1" applyFont="1" applyFill="1" applyBorder="1" applyAlignment="1" applyProtection="1">
      <alignment horizontal="center"/>
    </xf>
    <xf numFmtId="4" fontId="31" fillId="4" borderId="14" xfId="2" applyNumberFormat="1" applyFont="1" applyFill="1" applyBorder="1" applyAlignment="1" applyProtection="1">
      <alignment horizontal="center"/>
    </xf>
    <xf numFmtId="4" fontId="3" fillId="4" borderId="14" xfId="0" applyNumberFormat="1" applyFont="1" applyFill="1" applyBorder="1" applyAlignment="1" applyProtection="1">
      <alignment horizontal="center"/>
    </xf>
    <xf numFmtId="168" fontId="28" fillId="0" borderId="26" xfId="0" applyNumberFormat="1" applyFont="1" applyBorder="1" applyAlignment="1" applyProtection="1">
      <alignment horizontal="center"/>
    </xf>
    <xf numFmtId="4" fontId="32" fillId="4" borderId="26" xfId="2" applyNumberFormat="1" applyFont="1" applyFill="1" applyBorder="1" applyAlignment="1" applyProtection="1">
      <alignment horizontal="center"/>
    </xf>
    <xf numFmtId="0" fontId="13" fillId="0" borderId="27" xfId="0" applyFont="1" applyBorder="1" applyProtection="1"/>
    <xf numFmtId="4" fontId="31" fillId="4" borderId="17" xfId="2" applyNumberFormat="1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28" fillId="0" borderId="14" xfId="0" applyFont="1" applyFill="1" applyBorder="1" applyAlignment="1" applyProtection="1">
      <alignment horizontal="right"/>
    </xf>
    <xf numFmtId="0" fontId="28" fillId="0" borderId="14" xfId="0" applyFont="1" applyBorder="1" applyProtection="1"/>
    <xf numFmtId="0" fontId="28" fillId="0" borderId="14" xfId="0" applyFont="1" applyBorder="1" applyAlignment="1" applyProtection="1">
      <alignment horizontal="center"/>
    </xf>
    <xf numFmtId="4" fontId="13" fillId="0" borderId="13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0" fontId="13" fillId="0" borderId="14" xfId="0" applyFont="1" applyFill="1" applyBorder="1" applyAlignment="1" applyProtection="1">
      <alignment horizontal="right"/>
    </xf>
    <xf numFmtId="0" fontId="13" fillId="0" borderId="14" xfId="0" applyFont="1" applyBorder="1" applyProtection="1"/>
    <xf numFmtId="1" fontId="13" fillId="0" borderId="14" xfId="0" applyNumberFormat="1" applyFont="1" applyBorder="1" applyAlignment="1" applyProtection="1">
      <alignment horizontal="center"/>
    </xf>
    <xf numFmtId="3" fontId="13" fillId="0" borderId="14" xfId="0" applyNumberFormat="1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4" fontId="22" fillId="0" borderId="0" xfId="0" applyNumberFormat="1" applyFont="1" applyAlignment="1" applyProtection="1">
      <alignment horizontal="center"/>
    </xf>
    <xf numFmtId="0" fontId="35" fillId="0" borderId="0" xfId="0" applyFont="1" applyBorder="1" applyProtection="1"/>
    <xf numFmtId="0" fontId="22" fillId="0" borderId="0" xfId="0" applyFont="1" applyProtection="1"/>
    <xf numFmtId="164" fontId="35" fillId="0" borderId="0" xfId="0" applyNumberFormat="1" applyFont="1" applyProtection="1"/>
    <xf numFmtId="0" fontId="0" fillId="0" borderId="1" xfId="0" applyBorder="1" applyProtection="1"/>
    <xf numFmtId="0" fontId="0" fillId="0" borderId="2" xfId="0" applyBorder="1" applyProtection="1"/>
    <xf numFmtId="0" fontId="7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0" fillId="0" borderId="0" xfId="0" applyBorder="1"/>
    <xf numFmtId="0" fontId="3" fillId="0" borderId="14" xfId="0" applyFont="1" applyBorder="1" applyProtection="1"/>
    <xf numFmtId="168" fontId="0" fillId="0" borderId="11" xfId="0" applyNumberFormat="1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6" xfId="0" applyBorder="1" applyAlignment="1" applyProtection="1">
      <alignment horizontal="center"/>
    </xf>
    <xf numFmtId="169" fontId="7" fillId="0" borderId="36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22" fillId="0" borderId="14" xfId="0" applyFont="1" applyBorder="1" applyProtection="1"/>
    <xf numFmtId="164" fontId="0" fillId="0" borderId="11" xfId="0" applyNumberFormat="1" applyFont="1" applyBorder="1" applyAlignment="1" applyProtection="1">
      <alignment horizontal="left"/>
    </xf>
    <xf numFmtId="3" fontId="7" fillId="0" borderId="36" xfId="0" applyNumberFormat="1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12" xfId="0" applyFont="1" applyBorder="1" applyProtection="1"/>
    <xf numFmtId="0" fontId="3" fillId="0" borderId="7" xfId="0" applyFont="1" applyBorder="1" applyProtection="1"/>
    <xf numFmtId="4" fontId="13" fillId="0" borderId="12" xfId="0" applyNumberFormat="1" applyFont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2" fillId="0" borderId="8" xfId="0" applyFont="1" applyBorder="1" applyProtection="1"/>
    <xf numFmtId="0" fontId="4" fillId="0" borderId="0" xfId="0" applyFont="1" applyFill="1" applyProtection="1"/>
    <xf numFmtId="0" fontId="22" fillId="3" borderId="17" xfId="0" applyFont="1" applyFill="1" applyBorder="1" applyProtection="1">
      <protection locked="0"/>
    </xf>
    <xf numFmtId="0" fontId="22" fillId="3" borderId="12" xfId="0" applyFont="1" applyFill="1" applyBorder="1" applyProtection="1">
      <protection locked="0"/>
    </xf>
    <xf numFmtId="0" fontId="22" fillId="3" borderId="10" xfId="0" applyFont="1" applyFill="1" applyBorder="1" applyProtection="1">
      <protection locked="0"/>
    </xf>
    <xf numFmtId="0" fontId="22" fillId="3" borderId="6" xfId="0" applyFont="1" applyFill="1" applyBorder="1" applyProtection="1">
      <protection locked="0"/>
    </xf>
    <xf numFmtId="0" fontId="52" fillId="3" borderId="17" xfId="0" applyFont="1" applyFill="1" applyBorder="1" applyProtection="1">
      <protection locked="0"/>
    </xf>
    <xf numFmtId="0" fontId="52" fillId="3" borderId="14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" fillId="0" borderId="0" xfId="0" applyFont="1" applyFill="1" applyBorder="1" applyProtection="1"/>
    <xf numFmtId="20" fontId="20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20" fontId="7" fillId="0" borderId="0" xfId="0" applyNumberFormat="1" applyFont="1" applyFill="1" applyBorder="1" applyAlignment="1" applyProtection="1">
      <alignment horizontal="center"/>
    </xf>
    <xf numFmtId="20" fontId="3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20" fontId="1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65" fontId="16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0" fontId="3" fillId="0" borderId="0" xfId="0" applyFont="1" applyFill="1" applyBorder="1" applyProtection="1"/>
    <xf numFmtId="164" fontId="10" fillId="0" borderId="0" xfId="0" applyNumberFormat="1" applyFont="1" applyFill="1" applyBorder="1" applyProtection="1"/>
    <xf numFmtId="165" fontId="0" fillId="0" borderId="0" xfId="0" applyNumberFormat="1" applyFill="1" applyBorder="1" applyAlignment="1" applyProtection="1">
      <alignment horizontal="center"/>
    </xf>
    <xf numFmtId="14" fontId="17" fillId="0" borderId="0" xfId="0" applyNumberFormat="1" applyFont="1" applyFill="1" applyBorder="1" applyAlignment="1" applyProtection="1">
      <alignment horizontal="center"/>
    </xf>
    <xf numFmtId="0" fontId="35" fillId="0" borderId="0" xfId="0" applyFont="1" applyFill="1" applyBorder="1"/>
    <xf numFmtId="164" fontId="35" fillId="0" borderId="0" xfId="0" applyNumberFormat="1" applyFont="1" applyFill="1" applyBorder="1" applyProtection="1"/>
    <xf numFmtId="0" fontId="7" fillId="0" borderId="0" xfId="0" applyFont="1" applyFill="1" applyBorder="1"/>
    <xf numFmtId="16" fontId="7" fillId="0" borderId="0" xfId="0" applyNumberFormat="1" applyFont="1" applyFill="1" applyBorder="1" applyAlignment="1" applyProtection="1">
      <alignment horizontal="center"/>
    </xf>
    <xf numFmtId="0" fontId="38" fillId="0" borderId="0" xfId="0" applyFont="1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Protection="1"/>
    <xf numFmtId="4" fontId="28" fillId="0" borderId="0" xfId="0" applyNumberFormat="1" applyFont="1" applyFill="1" applyBorder="1" applyProtection="1"/>
    <xf numFmtId="4" fontId="28" fillId="0" borderId="0" xfId="0" applyNumberFormat="1" applyFont="1" applyFill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9" fontId="6" fillId="2" borderId="18" xfId="1" applyNumberFormat="1" applyFill="1" applyBorder="1" applyAlignment="1" applyProtection="1">
      <alignment horizontal="center"/>
    </xf>
    <xf numFmtId="167" fontId="0" fillId="5" borderId="21" xfId="0" applyNumberFormat="1" applyFill="1" applyBorder="1" applyAlignment="1" applyProtection="1">
      <alignment horizontal="center"/>
    </xf>
    <xf numFmtId="10" fontId="0" fillId="5" borderId="18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53" fillId="3" borderId="14" xfId="0" applyFont="1" applyFill="1" applyBorder="1" applyProtection="1">
      <protection locked="0"/>
    </xf>
    <xf numFmtId="4" fontId="22" fillId="6" borderId="17" xfId="0" applyNumberFormat="1" applyFont="1" applyFill="1" applyBorder="1" applyAlignment="1" applyProtection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689"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  <sheetName val="ПСП Подат. Соц. Пільга на дітей"/>
      <sheetName val="Май Лист 2017 БЕЗ ЛІКарн Драган"/>
      <sheetName val="Май Лист 2017 БЕЗ ЛІКарн"/>
      <sheetName val="Апрель 2018 шаблон З ЛІКАР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101"/>
  <sheetViews>
    <sheetView tabSelected="1" topLeftCell="X1" zoomScaleNormal="100" workbookViewId="0">
      <selection activeCell="AQ14" sqref="AQ14"/>
    </sheetView>
  </sheetViews>
  <sheetFormatPr defaultRowHeight="15" x14ac:dyDescent="0.25"/>
  <cols>
    <col min="1" max="1" width="6" style="2" customWidth="1"/>
    <col min="2" max="2" width="23" style="2" customWidth="1"/>
    <col min="3" max="4" width="9.140625" style="2" customWidth="1"/>
    <col min="5" max="7" width="9.140625" style="2"/>
    <col min="8" max="20" width="4" style="2" customWidth="1"/>
    <col min="21" max="21" width="5" style="2" bestFit="1" customWidth="1"/>
    <col min="22" max="32" width="9.140625" style="2"/>
    <col min="33" max="33" width="10.42578125" style="2" bestFit="1" customWidth="1"/>
    <col min="34" max="37" width="9.140625" style="2"/>
    <col min="38" max="38" width="9.7109375" style="2" bestFit="1" customWidth="1"/>
    <col min="39" max="39" width="9.28515625" style="2" bestFit="1" customWidth="1"/>
    <col min="40" max="40" width="9.42578125" style="2" bestFit="1" customWidth="1"/>
    <col min="41" max="41" width="9.7109375" style="2" bestFit="1" customWidth="1"/>
    <col min="42" max="42" width="9.28515625" style="2" customWidth="1"/>
    <col min="43" max="45" width="9.28515625" style="2" bestFit="1" customWidth="1"/>
    <col min="46" max="46" width="9.7109375" style="2" bestFit="1" customWidth="1"/>
    <col min="47" max="47" width="9.140625" style="2"/>
    <col min="48" max="48" width="9.7109375" style="2" bestFit="1" customWidth="1"/>
    <col min="49" max="69" width="9.140625" style="2"/>
    <col min="70" max="70" width="12.7109375" style="2" bestFit="1" customWidth="1"/>
    <col min="71" max="71" width="12" style="2" bestFit="1" customWidth="1"/>
    <col min="72" max="72" width="11.28515625" style="2" bestFit="1" customWidth="1"/>
    <col min="73" max="73" width="12.140625" style="2" bestFit="1" customWidth="1"/>
    <col min="74" max="74" width="11.140625" style="2" bestFit="1" customWidth="1"/>
    <col min="75" max="75" width="12.28515625" style="2" bestFit="1" customWidth="1"/>
    <col min="76" max="76" width="9.7109375" style="2" bestFit="1" customWidth="1"/>
    <col min="77" max="77" width="11.140625" style="2" bestFit="1" customWidth="1"/>
    <col min="78" max="78" width="9.28515625" style="2" bestFit="1" customWidth="1"/>
    <col min="79" max="80" width="9.7109375" style="2" bestFit="1" customWidth="1"/>
    <col min="81" max="81" width="10.42578125" style="2" bestFit="1" customWidth="1"/>
    <col min="82" max="16384" width="9.140625" style="2"/>
  </cols>
  <sheetData>
    <row r="1" spans="1:94" ht="18.75" x14ac:dyDescent="0.3">
      <c r="A1" s="1"/>
      <c r="F1" s="3"/>
      <c r="H1"/>
      <c r="I1"/>
      <c r="J1"/>
      <c r="K1"/>
      <c r="L1"/>
      <c r="M1"/>
      <c r="N1"/>
      <c r="O1"/>
      <c r="P1"/>
      <c r="Q1"/>
      <c r="R1"/>
      <c r="S1"/>
      <c r="V1" s="206" t="s">
        <v>0</v>
      </c>
      <c r="AB1" s="4" t="s">
        <v>1</v>
      </c>
      <c r="AF1" s="5" t="s">
        <v>2</v>
      </c>
      <c r="AG1" s="6"/>
      <c r="AH1" s="6"/>
      <c r="AI1" s="7"/>
      <c r="AJ1" s="8">
        <v>3723</v>
      </c>
      <c r="AL1" s="9" t="s">
        <v>3</v>
      </c>
      <c r="AU1" s="10">
        <f>[1]Законодавство!N21</f>
        <v>2470</v>
      </c>
      <c r="AV1" s="11" t="s">
        <v>150</v>
      </c>
      <c r="BA1" s="198"/>
      <c r="BB1" s="198"/>
      <c r="BC1" s="198"/>
      <c r="BD1" s="228"/>
      <c r="BE1" s="198"/>
      <c r="BF1" s="198"/>
      <c r="BG1" s="198"/>
      <c r="BH1" s="198"/>
      <c r="BI1" s="198"/>
      <c r="BJ1" s="198"/>
      <c r="BK1" s="198"/>
      <c r="BL1" s="229"/>
      <c r="BM1" s="198"/>
      <c r="BN1" s="198"/>
      <c r="BO1" s="198"/>
      <c r="BP1" s="230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</row>
    <row r="2" spans="1:94" ht="18.75" x14ac:dyDescent="0.3">
      <c r="A2" s="1"/>
      <c r="E2" s="1"/>
      <c r="V2" s="206" t="s">
        <v>81</v>
      </c>
      <c r="AF2" s="5" t="s">
        <v>4</v>
      </c>
      <c r="AG2" s="6"/>
      <c r="AH2" s="6"/>
      <c r="AI2" s="7"/>
      <c r="AJ2" s="13">
        <f>AJ1*AP13</f>
        <v>819.06000000000006</v>
      </c>
      <c r="AL2" s="9" t="s">
        <v>5</v>
      </c>
      <c r="AU2" s="10">
        <f>[1]Законодавство!R21</f>
        <v>881</v>
      </c>
      <c r="AV2" s="11" t="s">
        <v>151</v>
      </c>
      <c r="BA2" s="198"/>
      <c r="BB2" s="198"/>
      <c r="BC2" s="198"/>
      <c r="BD2" s="228"/>
      <c r="BE2" s="198"/>
      <c r="BF2" s="217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</row>
    <row r="3" spans="1:94" x14ac:dyDescent="0.25">
      <c r="F3" s="9" t="s">
        <v>78</v>
      </c>
      <c r="T3" s="14">
        <v>21</v>
      </c>
      <c r="U3" s="14">
        <v>167</v>
      </c>
      <c r="AF3" s="5" t="s">
        <v>6</v>
      </c>
      <c r="AG3" s="6"/>
      <c r="AH3" s="6"/>
      <c r="AI3" s="7"/>
      <c r="AJ3" s="15">
        <f>AJ1*8.41%</f>
        <v>313.10430000000002</v>
      </c>
      <c r="AL3" s="9" t="s">
        <v>153</v>
      </c>
      <c r="AU3" s="10">
        <f>[1]Законодавство!S21</f>
        <v>1321.5</v>
      </c>
      <c r="AV3" s="16" t="s">
        <v>152</v>
      </c>
      <c r="BA3" s="198"/>
      <c r="BB3" s="198"/>
      <c r="BC3" s="198"/>
      <c r="BD3" s="228"/>
      <c r="BE3" s="198"/>
      <c r="BF3" s="217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213"/>
      <c r="CF3" s="213"/>
      <c r="CG3" s="213"/>
      <c r="CH3" s="213"/>
      <c r="CI3" s="198"/>
      <c r="CJ3" s="198"/>
      <c r="CK3" s="198"/>
      <c r="CL3" s="198"/>
      <c r="CM3" s="198"/>
      <c r="CN3" s="198"/>
      <c r="CO3" s="217"/>
      <c r="CP3" s="217"/>
    </row>
    <row r="4" spans="1:94" x14ac:dyDescent="0.25">
      <c r="A4" s="22"/>
      <c r="B4" s="22"/>
      <c r="C4" s="24" t="s">
        <v>54</v>
      </c>
      <c r="D4" s="25" t="s">
        <v>55</v>
      </c>
      <c r="E4" s="26" t="s">
        <v>56</v>
      </c>
      <c r="F4" s="18"/>
      <c r="G4" s="27" t="s">
        <v>8</v>
      </c>
      <c r="H4" s="205" t="s">
        <v>77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1"/>
      <c r="U4" s="21"/>
      <c r="V4" s="28" t="s">
        <v>90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30" t="s">
        <v>9</v>
      </c>
      <c r="AP4" s="25" t="s">
        <v>148</v>
      </c>
      <c r="AQ4" s="21"/>
      <c r="AR4" s="21" t="s">
        <v>106</v>
      </c>
      <c r="AS4" s="23"/>
      <c r="AT4" s="26"/>
      <c r="AU4" s="244" t="s">
        <v>107</v>
      </c>
      <c r="AV4" s="32" t="s">
        <v>10</v>
      </c>
      <c r="AW4" s="17"/>
      <c r="AX4" s="18"/>
      <c r="AY4" s="33"/>
      <c r="AZ4" s="34"/>
      <c r="BA4" s="198"/>
      <c r="BB4" s="198"/>
      <c r="BC4" s="198"/>
      <c r="BD4" s="198"/>
      <c r="BE4" s="198"/>
      <c r="BF4" s="217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31"/>
      <c r="CE4" s="213"/>
      <c r="CF4" s="213"/>
      <c r="CG4" s="213"/>
      <c r="CH4" s="213"/>
      <c r="CI4" s="198"/>
      <c r="CJ4" s="217"/>
      <c r="CK4" s="198"/>
      <c r="CL4" s="198"/>
      <c r="CM4" s="198"/>
      <c r="CN4" s="198"/>
      <c r="CO4" s="232"/>
      <c r="CP4" s="222"/>
    </row>
    <row r="5" spans="1:94" x14ac:dyDescent="0.25">
      <c r="A5" s="38"/>
      <c r="B5" s="38"/>
      <c r="C5" s="39" t="s">
        <v>57</v>
      </c>
      <c r="D5" s="40" t="s">
        <v>58</v>
      </c>
      <c r="E5" s="41" t="s">
        <v>59</v>
      </c>
      <c r="F5" s="42" t="s">
        <v>60</v>
      </c>
      <c r="G5" s="43" t="s">
        <v>61</v>
      </c>
      <c r="H5" s="44"/>
      <c r="I5" s="45">
        <v>1</v>
      </c>
      <c r="J5" s="44"/>
      <c r="K5" s="45">
        <v>2</v>
      </c>
      <c r="L5" s="44"/>
      <c r="M5" s="45">
        <v>3</v>
      </c>
      <c r="N5" s="44"/>
      <c r="O5" s="45">
        <v>4</v>
      </c>
      <c r="P5" s="44"/>
      <c r="Q5" s="45">
        <v>5</v>
      </c>
      <c r="R5" s="44"/>
      <c r="S5" s="45">
        <v>6</v>
      </c>
      <c r="T5" s="31" t="s">
        <v>11</v>
      </c>
      <c r="U5" s="23"/>
      <c r="V5" s="46">
        <v>1</v>
      </c>
      <c r="W5" s="47">
        <f>IF(W6&lt;&gt;"",$V$5+1,"")</f>
        <v>2</v>
      </c>
      <c r="X5" s="47">
        <f>IF(X6&lt;&gt;"",$V$5+2,"")</f>
        <v>3</v>
      </c>
      <c r="Y5" s="47">
        <f>IF(Y6&lt;&gt;"",$V$5+3,"")</f>
        <v>4</v>
      </c>
      <c r="Z5" s="47">
        <f>IF(Z6&lt;&gt;"",$V$5+4,"")</f>
        <v>5</v>
      </c>
      <c r="AA5" s="47">
        <f>IF(AA6&lt;&gt;"",$V$5+5,"")</f>
        <v>6</v>
      </c>
      <c r="AB5" s="47">
        <f>IF(AB6&lt;&gt;"",$V$5+6,"")</f>
        <v>7</v>
      </c>
      <c r="AC5" s="47">
        <f>IF(AC6&lt;&gt;"",$V$5+7,"")</f>
        <v>8</v>
      </c>
      <c r="AD5" s="47" t="str">
        <f>IF(AD6&lt;&gt;"",$V$5+8,"")</f>
        <v/>
      </c>
      <c r="AE5" s="47" t="str">
        <f>IF(AE6&lt;&gt;"",$V$5+9,"")</f>
        <v/>
      </c>
      <c r="AF5" s="47" t="str">
        <f>IF(AF6&lt;&gt;"",$V$5+10,"")</f>
        <v/>
      </c>
      <c r="AG5" s="47" t="str">
        <f>IF(AG6&lt;&gt;"",$V$5+11,"")</f>
        <v/>
      </c>
      <c r="AH5" s="47" t="str">
        <f>IF(AH6&lt;&gt;"",$V$5+12,"")</f>
        <v/>
      </c>
      <c r="AI5" s="47" t="str">
        <f>IF(AI6&lt;&gt;"",$V$5+13,"")</f>
        <v/>
      </c>
      <c r="AJ5" s="47" t="str">
        <f>IF(AJ6&lt;&gt;"",$V$5+14,"")</f>
        <v/>
      </c>
      <c r="AK5" s="47" t="str">
        <f>IF(AK6&lt;&gt;"",$V$5+15,"")</f>
        <v/>
      </c>
      <c r="AL5" s="48">
        <f>IF(AL6&lt;&gt;"",COUNT(V5:AK5)+1,"")</f>
        <v>9</v>
      </c>
      <c r="AM5" s="46">
        <f>AL5+1</f>
        <v>10</v>
      </c>
      <c r="AN5" s="46">
        <f>AM5+1</f>
        <v>11</v>
      </c>
      <c r="AO5" s="49">
        <f>AN5+1</f>
        <v>12</v>
      </c>
      <c r="AP5" s="40" t="s">
        <v>115</v>
      </c>
      <c r="AQ5" s="245">
        <v>1</v>
      </c>
      <c r="AR5" s="50">
        <v>2</v>
      </c>
      <c r="AS5" s="50">
        <v>3</v>
      </c>
      <c r="AT5" s="22"/>
      <c r="AU5" s="52" t="s">
        <v>108</v>
      </c>
      <c r="AV5" s="53" t="s">
        <v>109</v>
      </c>
      <c r="AW5" s="35"/>
      <c r="AX5" s="36"/>
      <c r="AY5" s="54"/>
      <c r="AZ5" s="55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198"/>
      <c r="CE5" s="213"/>
      <c r="CF5" s="213"/>
      <c r="CG5" s="213"/>
      <c r="CH5" s="213"/>
      <c r="CI5" s="198"/>
      <c r="CJ5" s="217"/>
      <c r="CK5" s="198"/>
      <c r="CL5" s="198"/>
      <c r="CM5" s="198"/>
      <c r="CN5" s="198"/>
      <c r="CO5" s="219"/>
      <c r="CP5" s="224"/>
    </row>
    <row r="6" spans="1:94" x14ac:dyDescent="0.25">
      <c r="A6" s="38"/>
      <c r="B6" s="38"/>
      <c r="C6" s="39"/>
      <c r="D6" s="39" t="s">
        <v>57</v>
      </c>
      <c r="E6" s="60"/>
      <c r="F6" s="61" t="s">
        <v>62</v>
      </c>
      <c r="G6" s="37" t="s">
        <v>63</v>
      </c>
      <c r="H6" s="60" t="s">
        <v>79</v>
      </c>
      <c r="I6" s="37" t="s">
        <v>80</v>
      </c>
      <c r="J6" s="60" t="s">
        <v>79</v>
      </c>
      <c r="K6" s="37" t="s">
        <v>80</v>
      </c>
      <c r="L6" s="60" t="s">
        <v>79</v>
      </c>
      <c r="M6" s="37" t="s">
        <v>80</v>
      </c>
      <c r="N6" s="60" t="s">
        <v>79</v>
      </c>
      <c r="O6" s="37" t="s">
        <v>80</v>
      </c>
      <c r="P6" s="60" t="s">
        <v>79</v>
      </c>
      <c r="Q6" s="37" t="s">
        <v>80</v>
      </c>
      <c r="R6" s="60" t="s">
        <v>79</v>
      </c>
      <c r="S6" s="37" t="s">
        <v>80</v>
      </c>
      <c r="T6" s="60" t="s">
        <v>79</v>
      </c>
      <c r="U6" s="37" t="s">
        <v>80</v>
      </c>
      <c r="V6" s="63" t="s">
        <v>82</v>
      </c>
      <c r="W6" s="63" t="s">
        <v>83</v>
      </c>
      <c r="X6" s="63" t="s">
        <v>84</v>
      </c>
      <c r="Y6" s="63" t="s">
        <v>85</v>
      </c>
      <c r="Z6" s="63" t="s">
        <v>86</v>
      </c>
      <c r="AA6" s="63" t="s">
        <v>87</v>
      </c>
      <c r="AB6" s="63" t="s">
        <v>88</v>
      </c>
      <c r="AC6" s="63" t="s">
        <v>89</v>
      </c>
      <c r="AD6" s="63"/>
      <c r="AE6" s="63"/>
      <c r="AF6" s="63"/>
      <c r="AG6" s="63"/>
      <c r="AH6" s="63"/>
      <c r="AI6" s="63"/>
      <c r="AJ6" s="63"/>
      <c r="AK6" s="63"/>
      <c r="AL6" s="64" t="s">
        <v>11</v>
      </c>
      <c r="AM6" s="63" t="s">
        <v>110</v>
      </c>
      <c r="AN6" s="63" t="s">
        <v>111</v>
      </c>
      <c r="AO6" s="32" t="s">
        <v>112</v>
      </c>
      <c r="AP6" s="65" t="s">
        <v>149</v>
      </c>
      <c r="AQ6" s="246" t="s">
        <v>113</v>
      </c>
      <c r="AR6" s="247" t="s">
        <v>114</v>
      </c>
      <c r="AS6" s="247" t="s">
        <v>11</v>
      </c>
      <c r="AT6" s="66" t="s">
        <v>112</v>
      </c>
      <c r="AU6" s="52" t="s">
        <v>115</v>
      </c>
      <c r="AV6" s="67" t="s">
        <v>116</v>
      </c>
      <c r="AW6" s="35"/>
      <c r="AX6" s="36"/>
      <c r="AY6" s="54"/>
      <c r="AZ6" s="55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213"/>
      <c r="BL6" s="198"/>
      <c r="BM6" s="198"/>
      <c r="BN6" s="198"/>
      <c r="BO6" s="198"/>
      <c r="BP6" s="198"/>
      <c r="BQ6" s="198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4"/>
      <c r="CF6" s="198"/>
      <c r="CG6" s="213"/>
      <c r="CH6" s="198"/>
      <c r="CI6" s="198"/>
      <c r="CJ6" s="217"/>
      <c r="CK6" s="198"/>
      <c r="CL6" s="198"/>
      <c r="CM6" s="198"/>
      <c r="CN6" s="198"/>
      <c r="CO6" s="218"/>
      <c r="CP6" s="219"/>
    </row>
    <row r="7" spans="1:94" ht="15.75" x14ac:dyDescent="0.25">
      <c r="A7" s="69" t="s">
        <v>17</v>
      </c>
      <c r="B7" s="69" t="s">
        <v>64</v>
      </c>
      <c r="C7" s="203" t="s">
        <v>65</v>
      </c>
      <c r="D7" s="70" t="s">
        <v>65</v>
      </c>
      <c r="E7" s="60"/>
      <c r="F7" s="50" t="s">
        <v>16</v>
      </c>
      <c r="G7" s="37" t="s">
        <v>66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60"/>
      <c r="U7" s="43" t="s">
        <v>18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71" t="s">
        <v>13</v>
      </c>
      <c r="AM7" s="66"/>
      <c r="AN7" s="66" t="s">
        <v>117</v>
      </c>
      <c r="AO7" s="53" t="s">
        <v>19</v>
      </c>
      <c r="AP7" s="72" t="s">
        <v>118</v>
      </c>
      <c r="AQ7" s="37" t="s">
        <v>119</v>
      </c>
      <c r="AR7" s="62" t="s">
        <v>120</v>
      </c>
      <c r="AS7" s="62" t="s">
        <v>121</v>
      </c>
      <c r="AT7" s="66" t="s">
        <v>122</v>
      </c>
      <c r="AU7" s="73">
        <v>0.25</v>
      </c>
      <c r="AV7" s="67" t="s">
        <v>123</v>
      </c>
      <c r="AW7" s="74" t="s">
        <v>124</v>
      </c>
      <c r="AX7" s="36"/>
      <c r="AY7" s="54"/>
      <c r="AZ7" s="34"/>
      <c r="BA7" s="215"/>
      <c r="BB7" s="198"/>
      <c r="BC7" s="198"/>
      <c r="BD7" s="198"/>
      <c r="BE7" s="198"/>
      <c r="BF7" s="217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198"/>
      <c r="CF7" s="198"/>
      <c r="CG7" s="213"/>
      <c r="CH7" s="198"/>
      <c r="CI7" s="198"/>
      <c r="CJ7" s="217"/>
      <c r="CK7" s="198"/>
      <c r="CL7" s="198"/>
      <c r="CM7" s="198"/>
      <c r="CN7" s="198"/>
      <c r="CO7" s="218"/>
      <c r="CP7" s="219"/>
    </row>
    <row r="8" spans="1:94" ht="15.75" x14ac:dyDescent="0.25">
      <c r="A8" s="69" t="s">
        <v>20</v>
      </c>
      <c r="B8" s="69" t="s">
        <v>67</v>
      </c>
      <c r="C8" s="204" t="s">
        <v>68</v>
      </c>
      <c r="D8" s="77" t="s">
        <v>68</v>
      </c>
      <c r="E8" s="75" t="s">
        <v>69</v>
      </c>
      <c r="F8" s="37" t="s">
        <v>70</v>
      </c>
      <c r="G8" s="37" t="s">
        <v>71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60"/>
      <c r="U8" s="43" t="s">
        <v>21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54"/>
      <c r="AM8" s="66"/>
      <c r="AN8" s="66"/>
      <c r="AO8" s="53" t="s">
        <v>125</v>
      </c>
      <c r="AP8" s="78" t="s">
        <v>126</v>
      </c>
      <c r="AQ8" s="37" t="s">
        <v>127</v>
      </c>
      <c r="AR8" s="62" t="s">
        <v>128</v>
      </c>
      <c r="AS8" s="62" t="s">
        <v>129</v>
      </c>
      <c r="AT8" s="66" t="s">
        <v>130</v>
      </c>
      <c r="AU8" s="79"/>
      <c r="AV8" s="67" t="s">
        <v>131</v>
      </c>
      <c r="AW8" s="74" t="s">
        <v>67</v>
      </c>
      <c r="AX8" s="36"/>
      <c r="AY8" s="54"/>
      <c r="AZ8" s="34"/>
      <c r="BA8" s="215"/>
      <c r="BB8" s="198"/>
      <c r="BC8" s="198"/>
      <c r="BD8" s="198"/>
      <c r="BE8" s="198"/>
      <c r="BF8" s="198"/>
      <c r="BG8" s="198"/>
      <c r="BH8" s="198"/>
      <c r="BI8" s="198"/>
      <c r="BJ8" s="198"/>
      <c r="BK8" s="213"/>
      <c r="BL8" s="198"/>
      <c r="BM8" s="198"/>
      <c r="BN8" s="198"/>
      <c r="BO8" s="198"/>
      <c r="BP8" s="198"/>
      <c r="BQ8" s="198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4"/>
      <c r="CF8" s="198"/>
      <c r="CG8" s="213"/>
      <c r="CH8" s="198"/>
      <c r="CI8" s="198"/>
      <c r="CJ8" s="198"/>
      <c r="CK8" s="198"/>
      <c r="CL8" s="198"/>
      <c r="CM8" s="198"/>
      <c r="CN8" s="198"/>
      <c r="CO8" s="198"/>
      <c r="CP8" s="198"/>
    </row>
    <row r="9" spans="1:94" ht="15.75" x14ac:dyDescent="0.25">
      <c r="A9" s="69" t="s">
        <v>22</v>
      </c>
      <c r="B9" s="38"/>
      <c r="C9" s="71" t="s">
        <v>23</v>
      </c>
      <c r="D9" s="81" t="s">
        <v>23</v>
      </c>
      <c r="E9" s="75" t="s">
        <v>72</v>
      </c>
      <c r="F9" s="37" t="s">
        <v>14</v>
      </c>
      <c r="G9" s="37" t="s">
        <v>73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60"/>
      <c r="U9" s="37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54"/>
      <c r="AM9" s="66"/>
      <c r="AN9" s="66"/>
      <c r="AO9" s="53" t="s">
        <v>132</v>
      </c>
      <c r="AP9" s="72" t="s">
        <v>133</v>
      </c>
      <c r="AQ9" s="77" t="s">
        <v>134</v>
      </c>
      <c r="AR9" s="62" t="s">
        <v>135</v>
      </c>
      <c r="AS9" s="62" t="s">
        <v>136</v>
      </c>
      <c r="AT9" s="66" t="s">
        <v>137</v>
      </c>
      <c r="AU9" s="82"/>
      <c r="AV9" s="55" t="s">
        <v>138</v>
      </c>
      <c r="AW9" s="35"/>
      <c r="AX9" s="36"/>
      <c r="AY9" s="54"/>
      <c r="AZ9" s="55"/>
      <c r="BA9" s="198"/>
      <c r="BB9" s="198"/>
      <c r="BC9" s="198"/>
      <c r="BD9" s="198"/>
      <c r="BE9" s="198"/>
      <c r="BF9" s="217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</row>
    <row r="10" spans="1:94" ht="15.75" x14ac:dyDescent="0.25">
      <c r="A10" s="83"/>
      <c r="B10"/>
      <c r="C10" s="81" t="s">
        <v>24</v>
      </c>
      <c r="D10" s="81" t="s">
        <v>24</v>
      </c>
      <c r="E10" s="75" t="s">
        <v>25</v>
      </c>
      <c r="F10" s="37"/>
      <c r="G10" s="37" t="s">
        <v>74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60"/>
      <c r="U10" s="37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54"/>
      <c r="AM10" s="66"/>
      <c r="AN10" s="66"/>
      <c r="AO10" s="53" t="s">
        <v>139</v>
      </c>
      <c r="AP10" s="72" t="s">
        <v>140</v>
      </c>
      <c r="AQ10" s="37" t="s">
        <v>141</v>
      </c>
      <c r="AR10" s="62" t="s">
        <v>142</v>
      </c>
      <c r="AS10" s="62" t="s">
        <v>143</v>
      </c>
      <c r="AT10" s="66" t="s">
        <v>144</v>
      </c>
      <c r="AU10" s="84"/>
      <c r="AV10" s="55" t="s">
        <v>26</v>
      </c>
      <c r="AW10" s="35"/>
      <c r="AX10" s="36"/>
      <c r="AY10" s="54"/>
      <c r="AZ10" s="55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213"/>
      <c r="BL10" s="198"/>
      <c r="BM10" s="198"/>
      <c r="BN10" s="198"/>
      <c r="BO10" s="198"/>
      <c r="BP10" s="198"/>
      <c r="BQ10" s="198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4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</row>
    <row r="11" spans="1:94" ht="15.75" x14ac:dyDescent="0.25">
      <c r="A11" s="83"/>
      <c r="B11" s="35"/>
      <c r="C11" s="37" t="s">
        <v>69</v>
      </c>
      <c r="D11" s="37" t="s">
        <v>72</v>
      </c>
      <c r="E11" s="60"/>
      <c r="F11" s="50"/>
      <c r="G11" s="37" t="s">
        <v>75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60"/>
      <c r="U11" s="37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54"/>
      <c r="AM11" s="66"/>
      <c r="AN11" s="66"/>
      <c r="AO11" s="53"/>
      <c r="AP11" s="85" t="s">
        <v>27</v>
      </c>
      <c r="AQ11" s="37" t="s">
        <v>145</v>
      </c>
      <c r="AR11" s="62"/>
      <c r="AS11" s="62" t="s">
        <v>142</v>
      </c>
      <c r="AT11" s="66" t="s">
        <v>19</v>
      </c>
      <c r="AU11" s="86"/>
      <c r="AV11" s="55" t="s">
        <v>19</v>
      </c>
      <c r="AW11" s="35"/>
      <c r="AX11" s="36"/>
      <c r="AY11" s="54"/>
      <c r="AZ11" s="55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</row>
    <row r="12" spans="1:94" x14ac:dyDescent="0.25">
      <c r="A12" s="38"/>
      <c r="B12" s="35"/>
      <c r="C12" s="37" t="s">
        <v>28</v>
      </c>
      <c r="D12" s="37" t="s">
        <v>25</v>
      </c>
      <c r="E12" s="60"/>
      <c r="F12" s="50"/>
      <c r="G12" s="77" t="s">
        <v>76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60"/>
      <c r="U12" s="37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54"/>
      <c r="AM12" s="66"/>
      <c r="AN12" s="66"/>
      <c r="AO12" s="62"/>
      <c r="AP12" s="87" t="s">
        <v>146</v>
      </c>
      <c r="AQ12" s="37" t="s">
        <v>142</v>
      </c>
      <c r="AR12" s="62"/>
      <c r="AS12" s="62"/>
      <c r="AT12" s="66"/>
      <c r="AU12" s="88"/>
      <c r="AV12" s="36"/>
      <c r="AW12" s="35"/>
      <c r="AX12" s="36"/>
      <c r="AY12" s="54"/>
      <c r="AZ12" s="55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213"/>
      <c r="BL12" s="198"/>
      <c r="BM12" s="198"/>
      <c r="BN12" s="198"/>
      <c r="BO12" s="198"/>
      <c r="BP12" s="198"/>
      <c r="BQ12" s="198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4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</row>
    <row r="13" spans="1:94" ht="15.75" thickBot="1" x14ac:dyDescent="0.3">
      <c r="A13" s="59"/>
      <c r="B13" s="56"/>
      <c r="C13" s="89" t="s">
        <v>7</v>
      </c>
      <c r="D13" s="89" t="s">
        <v>7</v>
      </c>
      <c r="E13" s="60"/>
      <c r="F13" s="91"/>
      <c r="G13" s="59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90"/>
      <c r="U13" s="58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3"/>
      <c r="AM13" s="92"/>
      <c r="AN13" s="92"/>
      <c r="AO13" s="92" t="s">
        <v>29</v>
      </c>
      <c r="AP13" s="248">
        <v>0.22</v>
      </c>
      <c r="AQ13" s="249">
        <v>0.18</v>
      </c>
      <c r="AR13" s="250">
        <v>1.4999999999999999E-2</v>
      </c>
      <c r="AS13" s="251"/>
      <c r="AT13" s="92"/>
      <c r="AU13" s="94"/>
      <c r="AV13" s="95"/>
      <c r="AW13" s="56"/>
      <c r="AX13" s="57"/>
      <c r="AY13" s="96"/>
      <c r="AZ13" s="55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</row>
    <row r="14" spans="1:94" x14ac:dyDescent="0.25">
      <c r="A14" s="97">
        <f>IF(B14&lt;&gt;"",1,"")</f>
        <v>1</v>
      </c>
      <c r="B14" s="207" t="s">
        <v>94</v>
      </c>
      <c r="C14" s="99"/>
      <c r="D14" s="99"/>
      <c r="E14" s="100"/>
      <c r="F14" s="80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01">
        <f t="shared" ref="G14:G25" si="0">IF(B14="","",IF(D14="",G$99,DAY(D14))-IF(C14="",0,DAY(C14)-1))</f>
        <v>31</v>
      </c>
      <c r="H14" s="102">
        <v>21</v>
      </c>
      <c r="I14" s="103">
        <v>167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4">
        <f>SUM(H14,J14,L14,N14,P14,R14)</f>
        <v>21</v>
      </c>
      <c r="U14" s="104">
        <f>SUM(I14,K14,M14,O14,Q14,S14)</f>
        <v>167</v>
      </c>
      <c r="V14" s="105">
        <v>4200</v>
      </c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6">
        <f>SUM(V14:AK14)</f>
        <v>4200</v>
      </c>
      <c r="AM14" s="107"/>
      <c r="AN14" s="107"/>
      <c r="AO14" s="108">
        <f>SUM(AL14:AN14)</f>
        <v>4200</v>
      </c>
      <c r="AP14" s="109">
        <f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924</v>
      </c>
      <c r="AQ14" s="253">
        <f>IF(SUBSTITUTE(B14,"2 детей до 18 лет","")=B14,ROUND(MAX(0,18%*(AO14-IFERROR(IF(FIND("Пільга 150%",B14,1)&gt;0,1321.5,""),881)*(AO14&lt;=2470)*ISBLANK(D14))),2),IF(AO14&lt;1762,0,IF(AO14&gt;4940,AO14*0.18,(AO14-1762)*0.18)))</f>
        <v>756</v>
      </c>
      <c r="AR14" s="110">
        <f t="shared" ref="AR14:AR20" si="1">ROUND(AO14*$AR$13,2)</f>
        <v>63</v>
      </c>
      <c r="AS14" s="111">
        <f t="shared" ref="AS14:AS20" si="2">SUM(AQ14,AR14)</f>
        <v>819</v>
      </c>
      <c r="AT14" s="112">
        <f t="shared" ref="AT14:AT48" si="3">AO14-AS14</f>
        <v>3381</v>
      </c>
      <c r="AU14" s="110"/>
      <c r="AV14" s="108">
        <f>AT14-AU14</f>
        <v>3381</v>
      </c>
      <c r="AW14" s="113" t="str">
        <f>IFERROR(IF(B14="","",LEFTB(B14,SEARCH("|",SUBSTITUTE(B14," ","|",3))-1)),B14)</f>
        <v>Иванов Иван Иванович</v>
      </c>
      <c r="AX14" s="68"/>
      <c r="AY14" s="114"/>
      <c r="AZ14" s="114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213"/>
      <c r="BL14" s="198"/>
      <c r="BM14" s="198"/>
      <c r="BN14" s="198"/>
      <c r="BO14" s="198"/>
      <c r="BP14" s="198"/>
      <c r="BQ14" s="198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4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</row>
    <row r="15" spans="1:94" x14ac:dyDescent="0.25">
      <c r="A15" s="97">
        <f>IF(B15&lt;&gt;"",A14+1,"")</f>
        <v>2</v>
      </c>
      <c r="B15" s="123" t="s">
        <v>95</v>
      </c>
      <c r="C15" s="99"/>
      <c r="D15" s="99"/>
      <c r="E15" s="102"/>
      <c r="F15" s="80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01">
        <f t="shared" si="0"/>
        <v>31</v>
      </c>
      <c r="H15" s="102">
        <v>21</v>
      </c>
      <c r="I15" s="102">
        <v>167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4">
        <f t="shared" ref="T15:U88" si="4">SUM(H15,J15,L15,N15,P15,R15)</f>
        <v>21</v>
      </c>
      <c r="U15" s="104">
        <f t="shared" si="4"/>
        <v>167</v>
      </c>
      <c r="V15" s="116">
        <v>4100</v>
      </c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06">
        <f t="shared" ref="AL15:AL88" si="5">SUM(V15:AK15)</f>
        <v>4100</v>
      </c>
      <c r="AM15" s="117"/>
      <c r="AN15" s="117"/>
      <c r="AO15" s="108">
        <f t="shared" ref="AO15:AO88" si="6">SUM(AL15:AN15)</f>
        <v>4100</v>
      </c>
      <c r="AP15" s="109">
        <f t="shared" ref="AP15:AP48" si="7">ROUND(IF(AND(AO15&gt;=3723,G15&lt;=$G$99),IFERROR(IF(FIND("Інвалид",B15,1)&gt;0,AO15*0.0841,""),AO15*0.22),IF(AND(AO15&lt;3723,G15=$G$99),IFERROR(IF(FIND("Інвалид",B15,1)&gt;0,AO15*0.0841,""),819.06),IF(AND(G15&lt;$G$99,AO15&lt;3723),IFERROR(IF(FIND("Інвалид",B15,1)&gt;0,AO15*0.0841,""),AO15*0.22)))),2)</f>
        <v>902</v>
      </c>
      <c r="AQ15" s="253">
        <f t="shared" ref="AQ15:AQ29" si="8">IF(SUBSTITUTE(B15,"2 детей до 18 лет","")=B15,ROUND(MAX(0,18%*(AO15-IFERROR(IF(FIND("Пільга 150%",B15,1)&gt;0,1321.5,""),881)*(AO15&lt;=2470)*ISBLANK(D15))),2),IF(AO15&lt;1762,0,IF(AO15&gt;4940,AO15*0.18,(AO15-1762)*0.18)))</f>
        <v>738</v>
      </c>
      <c r="AR15" s="110">
        <f t="shared" si="1"/>
        <v>61.5</v>
      </c>
      <c r="AS15" s="111">
        <f t="shared" si="2"/>
        <v>799.5</v>
      </c>
      <c r="AT15" s="112">
        <f t="shared" si="3"/>
        <v>3300.5</v>
      </c>
      <c r="AU15" s="118"/>
      <c r="AV15" s="119">
        <f t="shared" ref="AV15:AV30" si="9">AT15-AU15</f>
        <v>3300.5</v>
      </c>
      <c r="AW15" s="113" t="str">
        <f t="shared" ref="AW15:AW78" si="10">IFERROR(IF(B15="","",LEFTB(B15,SEARCH("|",SUBSTITUTE(B15," ","|",3))-1)),B15)</f>
        <v>Петров Пётр Петрович</v>
      </c>
      <c r="AX15" s="68"/>
      <c r="AY15" s="114"/>
      <c r="AZ15" s="114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</row>
    <row r="16" spans="1:94" x14ac:dyDescent="0.25">
      <c r="A16" s="97">
        <f t="shared" ref="A16:A17" si="11">IF(B16&lt;&gt;"",A15+1,"")</f>
        <v>3</v>
      </c>
      <c r="B16" s="123" t="s">
        <v>96</v>
      </c>
      <c r="C16" s="99"/>
      <c r="D16" s="99"/>
      <c r="E16" s="102"/>
      <c r="F16" s="80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01">
        <f t="shared" si="0"/>
        <v>31</v>
      </c>
      <c r="H16" s="102">
        <v>21</v>
      </c>
      <c r="I16" s="102">
        <v>167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4">
        <f t="shared" si="4"/>
        <v>21</v>
      </c>
      <c r="U16" s="104">
        <f t="shared" si="4"/>
        <v>167</v>
      </c>
      <c r="V16" s="116">
        <v>4150</v>
      </c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06">
        <f t="shared" si="5"/>
        <v>4150</v>
      </c>
      <c r="AM16" s="117"/>
      <c r="AN16" s="117"/>
      <c r="AO16" s="108">
        <f t="shared" si="6"/>
        <v>4150</v>
      </c>
      <c r="AP16" s="109">
        <f t="shared" si="7"/>
        <v>913</v>
      </c>
      <c r="AQ16" s="253">
        <f t="shared" si="8"/>
        <v>747</v>
      </c>
      <c r="AR16" s="110">
        <f t="shared" si="1"/>
        <v>62.25</v>
      </c>
      <c r="AS16" s="111">
        <f t="shared" si="2"/>
        <v>809.25</v>
      </c>
      <c r="AT16" s="112">
        <f t="shared" si="3"/>
        <v>3340.75</v>
      </c>
      <c r="AU16" s="118"/>
      <c r="AV16" s="119">
        <f t="shared" si="9"/>
        <v>3340.75</v>
      </c>
      <c r="AW16" s="113" t="str">
        <f t="shared" si="10"/>
        <v>Сидоров Сергей Сергеевич</v>
      </c>
      <c r="AX16" s="68"/>
      <c r="AY16" s="114"/>
      <c r="AZ16" s="114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213"/>
      <c r="BL16" s="198"/>
      <c r="BM16" s="198"/>
      <c r="BN16" s="198"/>
      <c r="BO16" s="198"/>
      <c r="BP16" s="198"/>
      <c r="BQ16" s="198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4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</row>
    <row r="17" spans="1:94" x14ac:dyDescent="0.25">
      <c r="A17" s="97">
        <f t="shared" si="11"/>
        <v>4</v>
      </c>
      <c r="B17" s="208" t="s">
        <v>97</v>
      </c>
      <c r="C17" s="99"/>
      <c r="D17" s="99"/>
      <c r="E17" s="102" t="s">
        <v>30</v>
      </c>
      <c r="F17" s="80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101">
        <f t="shared" si="0"/>
        <v>31</v>
      </c>
      <c r="H17" s="102">
        <v>8</v>
      </c>
      <c r="I17" s="102">
        <v>63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4">
        <f t="shared" si="4"/>
        <v>8</v>
      </c>
      <c r="U17" s="104">
        <f t="shared" si="4"/>
        <v>63</v>
      </c>
      <c r="V17" s="116">
        <v>1471</v>
      </c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06">
        <f t="shared" si="5"/>
        <v>1471</v>
      </c>
      <c r="AM17" s="117">
        <v>2813.28</v>
      </c>
      <c r="AN17" s="117"/>
      <c r="AO17" s="108">
        <f t="shared" si="6"/>
        <v>4284.2800000000007</v>
      </c>
      <c r="AP17" s="109">
        <f t="shared" si="7"/>
        <v>942.54</v>
      </c>
      <c r="AQ17" s="253">
        <f t="shared" si="8"/>
        <v>771.17</v>
      </c>
      <c r="AR17" s="110">
        <f t="shared" si="1"/>
        <v>64.260000000000005</v>
      </c>
      <c r="AS17" s="111">
        <f t="shared" si="2"/>
        <v>835.43</v>
      </c>
      <c r="AT17" s="112">
        <f t="shared" si="3"/>
        <v>3448.8500000000008</v>
      </c>
      <c r="AU17" s="120">
        <f>ROUND(AT17*AU7,2)</f>
        <v>862.21</v>
      </c>
      <c r="AV17" s="119">
        <f t="shared" si="9"/>
        <v>2586.6400000000008</v>
      </c>
      <c r="AW17" s="113" t="str">
        <f t="shared" si="10"/>
        <v xml:space="preserve">Иваненко Илья </v>
      </c>
      <c r="AX17" s="68"/>
      <c r="AY17" s="114"/>
      <c r="AZ17" s="114"/>
      <c r="BA17" s="198"/>
      <c r="BB17" s="198"/>
      <c r="BC17" s="198"/>
      <c r="BD17" s="198"/>
      <c r="BE17" s="198"/>
      <c r="BF17" s="217"/>
      <c r="BG17" s="217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</row>
    <row r="18" spans="1:94" x14ac:dyDescent="0.25">
      <c r="A18" s="97">
        <f>IF(B18&lt;&gt;"",A17+1,"")</f>
        <v>5</v>
      </c>
      <c r="B18" s="209" t="s">
        <v>98</v>
      </c>
      <c r="C18" s="99"/>
      <c r="D18" s="99"/>
      <c r="E18" s="102"/>
      <c r="F18" s="80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01">
        <f t="shared" si="0"/>
        <v>31</v>
      </c>
      <c r="H18" s="102">
        <v>21</v>
      </c>
      <c r="I18" s="102">
        <v>167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4">
        <f t="shared" si="4"/>
        <v>21</v>
      </c>
      <c r="U18" s="104">
        <f t="shared" si="4"/>
        <v>167</v>
      </c>
      <c r="V18" s="116">
        <v>4000</v>
      </c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06">
        <f t="shared" si="5"/>
        <v>4000</v>
      </c>
      <c r="AM18" s="117"/>
      <c r="AN18" s="117"/>
      <c r="AO18" s="108">
        <f t="shared" si="6"/>
        <v>4000</v>
      </c>
      <c r="AP18" s="109">
        <f t="shared" si="7"/>
        <v>880</v>
      </c>
      <c r="AQ18" s="253">
        <f t="shared" si="8"/>
        <v>720</v>
      </c>
      <c r="AR18" s="110">
        <f t="shared" si="1"/>
        <v>60</v>
      </c>
      <c r="AS18" s="111">
        <f t="shared" si="2"/>
        <v>780</v>
      </c>
      <c r="AT18" s="112">
        <f t="shared" si="3"/>
        <v>3220</v>
      </c>
      <c r="AU18" s="118"/>
      <c r="AV18" s="119">
        <f t="shared" si="9"/>
        <v>3220</v>
      </c>
      <c r="AW18" s="113" t="str">
        <f t="shared" si="10"/>
        <v>Петренко Павел Павлович</v>
      </c>
      <c r="AX18" s="68"/>
      <c r="AY18" s="114"/>
      <c r="AZ18" s="114"/>
      <c r="BA18" s="198"/>
      <c r="BB18" s="198"/>
      <c r="BC18" s="198"/>
      <c r="BD18" s="198"/>
      <c r="BE18" s="198"/>
      <c r="BF18" s="220"/>
      <c r="BG18" s="198"/>
      <c r="BH18" s="198"/>
      <c r="BI18" s="198"/>
      <c r="BJ18" s="198"/>
      <c r="BK18" s="213"/>
      <c r="BL18" s="198"/>
      <c r="BM18" s="198"/>
      <c r="BN18" s="198"/>
      <c r="BO18" s="198"/>
      <c r="BP18" s="198"/>
      <c r="BQ18" s="198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4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</row>
    <row r="19" spans="1:94" x14ac:dyDescent="0.25">
      <c r="A19" s="97">
        <f t="shared" ref="A19:A48" si="12">IF(B19&lt;&gt;"",A18+1,"")</f>
        <v>6</v>
      </c>
      <c r="B19" s="210" t="s">
        <v>99</v>
      </c>
      <c r="C19" s="99">
        <v>43173</v>
      </c>
      <c r="D19" s="99"/>
      <c r="E19" s="102"/>
      <c r="F19" s="80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01">
        <f t="shared" si="0"/>
        <v>18</v>
      </c>
      <c r="H19" s="102">
        <v>13</v>
      </c>
      <c r="I19" s="102">
        <v>104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4">
        <f t="shared" si="4"/>
        <v>13</v>
      </c>
      <c r="U19" s="104">
        <f t="shared" si="4"/>
        <v>104</v>
      </c>
      <c r="V19" s="116">
        <v>2491</v>
      </c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06">
        <f t="shared" si="5"/>
        <v>2491</v>
      </c>
      <c r="AM19" s="117"/>
      <c r="AN19" s="117"/>
      <c r="AO19" s="108">
        <f t="shared" si="6"/>
        <v>2491</v>
      </c>
      <c r="AP19" s="109">
        <f t="shared" si="7"/>
        <v>548.02</v>
      </c>
      <c r="AQ19" s="253">
        <f t="shared" si="8"/>
        <v>448.38</v>
      </c>
      <c r="AR19" s="110">
        <f t="shared" si="1"/>
        <v>37.369999999999997</v>
      </c>
      <c r="AS19" s="111">
        <f t="shared" si="2"/>
        <v>485.75</v>
      </c>
      <c r="AT19" s="112">
        <f t="shared" si="3"/>
        <v>2005.25</v>
      </c>
      <c r="AU19" s="121"/>
      <c r="AV19" s="119">
        <f t="shared" si="9"/>
        <v>2005.25</v>
      </c>
      <c r="AW19" s="113" t="str">
        <f t="shared" si="10"/>
        <v>Сергиенко Валерий Николаевич</v>
      </c>
      <c r="AX19" s="68"/>
      <c r="AY19" s="114"/>
      <c r="AZ19" s="114"/>
      <c r="BA19" s="217"/>
      <c r="BB19" s="198"/>
      <c r="BC19" s="198"/>
      <c r="BD19" s="198"/>
      <c r="BE19" s="198"/>
      <c r="BF19" s="221"/>
      <c r="BG19" s="222"/>
      <c r="BH19" s="198"/>
      <c r="BI19" s="223"/>
      <c r="BJ19" s="198"/>
      <c r="BK19" s="198"/>
      <c r="BL19" s="198"/>
      <c r="BM19" s="198"/>
      <c r="BN19" s="198"/>
      <c r="BO19" s="198"/>
      <c r="BP19" s="198"/>
      <c r="BQ19" s="198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</row>
    <row r="20" spans="1:94" x14ac:dyDescent="0.25">
      <c r="A20" s="97">
        <f t="shared" si="12"/>
        <v>7</v>
      </c>
      <c r="B20" s="211" t="s">
        <v>100</v>
      </c>
      <c r="C20" s="99"/>
      <c r="D20" s="99"/>
      <c r="E20" s="102"/>
      <c r="F20" s="80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01">
        <f t="shared" si="0"/>
        <v>31</v>
      </c>
      <c r="H20" s="102">
        <v>21</v>
      </c>
      <c r="I20" s="102">
        <v>167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4">
        <f t="shared" si="4"/>
        <v>21</v>
      </c>
      <c r="U20" s="104">
        <f t="shared" si="4"/>
        <v>167</v>
      </c>
      <c r="V20" s="116">
        <v>3730</v>
      </c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06">
        <f t="shared" si="5"/>
        <v>3730</v>
      </c>
      <c r="AM20" s="117"/>
      <c r="AN20" s="117"/>
      <c r="AO20" s="108">
        <f t="shared" si="6"/>
        <v>3730</v>
      </c>
      <c r="AP20" s="109">
        <f t="shared" si="7"/>
        <v>820.6</v>
      </c>
      <c r="AQ20" s="253">
        <f t="shared" si="8"/>
        <v>671.4</v>
      </c>
      <c r="AR20" s="110">
        <f t="shared" si="1"/>
        <v>55.95</v>
      </c>
      <c r="AS20" s="111">
        <f t="shared" si="2"/>
        <v>727.35</v>
      </c>
      <c r="AT20" s="112">
        <f t="shared" si="3"/>
        <v>3002.65</v>
      </c>
      <c r="AU20" s="118"/>
      <c r="AV20" s="119">
        <f t="shared" si="9"/>
        <v>3002.65</v>
      </c>
      <c r="AW20" s="113" t="str">
        <f t="shared" si="10"/>
        <v>Травкин Сергей Петрович</v>
      </c>
      <c r="AX20" s="68"/>
      <c r="AY20" s="114"/>
      <c r="AZ20" s="114"/>
      <c r="BA20" s="217"/>
      <c r="BB20" s="198"/>
      <c r="BC20" s="198"/>
      <c r="BD20" s="198"/>
      <c r="BE20" s="198"/>
      <c r="BF20" s="220"/>
      <c r="BG20" s="224"/>
      <c r="BH20" s="198"/>
      <c r="BI20" s="198"/>
      <c r="BJ20" s="198"/>
      <c r="BK20" s="213"/>
      <c r="BL20" s="198"/>
      <c r="BM20" s="198"/>
      <c r="BN20" s="198"/>
      <c r="BO20" s="198"/>
      <c r="BP20" s="198"/>
      <c r="BQ20" s="198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4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</row>
    <row r="21" spans="1:94" x14ac:dyDescent="0.25">
      <c r="A21" s="97">
        <f t="shared" si="12"/>
        <v>8</v>
      </c>
      <c r="B21" s="207" t="s">
        <v>101</v>
      </c>
      <c r="C21" s="99"/>
      <c r="D21" s="99"/>
      <c r="E21" s="102"/>
      <c r="F21" s="80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01">
        <f t="shared" si="0"/>
        <v>31</v>
      </c>
      <c r="H21" s="102">
        <v>21</v>
      </c>
      <c r="I21" s="102">
        <v>167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4">
        <f t="shared" si="4"/>
        <v>21</v>
      </c>
      <c r="U21" s="104">
        <f t="shared" si="4"/>
        <v>167</v>
      </c>
      <c r="V21" s="116"/>
      <c r="W21" s="116">
        <v>3723</v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06">
        <f t="shared" si="5"/>
        <v>3723</v>
      </c>
      <c r="AM21" s="117"/>
      <c r="AN21" s="117"/>
      <c r="AO21" s="108">
        <f t="shared" si="6"/>
        <v>3723</v>
      </c>
      <c r="AP21" s="109">
        <f t="shared" si="7"/>
        <v>819.06</v>
      </c>
      <c r="AQ21" s="253">
        <f t="shared" si="8"/>
        <v>670.14</v>
      </c>
      <c r="AR21" s="110">
        <f>ROUND(AO21*$AR$13,2)</f>
        <v>55.85</v>
      </c>
      <c r="AS21" s="111">
        <f>SUM(AQ21,AR21)</f>
        <v>725.99</v>
      </c>
      <c r="AT21" s="112">
        <f t="shared" si="3"/>
        <v>2997.01</v>
      </c>
      <c r="AU21" s="118"/>
      <c r="AV21" s="119">
        <f t="shared" si="9"/>
        <v>2997.01</v>
      </c>
      <c r="AW21" s="113" t="str">
        <f t="shared" si="10"/>
        <v>Пономарёв Олег Олегович</v>
      </c>
      <c r="AX21" s="68"/>
      <c r="AY21" s="114"/>
      <c r="AZ21" s="114"/>
      <c r="BA21" s="217"/>
      <c r="BB21" s="198"/>
      <c r="BC21" s="198"/>
      <c r="BD21" s="198"/>
      <c r="BE21" s="198"/>
      <c r="BF21" s="218"/>
      <c r="BG21" s="219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</row>
    <row r="22" spans="1:94" x14ac:dyDescent="0.25">
      <c r="A22" s="97">
        <f t="shared" si="12"/>
        <v>9</v>
      </c>
      <c r="B22" s="252" t="s">
        <v>147</v>
      </c>
      <c r="C22" s="99"/>
      <c r="D22" s="99"/>
      <c r="E22" s="102"/>
      <c r="F22" s="80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01">
        <f t="shared" si="0"/>
        <v>31</v>
      </c>
      <c r="H22" s="102">
        <v>21</v>
      </c>
      <c r="I22" s="102">
        <v>167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4">
        <f t="shared" si="4"/>
        <v>21</v>
      </c>
      <c r="U22" s="104">
        <f t="shared" si="4"/>
        <v>167</v>
      </c>
      <c r="V22" s="116"/>
      <c r="W22" s="116">
        <v>3723</v>
      </c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06">
        <f t="shared" si="5"/>
        <v>3723</v>
      </c>
      <c r="AM22" s="117"/>
      <c r="AN22" s="117"/>
      <c r="AO22" s="108">
        <f t="shared" si="6"/>
        <v>3723</v>
      </c>
      <c r="AP22" s="109">
        <f t="shared" si="7"/>
        <v>819.06</v>
      </c>
      <c r="AQ22" s="253">
        <f t="shared" si="8"/>
        <v>352.97999999999996</v>
      </c>
      <c r="AR22" s="110">
        <f t="shared" ref="AR22:AR48" si="13">ROUND(AO22*$AR$13,2)</f>
        <v>55.85</v>
      </c>
      <c r="AS22" s="111">
        <f t="shared" ref="AS22:AS48" si="14">SUM(AQ22,AR22)</f>
        <v>408.83</v>
      </c>
      <c r="AT22" s="112">
        <f t="shared" si="3"/>
        <v>3314.17</v>
      </c>
      <c r="AU22" s="118"/>
      <c r="AV22" s="119">
        <f t="shared" si="9"/>
        <v>3314.17</v>
      </c>
      <c r="AW22" s="113" t="str">
        <f t="shared" si="10"/>
        <v>Щеглов Василий Николаевич</v>
      </c>
      <c r="AX22" s="68"/>
      <c r="AY22" s="114"/>
      <c r="AZ22" s="114"/>
      <c r="BA22" s="217"/>
      <c r="BB22" s="198"/>
      <c r="BC22" s="198"/>
      <c r="BD22" s="198"/>
      <c r="BE22" s="198"/>
      <c r="BF22" s="218"/>
      <c r="BG22" s="219"/>
      <c r="BH22" s="198"/>
      <c r="BI22" s="198"/>
      <c r="BJ22" s="198"/>
      <c r="BK22" s="213"/>
      <c r="BL22" s="198"/>
      <c r="BM22" s="198"/>
      <c r="BN22" s="198"/>
      <c r="BO22" s="198"/>
      <c r="BP22" s="198"/>
      <c r="BQ22" s="198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4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</row>
    <row r="23" spans="1:94" x14ac:dyDescent="0.25">
      <c r="A23" s="97">
        <f t="shared" si="12"/>
        <v>10</v>
      </c>
      <c r="B23" s="123" t="s">
        <v>102</v>
      </c>
      <c r="C23" s="99"/>
      <c r="D23" s="99"/>
      <c r="E23" s="102"/>
      <c r="F23" s="80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01">
        <f t="shared" si="0"/>
        <v>31</v>
      </c>
      <c r="H23" s="102">
        <v>6.5</v>
      </c>
      <c r="I23" s="102">
        <v>50</v>
      </c>
      <c r="J23" s="102">
        <v>7.5</v>
      </c>
      <c r="K23" s="102">
        <v>58</v>
      </c>
      <c r="L23" s="102"/>
      <c r="M23" s="102"/>
      <c r="N23" s="102"/>
      <c r="O23" s="102"/>
      <c r="P23" s="102"/>
      <c r="Q23" s="102"/>
      <c r="R23" s="102"/>
      <c r="S23" s="102"/>
      <c r="T23" s="104">
        <f t="shared" si="4"/>
        <v>14</v>
      </c>
      <c r="U23" s="104">
        <f t="shared" si="4"/>
        <v>108</v>
      </c>
      <c r="V23" s="116"/>
      <c r="W23" s="116"/>
      <c r="X23" s="116"/>
      <c r="Y23" s="116">
        <v>1160</v>
      </c>
      <c r="Z23" s="116">
        <v>2598</v>
      </c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06">
        <f t="shared" si="5"/>
        <v>3758</v>
      </c>
      <c r="AM23" s="117"/>
      <c r="AN23" s="117"/>
      <c r="AO23" s="108">
        <f t="shared" si="6"/>
        <v>3758</v>
      </c>
      <c r="AP23" s="109">
        <f t="shared" si="7"/>
        <v>826.76</v>
      </c>
      <c r="AQ23" s="253">
        <f t="shared" si="8"/>
        <v>676.44</v>
      </c>
      <c r="AR23" s="110">
        <f t="shared" si="13"/>
        <v>56.37</v>
      </c>
      <c r="AS23" s="111">
        <f t="shared" si="14"/>
        <v>732.81000000000006</v>
      </c>
      <c r="AT23" s="112">
        <f t="shared" si="3"/>
        <v>3025.19</v>
      </c>
      <c r="AU23" s="118"/>
      <c r="AV23" s="119">
        <f t="shared" si="9"/>
        <v>3025.19</v>
      </c>
      <c r="AW23" s="113" t="str">
        <f t="shared" si="10"/>
        <v>Синичкин Виктор викторович</v>
      </c>
      <c r="AX23" s="68"/>
      <c r="AY23" s="114"/>
      <c r="AZ23" s="114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</row>
    <row r="24" spans="1:94" x14ac:dyDescent="0.25">
      <c r="A24" s="97">
        <f t="shared" si="12"/>
        <v>11</v>
      </c>
      <c r="B24" s="212" t="s">
        <v>91</v>
      </c>
      <c r="C24" s="99"/>
      <c r="D24" s="99"/>
      <c r="E24" s="102"/>
      <c r="F24" s="80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01">
        <f t="shared" si="0"/>
        <v>31</v>
      </c>
      <c r="H24" s="102">
        <v>21</v>
      </c>
      <c r="I24" s="102">
        <v>167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4">
        <f t="shared" si="4"/>
        <v>21</v>
      </c>
      <c r="U24" s="104">
        <f t="shared" si="4"/>
        <v>167</v>
      </c>
      <c r="V24" s="116"/>
      <c r="W24" s="116"/>
      <c r="X24" s="116"/>
      <c r="Y24" s="116"/>
      <c r="Z24" s="116">
        <v>3725</v>
      </c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06">
        <f t="shared" si="5"/>
        <v>3725</v>
      </c>
      <c r="AM24" s="117"/>
      <c r="AN24" s="117"/>
      <c r="AO24" s="108">
        <f t="shared" si="6"/>
        <v>3725</v>
      </c>
      <c r="AP24" s="109">
        <f t="shared" si="7"/>
        <v>819.5</v>
      </c>
      <c r="AQ24" s="253">
        <f t="shared" si="8"/>
        <v>670.5</v>
      </c>
      <c r="AR24" s="110">
        <f t="shared" si="13"/>
        <v>55.88</v>
      </c>
      <c r="AS24" s="111">
        <f t="shared" si="14"/>
        <v>726.38</v>
      </c>
      <c r="AT24" s="112">
        <f t="shared" si="3"/>
        <v>2998.62</v>
      </c>
      <c r="AU24" s="118"/>
      <c r="AV24" s="119">
        <f t="shared" si="9"/>
        <v>2998.62</v>
      </c>
      <c r="AW24" s="113" t="str">
        <f t="shared" si="10"/>
        <v>Курочкин Никита Никитович</v>
      </c>
      <c r="AX24" s="68"/>
      <c r="AY24" s="114"/>
      <c r="AZ24" s="114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213"/>
      <c r="BL24" s="198"/>
      <c r="BM24" s="198"/>
      <c r="BN24" s="198"/>
      <c r="BO24" s="198"/>
      <c r="BP24" s="198"/>
      <c r="BQ24" s="198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4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</row>
    <row r="25" spans="1:94" x14ac:dyDescent="0.25">
      <c r="A25" s="97">
        <f t="shared" si="12"/>
        <v>12</v>
      </c>
      <c r="B25" s="123" t="s">
        <v>103</v>
      </c>
      <c r="C25" s="99"/>
      <c r="D25" s="99"/>
      <c r="E25" s="102"/>
      <c r="F25" s="80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01">
        <f t="shared" si="0"/>
        <v>31</v>
      </c>
      <c r="H25" s="102">
        <v>21</v>
      </c>
      <c r="I25" s="102">
        <v>167</v>
      </c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4">
        <f t="shared" si="4"/>
        <v>21</v>
      </c>
      <c r="U25" s="104">
        <f t="shared" si="4"/>
        <v>167</v>
      </c>
      <c r="V25" s="116"/>
      <c r="W25" s="116">
        <v>3723</v>
      </c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06">
        <f t="shared" si="5"/>
        <v>3723</v>
      </c>
      <c r="AM25" s="117"/>
      <c r="AN25" s="117"/>
      <c r="AO25" s="108">
        <f t="shared" si="6"/>
        <v>3723</v>
      </c>
      <c r="AP25" s="109">
        <f t="shared" si="7"/>
        <v>819.06</v>
      </c>
      <c r="AQ25" s="253">
        <f t="shared" si="8"/>
        <v>670.14</v>
      </c>
      <c r="AR25" s="110">
        <f t="shared" si="13"/>
        <v>55.85</v>
      </c>
      <c r="AS25" s="111">
        <f t="shared" si="14"/>
        <v>725.99</v>
      </c>
      <c r="AT25" s="112">
        <f t="shared" si="3"/>
        <v>2997.01</v>
      </c>
      <c r="AU25" s="118"/>
      <c r="AV25" s="119">
        <f t="shared" si="9"/>
        <v>2997.01</v>
      </c>
      <c r="AW25" s="113" t="str">
        <f t="shared" si="10"/>
        <v>Козлов Игорь Сергеевич</v>
      </c>
      <c r="AX25" s="68"/>
      <c r="AY25" s="114"/>
      <c r="AZ25" s="114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</row>
    <row r="26" spans="1:94" x14ac:dyDescent="0.25">
      <c r="A26" s="97">
        <f t="shared" si="12"/>
        <v>13</v>
      </c>
      <c r="B26" s="212" t="s">
        <v>92</v>
      </c>
      <c r="C26" s="99"/>
      <c r="D26" s="99"/>
      <c r="E26" s="102"/>
      <c r="F26" s="80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01">
        <f>IF(B26="","",IF(D26="",G$99,DAY(D26))-IF(C26="",0,DAY(C26)-1))</f>
        <v>31</v>
      </c>
      <c r="H26" s="102">
        <v>11.5</v>
      </c>
      <c r="I26" s="124">
        <v>90</v>
      </c>
      <c r="J26" s="102">
        <v>0.5</v>
      </c>
      <c r="K26" s="124">
        <v>4</v>
      </c>
      <c r="L26" s="124"/>
      <c r="M26" s="124"/>
      <c r="N26" s="124"/>
      <c r="O26" s="124"/>
      <c r="P26" s="124"/>
      <c r="Q26" s="124"/>
      <c r="R26" s="124"/>
      <c r="S26" s="124"/>
      <c r="T26" s="104">
        <f t="shared" si="4"/>
        <v>12</v>
      </c>
      <c r="U26" s="104">
        <f t="shared" si="4"/>
        <v>94</v>
      </c>
      <c r="V26" s="116"/>
      <c r="W26" s="116"/>
      <c r="X26" s="116"/>
      <c r="Y26" s="116">
        <v>2088</v>
      </c>
      <c r="Z26" s="116"/>
      <c r="AA26" s="116">
        <v>167</v>
      </c>
      <c r="AB26" s="116">
        <v>320</v>
      </c>
      <c r="AC26" s="116"/>
      <c r="AD26" s="116"/>
      <c r="AE26" s="116"/>
      <c r="AF26" s="116"/>
      <c r="AG26" s="116"/>
      <c r="AH26" s="116"/>
      <c r="AI26" s="116"/>
      <c r="AJ26" s="116"/>
      <c r="AK26" s="116"/>
      <c r="AL26" s="106">
        <f t="shared" si="5"/>
        <v>2575</v>
      </c>
      <c r="AM26" s="117"/>
      <c r="AN26" s="117"/>
      <c r="AO26" s="108">
        <f t="shared" si="6"/>
        <v>2575</v>
      </c>
      <c r="AP26" s="109">
        <f t="shared" si="7"/>
        <v>819.06</v>
      </c>
      <c r="AQ26" s="253">
        <f t="shared" si="8"/>
        <v>463.5</v>
      </c>
      <c r="AR26" s="110">
        <f t="shared" si="13"/>
        <v>38.630000000000003</v>
      </c>
      <c r="AS26" s="111">
        <f t="shared" si="14"/>
        <v>502.13</v>
      </c>
      <c r="AT26" s="112">
        <f t="shared" si="3"/>
        <v>2072.87</v>
      </c>
      <c r="AU26" s="118"/>
      <c r="AV26" s="119">
        <f t="shared" si="9"/>
        <v>2072.87</v>
      </c>
      <c r="AW26" s="113" t="str">
        <f t="shared" si="10"/>
        <v>Соловьёв Андрей Андреевич</v>
      </c>
      <c r="AX26" s="125"/>
      <c r="AY26" s="114"/>
      <c r="AZ26" s="114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213"/>
      <c r="BL26" s="198"/>
      <c r="BM26" s="198"/>
      <c r="BN26" s="198"/>
      <c r="BO26" s="198"/>
      <c r="BP26" s="198"/>
      <c r="BQ26" s="198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4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</row>
    <row r="27" spans="1:94" x14ac:dyDescent="0.25">
      <c r="A27" s="97">
        <f t="shared" si="12"/>
        <v>14</v>
      </c>
      <c r="B27" s="123" t="s">
        <v>104</v>
      </c>
      <c r="C27" s="99"/>
      <c r="D27" s="99"/>
      <c r="E27" s="102"/>
      <c r="F27" s="80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101">
        <f>IF(B27="","",IF(D27="",G$99,DAY(D27))-IF(C27="",0,DAY(C27)-1))</f>
        <v>31</v>
      </c>
      <c r="H27" s="102">
        <v>21</v>
      </c>
      <c r="I27" s="126">
        <v>167</v>
      </c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7">
        <f t="shared" si="4"/>
        <v>21</v>
      </c>
      <c r="U27" s="127">
        <f t="shared" si="4"/>
        <v>167</v>
      </c>
      <c r="V27" s="116"/>
      <c r="W27" s="116"/>
      <c r="X27" s="116">
        <v>3723</v>
      </c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06">
        <f t="shared" si="5"/>
        <v>3723</v>
      </c>
      <c r="AM27" s="117"/>
      <c r="AN27" s="117"/>
      <c r="AO27" s="108">
        <f t="shared" si="6"/>
        <v>3723</v>
      </c>
      <c r="AP27" s="109">
        <f t="shared" si="7"/>
        <v>819.06</v>
      </c>
      <c r="AQ27" s="253">
        <f t="shared" si="8"/>
        <v>670.14</v>
      </c>
      <c r="AR27" s="110">
        <f t="shared" si="13"/>
        <v>55.85</v>
      </c>
      <c r="AS27" s="111">
        <f t="shared" si="14"/>
        <v>725.99</v>
      </c>
      <c r="AT27" s="112">
        <f t="shared" si="3"/>
        <v>2997.01</v>
      </c>
      <c r="AU27" s="128"/>
      <c r="AV27" s="119">
        <f t="shared" si="9"/>
        <v>2997.01</v>
      </c>
      <c r="AW27" s="113" t="str">
        <f t="shared" si="10"/>
        <v>Цветков Трофим Трофимович</v>
      </c>
      <c r="AX27" s="129"/>
      <c r="AY27" s="114"/>
      <c r="AZ27" s="114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</row>
    <row r="28" spans="1:94" x14ac:dyDescent="0.25">
      <c r="A28" s="97">
        <f t="shared" si="12"/>
        <v>15</v>
      </c>
      <c r="B28" s="212" t="s">
        <v>93</v>
      </c>
      <c r="C28" s="99"/>
      <c r="D28" s="99"/>
      <c r="E28" s="102"/>
      <c r="F28" s="80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01">
        <f t="shared" ref="G28:G48" si="15">IF(B28="","",IF(D28="",G$99,DAY(D28))-IF(C28="",0,DAY(C28)-1))</f>
        <v>31</v>
      </c>
      <c r="H28" s="102">
        <v>21</v>
      </c>
      <c r="I28" s="102">
        <v>167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4">
        <f t="shared" si="4"/>
        <v>21</v>
      </c>
      <c r="U28" s="104">
        <f t="shared" si="4"/>
        <v>167</v>
      </c>
      <c r="V28" s="116"/>
      <c r="W28" s="116"/>
      <c r="X28" s="116">
        <v>3723</v>
      </c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06">
        <f t="shared" si="5"/>
        <v>3723</v>
      </c>
      <c r="AM28" s="117"/>
      <c r="AN28" s="117"/>
      <c r="AO28" s="108">
        <f t="shared" si="6"/>
        <v>3723</v>
      </c>
      <c r="AP28" s="109">
        <f t="shared" si="7"/>
        <v>819.06</v>
      </c>
      <c r="AQ28" s="253">
        <f t="shared" si="8"/>
        <v>670.14</v>
      </c>
      <c r="AR28" s="110">
        <f t="shared" si="13"/>
        <v>55.85</v>
      </c>
      <c r="AS28" s="111">
        <f t="shared" si="14"/>
        <v>725.99</v>
      </c>
      <c r="AT28" s="112">
        <f t="shared" si="3"/>
        <v>2997.01</v>
      </c>
      <c r="AU28" s="118"/>
      <c r="AV28" s="119">
        <f t="shared" si="9"/>
        <v>2997.01</v>
      </c>
      <c r="AW28" s="113" t="str">
        <f t="shared" si="10"/>
        <v>Зуев Иван Михайлович</v>
      </c>
      <c r="AX28" s="68"/>
      <c r="AY28" s="114"/>
      <c r="AZ28" s="114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213"/>
      <c r="BL28" s="198"/>
      <c r="BM28" s="198"/>
      <c r="BN28" s="198"/>
      <c r="BO28" s="198"/>
      <c r="BP28" s="198"/>
      <c r="BQ28" s="198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4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</row>
    <row r="29" spans="1:94" x14ac:dyDescent="0.25">
      <c r="A29" s="97">
        <f t="shared" si="12"/>
        <v>16</v>
      </c>
      <c r="B29" s="123" t="s">
        <v>105</v>
      </c>
      <c r="C29" s="99"/>
      <c r="D29" s="99"/>
      <c r="E29" s="102"/>
      <c r="F29" s="80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01">
        <f t="shared" si="15"/>
        <v>31</v>
      </c>
      <c r="H29" s="102">
        <v>19</v>
      </c>
      <c r="I29" s="126">
        <v>152</v>
      </c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>
        <f t="shared" si="4"/>
        <v>19</v>
      </c>
      <c r="U29" s="127">
        <f t="shared" si="4"/>
        <v>152</v>
      </c>
      <c r="V29" s="116"/>
      <c r="W29" s="116"/>
      <c r="X29" s="116"/>
      <c r="Y29" s="116">
        <v>3526</v>
      </c>
      <c r="Z29" s="116"/>
      <c r="AA29" s="116"/>
      <c r="AB29" s="116">
        <v>210</v>
      </c>
      <c r="AC29" s="116"/>
      <c r="AD29" s="116"/>
      <c r="AE29" s="116"/>
      <c r="AF29" s="116"/>
      <c r="AG29" s="116"/>
      <c r="AH29" s="116"/>
      <c r="AI29" s="116"/>
      <c r="AJ29" s="116"/>
      <c r="AK29" s="116"/>
      <c r="AL29" s="106">
        <f t="shared" si="5"/>
        <v>3736</v>
      </c>
      <c r="AM29" s="130"/>
      <c r="AN29" s="130"/>
      <c r="AO29" s="108">
        <f t="shared" si="6"/>
        <v>3736</v>
      </c>
      <c r="AP29" s="109">
        <f t="shared" si="7"/>
        <v>821.92</v>
      </c>
      <c r="AQ29" s="253">
        <f t="shared" si="8"/>
        <v>672.48</v>
      </c>
      <c r="AR29" s="110">
        <f t="shared" si="13"/>
        <v>56.04</v>
      </c>
      <c r="AS29" s="111">
        <f t="shared" si="14"/>
        <v>728.52</v>
      </c>
      <c r="AT29" s="112">
        <f t="shared" si="3"/>
        <v>3007.48</v>
      </c>
      <c r="AU29" s="121"/>
      <c r="AV29" s="119">
        <f t="shared" si="9"/>
        <v>3007.48</v>
      </c>
      <c r="AW29" s="113" t="str">
        <f t="shared" si="10"/>
        <v>Кабанов Александр Александрович</v>
      </c>
      <c r="AX29" s="68"/>
      <c r="AY29" s="131"/>
      <c r="AZ29" s="131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</row>
    <row r="30" spans="1:94" x14ac:dyDescent="0.25">
      <c r="A30" s="97" t="str">
        <f t="shared" si="12"/>
        <v/>
      </c>
      <c r="B30" s="115"/>
      <c r="C30" s="99"/>
      <c r="D30" s="99"/>
      <c r="E30" s="102"/>
      <c r="F30" s="80" t="str">
        <f t="array" ref="F30">IF(E30&lt;&gt;"",SUMPRODUCT(IFERROR(1+DATEVALUE(MID(E30,FIND("-",E30)+1,10)&amp;"."&amp;2018)-DATEVALUE(LEFT(E30,FIND("-",E30)-1)&amp;"."&amp;IF(DATEVALUE(MID(E30,FIND("-",E30)+1,10)&amp;".1900")&gt;=DATEVALUE(LEFT(E30,FIND("-",E30)-1)&amp;".1900"),2018,2018-1)),0)),"")</f>
        <v/>
      </c>
      <c r="G30" s="101" t="str">
        <f t="shared" si="15"/>
        <v/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4">
        <f t="shared" si="4"/>
        <v>0</v>
      </c>
      <c r="U30" s="104">
        <f t="shared" si="4"/>
        <v>0</v>
      </c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06">
        <f t="shared" si="5"/>
        <v>0</v>
      </c>
      <c r="AM30" s="117"/>
      <c r="AN30" s="117"/>
      <c r="AO30" s="108">
        <f t="shared" si="6"/>
        <v>0</v>
      </c>
      <c r="AP30" s="109">
        <f t="shared" si="7"/>
        <v>0</v>
      </c>
      <c r="AQ30" s="253">
        <f t="shared" ref="AQ15:AQ48" si="16">ROUND(MAX(0,18%*(AO30-IFERROR(IF(FIND("Пільга 150%",B30,1)&gt;0,1321.5,""),881)*(AO30&lt;=2470)*ISBLANK(D30))),2)</f>
        <v>0</v>
      </c>
      <c r="AR30" s="110">
        <f t="shared" si="13"/>
        <v>0</v>
      </c>
      <c r="AS30" s="111">
        <f t="shared" si="14"/>
        <v>0</v>
      </c>
      <c r="AT30" s="112">
        <f t="shared" si="3"/>
        <v>0</v>
      </c>
      <c r="AU30" s="121"/>
      <c r="AV30" s="119">
        <f t="shared" si="9"/>
        <v>0</v>
      </c>
      <c r="AW30" s="113" t="str">
        <f t="shared" si="10"/>
        <v/>
      </c>
      <c r="AX30" s="68"/>
      <c r="AY30" s="114"/>
      <c r="AZ30" s="114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225"/>
      <c r="BL30" s="226"/>
      <c r="BM30" s="226"/>
      <c r="BN30" s="226"/>
      <c r="BO30" s="226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213"/>
      <c r="CE30" s="213"/>
      <c r="CF30" s="198"/>
      <c r="CG30" s="215"/>
      <c r="CH30" s="216"/>
      <c r="CI30" s="198"/>
      <c r="CJ30" s="198"/>
      <c r="CK30" s="198"/>
      <c r="CL30" s="198"/>
      <c r="CM30" s="198"/>
      <c r="CN30" s="198"/>
      <c r="CO30" s="198"/>
      <c r="CP30" s="198"/>
    </row>
    <row r="31" spans="1:94" x14ac:dyDescent="0.25">
      <c r="A31" s="97" t="str">
        <f t="shared" si="12"/>
        <v/>
      </c>
      <c r="B31" s="115"/>
      <c r="C31" s="99"/>
      <c r="D31" s="99"/>
      <c r="E31" s="102"/>
      <c r="F31" s="80" t="str">
        <f t="array" ref="F31">IF(E31&lt;&gt;"",SUMPRODUCT(IFERROR(1+DATEVALUE(MID(E31,FIND("-",E31)+1,10)&amp;"."&amp;2018)-DATEVALUE(LEFT(E31,FIND("-",E31)-1)&amp;"."&amp;IF(DATEVALUE(MID(E31,FIND("-",E31)+1,10)&amp;".1900")&gt;=DATEVALUE(LEFT(E31,FIND("-",E31)-1)&amp;".1900"),2018,2018-1)),0)),"")</f>
        <v/>
      </c>
      <c r="G31" s="101" t="str">
        <f t="shared" si="15"/>
        <v/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4">
        <f t="shared" si="4"/>
        <v>0</v>
      </c>
      <c r="U31" s="104">
        <f t="shared" si="4"/>
        <v>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06">
        <f t="shared" si="5"/>
        <v>0</v>
      </c>
      <c r="AM31" s="117"/>
      <c r="AN31" s="117"/>
      <c r="AO31" s="108">
        <f t="shared" si="6"/>
        <v>0</v>
      </c>
      <c r="AP31" s="109">
        <f t="shared" si="7"/>
        <v>0</v>
      </c>
      <c r="AQ31" s="253">
        <f t="shared" si="16"/>
        <v>0</v>
      </c>
      <c r="AR31" s="110">
        <f t="shared" si="13"/>
        <v>0</v>
      </c>
      <c r="AS31" s="111">
        <f t="shared" si="14"/>
        <v>0</v>
      </c>
      <c r="AT31" s="112">
        <f t="shared" si="3"/>
        <v>0</v>
      </c>
      <c r="AU31" s="121"/>
      <c r="AV31" s="119">
        <f>AT31-AU31</f>
        <v>0</v>
      </c>
      <c r="AW31" s="113" t="str">
        <f t="shared" si="10"/>
        <v/>
      </c>
      <c r="AX31" s="68"/>
      <c r="AY31" s="114"/>
      <c r="AZ31" s="114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213"/>
      <c r="CE31" s="198"/>
      <c r="CF31" s="198"/>
      <c r="CG31" s="213"/>
      <c r="CH31" s="198"/>
      <c r="CI31" s="198"/>
      <c r="CJ31" s="198"/>
      <c r="CK31" s="198"/>
      <c r="CL31" s="198"/>
      <c r="CM31" s="198"/>
      <c r="CN31" s="198"/>
      <c r="CO31" s="198"/>
      <c r="CP31" s="198"/>
    </row>
    <row r="32" spans="1:94" x14ac:dyDescent="0.25">
      <c r="A32" s="97" t="str">
        <f t="shared" si="12"/>
        <v/>
      </c>
      <c r="B32" s="115"/>
      <c r="C32" s="99"/>
      <c r="D32" s="99"/>
      <c r="E32" s="102"/>
      <c r="F32" s="80" t="str">
        <f t="array" ref="F32">IF(E32&lt;&gt;"",SUMPRODUCT(IFERROR(1+DATEVALUE(MID(E32,FIND("-",E32)+1,10)&amp;"."&amp;2018)-DATEVALUE(LEFT(E32,FIND("-",E32)-1)&amp;"."&amp;IF(DATEVALUE(MID(E32,FIND("-",E32)+1,10)&amp;".1900")&gt;=DATEVALUE(LEFT(E32,FIND("-",E32)-1)&amp;".1900"),2018,2018-1)),0)),"")</f>
        <v/>
      </c>
      <c r="G32" s="101" t="str">
        <f t="shared" si="15"/>
        <v/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4">
        <f t="shared" si="4"/>
        <v>0</v>
      </c>
      <c r="U32" s="104">
        <f t="shared" si="4"/>
        <v>0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06">
        <f t="shared" si="5"/>
        <v>0</v>
      </c>
      <c r="AM32" s="117"/>
      <c r="AN32" s="117"/>
      <c r="AO32" s="108">
        <f t="shared" si="6"/>
        <v>0</v>
      </c>
      <c r="AP32" s="109">
        <f t="shared" si="7"/>
        <v>0</v>
      </c>
      <c r="AQ32" s="253">
        <f t="shared" si="16"/>
        <v>0</v>
      </c>
      <c r="AR32" s="110">
        <f t="shared" si="13"/>
        <v>0</v>
      </c>
      <c r="AS32" s="111">
        <f t="shared" si="14"/>
        <v>0</v>
      </c>
      <c r="AT32" s="112">
        <f t="shared" si="3"/>
        <v>0</v>
      </c>
      <c r="AV32" s="119">
        <f t="shared" ref="AV32:AV88" si="17">AT32-AU32</f>
        <v>0</v>
      </c>
      <c r="AW32" s="113" t="str">
        <f t="shared" si="10"/>
        <v/>
      </c>
      <c r="AX32" s="21"/>
      <c r="AY32" s="114"/>
      <c r="AZ32" s="114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</row>
    <row r="33" spans="1:94" x14ac:dyDescent="0.25">
      <c r="A33" s="97" t="str">
        <f t="shared" si="12"/>
        <v/>
      </c>
      <c r="B33" s="115"/>
      <c r="C33" s="99"/>
      <c r="D33" s="99"/>
      <c r="E33" s="102"/>
      <c r="F33" s="80" t="str">
        <f t="array" ref="F33">IF(E33&lt;&gt;"",SUMPRODUCT(IFERROR(1+DATEVALUE(MID(E33,FIND("-",E33)+1,10)&amp;"."&amp;2018)-DATEVALUE(LEFT(E33,FIND("-",E33)-1)&amp;"."&amp;IF(DATEVALUE(MID(E33,FIND("-",E33)+1,10)&amp;".1900")&gt;=DATEVALUE(LEFT(E33,FIND("-",E33)-1)&amp;".1900"),2018,2018-1)),0)),"")</f>
        <v/>
      </c>
      <c r="G33" s="101" t="str">
        <f t="shared" si="15"/>
        <v/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32">
        <f t="shared" si="4"/>
        <v>0</v>
      </c>
      <c r="U33" s="132">
        <f t="shared" si="4"/>
        <v>0</v>
      </c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28">
        <f t="shared" si="5"/>
        <v>0</v>
      </c>
      <c r="AM33" s="117"/>
      <c r="AN33" s="117"/>
      <c r="AO33" s="119">
        <f t="shared" si="6"/>
        <v>0</v>
      </c>
      <c r="AP33" s="109">
        <f t="shared" si="7"/>
        <v>0</v>
      </c>
      <c r="AQ33" s="253">
        <f t="shared" si="16"/>
        <v>0</v>
      </c>
      <c r="AR33" s="118">
        <f t="shared" si="13"/>
        <v>0</v>
      </c>
      <c r="AS33" s="133">
        <f t="shared" si="14"/>
        <v>0</v>
      </c>
      <c r="AT33" s="128">
        <f t="shared" si="3"/>
        <v>0</v>
      </c>
      <c r="AU33" s="118"/>
      <c r="AV33" s="119">
        <f t="shared" si="17"/>
        <v>0</v>
      </c>
      <c r="AW33" s="113" t="str">
        <f t="shared" si="10"/>
        <v/>
      </c>
      <c r="AX33" s="21"/>
      <c r="AY33" s="114"/>
      <c r="AZ33" s="114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</row>
    <row r="34" spans="1:94" x14ac:dyDescent="0.25">
      <c r="A34" s="97" t="str">
        <f t="shared" si="12"/>
        <v/>
      </c>
      <c r="B34" s="115"/>
      <c r="C34" s="99"/>
      <c r="D34" s="99"/>
      <c r="E34" s="102"/>
      <c r="F34" s="80" t="str">
        <f t="array" ref="F34">IF(E34&lt;&gt;"",SUMPRODUCT(IFERROR(1+DATEVALUE(MID(E34,FIND("-",E34)+1,10)&amp;"."&amp;2018)-DATEVALUE(LEFT(E34,FIND("-",E34)-1)&amp;"."&amp;IF(DATEVALUE(MID(E34,FIND("-",E34)+1,10)&amp;".1900")&gt;=DATEVALUE(LEFT(E34,FIND("-",E34)-1)&amp;".1900"),2018,2018-1)),0)),"")</f>
        <v/>
      </c>
      <c r="G34" s="101" t="str">
        <f t="shared" si="15"/>
        <v/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4">
        <f t="shared" si="4"/>
        <v>0</v>
      </c>
      <c r="U34" s="104">
        <f t="shared" si="4"/>
        <v>0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06">
        <f t="shared" si="5"/>
        <v>0</v>
      </c>
      <c r="AM34" s="117"/>
      <c r="AN34" s="117"/>
      <c r="AO34" s="108">
        <f t="shared" si="6"/>
        <v>0</v>
      </c>
      <c r="AP34" s="109">
        <f t="shared" si="7"/>
        <v>0</v>
      </c>
      <c r="AQ34" s="253">
        <f t="shared" si="16"/>
        <v>0</v>
      </c>
      <c r="AR34" s="110">
        <f t="shared" si="13"/>
        <v>0</v>
      </c>
      <c r="AS34" s="111">
        <f t="shared" si="14"/>
        <v>0</v>
      </c>
      <c r="AT34" s="112">
        <f t="shared" si="3"/>
        <v>0</v>
      </c>
      <c r="AU34" s="118"/>
      <c r="AV34" s="119">
        <f t="shared" si="17"/>
        <v>0</v>
      </c>
      <c r="AW34" s="113" t="str">
        <f t="shared" si="10"/>
        <v/>
      </c>
      <c r="AX34" s="68"/>
      <c r="AY34" s="114"/>
      <c r="AZ34" s="114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</row>
    <row r="35" spans="1:94" x14ac:dyDescent="0.25">
      <c r="A35" s="97" t="str">
        <f t="shared" si="12"/>
        <v/>
      </c>
      <c r="B35" s="122"/>
      <c r="C35" s="99"/>
      <c r="D35" s="99"/>
      <c r="E35" s="102"/>
      <c r="F35" s="80" t="str">
        <f t="array" ref="F35">IF(E35&lt;&gt;"",SUMPRODUCT(IFERROR(1+DATEVALUE(MID(E35,FIND("-",E35)+1,10)&amp;"."&amp;2018)-DATEVALUE(LEFT(E35,FIND("-",E35)-1)&amp;"."&amp;IF(DATEVALUE(MID(E35,FIND("-",E35)+1,10)&amp;".1900")&gt;=DATEVALUE(LEFT(E35,FIND("-",E35)-1)&amp;".1900"),2018,2018-1)),0)),"")</f>
        <v/>
      </c>
      <c r="G35" s="101" t="str">
        <f t="shared" si="15"/>
        <v/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4">
        <f t="shared" si="4"/>
        <v>0</v>
      </c>
      <c r="U35" s="104">
        <f t="shared" si="4"/>
        <v>0</v>
      </c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06">
        <f t="shared" si="5"/>
        <v>0</v>
      </c>
      <c r="AM35" s="117"/>
      <c r="AN35" s="117"/>
      <c r="AO35" s="108">
        <f t="shared" si="6"/>
        <v>0</v>
      </c>
      <c r="AP35" s="109">
        <f t="shared" si="7"/>
        <v>0</v>
      </c>
      <c r="AQ35" s="253">
        <f t="shared" si="16"/>
        <v>0</v>
      </c>
      <c r="AR35" s="110">
        <f t="shared" si="13"/>
        <v>0</v>
      </c>
      <c r="AS35" s="111">
        <f t="shared" si="14"/>
        <v>0</v>
      </c>
      <c r="AT35" s="112">
        <f t="shared" si="3"/>
        <v>0</v>
      </c>
      <c r="AU35" s="118"/>
      <c r="AV35" s="119">
        <f t="shared" si="17"/>
        <v>0</v>
      </c>
      <c r="AW35" s="113" t="str">
        <f t="shared" si="10"/>
        <v/>
      </c>
      <c r="AX35" s="68"/>
      <c r="AY35" s="114"/>
      <c r="AZ35" s="114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</row>
    <row r="36" spans="1:94" x14ac:dyDescent="0.25">
      <c r="A36" s="97" t="str">
        <f t="shared" si="12"/>
        <v/>
      </c>
      <c r="B36" s="115"/>
      <c r="C36" s="99"/>
      <c r="D36" s="99"/>
      <c r="E36" s="102"/>
      <c r="F36" s="80" t="str">
        <f t="array" ref="F36">IF(E36&lt;&gt;"",SUMPRODUCT(IFERROR(1+DATEVALUE(MID(E36,FIND("-",E36)+1,10)&amp;"."&amp;2018)-DATEVALUE(LEFT(E36,FIND("-",E36)-1)&amp;"."&amp;IF(DATEVALUE(MID(E36,FIND("-",E36)+1,10)&amp;".1900")&gt;=DATEVALUE(LEFT(E36,FIND("-",E36)-1)&amp;".1900"),2018,2018-1)),0)),"")</f>
        <v/>
      </c>
      <c r="G36" s="101" t="str">
        <f t="shared" si="15"/>
        <v/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4">
        <f t="shared" si="4"/>
        <v>0</v>
      </c>
      <c r="U36" s="104">
        <f t="shared" si="4"/>
        <v>0</v>
      </c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06">
        <f t="shared" si="5"/>
        <v>0</v>
      </c>
      <c r="AM36" s="117"/>
      <c r="AN36" s="117"/>
      <c r="AO36" s="108">
        <f t="shared" si="6"/>
        <v>0</v>
      </c>
      <c r="AP36" s="109">
        <f t="shared" si="7"/>
        <v>0</v>
      </c>
      <c r="AQ36" s="253">
        <f t="shared" si="16"/>
        <v>0</v>
      </c>
      <c r="AR36" s="110">
        <f t="shared" si="13"/>
        <v>0</v>
      </c>
      <c r="AS36" s="111">
        <f t="shared" si="14"/>
        <v>0</v>
      </c>
      <c r="AT36" s="112">
        <f t="shared" si="3"/>
        <v>0</v>
      </c>
      <c r="AU36" s="118"/>
      <c r="AV36" s="119">
        <f t="shared" si="17"/>
        <v>0</v>
      </c>
      <c r="AW36" s="113" t="str">
        <f t="shared" si="10"/>
        <v/>
      </c>
      <c r="AX36" s="68"/>
      <c r="AY36" s="114"/>
      <c r="AZ36" s="114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</row>
    <row r="37" spans="1:94" x14ac:dyDescent="0.25">
      <c r="A37" s="97" t="str">
        <f t="shared" si="12"/>
        <v/>
      </c>
      <c r="B37" s="115"/>
      <c r="C37" s="99"/>
      <c r="D37" s="99"/>
      <c r="E37" s="102"/>
      <c r="F37" s="80" t="str">
        <f t="array" ref="F37">IF(E37&lt;&gt;"",SUMPRODUCT(IFERROR(1+DATEVALUE(MID(E37,FIND("-",E37)+1,10)&amp;"."&amp;2018)-DATEVALUE(LEFT(E37,FIND("-",E37)-1)&amp;"."&amp;IF(DATEVALUE(MID(E37,FIND("-",E37)+1,10)&amp;".1900")&gt;=DATEVALUE(LEFT(E37,FIND("-",E37)-1)&amp;".1900"),2018,2018-1)),0)),"")</f>
        <v/>
      </c>
      <c r="G37" s="101" t="str">
        <f t="shared" si="15"/>
        <v/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4">
        <f t="shared" si="4"/>
        <v>0</v>
      </c>
      <c r="U37" s="104">
        <f t="shared" si="4"/>
        <v>0</v>
      </c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06">
        <f t="shared" si="5"/>
        <v>0</v>
      </c>
      <c r="AM37" s="117"/>
      <c r="AN37" s="117"/>
      <c r="AO37" s="108">
        <f t="shared" si="6"/>
        <v>0</v>
      </c>
      <c r="AP37" s="109">
        <f t="shared" si="7"/>
        <v>0</v>
      </c>
      <c r="AQ37" s="253">
        <f t="shared" si="16"/>
        <v>0</v>
      </c>
      <c r="AR37" s="110">
        <f t="shared" si="13"/>
        <v>0</v>
      </c>
      <c r="AS37" s="111">
        <f t="shared" si="14"/>
        <v>0</v>
      </c>
      <c r="AT37" s="112">
        <f t="shared" si="3"/>
        <v>0</v>
      </c>
      <c r="AU37" s="118"/>
      <c r="AV37" s="119">
        <f t="shared" si="17"/>
        <v>0</v>
      </c>
      <c r="AW37" s="113" t="str">
        <f t="shared" si="10"/>
        <v/>
      </c>
      <c r="AX37" s="68"/>
      <c r="AY37" s="114"/>
      <c r="AZ37" s="114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</row>
    <row r="38" spans="1:94" x14ac:dyDescent="0.25">
      <c r="A38" s="97" t="str">
        <f t="shared" si="12"/>
        <v/>
      </c>
      <c r="B38" s="115"/>
      <c r="C38" s="99"/>
      <c r="D38" s="99"/>
      <c r="E38" s="102"/>
      <c r="F38" s="80" t="str">
        <f t="array" ref="F38">IF(E38&lt;&gt;"",SUMPRODUCT(IFERROR(1+DATEVALUE(MID(E38,FIND("-",E38)+1,10)&amp;"."&amp;2018)-DATEVALUE(LEFT(E38,FIND("-",E38)-1)&amp;"."&amp;IF(DATEVALUE(MID(E38,FIND("-",E38)+1,10)&amp;".1900")&gt;=DATEVALUE(LEFT(E38,FIND("-",E38)-1)&amp;".1900"),2018,2018-1)),0)),"")</f>
        <v/>
      </c>
      <c r="G38" s="101" t="str">
        <f t="shared" si="15"/>
        <v/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4">
        <f t="shared" si="4"/>
        <v>0</v>
      </c>
      <c r="U38" s="104">
        <f t="shared" si="4"/>
        <v>0</v>
      </c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06">
        <f t="shared" si="5"/>
        <v>0</v>
      </c>
      <c r="AM38" s="117"/>
      <c r="AN38" s="117"/>
      <c r="AO38" s="108">
        <f t="shared" si="6"/>
        <v>0</v>
      </c>
      <c r="AP38" s="109">
        <f t="shared" si="7"/>
        <v>0</v>
      </c>
      <c r="AQ38" s="253">
        <f t="shared" si="16"/>
        <v>0</v>
      </c>
      <c r="AR38" s="110">
        <f t="shared" si="13"/>
        <v>0</v>
      </c>
      <c r="AS38" s="111">
        <f t="shared" si="14"/>
        <v>0</v>
      </c>
      <c r="AT38" s="112">
        <f t="shared" si="3"/>
        <v>0</v>
      </c>
      <c r="AU38" s="118"/>
      <c r="AV38" s="119">
        <f t="shared" si="17"/>
        <v>0</v>
      </c>
      <c r="AW38" s="113" t="str">
        <f t="shared" si="10"/>
        <v/>
      </c>
      <c r="AX38" s="68"/>
      <c r="AY38" s="114"/>
      <c r="AZ38" s="114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</row>
    <row r="39" spans="1:94" x14ac:dyDescent="0.25">
      <c r="A39" s="97" t="str">
        <f t="shared" si="12"/>
        <v/>
      </c>
      <c r="B39" s="115"/>
      <c r="C39" s="99"/>
      <c r="D39" s="99"/>
      <c r="E39" s="102"/>
      <c r="F39" s="80" t="str">
        <f t="array" ref="F39">IF(E39&lt;&gt;"",SUMPRODUCT(IFERROR(1+DATEVALUE(MID(E39,FIND("-",E39)+1,10)&amp;"."&amp;2018)-DATEVALUE(LEFT(E39,FIND("-",E39)-1)&amp;"."&amp;IF(DATEVALUE(MID(E39,FIND("-",E39)+1,10)&amp;".1900")&gt;=DATEVALUE(LEFT(E39,FIND("-",E39)-1)&amp;".1900"),2018,2018-1)),0)),"")</f>
        <v/>
      </c>
      <c r="G39" s="101" t="str">
        <f t="shared" si="15"/>
        <v/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4">
        <f t="shared" si="4"/>
        <v>0</v>
      </c>
      <c r="U39" s="104">
        <f t="shared" si="4"/>
        <v>0</v>
      </c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06">
        <f t="shared" si="5"/>
        <v>0</v>
      </c>
      <c r="AM39" s="117"/>
      <c r="AN39" s="117"/>
      <c r="AO39" s="108">
        <f t="shared" si="6"/>
        <v>0</v>
      </c>
      <c r="AP39" s="109">
        <f t="shared" si="7"/>
        <v>0</v>
      </c>
      <c r="AQ39" s="253">
        <f t="shared" si="16"/>
        <v>0</v>
      </c>
      <c r="AR39" s="110">
        <f t="shared" si="13"/>
        <v>0</v>
      </c>
      <c r="AS39" s="111">
        <f t="shared" si="14"/>
        <v>0</v>
      </c>
      <c r="AT39" s="112">
        <f t="shared" si="3"/>
        <v>0</v>
      </c>
      <c r="AU39" s="118"/>
      <c r="AV39" s="119">
        <f t="shared" si="17"/>
        <v>0</v>
      </c>
      <c r="AW39" s="113" t="str">
        <f t="shared" si="10"/>
        <v/>
      </c>
      <c r="AX39" s="68"/>
      <c r="AY39" s="114"/>
      <c r="AZ39" s="114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</row>
    <row r="40" spans="1:94" x14ac:dyDescent="0.25">
      <c r="A40" s="97" t="str">
        <f t="shared" si="12"/>
        <v/>
      </c>
      <c r="B40" s="115"/>
      <c r="C40" s="99"/>
      <c r="D40" s="99"/>
      <c r="E40" s="102"/>
      <c r="F40" s="80" t="str">
        <f t="array" ref="F40">IF(E40&lt;&gt;"",SUMPRODUCT(IFERROR(1+DATEVALUE(MID(E40,FIND("-",E40)+1,10)&amp;"."&amp;2018)-DATEVALUE(LEFT(E40,FIND("-",E40)-1)&amp;"."&amp;IF(DATEVALUE(MID(E40,FIND("-",E40)+1,10)&amp;".1900")&gt;=DATEVALUE(LEFT(E40,FIND("-",E40)-1)&amp;".1900"),2018,2018-1)),0)),"")</f>
        <v/>
      </c>
      <c r="G40" s="101" t="str">
        <f t="shared" si="15"/>
        <v/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4">
        <f t="shared" si="4"/>
        <v>0</v>
      </c>
      <c r="U40" s="104">
        <f t="shared" si="4"/>
        <v>0</v>
      </c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06">
        <f t="shared" si="5"/>
        <v>0</v>
      </c>
      <c r="AM40" s="117"/>
      <c r="AN40" s="117"/>
      <c r="AO40" s="108">
        <f t="shared" si="6"/>
        <v>0</v>
      </c>
      <c r="AP40" s="109">
        <f t="shared" si="7"/>
        <v>0</v>
      </c>
      <c r="AQ40" s="253">
        <f t="shared" si="16"/>
        <v>0</v>
      </c>
      <c r="AR40" s="110">
        <f t="shared" si="13"/>
        <v>0</v>
      </c>
      <c r="AS40" s="111">
        <f t="shared" si="14"/>
        <v>0</v>
      </c>
      <c r="AT40" s="112">
        <f t="shared" si="3"/>
        <v>0</v>
      </c>
      <c r="AU40" s="118"/>
      <c r="AV40" s="119">
        <f t="shared" si="17"/>
        <v>0</v>
      </c>
      <c r="AW40" s="113" t="str">
        <f t="shared" si="10"/>
        <v/>
      </c>
      <c r="AX40" s="68"/>
      <c r="AY40" s="114"/>
      <c r="AZ40" s="114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</row>
    <row r="41" spans="1:94" x14ac:dyDescent="0.25">
      <c r="A41" s="97" t="str">
        <f t="shared" si="12"/>
        <v/>
      </c>
      <c r="B41" s="115"/>
      <c r="C41" s="99"/>
      <c r="D41" s="99"/>
      <c r="E41" s="102"/>
      <c r="F41" s="80" t="str">
        <f t="array" ref="F41">IF(E41&lt;&gt;"",SUMPRODUCT(IFERROR(1+DATEVALUE(MID(E41,FIND("-",E41)+1,10)&amp;"."&amp;2018)-DATEVALUE(LEFT(E41,FIND("-",E41)-1)&amp;"."&amp;IF(DATEVALUE(MID(E41,FIND("-",E41)+1,10)&amp;".1900")&gt;=DATEVALUE(LEFT(E41,FIND("-",E41)-1)&amp;".1900"),2018,2018-1)),0)),"")</f>
        <v/>
      </c>
      <c r="G41" s="101" t="str">
        <f t="shared" si="15"/>
        <v/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4">
        <f t="shared" si="4"/>
        <v>0</v>
      </c>
      <c r="U41" s="104">
        <f t="shared" si="4"/>
        <v>0</v>
      </c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06">
        <f t="shared" si="5"/>
        <v>0</v>
      </c>
      <c r="AM41" s="117"/>
      <c r="AN41" s="117"/>
      <c r="AO41" s="108">
        <f t="shared" si="6"/>
        <v>0</v>
      </c>
      <c r="AP41" s="109">
        <f t="shared" si="7"/>
        <v>0</v>
      </c>
      <c r="AQ41" s="253">
        <f t="shared" si="16"/>
        <v>0</v>
      </c>
      <c r="AR41" s="110">
        <f t="shared" si="13"/>
        <v>0</v>
      </c>
      <c r="AS41" s="111">
        <f t="shared" si="14"/>
        <v>0</v>
      </c>
      <c r="AT41" s="112">
        <f t="shared" si="3"/>
        <v>0</v>
      </c>
      <c r="AU41" s="118"/>
      <c r="AV41" s="119">
        <f t="shared" si="17"/>
        <v>0</v>
      </c>
      <c r="AW41" s="113" t="str">
        <f t="shared" si="10"/>
        <v/>
      </c>
      <c r="AX41" s="68"/>
      <c r="AY41" s="114"/>
      <c r="AZ41" s="114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</row>
    <row r="42" spans="1:94" x14ac:dyDescent="0.25">
      <c r="A42" s="97" t="str">
        <f t="shared" si="12"/>
        <v/>
      </c>
      <c r="B42" s="115"/>
      <c r="C42" s="99"/>
      <c r="D42" s="99"/>
      <c r="E42" s="102"/>
      <c r="F42" s="80" t="str">
        <f t="array" ref="F42">IF(E42&lt;&gt;"",SUMPRODUCT(IFERROR(1+DATEVALUE(MID(E42,FIND("-",E42)+1,10)&amp;"."&amp;2018)-DATEVALUE(LEFT(E42,FIND("-",E42)-1)&amp;"."&amp;IF(DATEVALUE(MID(E42,FIND("-",E42)+1,10)&amp;".1900")&gt;=DATEVALUE(LEFT(E42,FIND("-",E42)-1)&amp;".1900"),2018,2018-1)),0)),"")</f>
        <v/>
      </c>
      <c r="G42" s="101" t="str">
        <f t="shared" si="15"/>
        <v/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4">
        <f t="shared" si="4"/>
        <v>0</v>
      </c>
      <c r="U42" s="104">
        <f t="shared" si="4"/>
        <v>0</v>
      </c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06">
        <f t="shared" si="5"/>
        <v>0</v>
      </c>
      <c r="AM42" s="117"/>
      <c r="AN42" s="117"/>
      <c r="AO42" s="108">
        <f t="shared" si="6"/>
        <v>0</v>
      </c>
      <c r="AP42" s="109">
        <f t="shared" si="7"/>
        <v>0</v>
      </c>
      <c r="AQ42" s="253">
        <f t="shared" si="16"/>
        <v>0</v>
      </c>
      <c r="AR42" s="110">
        <f t="shared" si="13"/>
        <v>0</v>
      </c>
      <c r="AS42" s="111">
        <f t="shared" si="14"/>
        <v>0</v>
      </c>
      <c r="AT42" s="112">
        <f t="shared" si="3"/>
        <v>0</v>
      </c>
      <c r="AU42" s="118"/>
      <c r="AV42" s="119">
        <f t="shared" si="17"/>
        <v>0</v>
      </c>
      <c r="AW42" s="113" t="str">
        <f t="shared" si="10"/>
        <v/>
      </c>
      <c r="AX42" s="21"/>
      <c r="AY42" s="114"/>
      <c r="AZ42" s="114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</row>
    <row r="43" spans="1:94" x14ac:dyDescent="0.25">
      <c r="A43" s="97" t="str">
        <f t="shared" si="12"/>
        <v/>
      </c>
      <c r="B43" s="115"/>
      <c r="C43" s="99"/>
      <c r="D43" s="99"/>
      <c r="E43" s="99"/>
      <c r="F43" s="80" t="str">
        <f t="array" ref="F43">IF(E43&lt;&gt;"",SUMPRODUCT(IFERROR(1+DATEVALUE(MID(E43,FIND("-",E43)+1,10)&amp;"."&amp;2018)-DATEVALUE(LEFT(E43,FIND("-",E43)-1)&amp;"."&amp;IF(DATEVALUE(MID(E43,FIND("-",E43)+1,10)&amp;".1900")&gt;=DATEVALUE(LEFT(E43,FIND("-",E43)-1)&amp;".1900"),2018,2018-1)),0)),"")</f>
        <v/>
      </c>
      <c r="G43" s="101" t="str">
        <f t="shared" si="15"/>
        <v/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104">
        <f t="shared" si="4"/>
        <v>0</v>
      </c>
      <c r="U43" s="104">
        <f t="shared" si="4"/>
        <v>0</v>
      </c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06">
        <f t="shared" si="5"/>
        <v>0</v>
      </c>
      <c r="AM43" s="117"/>
      <c r="AN43" s="117"/>
      <c r="AO43" s="108">
        <f t="shared" si="6"/>
        <v>0</v>
      </c>
      <c r="AP43" s="109">
        <f t="shared" si="7"/>
        <v>0</v>
      </c>
      <c r="AQ43" s="253">
        <f t="shared" si="16"/>
        <v>0</v>
      </c>
      <c r="AR43" s="110">
        <f t="shared" si="13"/>
        <v>0</v>
      </c>
      <c r="AS43" s="111">
        <f t="shared" si="14"/>
        <v>0</v>
      </c>
      <c r="AT43" s="112">
        <f t="shared" si="3"/>
        <v>0</v>
      </c>
      <c r="AU43" s="118"/>
      <c r="AV43" s="119">
        <f t="shared" si="17"/>
        <v>0</v>
      </c>
      <c r="AW43" s="113" t="str">
        <f t="shared" si="10"/>
        <v/>
      </c>
      <c r="AX43" s="68"/>
      <c r="AY43" s="114"/>
      <c r="AZ43" s="114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</row>
    <row r="44" spans="1:94" x14ac:dyDescent="0.25">
      <c r="A44" s="97" t="str">
        <f t="shared" si="12"/>
        <v/>
      </c>
      <c r="B44" s="115"/>
      <c r="C44" s="99"/>
      <c r="D44" s="99"/>
      <c r="E44" s="99"/>
      <c r="F44" s="80" t="str">
        <f t="array" ref="F44">IF(E44&lt;&gt;"",SUMPRODUCT(IFERROR(1+DATEVALUE(MID(E44,FIND("-",E44)+1,10)&amp;"."&amp;2018)-DATEVALUE(LEFT(E44,FIND("-",E44)-1)&amp;"."&amp;IF(DATEVALUE(MID(E44,FIND("-",E44)+1,10)&amp;".1900")&gt;=DATEVALUE(LEFT(E44,FIND("-",E44)-1)&amp;".1900"),2018,2018-1)),0)),"")</f>
        <v/>
      </c>
      <c r="G44" s="101" t="str">
        <f t="shared" si="15"/>
        <v/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04">
        <f t="shared" si="4"/>
        <v>0</v>
      </c>
      <c r="U44" s="104">
        <f t="shared" si="4"/>
        <v>0</v>
      </c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06">
        <f t="shared" si="5"/>
        <v>0</v>
      </c>
      <c r="AM44" s="117"/>
      <c r="AN44" s="117"/>
      <c r="AO44" s="108">
        <f t="shared" si="6"/>
        <v>0</v>
      </c>
      <c r="AP44" s="109">
        <f t="shared" si="7"/>
        <v>0</v>
      </c>
      <c r="AQ44" s="253">
        <f t="shared" si="16"/>
        <v>0</v>
      </c>
      <c r="AR44" s="110">
        <f t="shared" si="13"/>
        <v>0</v>
      </c>
      <c r="AS44" s="111">
        <f t="shared" si="14"/>
        <v>0</v>
      </c>
      <c r="AT44" s="112">
        <f t="shared" si="3"/>
        <v>0</v>
      </c>
      <c r="AU44" s="118"/>
      <c r="AV44" s="119">
        <f t="shared" si="17"/>
        <v>0</v>
      </c>
      <c r="AW44" s="113" t="str">
        <f t="shared" si="10"/>
        <v/>
      </c>
      <c r="AX44" s="68"/>
      <c r="AY44" s="114"/>
      <c r="AZ44" s="114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</row>
    <row r="45" spans="1:94" x14ac:dyDescent="0.25">
      <c r="A45" s="97" t="str">
        <f t="shared" si="12"/>
        <v/>
      </c>
      <c r="B45" s="115"/>
      <c r="C45" s="99"/>
      <c r="D45" s="99"/>
      <c r="E45" s="102"/>
      <c r="F45" s="80" t="str">
        <f t="array" ref="F45">IF(E45&lt;&gt;"",SUMPRODUCT(IFERROR(1+DATEVALUE(MID(E45,FIND("-",E45)+1,10)&amp;"."&amp;2018)-DATEVALUE(LEFT(E45,FIND("-",E45)-1)&amp;"."&amp;IF(DATEVALUE(MID(E45,FIND("-",E45)+1,10)&amp;".1900")&gt;=DATEVALUE(LEFT(E45,FIND("-",E45)-1)&amp;".1900"),2018,2018-1)),0)),"")</f>
        <v/>
      </c>
      <c r="G45" s="101" t="str">
        <f t="shared" si="15"/>
        <v/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4">
        <f t="shared" si="4"/>
        <v>0</v>
      </c>
      <c r="U45" s="104">
        <f t="shared" si="4"/>
        <v>0</v>
      </c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06">
        <f t="shared" si="5"/>
        <v>0</v>
      </c>
      <c r="AM45" s="117"/>
      <c r="AN45" s="117"/>
      <c r="AO45" s="108">
        <f t="shared" si="6"/>
        <v>0</v>
      </c>
      <c r="AP45" s="109">
        <f t="shared" si="7"/>
        <v>0</v>
      </c>
      <c r="AQ45" s="253">
        <f t="shared" si="16"/>
        <v>0</v>
      </c>
      <c r="AR45" s="110">
        <f t="shared" si="13"/>
        <v>0</v>
      </c>
      <c r="AS45" s="111">
        <f t="shared" si="14"/>
        <v>0</v>
      </c>
      <c r="AT45" s="112">
        <f t="shared" si="3"/>
        <v>0</v>
      </c>
      <c r="AU45" s="118"/>
      <c r="AV45" s="119">
        <f t="shared" si="17"/>
        <v>0</v>
      </c>
      <c r="AW45" s="113" t="str">
        <f t="shared" si="10"/>
        <v/>
      </c>
      <c r="AX45" s="68"/>
      <c r="AY45" s="114"/>
      <c r="AZ45" s="114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</row>
    <row r="46" spans="1:94" x14ac:dyDescent="0.25">
      <c r="A46" s="97" t="str">
        <f t="shared" si="12"/>
        <v/>
      </c>
      <c r="B46" s="115"/>
      <c r="C46" s="99"/>
      <c r="D46" s="99"/>
      <c r="E46" s="102"/>
      <c r="F46" s="80" t="str">
        <f t="array" ref="F46">IF(E46&lt;&gt;"",SUMPRODUCT(IFERROR(1+DATEVALUE(MID(E46,FIND("-",E46)+1,10)&amp;"."&amp;2018)-DATEVALUE(LEFT(E46,FIND("-",E46)-1)&amp;"."&amp;IF(DATEVALUE(MID(E46,FIND("-",E46)+1,10)&amp;".1900")&gt;=DATEVALUE(LEFT(E46,FIND("-",E46)-1)&amp;".1900"),2018,2018-1)),0)),"")</f>
        <v/>
      </c>
      <c r="G46" s="101" t="str">
        <f t="shared" si="15"/>
        <v/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4">
        <f t="shared" si="4"/>
        <v>0</v>
      </c>
      <c r="U46" s="104">
        <f t="shared" si="4"/>
        <v>0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06">
        <f t="shared" si="5"/>
        <v>0</v>
      </c>
      <c r="AM46" s="117"/>
      <c r="AN46" s="117"/>
      <c r="AO46" s="108">
        <f t="shared" si="6"/>
        <v>0</v>
      </c>
      <c r="AP46" s="109">
        <f t="shared" si="7"/>
        <v>0</v>
      </c>
      <c r="AQ46" s="253">
        <f t="shared" si="16"/>
        <v>0</v>
      </c>
      <c r="AR46" s="110">
        <f t="shared" si="13"/>
        <v>0</v>
      </c>
      <c r="AS46" s="111">
        <f t="shared" si="14"/>
        <v>0</v>
      </c>
      <c r="AT46" s="112">
        <f t="shared" si="3"/>
        <v>0</v>
      </c>
      <c r="AU46" s="118"/>
      <c r="AV46" s="119">
        <f t="shared" si="17"/>
        <v>0</v>
      </c>
      <c r="AW46" s="113" t="str">
        <f t="shared" si="10"/>
        <v/>
      </c>
      <c r="AX46" s="68"/>
      <c r="AY46" s="114"/>
      <c r="AZ46" s="114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</row>
    <row r="47" spans="1:94" x14ac:dyDescent="0.25">
      <c r="A47" s="97" t="str">
        <f t="shared" si="12"/>
        <v/>
      </c>
      <c r="B47" s="115"/>
      <c r="C47" s="99"/>
      <c r="D47" s="99"/>
      <c r="E47" s="102"/>
      <c r="F47" s="80" t="str">
        <f t="array" ref="F47">IF(E47&lt;&gt;"",SUMPRODUCT(IFERROR(1+DATEVALUE(MID(E47,FIND("-",E47)+1,10)&amp;"."&amp;2018)-DATEVALUE(LEFT(E47,FIND("-",E47)-1)&amp;"."&amp;IF(DATEVALUE(MID(E47,FIND("-",E47)+1,10)&amp;".1900")&gt;=DATEVALUE(LEFT(E47,FIND("-",E47)-1)&amp;".1900"),2018,2018-1)),0)),"")</f>
        <v/>
      </c>
      <c r="G47" s="101" t="str">
        <f t="shared" si="15"/>
        <v/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4">
        <f t="shared" si="4"/>
        <v>0</v>
      </c>
      <c r="U47" s="104">
        <f t="shared" si="4"/>
        <v>0</v>
      </c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06">
        <f t="shared" si="5"/>
        <v>0</v>
      </c>
      <c r="AM47" s="117"/>
      <c r="AN47" s="117"/>
      <c r="AO47" s="108">
        <f t="shared" si="6"/>
        <v>0</v>
      </c>
      <c r="AP47" s="109">
        <f t="shared" si="7"/>
        <v>0</v>
      </c>
      <c r="AQ47" s="253">
        <f t="shared" si="16"/>
        <v>0</v>
      </c>
      <c r="AR47" s="110">
        <f t="shared" si="13"/>
        <v>0</v>
      </c>
      <c r="AS47" s="111">
        <f t="shared" si="14"/>
        <v>0</v>
      </c>
      <c r="AT47" s="112">
        <f t="shared" si="3"/>
        <v>0</v>
      </c>
      <c r="AU47" s="118"/>
      <c r="AV47" s="119">
        <f t="shared" si="17"/>
        <v>0</v>
      </c>
      <c r="AW47" s="113" t="str">
        <f t="shared" si="10"/>
        <v/>
      </c>
      <c r="AX47" s="68"/>
      <c r="AY47" s="114"/>
      <c r="AZ47" s="114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</row>
    <row r="48" spans="1:94" x14ac:dyDescent="0.25">
      <c r="A48" s="97" t="str">
        <f t="shared" si="12"/>
        <v/>
      </c>
      <c r="B48" s="115"/>
      <c r="C48" s="99"/>
      <c r="D48" s="99"/>
      <c r="E48" s="99"/>
      <c r="F48" s="80" t="str">
        <f t="array" ref="F48">IF(E48&lt;&gt;"",SUMPRODUCT(IFERROR(1+DATEVALUE(MID(E48,FIND("-",E48)+1,10)&amp;"."&amp;2018)-DATEVALUE(LEFT(E48,FIND("-",E48)-1)&amp;"."&amp;IF(DATEVALUE(MID(E48,FIND("-",E48)+1,10)&amp;".1900")&gt;=DATEVALUE(LEFT(E48,FIND("-",E48)-1)&amp;".1900"),2018,2018-1)),0)),"")</f>
        <v/>
      </c>
      <c r="G48" s="101" t="str">
        <f t="shared" si="15"/>
        <v/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104">
        <f t="shared" si="4"/>
        <v>0</v>
      </c>
      <c r="U48" s="132">
        <f t="shared" si="4"/>
        <v>0</v>
      </c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06">
        <f t="shared" si="5"/>
        <v>0</v>
      </c>
      <c r="AM48" s="117"/>
      <c r="AN48" s="117"/>
      <c r="AO48" s="108">
        <f t="shared" si="6"/>
        <v>0</v>
      </c>
      <c r="AP48" s="109">
        <f t="shared" si="7"/>
        <v>0</v>
      </c>
      <c r="AQ48" s="253">
        <f t="shared" si="16"/>
        <v>0</v>
      </c>
      <c r="AR48" s="110">
        <f t="shared" si="13"/>
        <v>0</v>
      </c>
      <c r="AS48" s="111">
        <f t="shared" si="14"/>
        <v>0</v>
      </c>
      <c r="AT48" s="112">
        <f t="shared" si="3"/>
        <v>0</v>
      </c>
      <c r="AU48" s="118"/>
      <c r="AV48" s="119">
        <f t="shared" si="17"/>
        <v>0</v>
      </c>
      <c r="AW48" s="113" t="str">
        <f t="shared" si="10"/>
        <v/>
      </c>
      <c r="AX48" s="68"/>
      <c r="AY48" s="114"/>
      <c r="AZ48" s="114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</row>
    <row r="49" spans="1:94" ht="15.75" thickBot="1" x14ac:dyDescent="0.3">
      <c r="A49" s="134">
        <f>COUNT(A14:A48)</f>
        <v>16</v>
      </c>
      <c r="B49" s="135" t="s">
        <v>31</v>
      </c>
      <c r="C49" s="136">
        <f>COUNT(C14:C48)</f>
        <v>1</v>
      </c>
      <c r="D49" s="136">
        <f>COUNT(D14:D48)</f>
        <v>0</v>
      </c>
      <c r="E49" s="137" t="s">
        <v>15</v>
      </c>
      <c r="F49" s="136">
        <f>SUM(F14:F48)</f>
        <v>24</v>
      </c>
      <c r="G49" s="138">
        <f>SUM(G14:G48)</f>
        <v>483</v>
      </c>
      <c r="H49" s="138" t="s">
        <v>15</v>
      </c>
      <c r="I49" s="138" t="s">
        <v>15</v>
      </c>
      <c r="J49" s="138" t="s">
        <v>15</v>
      </c>
      <c r="K49" s="138" t="s">
        <v>15</v>
      </c>
      <c r="L49" s="138" t="s">
        <v>15</v>
      </c>
      <c r="M49" s="138" t="s">
        <v>15</v>
      </c>
      <c r="N49" s="138" t="s">
        <v>15</v>
      </c>
      <c r="O49" s="138" t="s">
        <v>15</v>
      </c>
      <c r="P49" s="138" t="s">
        <v>15</v>
      </c>
      <c r="Q49" s="138" t="s">
        <v>15</v>
      </c>
      <c r="R49" s="138" t="s">
        <v>15</v>
      </c>
      <c r="S49" s="138" t="s">
        <v>15</v>
      </c>
      <c r="T49" s="138">
        <f>SUM(T14:T48)</f>
        <v>297</v>
      </c>
      <c r="U49" s="138">
        <f t="shared" ref="U49:AO49" si="18">SUM(U14:U48)</f>
        <v>2358</v>
      </c>
      <c r="V49" s="139">
        <f t="shared" si="18"/>
        <v>24142</v>
      </c>
      <c r="W49" s="139">
        <f t="shared" si="18"/>
        <v>11169</v>
      </c>
      <c r="X49" s="139">
        <f t="shared" si="18"/>
        <v>7446</v>
      </c>
      <c r="Y49" s="139">
        <f t="shared" si="18"/>
        <v>6774</v>
      </c>
      <c r="Z49" s="139">
        <f t="shared" si="18"/>
        <v>6323</v>
      </c>
      <c r="AA49" s="139">
        <f t="shared" si="18"/>
        <v>167</v>
      </c>
      <c r="AB49" s="139">
        <f t="shared" si="18"/>
        <v>530</v>
      </c>
      <c r="AC49" s="139">
        <f t="shared" si="18"/>
        <v>0</v>
      </c>
      <c r="AD49" s="139">
        <f t="shared" si="18"/>
        <v>0</v>
      </c>
      <c r="AE49" s="139">
        <f t="shared" si="18"/>
        <v>0</v>
      </c>
      <c r="AF49" s="139">
        <f t="shared" si="18"/>
        <v>0</v>
      </c>
      <c r="AG49" s="139">
        <f t="shared" si="18"/>
        <v>0</v>
      </c>
      <c r="AH49" s="139">
        <f t="shared" si="18"/>
        <v>0</v>
      </c>
      <c r="AI49" s="139">
        <f t="shared" si="18"/>
        <v>0</v>
      </c>
      <c r="AJ49" s="139">
        <f t="shared" si="18"/>
        <v>0</v>
      </c>
      <c r="AK49" s="139">
        <f t="shared" si="18"/>
        <v>0</v>
      </c>
      <c r="AL49" s="139">
        <f t="shared" si="18"/>
        <v>56551</v>
      </c>
      <c r="AM49" s="139">
        <f t="shared" si="18"/>
        <v>2813.28</v>
      </c>
      <c r="AN49" s="139">
        <f t="shared" si="18"/>
        <v>0</v>
      </c>
      <c r="AO49" s="139">
        <f t="shared" si="18"/>
        <v>59364.28</v>
      </c>
      <c r="AP49" s="140">
        <f>SUM(AP14:AP48)</f>
        <v>13312.699999999997</v>
      </c>
      <c r="AQ49" s="141">
        <f t="shared" ref="AQ49:AV49" si="19">SUM(AQ14:AQ48)</f>
        <v>10368.41</v>
      </c>
      <c r="AR49" s="141">
        <f t="shared" si="19"/>
        <v>890.5</v>
      </c>
      <c r="AS49" s="141">
        <f t="shared" si="19"/>
        <v>11258.91</v>
      </c>
      <c r="AT49" s="142">
        <f t="shared" si="19"/>
        <v>48105.37000000001</v>
      </c>
      <c r="AU49" s="139">
        <f t="shared" si="19"/>
        <v>862.21</v>
      </c>
      <c r="AV49" s="139">
        <f t="shared" si="19"/>
        <v>47243.160000000011</v>
      </c>
      <c r="AW49" s="143" t="s">
        <v>32</v>
      </c>
      <c r="AX49" s="57"/>
      <c r="AY49" s="144"/>
      <c r="AZ49" s="144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</row>
    <row r="50" spans="1:94" x14ac:dyDescent="0.25">
      <c r="A50" s="97" t="str">
        <f>IF(B50&lt;&gt;"",A49+1,"")</f>
        <v/>
      </c>
      <c r="B50" s="115"/>
      <c r="C50" s="145"/>
      <c r="D50" s="145"/>
      <c r="E50" s="103"/>
      <c r="F50" s="103"/>
      <c r="G50" s="101" t="str">
        <f t="shared" ref="G50:G79" si="20">IF(B50="","",IF(D50="",G$99,DAY(D50))-IF(C50="",0,DAY(C50)-1))</f>
        <v/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>
        <f t="shared" si="4"/>
        <v>0</v>
      </c>
      <c r="U50" s="104">
        <f t="shared" si="4"/>
        <v>0</v>
      </c>
      <c r="V50" s="105"/>
      <c r="W50" s="105"/>
      <c r="X50" s="105">
        <v>3723</v>
      </c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8">
        <f t="shared" si="5"/>
        <v>3723</v>
      </c>
      <c r="AM50" s="146" t="s">
        <v>15</v>
      </c>
      <c r="AN50" s="146" t="s">
        <v>15</v>
      </c>
      <c r="AO50" s="108">
        <f t="shared" si="6"/>
        <v>3723</v>
      </c>
      <c r="AP50" s="147">
        <f>ROUND(AO50*22%,2)</f>
        <v>819.06</v>
      </c>
      <c r="AQ50" s="110">
        <f t="shared" ref="AQ50:AQ79" si="21">ROUND(AO50*18%,2)</f>
        <v>670.14</v>
      </c>
      <c r="AR50" s="110">
        <f t="shared" ref="AR50:AR79" si="22">ROUND(AO50*$AR$13,2)</f>
        <v>55.85</v>
      </c>
      <c r="AS50" s="111">
        <f t="shared" ref="AS50:AS79" si="23">SUM(AQ50,AR50)</f>
        <v>725.99</v>
      </c>
      <c r="AT50" s="112">
        <f t="shared" ref="AT50:AT79" si="24">AO50-AS50</f>
        <v>2997.01</v>
      </c>
      <c r="AU50" s="106"/>
      <c r="AV50" s="119">
        <f t="shared" si="17"/>
        <v>2997.01</v>
      </c>
      <c r="AW50" s="113" t="str">
        <f t="shared" si="10"/>
        <v/>
      </c>
      <c r="AX50" s="68"/>
      <c r="AY50" s="114"/>
      <c r="AZ50" s="114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</row>
    <row r="51" spans="1:94" x14ac:dyDescent="0.25">
      <c r="A51" s="97" t="str">
        <f t="shared" ref="A51:A79" si="25">IF(B51&lt;&gt;"",A50+1,"")</f>
        <v/>
      </c>
      <c r="B51" s="123"/>
      <c r="C51" s="99"/>
      <c r="D51" s="99"/>
      <c r="E51" s="102"/>
      <c r="F51" s="102"/>
      <c r="G51" s="101" t="str">
        <f t="shared" si="20"/>
        <v/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4">
        <f t="shared" si="4"/>
        <v>0</v>
      </c>
      <c r="U51" s="104">
        <f t="shared" si="4"/>
        <v>0</v>
      </c>
      <c r="V51" s="116"/>
      <c r="W51" s="116"/>
      <c r="X51" s="116"/>
      <c r="Y51" s="116">
        <v>1415</v>
      </c>
      <c r="Z51" s="116">
        <v>265</v>
      </c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08">
        <f t="shared" si="5"/>
        <v>1680</v>
      </c>
      <c r="AM51" s="148" t="s">
        <v>15</v>
      </c>
      <c r="AN51" s="148" t="s">
        <v>15</v>
      </c>
      <c r="AO51" s="108">
        <f t="shared" si="6"/>
        <v>1680</v>
      </c>
      <c r="AP51" s="147">
        <f t="shared" ref="AP51:AP89" si="26">ROUND(AO51*22%,2)</f>
        <v>369.6</v>
      </c>
      <c r="AQ51" s="118">
        <f t="shared" si="21"/>
        <v>302.39999999999998</v>
      </c>
      <c r="AR51" s="110">
        <f t="shared" si="22"/>
        <v>25.2</v>
      </c>
      <c r="AS51" s="133">
        <f t="shared" si="23"/>
        <v>327.59999999999997</v>
      </c>
      <c r="AT51" s="112">
        <f t="shared" si="24"/>
        <v>1352.4</v>
      </c>
      <c r="AU51" s="128"/>
      <c r="AV51" s="119">
        <f t="shared" si="17"/>
        <v>1352.4</v>
      </c>
      <c r="AW51" s="113" t="str">
        <f t="shared" si="10"/>
        <v/>
      </c>
      <c r="AX51" s="68"/>
      <c r="AY51" s="114"/>
      <c r="AZ51" s="114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</row>
    <row r="52" spans="1:94" x14ac:dyDescent="0.25">
      <c r="A52" s="97" t="str">
        <f t="shared" si="25"/>
        <v/>
      </c>
      <c r="B52" s="115"/>
      <c r="C52" s="99"/>
      <c r="D52" s="99"/>
      <c r="E52" s="102"/>
      <c r="F52" s="102"/>
      <c r="G52" s="101" t="str">
        <f t="shared" si="20"/>
        <v/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4">
        <f t="shared" si="4"/>
        <v>0</v>
      </c>
      <c r="U52" s="104">
        <f t="shared" si="4"/>
        <v>0</v>
      </c>
      <c r="V52" s="116"/>
      <c r="W52" s="116"/>
      <c r="X52" s="116"/>
      <c r="Y52" s="116"/>
      <c r="Z52" s="116"/>
      <c r="AA52" s="116"/>
      <c r="AB52" s="116"/>
      <c r="AC52" s="116">
        <v>10006</v>
      </c>
      <c r="AD52" s="116"/>
      <c r="AE52" s="116"/>
      <c r="AF52" s="116"/>
      <c r="AG52" s="116"/>
      <c r="AH52" s="116"/>
      <c r="AI52" s="116"/>
      <c r="AJ52" s="116"/>
      <c r="AK52" s="116"/>
      <c r="AL52" s="108">
        <f t="shared" si="5"/>
        <v>10006</v>
      </c>
      <c r="AM52" s="148" t="s">
        <v>15</v>
      </c>
      <c r="AN52" s="148" t="s">
        <v>15</v>
      </c>
      <c r="AO52" s="108">
        <f t="shared" si="6"/>
        <v>10006</v>
      </c>
      <c r="AP52" s="147">
        <f t="shared" si="26"/>
        <v>2201.3200000000002</v>
      </c>
      <c r="AQ52" s="118">
        <f t="shared" si="21"/>
        <v>1801.08</v>
      </c>
      <c r="AR52" s="110">
        <f t="shared" si="22"/>
        <v>150.09</v>
      </c>
      <c r="AS52" s="133">
        <f t="shared" si="23"/>
        <v>1951.1699999999998</v>
      </c>
      <c r="AT52" s="112">
        <f t="shared" si="24"/>
        <v>8054.83</v>
      </c>
      <c r="AU52" s="121"/>
      <c r="AV52" s="119">
        <f t="shared" si="17"/>
        <v>8054.83</v>
      </c>
      <c r="AW52" s="113" t="str">
        <f t="shared" si="10"/>
        <v/>
      </c>
      <c r="AX52" s="68"/>
      <c r="AY52" s="114"/>
      <c r="AZ52" s="114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</row>
    <row r="53" spans="1:94" x14ac:dyDescent="0.25">
      <c r="A53" s="97" t="str">
        <f t="shared" si="25"/>
        <v/>
      </c>
      <c r="B53" s="115"/>
      <c r="C53" s="99"/>
      <c r="D53" s="99"/>
      <c r="E53" s="102"/>
      <c r="F53" s="102"/>
      <c r="G53" s="101" t="str">
        <f t="shared" si="20"/>
        <v/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4">
        <f t="shared" si="4"/>
        <v>0</v>
      </c>
      <c r="U53" s="104">
        <f t="shared" si="4"/>
        <v>0</v>
      </c>
      <c r="V53" s="116"/>
      <c r="W53" s="116"/>
      <c r="X53" s="116"/>
      <c r="Y53" s="116">
        <v>2390</v>
      </c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08">
        <f t="shared" si="5"/>
        <v>2390</v>
      </c>
      <c r="AM53" s="148" t="s">
        <v>15</v>
      </c>
      <c r="AN53" s="148" t="s">
        <v>15</v>
      </c>
      <c r="AO53" s="108">
        <f t="shared" si="6"/>
        <v>2390</v>
      </c>
      <c r="AP53" s="147">
        <f t="shared" si="26"/>
        <v>525.79999999999995</v>
      </c>
      <c r="AQ53" s="118">
        <f t="shared" si="21"/>
        <v>430.2</v>
      </c>
      <c r="AR53" s="110">
        <f t="shared" si="22"/>
        <v>35.85</v>
      </c>
      <c r="AS53" s="133">
        <f t="shared" si="23"/>
        <v>466.05</v>
      </c>
      <c r="AT53" s="112">
        <f t="shared" si="24"/>
        <v>1923.95</v>
      </c>
      <c r="AU53" s="128"/>
      <c r="AV53" s="119">
        <f t="shared" si="17"/>
        <v>1923.95</v>
      </c>
      <c r="AW53" s="113" t="str">
        <f t="shared" si="10"/>
        <v/>
      </c>
      <c r="AX53" s="68"/>
      <c r="AY53" s="114"/>
      <c r="AZ53" s="114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</row>
    <row r="54" spans="1:94" x14ac:dyDescent="0.25">
      <c r="A54" s="97" t="str">
        <f t="shared" si="25"/>
        <v/>
      </c>
      <c r="B54" s="123"/>
      <c r="C54" s="99"/>
      <c r="D54" s="99"/>
      <c r="E54" s="102"/>
      <c r="F54" s="102"/>
      <c r="G54" s="101" t="str">
        <f t="shared" si="20"/>
        <v/>
      </c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4">
        <f t="shared" si="4"/>
        <v>0</v>
      </c>
      <c r="U54" s="104">
        <f t="shared" si="4"/>
        <v>0</v>
      </c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08">
        <f t="shared" si="5"/>
        <v>0</v>
      </c>
      <c r="AM54" s="148" t="s">
        <v>15</v>
      </c>
      <c r="AN54" s="148" t="s">
        <v>15</v>
      </c>
      <c r="AO54" s="108">
        <f t="shared" si="6"/>
        <v>0</v>
      </c>
      <c r="AP54" s="147">
        <f t="shared" si="26"/>
        <v>0</v>
      </c>
      <c r="AQ54" s="118">
        <f t="shared" si="21"/>
        <v>0</v>
      </c>
      <c r="AR54" s="110">
        <f t="shared" si="22"/>
        <v>0</v>
      </c>
      <c r="AS54" s="133">
        <f t="shared" si="23"/>
        <v>0</v>
      </c>
      <c r="AT54" s="112">
        <f t="shared" si="24"/>
        <v>0</v>
      </c>
      <c r="AU54" s="128"/>
      <c r="AV54" s="119">
        <f t="shared" si="17"/>
        <v>0</v>
      </c>
      <c r="AW54" s="113" t="str">
        <f t="shared" si="10"/>
        <v/>
      </c>
      <c r="AX54" s="68"/>
      <c r="AY54" s="114"/>
      <c r="AZ54" s="114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</row>
    <row r="55" spans="1:94" x14ac:dyDescent="0.25">
      <c r="A55" s="97" t="str">
        <f t="shared" si="25"/>
        <v/>
      </c>
      <c r="B55" s="115"/>
      <c r="C55" s="99"/>
      <c r="D55" s="99"/>
      <c r="E55" s="102"/>
      <c r="F55" s="102"/>
      <c r="G55" s="101" t="str">
        <f t="shared" si="20"/>
        <v/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4">
        <f t="shared" si="4"/>
        <v>0</v>
      </c>
      <c r="U55" s="104">
        <f t="shared" si="4"/>
        <v>0</v>
      </c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08">
        <f t="shared" si="5"/>
        <v>0</v>
      </c>
      <c r="AM55" s="148" t="s">
        <v>15</v>
      </c>
      <c r="AN55" s="148" t="s">
        <v>15</v>
      </c>
      <c r="AO55" s="108">
        <f t="shared" si="6"/>
        <v>0</v>
      </c>
      <c r="AP55" s="147">
        <f t="shared" si="26"/>
        <v>0</v>
      </c>
      <c r="AQ55" s="118">
        <f t="shared" si="21"/>
        <v>0</v>
      </c>
      <c r="AR55" s="110">
        <f t="shared" si="22"/>
        <v>0</v>
      </c>
      <c r="AS55" s="133">
        <f t="shared" si="23"/>
        <v>0</v>
      </c>
      <c r="AT55" s="112">
        <f t="shared" si="24"/>
        <v>0</v>
      </c>
      <c r="AU55" s="128"/>
      <c r="AV55" s="119">
        <f t="shared" si="17"/>
        <v>0</v>
      </c>
      <c r="AW55" s="113" t="str">
        <f t="shared" si="10"/>
        <v/>
      </c>
      <c r="AX55" s="68"/>
      <c r="AY55" s="114"/>
      <c r="AZ55" s="114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</row>
    <row r="56" spans="1:94" x14ac:dyDescent="0.25">
      <c r="A56" s="97" t="str">
        <f t="shared" si="25"/>
        <v/>
      </c>
      <c r="B56" s="115"/>
      <c r="C56" s="99"/>
      <c r="D56" s="99"/>
      <c r="E56" s="102"/>
      <c r="F56" s="102"/>
      <c r="G56" s="101" t="str">
        <f t="shared" si="20"/>
        <v/>
      </c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4">
        <f t="shared" si="4"/>
        <v>0</v>
      </c>
      <c r="U56" s="104">
        <f t="shared" si="4"/>
        <v>0</v>
      </c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08">
        <f t="shared" si="5"/>
        <v>0</v>
      </c>
      <c r="AM56" s="148" t="s">
        <v>15</v>
      </c>
      <c r="AN56" s="148" t="s">
        <v>15</v>
      </c>
      <c r="AO56" s="108">
        <f t="shared" si="6"/>
        <v>0</v>
      </c>
      <c r="AP56" s="147">
        <f t="shared" si="26"/>
        <v>0</v>
      </c>
      <c r="AQ56" s="118">
        <f t="shared" si="21"/>
        <v>0</v>
      </c>
      <c r="AR56" s="110">
        <f t="shared" si="22"/>
        <v>0</v>
      </c>
      <c r="AS56" s="133">
        <f t="shared" si="23"/>
        <v>0</v>
      </c>
      <c r="AT56" s="112">
        <f t="shared" si="24"/>
        <v>0</v>
      </c>
      <c r="AU56" s="128"/>
      <c r="AV56" s="119">
        <f t="shared" si="17"/>
        <v>0</v>
      </c>
      <c r="AW56" s="113" t="str">
        <f t="shared" si="10"/>
        <v/>
      </c>
      <c r="AX56" s="68"/>
      <c r="AY56" s="114"/>
      <c r="AZ56" s="114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</row>
    <row r="57" spans="1:94" x14ac:dyDescent="0.25">
      <c r="A57" s="97" t="str">
        <f t="shared" si="25"/>
        <v/>
      </c>
      <c r="B57" s="115"/>
      <c r="C57" s="99"/>
      <c r="D57" s="99"/>
      <c r="E57" s="102"/>
      <c r="F57" s="102"/>
      <c r="G57" s="101" t="str">
        <f t="shared" si="20"/>
        <v/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4">
        <f t="shared" si="4"/>
        <v>0</v>
      </c>
      <c r="U57" s="104">
        <f t="shared" si="4"/>
        <v>0</v>
      </c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08">
        <f t="shared" si="5"/>
        <v>0</v>
      </c>
      <c r="AM57" s="148" t="s">
        <v>15</v>
      </c>
      <c r="AN57" s="148" t="s">
        <v>15</v>
      </c>
      <c r="AO57" s="108">
        <f t="shared" si="6"/>
        <v>0</v>
      </c>
      <c r="AP57" s="147">
        <f t="shared" si="26"/>
        <v>0</v>
      </c>
      <c r="AQ57" s="118">
        <f t="shared" si="21"/>
        <v>0</v>
      </c>
      <c r="AR57" s="110">
        <f t="shared" si="22"/>
        <v>0</v>
      </c>
      <c r="AS57" s="133">
        <f t="shared" si="23"/>
        <v>0</v>
      </c>
      <c r="AT57" s="112">
        <f t="shared" si="24"/>
        <v>0</v>
      </c>
      <c r="AU57" s="120"/>
      <c r="AV57" s="119">
        <f t="shared" si="17"/>
        <v>0</v>
      </c>
      <c r="AW57" s="113" t="str">
        <f t="shared" si="10"/>
        <v/>
      </c>
      <c r="AX57" s="68"/>
      <c r="AY57" s="114"/>
      <c r="AZ57" s="114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</row>
    <row r="58" spans="1:94" x14ac:dyDescent="0.25">
      <c r="A58" s="97" t="str">
        <f t="shared" si="25"/>
        <v/>
      </c>
      <c r="B58" s="115"/>
      <c r="C58" s="99"/>
      <c r="D58" s="99"/>
      <c r="E58" s="102"/>
      <c r="F58" s="102"/>
      <c r="G58" s="101" t="str">
        <f t="shared" si="20"/>
        <v/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4">
        <f t="shared" si="4"/>
        <v>0</v>
      </c>
      <c r="U58" s="104">
        <f t="shared" si="4"/>
        <v>0</v>
      </c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08">
        <f t="shared" si="5"/>
        <v>0</v>
      </c>
      <c r="AM58" s="148" t="s">
        <v>15</v>
      </c>
      <c r="AN58" s="148" t="s">
        <v>15</v>
      </c>
      <c r="AO58" s="108">
        <f t="shared" si="6"/>
        <v>0</v>
      </c>
      <c r="AP58" s="147">
        <f t="shared" si="26"/>
        <v>0</v>
      </c>
      <c r="AQ58" s="118">
        <f t="shared" si="21"/>
        <v>0</v>
      </c>
      <c r="AR58" s="110">
        <f t="shared" si="22"/>
        <v>0</v>
      </c>
      <c r="AS58" s="133">
        <f t="shared" si="23"/>
        <v>0</v>
      </c>
      <c r="AT58" s="112">
        <f t="shared" si="24"/>
        <v>0</v>
      </c>
      <c r="AU58" s="128"/>
      <c r="AV58" s="119">
        <f t="shared" si="17"/>
        <v>0</v>
      </c>
      <c r="AW58" s="113" t="str">
        <f t="shared" si="10"/>
        <v/>
      </c>
      <c r="AX58" s="68"/>
      <c r="AY58" s="114"/>
      <c r="AZ58" s="114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</row>
    <row r="59" spans="1:94" x14ac:dyDescent="0.25">
      <c r="A59" s="97" t="str">
        <f t="shared" si="25"/>
        <v/>
      </c>
      <c r="B59" s="123"/>
      <c r="C59" s="99"/>
      <c r="D59" s="99"/>
      <c r="E59" s="102"/>
      <c r="F59" s="102"/>
      <c r="G59" s="101" t="str">
        <f t="shared" si="20"/>
        <v/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4">
        <f t="shared" si="4"/>
        <v>0</v>
      </c>
      <c r="U59" s="104">
        <f t="shared" si="4"/>
        <v>0</v>
      </c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08">
        <f t="shared" si="5"/>
        <v>0</v>
      </c>
      <c r="AM59" s="148" t="s">
        <v>15</v>
      </c>
      <c r="AN59" s="148" t="s">
        <v>15</v>
      </c>
      <c r="AO59" s="108">
        <f t="shared" si="6"/>
        <v>0</v>
      </c>
      <c r="AP59" s="147">
        <f t="shared" si="26"/>
        <v>0</v>
      </c>
      <c r="AQ59" s="118">
        <f t="shared" si="21"/>
        <v>0</v>
      </c>
      <c r="AR59" s="110">
        <f t="shared" si="22"/>
        <v>0</v>
      </c>
      <c r="AS59" s="133">
        <f t="shared" si="23"/>
        <v>0</v>
      </c>
      <c r="AT59" s="112">
        <f t="shared" si="24"/>
        <v>0</v>
      </c>
      <c r="AU59" s="128"/>
      <c r="AV59" s="119">
        <f t="shared" si="17"/>
        <v>0</v>
      </c>
      <c r="AW59" s="113" t="str">
        <f t="shared" si="10"/>
        <v/>
      </c>
      <c r="AX59" s="68"/>
      <c r="AY59" s="114"/>
      <c r="AZ59" s="114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</row>
    <row r="60" spans="1:94" x14ac:dyDescent="0.25">
      <c r="A60" s="97" t="str">
        <f t="shared" si="25"/>
        <v/>
      </c>
      <c r="B60" s="115"/>
      <c r="C60" s="99"/>
      <c r="D60" s="99"/>
      <c r="E60" s="102"/>
      <c r="F60" s="102"/>
      <c r="G60" s="101" t="str">
        <f t="shared" si="20"/>
        <v/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4">
        <f t="shared" si="4"/>
        <v>0</v>
      </c>
      <c r="U60" s="104">
        <f t="shared" si="4"/>
        <v>0</v>
      </c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08">
        <f t="shared" si="5"/>
        <v>0</v>
      </c>
      <c r="AM60" s="148" t="s">
        <v>15</v>
      </c>
      <c r="AN60" s="148" t="s">
        <v>15</v>
      </c>
      <c r="AO60" s="108">
        <f t="shared" si="6"/>
        <v>0</v>
      </c>
      <c r="AP60" s="147">
        <f t="shared" si="26"/>
        <v>0</v>
      </c>
      <c r="AQ60" s="118">
        <f t="shared" si="21"/>
        <v>0</v>
      </c>
      <c r="AR60" s="110">
        <f t="shared" si="22"/>
        <v>0</v>
      </c>
      <c r="AS60" s="133">
        <f t="shared" si="23"/>
        <v>0</v>
      </c>
      <c r="AT60" s="112">
        <f t="shared" si="24"/>
        <v>0</v>
      </c>
      <c r="AU60" s="128"/>
      <c r="AV60" s="119">
        <f t="shared" si="17"/>
        <v>0</v>
      </c>
      <c r="AW60" s="113" t="str">
        <f t="shared" si="10"/>
        <v/>
      </c>
      <c r="AX60" s="68"/>
      <c r="AY60" s="114"/>
      <c r="AZ60" s="114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</row>
    <row r="61" spans="1:94" x14ac:dyDescent="0.25">
      <c r="A61" s="97" t="str">
        <f t="shared" si="25"/>
        <v/>
      </c>
      <c r="B61" s="115"/>
      <c r="C61" s="99"/>
      <c r="D61" s="99"/>
      <c r="E61" s="102"/>
      <c r="F61" s="102"/>
      <c r="G61" s="101" t="str">
        <f t="shared" si="20"/>
        <v/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4">
        <f t="shared" si="4"/>
        <v>0</v>
      </c>
      <c r="U61" s="104">
        <f t="shared" si="4"/>
        <v>0</v>
      </c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08">
        <f t="shared" si="5"/>
        <v>0</v>
      </c>
      <c r="AM61" s="148" t="s">
        <v>15</v>
      </c>
      <c r="AN61" s="148" t="s">
        <v>15</v>
      </c>
      <c r="AO61" s="108">
        <f t="shared" si="6"/>
        <v>0</v>
      </c>
      <c r="AP61" s="147">
        <f t="shared" si="26"/>
        <v>0</v>
      </c>
      <c r="AQ61" s="118">
        <f t="shared" si="21"/>
        <v>0</v>
      </c>
      <c r="AR61" s="110">
        <f t="shared" si="22"/>
        <v>0</v>
      </c>
      <c r="AS61" s="133">
        <f t="shared" si="23"/>
        <v>0</v>
      </c>
      <c r="AT61" s="112">
        <f t="shared" si="24"/>
        <v>0</v>
      </c>
      <c r="AU61" s="128"/>
      <c r="AV61" s="119">
        <f t="shared" si="17"/>
        <v>0</v>
      </c>
      <c r="AW61" s="113" t="str">
        <f t="shared" si="10"/>
        <v/>
      </c>
      <c r="AX61" s="68"/>
      <c r="AY61" s="114"/>
      <c r="AZ61" s="114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</row>
    <row r="62" spans="1:94" x14ac:dyDescent="0.25">
      <c r="A62" s="97" t="str">
        <f t="shared" si="25"/>
        <v/>
      </c>
      <c r="B62" s="115"/>
      <c r="C62" s="99"/>
      <c r="D62" s="99"/>
      <c r="E62" s="102"/>
      <c r="F62" s="102"/>
      <c r="G62" s="101" t="str">
        <f t="shared" si="20"/>
        <v/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4">
        <f t="shared" si="4"/>
        <v>0</v>
      </c>
      <c r="U62" s="104">
        <f t="shared" si="4"/>
        <v>0</v>
      </c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08">
        <f t="shared" si="5"/>
        <v>0</v>
      </c>
      <c r="AM62" s="148" t="s">
        <v>15</v>
      </c>
      <c r="AN62" s="148" t="s">
        <v>15</v>
      </c>
      <c r="AO62" s="108">
        <f t="shared" si="6"/>
        <v>0</v>
      </c>
      <c r="AP62" s="147">
        <f t="shared" si="26"/>
        <v>0</v>
      </c>
      <c r="AQ62" s="118">
        <f t="shared" si="21"/>
        <v>0</v>
      </c>
      <c r="AR62" s="110">
        <f t="shared" si="22"/>
        <v>0</v>
      </c>
      <c r="AS62" s="133">
        <f t="shared" si="23"/>
        <v>0</v>
      </c>
      <c r="AT62" s="112">
        <f t="shared" si="24"/>
        <v>0</v>
      </c>
      <c r="AU62" s="128"/>
      <c r="AV62" s="119">
        <f t="shared" si="17"/>
        <v>0</v>
      </c>
      <c r="AW62" s="113" t="str">
        <f t="shared" si="10"/>
        <v/>
      </c>
      <c r="AX62" s="68"/>
      <c r="AY62" s="114"/>
      <c r="AZ62" s="114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</row>
    <row r="63" spans="1:94" x14ac:dyDescent="0.25">
      <c r="A63" s="97" t="str">
        <f t="shared" si="25"/>
        <v/>
      </c>
      <c r="B63" s="115"/>
      <c r="C63" s="99"/>
      <c r="D63" s="99"/>
      <c r="E63" s="102"/>
      <c r="F63" s="102"/>
      <c r="G63" s="101" t="str">
        <f t="shared" si="20"/>
        <v/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4">
        <f t="shared" si="4"/>
        <v>0</v>
      </c>
      <c r="U63" s="104">
        <f t="shared" si="4"/>
        <v>0</v>
      </c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08">
        <f t="shared" si="5"/>
        <v>0</v>
      </c>
      <c r="AM63" s="148" t="s">
        <v>15</v>
      </c>
      <c r="AN63" s="148" t="s">
        <v>15</v>
      </c>
      <c r="AO63" s="108">
        <f t="shared" si="6"/>
        <v>0</v>
      </c>
      <c r="AP63" s="147">
        <f t="shared" si="26"/>
        <v>0</v>
      </c>
      <c r="AQ63" s="118">
        <f t="shared" si="21"/>
        <v>0</v>
      </c>
      <c r="AR63" s="110">
        <f t="shared" si="22"/>
        <v>0</v>
      </c>
      <c r="AS63" s="133">
        <f t="shared" si="23"/>
        <v>0</v>
      </c>
      <c r="AT63" s="112">
        <f t="shared" si="24"/>
        <v>0</v>
      </c>
      <c r="AU63" s="128"/>
      <c r="AV63" s="119">
        <f t="shared" si="17"/>
        <v>0</v>
      </c>
      <c r="AW63" s="113" t="str">
        <f t="shared" si="10"/>
        <v/>
      </c>
      <c r="AX63" s="68"/>
      <c r="AY63" s="114"/>
      <c r="AZ63" s="114"/>
    </row>
    <row r="64" spans="1:94" x14ac:dyDescent="0.25">
      <c r="A64" s="97" t="str">
        <f t="shared" si="25"/>
        <v/>
      </c>
      <c r="B64" s="115"/>
      <c r="C64" s="99"/>
      <c r="D64" s="99"/>
      <c r="E64" s="102"/>
      <c r="F64" s="102"/>
      <c r="G64" s="101" t="str">
        <f t="shared" si="20"/>
        <v/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4">
        <f t="shared" si="4"/>
        <v>0</v>
      </c>
      <c r="U64" s="104">
        <f t="shared" si="4"/>
        <v>0</v>
      </c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08">
        <f t="shared" si="5"/>
        <v>0</v>
      </c>
      <c r="AM64" s="148" t="s">
        <v>15</v>
      </c>
      <c r="AN64" s="148" t="s">
        <v>15</v>
      </c>
      <c r="AO64" s="108">
        <f t="shared" si="6"/>
        <v>0</v>
      </c>
      <c r="AP64" s="147">
        <f t="shared" si="26"/>
        <v>0</v>
      </c>
      <c r="AQ64" s="118">
        <f t="shared" si="21"/>
        <v>0</v>
      </c>
      <c r="AR64" s="110">
        <f t="shared" si="22"/>
        <v>0</v>
      </c>
      <c r="AS64" s="133">
        <f t="shared" si="23"/>
        <v>0</v>
      </c>
      <c r="AT64" s="112">
        <f t="shared" si="24"/>
        <v>0</v>
      </c>
      <c r="AU64" s="128"/>
      <c r="AV64" s="119">
        <f t="shared" si="17"/>
        <v>0</v>
      </c>
      <c r="AW64" s="113" t="str">
        <f t="shared" si="10"/>
        <v/>
      </c>
      <c r="AX64" s="68"/>
      <c r="AY64" s="114"/>
      <c r="AZ64" s="114"/>
    </row>
    <row r="65" spans="1:52" x14ac:dyDescent="0.25">
      <c r="A65" s="97" t="str">
        <f t="shared" si="25"/>
        <v/>
      </c>
      <c r="B65" s="115"/>
      <c r="C65" s="99"/>
      <c r="D65" s="99"/>
      <c r="E65" s="102"/>
      <c r="F65" s="102"/>
      <c r="G65" s="101" t="str">
        <f t="shared" si="20"/>
        <v/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4">
        <f t="shared" si="4"/>
        <v>0</v>
      </c>
      <c r="U65" s="104">
        <f t="shared" si="4"/>
        <v>0</v>
      </c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08">
        <f t="shared" si="5"/>
        <v>0</v>
      </c>
      <c r="AM65" s="148" t="s">
        <v>15</v>
      </c>
      <c r="AN65" s="148" t="s">
        <v>15</v>
      </c>
      <c r="AO65" s="108">
        <f t="shared" si="6"/>
        <v>0</v>
      </c>
      <c r="AP65" s="147">
        <f t="shared" si="26"/>
        <v>0</v>
      </c>
      <c r="AQ65" s="118">
        <f t="shared" si="21"/>
        <v>0</v>
      </c>
      <c r="AR65" s="110">
        <f t="shared" si="22"/>
        <v>0</v>
      </c>
      <c r="AS65" s="133">
        <f t="shared" si="23"/>
        <v>0</v>
      </c>
      <c r="AT65" s="112">
        <f t="shared" si="24"/>
        <v>0</v>
      </c>
      <c r="AU65" s="128"/>
      <c r="AV65" s="119">
        <f t="shared" si="17"/>
        <v>0</v>
      </c>
      <c r="AW65" s="113" t="str">
        <f t="shared" si="10"/>
        <v/>
      </c>
      <c r="AX65" s="68"/>
      <c r="AY65" s="114"/>
      <c r="AZ65" s="114"/>
    </row>
    <row r="66" spans="1:52" x14ac:dyDescent="0.25">
      <c r="A66" s="97" t="str">
        <f t="shared" si="25"/>
        <v/>
      </c>
      <c r="B66" s="115"/>
      <c r="C66" s="99"/>
      <c r="D66" s="99"/>
      <c r="E66" s="102"/>
      <c r="F66" s="102"/>
      <c r="G66" s="101" t="str">
        <f t="shared" si="20"/>
        <v/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4">
        <f t="shared" si="4"/>
        <v>0</v>
      </c>
      <c r="U66" s="104">
        <f t="shared" si="4"/>
        <v>0</v>
      </c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08">
        <f t="shared" si="5"/>
        <v>0</v>
      </c>
      <c r="AM66" s="148" t="s">
        <v>15</v>
      </c>
      <c r="AN66" s="148" t="s">
        <v>15</v>
      </c>
      <c r="AO66" s="108">
        <f t="shared" si="6"/>
        <v>0</v>
      </c>
      <c r="AP66" s="147">
        <f t="shared" si="26"/>
        <v>0</v>
      </c>
      <c r="AQ66" s="118">
        <f t="shared" si="21"/>
        <v>0</v>
      </c>
      <c r="AR66" s="110">
        <f t="shared" si="22"/>
        <v>0</v>
      </c>
      <c r="AS66" s="133">
        <f t="shared" si="23"/>
        <v>0</v>
      </c>
      <c r="AT66" s="112">
        <f t="shared" si="24"/>
        <v>0</v>
      </c>
      <c r="AU66" s="128"/>
      <c r="AV66" s="119">
        <f t="shared" si="17"/>
        <v>0</v>
      </c>
      <c r="AW66" s="113" t="str">
        <f t="shared" si="10"/>
        <v/>
      </c>
      <c r="AX66" s="68"/>
      <c r="AY66" s="114"/>
      <c r="AZ66" s="114"/>
    </row>
    <row r="67" spans="1:52" x14ac:dyDescent="0.25">
      <c r="A67" s="97" t="str">
        <f t="shared" si="25"/>
        <v/>
      </c>
      <c r="B67" s="115"/>
      <c r="C67" s="99"/>
      <c r="D67" s="99"/>
      <c r="E67" s="102"/>
      <c r="F67" s="102"/>
      <c r="G67" s="101" t="str">
        <f t="shared" si="20"/>
        <v/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4">
        <f t="shared" si="4"/>
        <v>0</v>
      </c>
      <c r="U67" s="104">
        <f t="shared" si="4"/>
        <v>0</v>
      </c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08">
        <f t="shared" si="5"/>
        <v>0</v>
      </c>
      <c r="AM67" s="148" t="s">
        <v>15</v>
      </c>
      <c r="AN67" s="148" t="s">
        <v>15</v>
      </c>
      <c r="AO67" s="108">
        <f t="shared" si="6"/>
        <v>0</v>
      </c>
      <c r="AP67" s="147">
        <f t="shared" si="26"/>
        <v>0</v>
      </c>
      <c r="AQ67" s="118">
        <f t="shared" si="21"/>
        <v>0</v>
      </c>
      <c r="AR67" s="110">
        <f t="shared" si="22"/>
        <v>0</v>
      </c>
      <c r="AS67" s="133">
        <f t="shared" si="23"/>
        <v>0</v>
      </c>
      <c r="AT67" s="112">
        <f t="shared" si="24"/>
        <v>0</v>
      </c>
      <c r="AU67" s="128"/>
      <c r="AV67" s="119">
        <f t="shared" si="17"/>
        <v>0</v>
      </c>
      <c r="AW67" s="113" t="str">
        <f t="shared" si="10"/>
        <v/>
      </c>
      <c r="AX67" s="68"/>
      <c r="AY67" s="114"/>
      <c r="AZ67" s="114"/>
    </row>
    <row r="68" spans="1:52" x14ac:dyDescent="0.25">
      <c r="A68" s="97" t="str">
        <f t="shared" si="25"/>
        <v/>
      </c>
      <c r="B68" s="115"/>
      <c r="C68" s="99"/>
      <c r="D68" s="99"/>
      <c r="E68" s="102"/>
      <c r="F68" s="102"/>
      <c r="G68" s="101" t="str">
        <f t="shared" si="20"/>
        <v/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4">
        <f t="shared" si="4"/>
        <v>0</v>
      </c>
      <c r="U68" s="104">
        <f t="shared" si="4"/>
        <v>0</v>
      </c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08">
        <f t="shared" si="5"/>
        <v>0</v>
      </c>
      <c r="AM68" s="148" t="s">
        <v>15</v>
      </c>
      <c r="AN68" s="148" t="s">
        <v>15</v>
      </c>
      <c r="AO68" s="108">
        <f t="shared" si="6"/>
        <v>0</v>
      </c>
      <c r="AP68" s="147">
        <f t="shared" si="26"/>
        <v>0</v>
      </c>
      <c r="AQ68" s="118">
        <f t="shared" si="21"/>
        <v>0</v>
      </c>
      <c r="AR68" s="110">
        <f t="shared" si="22"/>
        <v>0</v>
      </c>
      <c r="AS68" s="133">
        <f t="shared" si="23"/>
        <v>0</v>
      </c>
      <c r="AT68" s="112">
        <f t="shared" si="24"/>
        <v>0</v>
      </c>
      <c r="AU68" s="128"/>
      <c r="AV68" s="119">
        <f t="shared" si="17"/>
        <v>0</v>
      </c>
      <c r="AW68" s="113" t="str">
        <f t="shared" si="10"/>
        <v/>
      </c>
      <c r="AX68" s="68"/>
      <c r="AY68" s="114"/>
      <c r="AZ68" s="114"/>
    </row>
    <row r="69" spans="1:52" x14ac:dyDescent="0.25">
      <c r="A69" s="97" t="str">
        <f t="shared" si="25"/>
        <v/>
      </c>
      <c r="B69" s="115"/>
      <c r="C69" s="99"/>
      <c r="D69" s="99"/>
      <c r="E69" s="102"/>
      <c r="F69" s="102"/>
      <c r="G69" s="101" t="str">
        <f t="shared" si="20"/>
        <v/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4">
        <f t="shared" si="4"/>
        <v>0</v>
      </c>
      <c r="U69" s="104">
        <f t="shared" si="4"/>
        <v>0</v>
      </c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08">
        <f t="shared" si="5"/>
        <v>0</v>
      </c>
      <c r="AM69" s="148" t="s">
        <v>15</v>
      </c>
      <c r="AN69" s="148" t="s">
        <v>15</v>
      </c>
      <c r="AO69" s="108">
        <f t="shared" si="6"/>
        <v>0</v>
      </c>
      <c r="AP69" s="147">
        <f t="shared" si="26"/>
        <v>0</v>
      </c>
      <c r="AQ69" s="118">
        <f t="shared" si="21"/>
        <v>0</v>
      </c>
      <c r="AR69" s="110">
        <f t="shared" si="22"/>
        <v>0</v>
      </c>
      <c r="AS69" s="133">
        <f t="shared" si="23"/>
        <v>0</v>
      </c>
      <c r="AT69" s="112">
        <f t="shared" si="24"/>
        <v>0</v>
      </c>
      <c r="AU69" s="128"/>
      <c r="AV69" s="119">
        <f t="shared" si="17"/>
        <v>0</v>
      </c>
      <c r="AW69" s="113" t="str">
        <f t="shared" si="10"/>
        <v/>
      </c>
      <c r="AX69" s="68"/>
      <c r="AY69" s="114"/>
      <c r="AZ69" s="114"/>
    </row>
    <row r="70" spans="1:52" x14ac:dyDescent="0.25">
      <c r="A70" s="97" t="str">
        <f t="shared" si="25"/>
        <v/>
      </c>
      <c r="B70" s="115"/>
      <c r="C70" s="99"/>
      <c r="D70" s="99"/>
      <c r="E70" s="102"/>
      <c r="F70" s="102"/>
      <c r="G70" s="101" t="str">
        <f t="shared" si="20"/>
        <v/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4">
        <f t="shared" si="4"/>
        <v>0</v>
      </c>
      <c r="U70" s="104">
        <f t="shared" si="4"/>
        <v>0</v>
      </c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08">
        <f t="shared" si="5"/>
        <v>0</v>
      </c>
      <c r="AM70" s="148" t="s">
        <v>15</v>
      </c>
      <c r="AN70" s="148" t="s">
        <v>15</v>
      </c>
      <c r="AO70" s="108">
        <f t="shared" si="6"/>
        <v>0</v>
      </c>
      <c r="AP70" s="147">
        <f t="shared" si="26"/>
        <v>0</v>
      </c>
      <c r="AQ70" s="118">
        <f t="shared" si="21"/>
        <v>0</v>
      </c>
      <c r="AR70" s="110">
        <f t="shared" si="22"/>
        <v>0</v>
      </c>
      <c r="AS70" s="133">
        <f t="shared" si="23"/>
        <v>0</v>
      </c>
      <c r="AT70" s="112">
        <f t="shared" si="24"/>
        <v>0</v>
      </c>
      <c r="AU70" s="128"/>
      <c r="AV70" s="119">
        <f t="shared" si="17"/>
        <v>0</v>
      </c>
      <c r="AW70" s="113" t="str">
        <f t="shared" si="10"/>
        <v/>
      </c>
      <c r="AX70" s="68"/>
      <c r="AY70" s="114"/>
      <c r="AZ70" s="114"/>
    </row>
    <row r="71" spans="1:52" x14ac:dyDescent="0.25">
      <c r="A71" s="97" t="str">
        <f t="shared" si="25"/>
        <v/>
      </c>
      <c r="B71" s="115"/>
      <c r="C71" s="99"/>
      <c r="D71" s="99"/>
      <c r="E71" s="102"/>
      <c r="F71" s="102"/>
      <c r="G71" s="101" t="str">
        <f t="shared" si="20"/>
        <v/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4">
        <f t="shared" si="4"/>
        <v>0</v>
      </c>
      <c r="U71" s="104">
        <f t="shared" si="4"/>
        <v>0</v>
      </c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08">
        <f t="shared" si="5"/>
        <v>0</v>
      </c>
      <c r="AM71" s="148" t="s">
        <v>15</v>
      </c>
      <c r="AN71" s="148" t="s">
        <v>15</v>
      </c>
      <c r="AO71" s="108">
        <f t="shared" si="6"/>
        <v>0</v>
      </c>
      <c r="AP71" s="147">
        <f t="shared" si="26"/>
        <v>0</v>
      </c>
      <c r="AQ71" s="118">
        <f t="shared" si="21"/>
        <v>0</v>
      </c>
      <c r="AR71" s="110">
        <f t="shared" si="22"/>
        <v>0</v>
      </c>
      <c r="AS71" s="133">
        <f t="shared" si="23"/>
        <v>0</v>
      </c>
      <c r="AT71" s="112">
        <f t="shared" si="24"/>
        <v>0</v>
      </c>
      <c r="AU71" s="128"/>
      <c r="AV71" s="119">
        <f t="shared" si="17"/>
        <v>0</v>
      </c>
      <c r="AW71" s="113" t="str">
        <f t="shared" si="10"/>
        <v/>
      </c>
      <c r="AX71" s="68"/>
      <c r="AY71" s="114"/>
      <c r="AZ71" s="114"/>
    </row>
    <row r="72" spans="1:52" x14ac:dyDescent="0.25">
      <c r="A72" s="97" t="str">
        <f t="shared" si="25"/>
        <v/>
      </c>
      <c r="B72" s="115"/>
      <c r="C72" s="99"/>
      <c r="D72" s="99"/>
      <c r="E72" s="102"/>
      <c r="F72" s="102"/>
      <c r="G72" s="101" t="str">
        <f t="shared" si="20"/>
        <v/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4">
        <f t="shared" si="4"/>
        <v>0</v>
      </c>
      <c r="U72" s="104">
        <f t="shared" si="4"/>
        <v>0</v>
      </c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08">
        <f t="shared" si="5"/>
        <v>0</v>
      </c>
      <c r="AM72" s="148" t="s">
        <v>15</v>
      </c>
      <c r="AN72" s="148" t="s">
        <v>15</v>
      </c>
      <c r="AO72" s="108">
        <f t="shared" si="6"/>
        <v>0</v>
      </c>
      <c r="AP72" s="147">
        <f t="shared" si="26"/>
        <v>0</v>
      </c>
      <c r="AQ72" s="118">
        <f t="shared" si="21"/>
        <v>0</v>
      </c>
      <c r="AR72" s="110">
        <f t="shared" si="22"/>
        <v>0</v>
      </c>
      <c r="AS72" s="133">
        <f t="shared" si="23"/>
        <v>0</v>
      </c>
      <c r="AT72" s="112">
        <f t="shared" si="24"/>
        <v>0</v>
      </c>
      <c r="AU72" s="128"/>
      <c r="AV72" s="119">
        <f t="shared" si="17"/>
        <v>0</v>
      </c>
      <c r="AW72" s="113" t="str">
        <f t="shared" si="10"/>
        <v/>
      </c>
      <c r="AX72" s="68"/>
      <c r="AY72" s="114"/>
      <c r="AZ72" s="114"/>
    </row>
    <row r="73" spans="1:52" x14ac:dyDescent="0.25">
      <c r="A73" s="97" t="str">
        <f t="shared" si="25"/>
        <v/>
      </c>
      <c r="B73" s="115"/>
      <c r="C73" s="99"/>
      <c r="D73" s="99"/>
      <c r="E73" s="102"/>
      <c r="F73" s="102"/>
      <c r="G73" s="101" t="str">
        <f t="shared" si="20"/>
        <v/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4">
        <f t="shared" si="4"/>
        <v>0</v>
      </c>
      <c r="U73" s="104">
        <f t="shared" si="4"/>
        <v>0</v>
      </c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08">
        <f t="shared" si="5"/>
        <v>0</v>
      </c>
      <c r="AM73" s="148" t="s">
        <v>15</v>
      </c>
      <c r="AN73" s="148" t="s">
        <v>15</v>
      </c>
      <c r="AO73" s="108">
        <f t="shared" si="6"/>
        <v>0</v>
      </c>
      <c r="AP73" s="147">
        <f t="shared" si="26"/>
        <v>0</v>
      </c>
      <c r="AQ73" s="118">
        <f t="shared" si="21"/>
        <v>0</v>
      </c>
      <c r="AR73" s="110">
        <f t="shared" si="22"/>
        <v>0</v>
      </c>
      <c r="AS73" s="133">
        <f t="shared" si="23"/>
        <v>0</v>
      </c>
      <c r="AT73" s="112">
        <f t="shared" si="24"/>
        <v>0</v>
      </c>
      <c r="AU73" s="128"/>
      <c r="AV73" s="119">
        <f t="shared" si="17"/>
        <v>0</v>
      </c>
      <c r="AW73" s="113" t="str">
        <f t="shared" si="10"/>
        <v/>
      </c>
      <c r="AX73" s="68"/>
      <c r="AY73" s="114"/>
      <c r="AZ73" s="114"/>
    </row>
    <row r="74" spans="1:52" x14ac:dyDescent="0.25">
      <c r="A74" s="97" t="str">
        <f t="shared" si="25"/>
        <v/>
      </c>
      <c r="B74" s="115"/>
      <c r="C74" s="99"/>
      <c r="D74" s="99"/>
      <c r="E74" s="102"/>
      <c r="F74" s="102"/>
      <c r="G74" s="101" t="str">
        <f t="shared" si="20"/>
        <v/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4">
        <f t="shared" si="4"/>
        <v>0</v>
      </c>
      <c r="U74" s="104">
        <f t="shared" si="4"/>
        <v>0</v>
      </c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08">
        <f t="shared" si="5"/>
        <v>0</v>
      </c>
      <c r="AM74" s="148" t="s">
        <v>15</v>
      </c>
      <c r="AN74" s="148" t="s">
        <v>15</v>
      </c>
      <c r="AO74" s="108">
        <f t="shared" si="6"/>
        <v>0</v>
      </c>
      <c r="AP74" s="147">
        <f t="shared" si="26"/>
        <v>0</v>
      </c>
      <c r="AQ74" s="118">
        <f t="shared" si="21"/>
        <v>0</v>
      </c>
      <c r="AR74" s="110">
        <f t="shared" si="22"/>
        <v>0</v>
      </c>
      <c r="AS74" s="133">
        <f t="shared" si="23"/>
        <v>0</v>
      </c>
      <c r="AT74" s="112">
        <f t="shared" si="24"/>
        <v>0</v>
      </c>
      <c r="AU74" s="128"/>
      <c r="AV74" s="119">
        <f t="shared" si="17"/>
        <v>0</v>
      </c>
      <c r="AW74" s="113" t="str">
        <f t="shared" si="10"/>
        <v/>
      </c>
      <c r="AX74" s="68"/>
      <c r="AY74" s="114"/>
      <c r="AZ74" s="114"/>
    </row>
    <row r="75" spans="1:52" x14ac:dyDescent="0.25">
      <c r="A75" s="97" t="str">
        <f t="shared" si="25"/>
        <v/>
      </c>
      <c r="B75" s="115"/>
      <c r="C75" s="99"/>
      <c r="D75" s="99"/>
      <c r="E75" s="102"/>
      <c r="F75" s="102"/>
      <c r="G75" s="101" t="str">
        <f t="shared" si="20"/>
        <v/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4">
        <f t="shared" si="4"/>
        <v>0</v>
      </c>
      <c r="U75" s="104">
        <f t="shared" si="4"/>
        <v>0</v>
      </c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08">
        <f t="shared" si="5"/>
        <v>0</v>
      </c>
      <c r="AM75" s="148" t="s">
        <v>15</v>
      </c>
      <c r="AN75" s="148" t="s">
        <v>15</v>
      </c>
      <c r="AO75" s="108">
        <f t="shared" si="6"/>
        <v>0</v>
      </c>
      <c r="AP75" s="147">
        <f t="shared" si="26"/>
        <v>0</v>
      </c>
      <c r="AQ75" s="118">
        <f t="shared" si="21"/>
        <v>0</v>
      </c>
      <c r="AR75" s="110">
        <f t="shared" si="22"/>
        <v>0</v>
      </c>
      <c r="AS75" s="133">
        <f t="shared" si="23"/>
        <v>0</v>
      </c>
      <c r="AT75" s="112">
        <f t="shared" si="24"/>
        <v>0</v>
      </c>
      <c r="AU75" s="128"/>
      <c r="AV75" s="119">
        <f t="shared" si="17"/>
        <v>0</v>
      </c>
      <c r="AW75" s="113" t="str">
        <f t="shared" si="10"/>
        <v/>
      </c>
      <c r="AX75" s="68"/>
      <c r="AY75" s="114"/>
      <c r="AZ75" s="114"/>
    </row>
    <row r="76" spans="1:52" x14ac:dyDescent="0.25">
      <c r="A76" s="97" t="str">
        <f t="shared" si="25"/>
        <v/>
      </c>
      <c r="B76" s="115"/>
      <c r="C76" s="99"/>
      <c r="D76" s="99"/>
      <c r="E76" s="102"/>
      <c r="F76" s="102"/>
      <c r="G76" s="101" t="str">
        <f t="shared" si="20"/>
        <v/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4">
        <f t="shared" si="4"/>
        <v>0</v>
      </c>
      <c r="U76" s="104">
        <f t="shared" si="4"/>
        <v>0</v>
      </c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08">
        <f t="shared" si="5"/>
        <v>0</v>
      </c>
      <c r="AM76" s="148" t="s">
        <v>15</v>
      </c>
      <c r="AN76" s="148" t="s">
        <v>15</v>
      </c>
      <c r="AO76" s="108">
        <f t="shared" si="6"/>
        <v>0</v>
      </c>
      <c r="AP76" s="147">
        <f t="shared" si="26"/>
        <v>0</v>
      </c>
      <c r="AQ76" s="118">
        <f t="shared" si="21"/>
        <v>0</v>
      </c>
      <c r="AR76" s="110">
        <f t="shared" si="22"/>
        <v>0</v>
      </c>
      <c r="AS76" s="133">
        <f t="shared" si="23"/>
        <v>0</v>
      </c>
      <c r="AT76" s="112">
        <f t="shared" si="24"/>
        <v>0</v>
      </c>
      <c r="AU76" s="128"/>
      <c r="AV76" s="119">
        <f t="shared" si="17"/>
        <v>0</v>
      </c>
      <c r="AW76" s="113" t="str">
        <f t="shared" si="10"/>
        <v/>
      </c>
      <c r="AX76" s="68"/>
      <c r="AY76" s="114"/>
      <c r="AZ76" s="114"/>
    </row>
    <row r="77" spans="1:52" x14ac:dyDescent="0.25">
      <c r="A77" s="97" t="str">
        <f t="shared" si="25"/>
        <v/>
      </c>
      <c r="B77" s="115"/>
      <c r="C77" s="99"/>
      <c r="D77" s="99"/>
      <c r="E77" s="102"/>
      <c r="F77" s="102"/>
      <c r="G77" s="101" t="str">
        <f t="shared" si="20"/>
        <v/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4">
        <f t="shared" si="4"/>
        <v>0</v>
      </c>
      <c r="U77" s="104">
        <f t="shared" si="4"/>
        <v>0</v>
      </c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08">
        <f t="shared" si="5"/>
        <v>0</v>
      </c>
      <c r="AM77" s="148" t="s">
        <v>15</v>
      </c>
      <c r="AN77" s="148" t="s">
        <v>15</v>
      </c>
      <c r="AO77" s="108">
        <f t="shared" si="6"/>
        <v>0</v>
      </c>
      <c r="AP77" s="147">
        <f t="shared" si="26"/>
        <v>0</v>
      </c>
      <c r="AQ77" s="118">
        <f t="shared" si="21"/>
        <v>0</v>
      </c>
      <c r="AR77" s="110">
        <f t="shared" si="22"/>
        <v>0</v>
      </c>
      <c r="AS77" s="133">
        <f t="shared" si="23"/>
        <v>0</v>
      </c>
      <c r="AT77" s="112">
        <f t="shared" si="24"/>
        <v>0</v>
      </c>
      <c r="AU77" s="128"/>
      <c r="AV77" s="119">
        <f t="shared" si="17"/>
        <v>0</v>
      </c>
      <c r="AW77" s="113" t="str">
        <f t="shared" si="10"/>
        <v/>
      </c>
      <c r="AX77" s="68"/>
      <c r="AY77" s="114"/>
      <c r="AZ77" s="114"/>
    </row>
    <row r="78" spans="1:52" x14ac:dyDescent="0.25">
      <c r="A78" s="97" t="str">
        <f t="shared" si="25"/>
        <v/>
      </c>
      <c r="B78" s="115"/>
      <c r="C78" s="99"/>
      <c r="D78" s="99"/>
      <c r="E78" s="102"/>
      <c r="F78" s="102"/>
      <c r="G78" s="101" t="str">
        <f t="shared" si="20"/>
        <v/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4">
        <f t="shared" si="4"/>
        <v>0</v>
      </c>
      <c r="U78" s="104">
        <f t="shared" si="4"/>
        <v>0</v>
      </c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08">
        <f t="shared" si="5"/>
        <v>0</v>
      </c>
      <c r="AM78" s="148" t="s">
        <v>15</v>
      </c>
      <c r="AN78" s="148" t="s">
        <v>15</v>
      </c>
      <c r="AO78" s="108">
        <f t="shared" si="6"/>
        <v>0</v>
      </c>
      <c r="AP78" s="147">
        <f t="shared" si="26"/>
        <v>0</v>
      </c>
      <c r="AQ78" s="118">
        <f t="shared" si="21"/>
        <v>0</v>
      </c>
      <c r="AR78" s="110">
        <f t="shared" si="22"/>
        <v>0</v>
      </c>
      <c r="AS78" s="133">
        <f t="shared" si="23"/>
        <v>0</v>
      </c>
      <c r="AT78" s="112">
        <f t="shared" si="24"/>
        <v>0</v>
      </c>
      <c r="AU78" s="128"/>
      <c r="AV78" s="119">
        <f t="shared" si="17"/>
        <v>0</v>
      </c>
      <c r="AW78" s="113" t="str">
        <f t="shared" si="10"/>
        <v/>
      </c>
      <c r="AX78" s="68"/>
      <c r="AY78" s="114"/>
      <c r="AZ78" s="114"/>
    </row>
    <row r="79" spans="1:52" x14ac:dyDescent="0.25">
      <c r="A79" s="97" t="str">
        <f t="shared" si="25"/>
        <v/>
      </c>
      <c r="B79" s="115"/>
      <c r="C79" s="99"/>
      <c r="D79" s="99"/>
      <c r="E79" s="102"/>
      <c r="F79" s="102"/>
      <c r="G79" s="101" t="str">
        <f t="shared" si="20"/>
        <v/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32">
        <f t="shared" si="4"/>
        <v>0</v>
      </c>
      <c r="U79" s="132">
        <f t="shared" si="4"/>
        <v>0</v>
      </c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9">
        <f t="shared" si="5"/>
        <v>0</v>
      </c>
      <c r="AM79" s="148" t="s">
        <v>15</v>
      </c>
      <c r="AN79" s="148" t="s">
        <v>15</v>
      </c>
      <c r="AO79" s="119">
        <f t="shared" si="6"/>
        <v>0</v>
      </c>
      <c r="AP79" s="147">
        <f t="shared" si="26"/>
        <v>0</v>
      </c>
      <c r="AQ79" s="118">
        <f t="shared" si="21"/>
        <v>0</v>
      </c>
      <c r="AR79" s="118">
        <f t="shared" si="22"/>
        <v>0</v>
      </c>
      <c r="AS79" s="133">
        <f t="shared" si="23"/>
        <v>0</v>
      </c>
      <c r="AT79" s="128">
        <f t="shared" si="24"/>
        <v>0</v>
      </c>
      <c r="AU79" s="128"/>
      <c r="AV79" s="119">
        <f t="shared" si="17"/>
        <v>0</v>
      </c>
      <c r="AW79" s="113" t="str">
        <f t="shared" ref="AW79:AW88" si="27">IFERROR(IF(B79="","",LEFTB(B79,SEARCH("|",SUBSTITUTE(B79," ","|",3))-1)),B79)</f>
        <v/>
      </c>
      <c r="AX79" s="21"/>
      <c r="AY79" s="114"/>
      <c r="AZ79" s="114"/>
    </row>
    <row r="80" spans="1:52" ht="15.75" thickBot="1" x14ac:dyDescent="0.3">
      <c r="A80" s="134">
        <f>COUNT(A50:A79)</f>
        <v>0</v>
      </c>
      <c r="B80" s="135" t="s">
        <v>33</v>
      </c>
      <c r="C80" s="149"/>
      <c r="D80" s="149"/>
      <c r="E80" s="138"/>
      <c r="F80" s="138" t="s">
        <v>15</v>
      </c>
      <c r="G80" s="138">
        <f>SUM(G50:G79)</f>
        <v>0</v>
      </c>
      <c r="H80" s="138" t="s">
        <v>15</v>
      </c>
      <c r="I80" s="138" t="s">
        <v>15</v>
      </c>
      <c r="J80" s="138" t="s">
        <v>15</v>
      </c>
      <c r="K80" s="138" t="s">
        <v>15</v>
      </c>
      <c r="L80" s="138" t="s">
        <v>15</v>
      </c>
      <c r="M80" s="138" t="s">
        <v>15</v>
      </c>
      <c r="N80" s="138" t="s">
        <v>15</v>
      </c>
      <c r="O80" s="138" t="s">
        <v>15</v>
      </c>
      <c r="P80" s="138" t="s">
        <v>15</v>
      </c>
      <c r="Q80" s="138" t="s">
        <v>15</v>
      </c>
      <c r="R80" s="138" t="s">
        <v>15</v>
      </c>
      <c r="S80" s="138" t="s">
        <v>15</v>
      </c>
      <c r="T80" s="138">
        <f>SUM(T50:T79)</f>
        <v>0</v>
      </c>
      <c r="U80" s="138">
        <f>SUM(U50:U79)</f>
        <v>0</v>
      </c>
      <c r="V80" s="139">
        <f>SUM(V50:V79)</f>
        <v>0</v>
      </c>
      <c r="W80" s="139">
        <f t="shared" ref="W80:AK80" si="28">SUM(W50:W79)</f>
        <v>0</v>
      </c>
      <c r="X80" s="139">
        <f t="shared" si="28"/>
        <v>3723</v>
      </c>
      <c r="Y80" s="139">
        <f t="shared" si="28"/>
        <v>3805</v>
      </c>
      <c r="Z80" s="139">
        <f t="shared" si="28"/>
        <v>265</v>
      </c>
      <c r="AA80" s="139">
        <f t="shared" si="28"/>
        <v>0</v>
      </c>
      <c r="AB80" s="139">
        <f t="shared" si="28"/>
        <v>0</v>
      </c>
      <c r="AC80" s="139">
        <f t="shared" si="28"/>
        <v>10006</v>
      </c>
      <c r="AD80" s="139">
        <f t="shared" si="28"/>
        <v>0</v>
      </c>
      <c r="AE80" s="139">
        <f t="shared" si="28"/>
        <v>0</v>
      </c>
      <c r="AF80" s="139">
        <f t="shared" si="28"/>
        <v>0</v>
      </c>
      <c r="AG80" s="139">
        <f t="shared" si="28"/>
        <v>0</v>
      </c>
      <c r="AH80" s="139">
        <f t="shared" si="28"/>
        <v>0</v>
      </c>
      <c r="AI80" s="139">
        <f t="shared" si="28"/>
        <v>0</v>
      </c>
      <c r="AJ80" s="139">
        <f t="shared" si="28"/>
        <v>0</v>
      </c>
      <c r="AK80" s="139">
        <f t="shared" si="28"/>
        <v>0</v>
      </c>
      <c r="AL80" s="139">
        <f>SUM(AL50:AL79)</f>
        <v>17799</v>
      </c>
      <c r="AM80" s="139" t="s">
        <v>15</v>
      </c>
      <c r="AN80" s="139" t="s">
        <v>15</v>
      </c>
      <c r="AO80" s="139">
        <f t="shared" ref="AO80:AT80" si="29">SUM(AO50:AO79)</f>
        <v>17799</v>
      </c>
      <c r="AP80" s="150">
        <f t="shared" si="29"/>
        <v>3915.7799999999997</v>
      </c>
      <c r="AQ80" s="141">
        <f t="shared" si="29"/>
        <v>3203.8199999999997</v>
      </c>
      <c r="AR80" s="141">
        <f t="shared" si="29"/>
        <v>266.99</v>
      </c>
      <c r="AS80" s="141">
        <f t="shared" si="29"/>
        <v>3470.81</v>
      </c>
      <c r="AT80" s="142">
        <f t="shared" si="29"/>
        <v>14328.19</v>
      </c>
      <c r="AU80" s="139">
        <f>SUM(AU50:AU79)</f>
        <v>0</v>
      </c>
      <c r="AV80" s="139">
        <f>SUM(AV50:AV79)</f>
        <v>14328.19</v>
      </c>
      <c r="AW80" s="151" t="str">
        <f t="shared" ref="AW80:AW90" si="30">B80</f>
        <v>I I. ПО ДОГОВОРУ ЦПХ ↑ →</v>
      </c>
      <c r="AX80" s="76"/>
      <c r="AY80" s="144"/>
      <c r="AZ80" s="144"/>
    </row>
    <row r="81" spans="1:54" x14ac:dyDescent="0.25">
      <c r="A81" s="97" t="str">
        <f>IF(B81&lt;&gt;"",SUM($A$49,$A$80)+1,"")</f>
        <v/>
      </c>
      <c r="B81" s="98"/>
      <c r="C81" s="145"/>
      <c r="D81" s="145"/>
      <c r="E81" s="103"/>
      <c r="F81" s="103"/>
      <c r="G81" s="101" t="str">
        <f t="shared" ref="G81:G88" si="31">IF(B81="","",IF(D81="",G$99,DAY(D81))-IF(C81="",0,DAY(C81)-1))</f>
        <v/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4">
        <f t="shared" si="4"/>
        <v>0</v>
      </c>
      <c r="U81" s="104">
        <f t="shared" si="4"/>
        <v>0</v>
      </c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8">
        <f t="shared" si="5"/>
        <v>0</v>
      </c>
      <c r="AM81" s="106" t="s">
        <v>15</v>
      </c>
      <c r="AN81" s="106" t="s">
        <v>15</v>
      </c>
      <c r="AO81" s="108">
        <f t="shared" si="6"/>
        <v>0</v>
      </c>
      <c r="AP81" s="152">
        <f t="shared" si="26"/>
        <v>0</v>
      </c>
      <c r="AQ81" s="110">
        <f t="shared" ref="AQ81:AQ88" si="32">ROUND(AO81*18%,2)</f>
        <v>0</v>
      </c>
      <c r="AR81" s="110">
        <f t="shared" ref="AR81:AR88" si="33">ROUND(AO81*$AR$13,2)</f>
        <v>0</v>
      </c>
      <c r="AS81" s="111">
        <f t="shared" ref="AS81:AS88" si="34">SUM(AQ81,AR81)</f>
        <v>0</v>
      </c>
      <c r="AT81" s="112">
        <f t="shared" ref="AT81:AT88" si="35">AO81-AS81</f>
        <v>0</v>
      </c>
      <c r="AU81" s="106"/>
      <c r="AV81" s="119">
        <f t="shared" si="17"/>
        <v>0</v>
      </c>
      <c r="AW81" s="113" t="str">
        <f t="shared" si="27"/>
        <v/>
      </c>
      <c r="AX81" s="68"/>
      <c r="AY81" s="114"/>
      <c r="AZ81" s="114"/>
    </row>
    <row r="82" spans="1:54" x14ac:dyDescent="0.25">
      <c r="A82" s="153" t="str">
        <f>IF(B82&lt;&gt;"",SUM($A$49,$A$80)+2,"")</f>
        <v/>
      </c>
      <c r="B82" s="115"/>
      <c r="C82" s="99"/>
      <c r="D82" s="99"/>
      <c r="E82" s="102"/>
      <c r="F82" s="102"/>
      <c r="G82" s="101" t="str">
        <f t="shared" si="31"/>
        <v/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4">
        <f t="shared" si="4"/>
        <v>0</v>
      </c>
      <c r="U82" s="104">
        <f t="shared" si="4"/>
        <v>0</v>
      </c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08">
        <f t="shared" si="5"/>
        <v>0</v>
      </c>
      <c r="AM82" s="128" t="s">
        <v>15</v>
      </c>
      <c r="AN82" s="128" t="s">
        <v>15</v>
      </c>
      <c r="AO82" s="108">
        <f t="shared" si="6"/>
        <v>0</v>
      </c>
      <c r="AP82" s="147">
        <f t="shared" si="26"/>
        <v>0</v>
      </c>
      <c r="AQ82" s="118">
        <f t="shared" si="32"/>
        <v>0</v>
      </c>
      <c r="AR82" s="110">
        <f t="shared" si="33"/>
        <v>0</v>
      </c>
      <c r="AS82" s="133">
        <f t="shared" si="34"/>
        <v>0</v>
      </c>
      <c r="AT82" s="112">
        <f t="shared" si="35"/>
        <v>0</v>
      </c>
      <c r="AU82" s="128"/>
      <c r="AV82" s="119">
        <f t="shared" si="17"/>
        <v>0</v>
      </c>
      <c r="AW82" s="113" t="str">
        <f t="shared" si="27"/>
        <v/>
      </c>
      <c r="AX82" s="68"/>
      <c r="AY82" s="114"/>
      <c r="AZ82" s="114"/>
    </row>
    <row r="83" spans="1:54" x14ac:dyDescent="0.25">
      <c r="A83" s="153" t="str">
        <f>IF(B83&lt;&gt;"",SUM($A$49,$A$80)+3,"")</f>
        <v/>
      </c>
      <c r="B83" s="115"/>
      <c r="C83" s="99"/>
      <c r="D83" s="99"/>
      <c r="E83" s="102"/>
      <c r="F83" s="102"/>
      <c r="G83" s="101" t="str">
        <f t="shared" si="31"/>
        <v/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4">
        <f t="shared" si="4"/>
        <v>0</v>
      </c>
      <c r="U83" s="104">
        <f t="shared" si="4"/>
        <v>0</v>
      </c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08">
        <f t="shared" si="5"/>
        <v>0</v>
      </c>
      <c r="AM83" s="128" t="s">
        <v>15</v>
      </c>
      <c r="AN83" s="128" t="s">
        <v>15</v>
      </c>
      <c r="AO83" s="108">
        <f t="shared" si="6"/>
        <v>0</v>
      </c>
      <c r="AP83" s="147">
        <f t="shared" si="26"/>
        <v>0</v>
      </c>
      <c r="AQ83" s="118">
        <f t="shared" si="32"/>
        <v>0</v>
      </c>
      <c r="AR83" s="110">
        <f t="shared" si="33"/>
        <v>0</v>
      </c>
      <c r="AS83" s="133">
        <f t="shared" si="34"/>
        <v>0</v>
      </c>
      <c r="AT83" s="112">
        <f t="shared" si="35"/>
        <v>0</v>
      </c>
      <c r="AU83" s="128"/>
      <c r="AV83" s="119">
        <f t="shared" si="17"/>
        <v>0</v>
      </c>
      <c r="AW83" s="113" t="str">
        <f t="shared" si="27"/>
        <v/>
      </c>
      <c r="AX83" s="68"/>
      <c r="AY83" s="114"/>
      <c r="AZ83" s="114"/>
    </row>
    <row r="84" spans="1:54" x14ac:dyDescent="0.25">
      <c r="A84" s="153" t="str">
        <f>IF(B84&lt;&gt;"",SUM($A$49,$A$80)+4,"")</f>
        <v/>
      </c>
      <c r="B84" s="115"/>
      <c r="C84" s="99"/>
      <c r="D84" s="99"/>
      <c r="E84" s="102"/>
      <c r="F84" s="102"/>
      <c r="G84" s="101" t="str">
        <f t="shared" si="31"/>
        <v/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4">
        <f t="shared" si="4"/>
        <v>0</v>
      </c>
      <c r="U84" s="104">
        <f t="shared" si="4"/>
        <v>0</v>
      </c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08">
        <f t="shared" si="5"/>
        <v>0</v>
      </c>
      <c r="AM84" s="128" t="s">
        <v>15</v>
      </c>
      <c r="AN84" s="128" t="s">
        <v>15</v>
      </c>
      <c r="AO84" s="108">
        <f t="shared" si="6"/>
        <v>0</v>
      </c>
      <c r="AP84" s="147">
        <f t="shared" si="26"/>
        <v>0</v>
      </c>
      <c r="AQ84" s="118">
        <f t="shared" si="32"/>
        <v>0</v>
      </c>
      <c r="AR84" s="110">
        <f t="shared" si="33"/>
        <v>0</v>
      </c>
      <c r="AS84" s="133">
        <f t="shared" si="34"/>
        <v>0</v>
      </c>
      <c r="AT84" s="112">
        <f t="shared" si="35"/>
        <v>0</v>
      </c>
      <c r="AU84" s="128"/>
      <c r="AV84" s="119">
        <f t="shared" si="17"/>
        <v>0</v>
      </c>
      <c r="AW84" s="113" t="str">
        <f t="shared" si="27"/>
        <v/>
      </c>
      <c r="AX84" s="68"/>
      <c r="AY84" s="114"/>
      <c r="AZ84" s="114"/>
    </row>
    <row r="85" spans="1:54" x14ac:dyDescent="0.25">
      <c r="A85" s="153" t="str">
        <f>IF(B85&lt;&gt;"",SUM($A$49,$A$80)+5,"")</f>
        <v/>
      </c>
      <c r="B85" s="115"/>
      <c r="C85" s="99"/>
      <c r="D85" s="99"/>
      <c r="E85" s="102"/>
      <c r="F85" s="102"/>
      <c r="G85" s="101" t="str">
        <f t="shared" si="31"/>
        <v/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4">
        <f t="shared" si="4"/>
        <v>0</v>
      </c>
      <c r="U85" s="104">
        <f t="shared" si="4"/>
        <v>0</v>
      </c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08">
        <f t="shared" si="5"/>
        <v>0</v>
      </c>
      <c r="AM85" s="128" t="s">
        <v>15</v>
      </c>
      <c r="AN85" s="128" t="s">
        <v>15</v>
      </c>
      <c r="AO85" s="108">
        <f t="shared" si="6"/>
        <v>0</v>
      </c>
      <c r="AP85" s="147">
        <f t="shared" si="26"/>
        <v>0</v>
      </c>
      <c r="AQ85" s="118">
        <f t="shared" si="32"/>
        <v>0</v>
      </c>
      <c r="AR85" s="110">
        <f t="shared" si="33"/>
        <v>0</v>
      </c>
      <c r="AS85" s="133">
        <f t="shared" si="34"/>
        <v>0</v>
      </c>
      <c r="AT85" s="112">
        <f t="shared" si="35"/>
        <v>0</v>
      </c>
      <c r="AU85" s="128"/>
      <c r="AV85" s="119">
        <f t="shared" si="17"/>
        <v>0</v>
      </c>
      <c r="AW85" s="113" t="str">
        <f t="shared" si="27"/>
        <v/>
      </c>
      <c r="AX85" s="68"/>
      <c r="AY85" s="114"/>
      <c r="AZ85" s="114"/>
    </row>
    <row r="86" spans="1:54" x14ac:dyDescent="0.25">
      <c r="A86" s="153" t="str">
        <f>IF(B86&lt;&gt;"",SUM($A$49,$A$80)+6,"")</f>
        <v/>
      </c>
      <c r="B86" s="115"/>
      <c r="C86" s="99"/>
      <c r="D86" s="99"/>
      <c r="E86" s="102"/>
      <c r="F86" s="102"/>
      <c r="G86" s="101" t="str">
        <f t="shared" si="31"/>
        <v/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4">
        <f t="shared" si="4"/>
        <v>0</v>
      </c>
      <c r="U86" s="104">
        <f t="shared" si="4"/>
        <v>0</v>
      </c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08">
        <f t="shared" si="5"/>
        <v>0</v>
      </c>
      <c r="AM86" s="128" t="s">
        <v>15</v>
      </c>
      <c r="AN86" s="128" t="s">
        <v>15</v>
      </c>
      <c r="AO86" s="108">
        <f t="shared" si="6"/>
        <v>0</v>
      </c>
      <c r="AP86" s="147">
        <f t="shared" si="26"/>
        <v>0</v>
      </c>
      <c r="AQ86" s="118">
        <f t="shared" si="32"/>
        <v>0</v>
      </c>
      <c r="AR86" s="110">
        <f t="shared" si="33"/>
        <v>0</v>
      </c>
      <c r="AS86" s="133">
        <f t="shared" si="34"/>
        <v>0</v>
      </c>
      <c r="AT86" s="112">
        <f t="shared" si="35"/>
        <v>0</v>
      </c>
      <c r="AU86" s="128"/>
      <c r="AV86" s="119">
        <f t="shared" si="17"/>
        <v>0</v>
      </c>
      <c r="AW86" s="113" t="str">
        <f t="shared" si="27"/>
        <v/>
      </c>
      <c r="AX86" s="68"/>
      <c r="AY86" s="114"/>
      <c r="AZ86" s="114"/>
    </row>
    <row r="87" spans="1:54" x14ac:dyDescent="0.25">
      <c r="A87" s="153" t="str">
        <f>IF(B87&lt;&gt;"",SUM($A$49,$A$80)+7,"")</f>
        <v/>
      </c>
      <c r="B87" s="115"/>
      <c r="C87" s="99"/>
      <c r="D87" s="99"/>
      <c r="E87" s="102"/>
      <c r="F87" s="102"/>
      <c r="G87" s="101" t="str">
        <f t="shared" si="31"/>
        <v/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4">
        <f t="shared" si="4"/>
        <v>0</v>
      </c>
      <c r="U87" s="104">
        <f t="shared" si="4"/>
        <v>0</v>
      </c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08">
        <f t="shared" si="5"/>
        <v>0</v>
      </c>
      <c r="AM87" s="128" t="s">
        <v>15</v>
      </c>
      <c r="AN87" s="128" t="s">
        <v>15</v>
      </c>
      <c r="AO87" s="108">
        <f t="shared" si="6"/>
        <v>0</v>
      </c>
      <c r="AP87" s="147">
        <f t="shared" si="26"/>
        <v>0</v>
      </c>
      <c r="AQ87" s="118">
        <f t="shared" si="32"/>
        <v>0</v>
      </c>
      <c r="AR87" s="110">
        <f t="shared" si="33"/>
        <v>0</v>
      </c>
      <c r="AS87" s="133">
        <f t="shared" si="34"/>
        <v>0</v>
      </c>
      <c r="AT87" s="112">
        <f t="shared" si="35"/>
        <v>0</v>
      </c>
      <c r="AU87" s="128"/>
      <c r="AV87" s="119">
        <f t="shared" si="17"/>
        <v>0</v>
      </c>
      <c r="AW87" s="113" t="str">
        <f t="shared" si="27"/>
        <v/>
      </c>
      <c r="AX87" s="68"/>
      <c r="AY87" s="114"/>
      <c r="AZ87" s="114"/>
    </row>
    <row r="88" spans="1:54" x14ac:dyDescent="0.25">
      <c r="A88" s="153" t="str">
        <f>IF(B88&lt;&gt;"",SUM($A$49,$A$80)+8,"")</f>
        <v/>
      </c>
      <c r="B88" s="115"/>
      <c r="C88" s="99"/>
      <c r="D88" s="99"/>
      <c r="E88" s="102"/>
      <c r="F88" s="102"/>
      <c r="G88" s="101" t="str">
        <f t="shared" si="31"/>
        <v/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4">
        <f t="shared" si="4"/>
        <v>0</v>
      </c>
      <c r="U88" s="104">
        <f t="shared" si="4"/>
        <v>0</v>
      </c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08">
        <f t="shared" si="5"/>
        <v>0</v>
      </c>
      <c r="AM88" s="128" t="s">
        <v>15</v>
      </c>
      <c r="AN88" s="128" t="s">
        <v>15</v>
      </c>
      <c r="AO88" s="108">
        <f t="shared" si="6"/>
        <v>0</v>
      </c>
      <c r="AP88" s="147">
        <f t="shared" si="26"/>
        <v>0</v>
      </c>
      <c r="AQ88" s="118">
        <f t="shared" si="32"/>
        <v>0</v>
      </c>
      <c r="AR88" s="110">
        <f t="shared" si="33"/>
        <v>0</v>
      </c>
      <c r="AS88" s="133">
        <f t="shared" si="34"/>
        <v>0</v>
      </c>
      <c r="AT88" s="112">
        <f t="shared" si="35"/>
        <v>0</v>
      </c>
      <c r="AU88" s="128"/>
      <c r="AV88" s="119">
        <f t="shared" si="17"/>
        <v>0</v>
      </c>
      <c r="AW88" s="113" t="str">
        <f t="shared" si="27"/>
        <v/>
      </c>
      <c r="AX88" s="68"/>
      <c r="AY88" s="114"/>
      <c r="AZ88" s="114"/>
    </row>
    <row r="89" spans="1:54" x14ac:dyDescent="0.25">
      <c r="A89" s="154">
        <f>COUNT(A81:A88)</f>
        <v>0</v>
      </c>
      <c r="B89" s="155" t="s">
        <v>34</v>
      </c>
      <c r="C89" s="155"/>
      <c r="D89" s="155"/>
      <c r="E89" s="155"/>
      <c r="F89" s="155"/>
      <c r="G89" s="156">
        <f>SUM(G81:G88)</f>
        <v>0</v>
      </c>
      <c r="H89" s="156" t="s">
        <v>15</v>
      </c>
      <c r="I89" s="156" t="s">
        <v>15</v>
      </c>
      <c r="J89" s="156" t="s">
        <v>15</v>
      </c>
      <c r="K89" s="156" t="s">
        <v>15</v>
      </c>
      <c r="L89" s="156" t="s">
        <v>15</v>
      </c>
      <c r="M89" s="156" t="s">
        <v>15</v>
      </c>
      <c r="N89" s="156" t="s">
        <v>15</v>
      </c>
      <c r="O89" s="156" t="s">
        <v>15</v>
      </c>
      <c r="P89" s="156" t="s">
        <v>15</v>
      </c>
      <c r="Q89" s="156" t="s">
        <v>15</v>
      </c>
      <c r="R89" s="156" t="s">
        <v>15</v>
      </c>
      <c r="S89" s="156" t="s">
        <v>15</v>
      </c>
      <c r="T89" s="156">
        <f>SUM(T81:T88)</f>
        <v>0</v>
      </c>
      <c r="U89" s="156">
        <f>SUM(U81:U88)</f>
        <v>0</v>
      </c>
      <c r="V89" s="119">
        <f>SUM(V81:V88)</f>
        <v>0</v>
      </c>
      <c r="W89" s="119">
        <f t="shared" ref="W89:AO89" si="36">SUM(W81:W88)</f>
        <v>0</v>
      </c>
      <c r="X89" s="119">
        <f t="shared" si="36"/>
        <v>0</v>
      </c>
      <c r="Y89" s="119">
        <f t="shared" si="36"/>
        <v>0</v>
      </c>
      <c r="Z89" s="119">
        <f t="shared" si="36"/>
        <v>0</v>
      </c>
      <c r="AA89" s="119">
        <f t="shared" si="36"/>
        <v>0</v>
      </c>
      <c r="AB89" s="119">
        <f t="shared" si="36"/>
        <v>0</v>
      </c>
      <c r="AC89" s="119">
        <f t="shared" si="36"/>
        <v>0</v>
      </c>
      <c r="AD89" s="119">
        <f t="shared" si="36"/>
        <v>0</v>
      </c>
      <c r="AE89" s="119">
        <f t="shared" si="36"/>
        <v>0</v>
      </c>
      <c r="AF89" s="119">
        <f t="shared" si="36"/>
        <v>0</v>
      </c>
      <c r="AG89" s="119">
        <f t="shared" si="36"/>
        <v>0</v>
      </c>
      <c r="AH89" s="119">
        <f t="shared" si="36"/>
        <v>0</v>
      </c>
      <c r="AI89" s="119">
        <f t="shared" si="36"/>
        <v>0</v>
      </c>
      <c r="AJ89" s="119">
        <f t="shared" si="36"/>
        <v>0</v>
      </c>
      <c r="AK89" s="119">
        <f t="shared" si="36"/>
        <v>0</v>
      </c>
      <c r="AL89" s="119">
        <f t="shared" si="36"/>
        <v>0</v>
      </c>
      <c r="AM89" s="119" t="s">
        <v>15</v>
      </c>
      <c r="AN89" s="119" t="s">
        <v>15</v>
      </c>
      <c r="AO89" s="119">
        <f t="shared" si="36"/>
        <v>0</v>
      </c>
      <c r="AP89" s="147">
        <f t="shared" si="26"/>
        <v>0</v>
      </c>
      <c r="AQ89" s="133">
        <f t="shared" ref="AQ89:AV89" si="37">SUM(AQ81:AQ88)</f>
        <v>0</v>
      </c>
      <c r="AR89" s="133">
        <f t="shared" si="37"/>
        <v>0</v>
      </c>
      <c r="AS89" s="133">
        <f t="shared" si="37"/>
        <v>0</v>
      </c>
      <c r="AT89" s="157">
        <f t="shared" si="37"/>
        <v>0</v>
      </c>
      <c r="AU89" s="119">
        <f t="shared" si="37"/>
        <v>0</v>
      </c>
      <c r="AV89" s="119">
        <f t="shared" si="37"/>
        <v>0</v>
      </c>
      <c r="AW89" s="158" t="str">
        <f t="shared" si="30"/>
        <v>I I I. ПО ДОГОВОРУ З ЦЕНТРУ ЗАЙНЯТОСТІ ↑ →</v>
      </c>
      <c r="AX89" s="68"/>
      <c r="AY89" s="144"/>
      <c r="AZ89" s="144"/>
    </row>
    <row r="90" spans="1:54" x14ac:dyDescent="0.25">
      <c r="A90" s="159">
        <f>SUM(A49,A80,A89)</f>
        <v>16</v>
      </c>
      <c r="B90" s="160" t="s">
        <v>35</v>
      </c>
      <c r="C90" s="160"/>
      <c r="D90" s="160"/>
      <c r="E90" s="160"/>
      <c r="F90" s="161">
        <f>F49</f>
        <v>24</v>
      </c>
      <c r="G90" s="162">
        <f>SUM(G49,G80,G89)</f>
        <v>483</v>
      </c>
      <c r="H90" s="156" t="s">
        <v>15</v>
      </c>
      <c r="I90" s="156" t="s">
        <v>15</v>
      </c>
      <c r="J90" s="156" t="s">
        <v>15</v>
      </c>
      <c r="K90" s="156" t="s">
        <v>15</v>
      </c>
      <c r="L90" s="156" t="s">
        <v>15</v>
      </c>
      <c r="M90" s="156" t="s">
        <v>15</v>
      </c>
      <c r="N90" s="156" t="s">
        <v>15</v>
      </c>
      <c r="O90" s="156" t="s">
        <v>15</v>
      </c>
      <c r="P90" s="156" t="s">
        <v>15</v>
      </c>
      <c r="Q90" s="156" t="s">
        <v>15</v>
      </c>
      <c r="R90" s="156" t="s">
        <v>15</v>
      </c>
      <c r="S90" s="156" t="s">
        <v>15</v>
      </c>
      <c r="T90" s="163">
        <f>SUM(T49,T80,T89)</f>
        <v>297</v>
      </c>
      <c r="U90" s="163">
        <f t="shared" ref="U90:AV90" si="38">SUM(U49,U80,U89)</f>
        <v>2358</v>
      </c>
      <c r="V90" s="119">
        <f t="shared" si="38"/>
        <v>24142</v>
      </c>
      <c r="W90" s="119">
        <f t="shared" si="38"/>
        <v>11169</v>
      </c>
      <c r="X90" s="119">
        <f t="shared" si="38"/>
        <v>11169</v>
      </c>
      <c r="Y90" s="119">
        <f t="shared" si="38"/>
        <v>10579</v>
      </c>
      <c r="Z90" s="119">
        <f t="shared" si="38"/>
        <v>6588</v>
      </c>
      <c r="AA90" s="119">
        <f t="shared" si="38"/>
        <v>167</v>
      </c>
      <c r="AB90" s="119">
        <f t="shared" si="38"/>
        <v>530</v>
      </c>
      <c r="AC90" s="119">
        <f t="shared" si="38"/>
        <v>10006</v>
      </c>
      <c r="AD90" s="119">
        <f t="shared" si="38"/>
        <v>0</v>
      </c>
      <c r="AE90" s="119">
        <f t="shared" si="38"/>
        <v>0</v>
      </c>
      <c r="AF90" s="119">
        <f t="shared" si="38"/>
        <v>0</v>
      </c>
      <c r="AG90" s="119">
        <f t="shared" si="38"/>
        <v>0</v>
      </c>
      <c r="AH90" s="119">
        <f t="shared" si="38"/>
        <v>0</v>
      </c>
      <c r="AI90" s="119">
        <f t="shared" si="38"/>
        <v>0</v>
      </c>
      <c r="AJ90" s="119">
        <f t="shared" si="38"/>
        <v>0</v>
      </c>
      <c r="AK90" s="119">
        <f t="shared" si="38"/>
        <v>0</v>
      </c>
      <c r="AL90" s="119">
        <f t="shared" si="38"/>
        <v>74350</v>
      </c>
      <c r="AM90" s="119">
        <f t="shared" si="38"/>
        <v>2813.28</v>
      </c>
      <c r="AN90" s="119">
        <f t="shared" si="38"/>
        <v>0</v>
      </c>
      <c r="AO90" s="119">
        <f t="shared" si="38"/>
        <v>77163.28</v>
      </c>
      <c r="AP90" s="133">
        <f t="shared" si="38"/>
        <v>17228.479999999996</v>
      </c>
      <c r="AQ90" s="133">
        <f t="shared" si="38"/>
        <v>13572.23</v>
      </c>
      <c r="AR90" s="133">
        <f t="shared" si="38"/>
        <v>1157.49</v>
      </c>
      <c r="AS90" s="133">
        <f t="shared" si="38"/>
        <v>14729.72</v>
      </c>
      <c r="AT90" s="157">
        <f t="shared" si="38"/>
        <v>62433.560000000012</v>
      </c>
      <c r="AU90" s="119">
        <f t="shared" si="38"/>
        <v>862.21</v>
      </c>
      <c r="AV90" s="119">
        <f t="shared" si="38"/>
        <v>61571.350000000013</v>
      </c>
      <c r="AW90" s="158" t="str">
        <f t="shared" si="30"/>
        <v>ВСЬОГО ШТАТНІ + ПО ДОГОВОРАМ</v>
      </c>
      <c r="AX90" s="68"/>
      <c r="AY90" s="144"/>
      <c r="AZ90" s="144"/>
    </row>
    <row r="91" spans="1:54" x14ac:dyDescent="0.25">
      <c r="AI91" s="3" t="s">
        <v>36</v>
      </c>
      <c r="AL91" s="164">
        <f>SUM(V90:AK90)</f>
        <v>74350</v>
      </c>
      <c r="AM91" s="12"/>
      <c r="AN91" s="12"/>
      <c r="AO91" s="165">
        <f>SUM(AL90:AN90)</f>
        <v>77163.28</v>
      </c>
      <c r="AP91" s="166">
        <f>ROUND(AO91*AP13,2)</f>
        <v>16975.919999999998</v>
      </c>
      <c r="AQ91" s="166">
        <f>ROUND(AO91*AQ13,2)</f>
        <v>13889.39</v>
      </c>
      <c r="AR91" s="166">
        <f>ROUND(AO90*AR13,2)</f>
        <v>1157.45</v>
      </c>
      <c r="AS91" s="166">
        <f>SUM(AQ90,AR90)</f>
        <v>14729.72</v>
      </c>
      <c r="AT91" s="164">
        <f>AO90-AS90</f>
        <v>62433.56</v>
      </c>
      <c r="AU91" s="165"/>
      <c r="AV91" s="164">
        <f>AT90-AU90</f>
        <v>61571.350000000013</v>
      </c>
      <c r="AW91" s="3" t="s">
        <v>37</v>
      </c>
    </row>
    <row r="92" spans="1:54" ht="15.75" x14ac:dyDescent="0.25">
      <c r="A92" s="167" t="s">
        <v>38</v>
      </c>
      <c r="F92" s="167" t="str">
        <f>TEXT(AB1,"ММММ")</f>
        <v>Март</v>
      </c>
      <c r="W92" s="168"/>
      <c r="AK92" s="198"/>
      <c r="AL92" s="233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234"/>
      <c r="AX92" s="198"/>
      <c r="AY92" s="198"/>
      <c r="AZ92" s="198"/>
      <c r="BA92" s="198"/>
      <c r="BB92" s="198"/>
    </row>
    <row r="93" spans="1:54" ht="15.75" x14ac:dyDescent="0.25">
      <c r="B93" s="169"/>
      <c r="Y93" s="170"/>
      <c r="Z93" s="171"/>
      <c r="AA93" s="171"/>
      <c r="AB93" s="172" t="s">
        <v>39</v>
      </c>
      <c r="AC93" s="171"/>
      <c r="AD93" s="171"/>
      <c r="AE93" s="171"/>
      <c r="AF93" s="173"/>
      <c r="AG93" s="174" t="s">
        <v>40</v>
      </c>
      <c r="AH93" s="175" t="s">
        <v>12</v>
      </c>
      <c r="AJ93" s="176"/>
      <c r="AK93" s="235"/>
      <c r="AL93" s="198"/>
      <c r="AM93" s="198"/>
      <c r="AN93" s="198"/>
      <c r="AO93" s="198"/>
      <c r="AP93" s="198"/>
      <c r="AQ93" s="198"/>
      <c r="AR93" s="198"/>
      <c r="AS93" s="198"/>
      <c r="AT93" s="198"/>
      <c r="AU93" s="79"/>
      <c r="AV93" s="79"/>
      <c r="AW93" s="213"/>
      <c r="AX93" s="213"/>
      <c r="AY93" s="198"/>
      <c r="AZ93" s="198"/>
      <c r="BA93" s="198"/>
      <c r="BB93" s="198"/>
    </row>
    <row r="94" spans="1:54" x14ac:dyDescent="0.25">
      <c r="A94" s="177">
        <v>1</v>
      </c>
      <c r="B94" s="20" t="s">
        <v>41</v>
      </c>
      <c r="C94" s="21"/>
      <c r="D94" s="178" t="str">
        <f>TEXT(AB1-1,"[$-FC19]Д ММММ ГГГГ")</f>
        <v>28 февраля 2018</v>
      </c>
      <c r="E94" s="21"/>
      <c r="F94" s="23"/>
      <c r="G94" s="179">
        <f>IF(B14&lt;&gt;"",COUNTBLANK(C14))+IF(B15&lt;&gt;"",COUNTBLANK(C15))+IF(B16&lt;&gt;"",COUNTBLANK(C16))+IF(B17&lt;&gt;"",COUNTBLANK(C17))+IF(B18&lt;&gt;"",COUNTBLANK(C18))+IF(B19&lt;&gt;"",COUNTBLANK(C19))+IF(B20&lt;&gt;"",COUNTBLANK(C20))+IF(B21&lt;&gt;"",COUNTBLANK(C21)+IF(B22&lt;&gt;"",COUNTBLANK(C22))+IF(B23&lt;&gt;"",COUNTBLANK(C23))+IF(B24&lt;&gt;"",COUNTBLANK(C24))+IF(B25&lt;&gt;"",COUNTBLANK(C25))+IF(B26&lt;&gt;"",COUNTBLANK(C26))+IF(B27&lt;&gt;"",COUNTBLANK(C27))+IF(B28&lt;&gt;"",COUNTBLANK(C28))+IF(B29&lt;&gt;"",COUNTBLANK(C29))+IF(B30&lt;&gt;"",COUNTBLANK(C30))+IF(B31&lt;&gt;"",COUNTBLANK(C31))+IF(B32&lt;&gt;"",COUNTBLANK(C32))+IF(B33&lt;&gt;"",COUNTBLANK(C33))+IF(B34&lt;&gt;"",COUNTBLANK(C34))+IF(B35&lt;&gt;"",COUNTBLANK(C35))+IF(B36&lt;&gt;"",COUNTBLANK(C36))+IF(B37&lt;&gt;"",COUNTBLANK(C37))+IF(B38&lt;&gt;"",COUNTBLANK(C38))+IF(B39&lt;&gt;"",COUNTBLANK(C39))+IF(B40&lt;&gt;"",COUNTBLANK(C40))+IF(B41&lt;&gt;"",COUNTBLANK(C41))+IF(B42&lt;&gt;"",COUNTBLANK(C42))+IF(B43&lt;&gt;"",COUNTBLANK(C43))+IF(B44&lt;&gt;"",COUNTBLANK(C44))+IF(B45&lt;&gt;"",COUNTBLANK(C45))+IF(B46&lt;&gt;"",COUNTBLANK(C46))+IF(B47&lt;&gt;"",COUNTBLANK(C47))+IF(B48&lt;&gt;"",COUNTBLANK(C48)))</f>
        <v>15</v>
      </c>
      <c r="Y94" s="170" t="s">
        <v>42</v>
      </c>
      <c r="Z94" s="171"/>
      <c r="AA94" s="171"/>
      <c r="AB94" s="171"/>
      <c r="AC94" s="171"/>
      <c r="AD94" s="171"/>
      <c r="AE94" s="171"/>
      <c r="AF94" s="173"/>
      <c r="AG94" s="175">
        <v>1020</v>
      </c>
      <c r="AH94" s="180">
        <f>ROUND(AO90/1000,1)</f>
        <v>77.2</v>
      </c>
      <c r="AJ94" s="50"/>
      <c r="AK94" s="225"/>
      <c r="AL94" s="198"/>
      <c r="AM94" s="198"/>
      <c r="AN94" s="198"/>
      <c r="AO94" s="198"/>
      <c r="AP94" s="198"/>
      <c r="AQ94" s="198"/>
      <c r="AR94" s="198"/>
      <c r="AS94" s="198"/>
      <c r="AT94" s="198"/>
      <c r="AU94" s="79"/>
      <c r="AV94" s="79"/>
      <c r="AW94" s="213"/>
      <c r="AX94" s="213"/>
      <c r="AY94" s="198"/>
      <c r="AZ94" s="198"/>
      <c r="BA94" s="198"/>
      <c r="BB94" s="198"/>
    </row>
    <row r="95" spans="1:54" x14ac:dyDescent="0.25">
      <c r="A95" s="177">
        <v>2</v>
      </c>
      <c r="B95" s="20" t="s">
        <v>43</v>
      </c>
      <c r="C95" s="21"/>
      <c r="D95" s="21"/>
      <c r="E95" s="21"/>
      <c r="F95" s="23"/>
      <c r="G95" s="181">
        <f>C49</f>
        <v>1</v>
      </c>
      <c r="Y95" s="182" t="s">
        <v>44</v>
      </c>
      <c r="Z95" s="183"/>
      <c r="AA95" s="183"/>
      <c r="AB95" s="183"/>
      <c r="AC95" s="183"/>
      <c r="AD95" s="183"/>
      <c r="AE95" s="183"/>
      <c r="AF95" s="184"/>
      <c r="AG95" s="185"/>
      <c r="AH95" s="185"/>
      <c r="AJ95" s="36"/>
      <c r="AK95" s="225"/>
      <c r="AL95" s="198"/>
      <c r="AM95" s="198"/>
      <c r="AN95" s="198"/>
      <c r="AO95" s="198"/>
      <c r="AP95" s="198"/>
      <c r="AQ95" s="198"/>
      <c r="AR95" s="198"/>
      <c r="AS95" s="198"/>
      <c r="AT95" s="198"/>
      <c r="AU95" s="79"/>
      <c r="AV95" s="79"/>
      <c r="AW95" s="213"/>
      <c r="AX95" s="213"/>
      <c r="AY95" s="198"/>
      <c r="AZ95" s="198"/>
      <c r="BA95" s="198"/>
      <c r="BB95" s="198"/>
    </row>
    <row r="96" spans="1:54" x14ac:dyDescent="0.25">
      <c r="A96" s="177">
        <v>3</v>
      </c>
      <c r="B96" s="20" t="s">
        <v>45</v>
      </c>
      <c r="C96" s="21"/>
      <c r="D96" s="21"/>
      <c r="E96" s="21"/>
      <c r="F96" s="23"/>
      <c r="G96" s="181">
        <f>D49</f>
        <v>0</v>
      </c>
      <c r="Y96" s="186" t="s">
        <v>46</v>
      </c>
      <c r="Z96" s="187"/>
      <c r="AA96" s="187"/>
      <c r="AB96" s="187"/>
      <c r="AC96" s="187"/>
      <c r="AD96" s="187"/>
      <c r="AE96" s="187"/>
      <c r="AF96" s="188"/>
      <c r="AG96" s="189">
        <v>1030</v>
      </c>
      <c r="AH96" s="190">
        <f>ROUND(AQ90/1000,1)</f>
        <v>13.6</v>
      </c>
      <c r="AJ96" s="36"/>
      <c r="AK96" s="226"/>
      <c r="AL96" s="198"/>
      <c r="AM96" s="198"/>
      <c r="AN96" s="198"/>
      <c r="AO96" s="198"/>
      <c r="AP96" s="198"/>
      <c r="AQ96" s="198"/>
      <c r="AR96" s="198"/>
      <c r="AS96" s="198"/>
      <c r="AT96" s="198"/>
      <c r="AU96" s="79"/>
      <c r="AV96" s="79"/>
      <c r="AW96" s="213"/>
      <c r="AX96" s="213"/>
      <c r="AY96" s="198"/>
      <c r="AZ96" s="198"/>
      <c r="BA96" s="198"/>
      <c r="BB96" s="198"/>
    </row>
    <row r="97" spans="1:54" x14ac:dyDescent="0.25">
      <c r="A97" s="177">
        <v>4</v>
      </c>
      <c r="B97" s="20" t="s">
        <v>41</v>
      </c>
      <c r="C97" s="21"/>
      <c r="D97" s="178" t="str">
        <f>TEXT(EDATE($AB$1,1)+(-1),"[$-FC19]Д ММММ ГГГГ")</f>
        <v>31 марта 2018</v>
      </c>
      <c r="E97" s="21"/>
      <c r="F97" s="23"/>
      <c r="G97" s="191">
        <f>G94+G95-G96</f>
        <v>16</v>
      </c>
      <c r="Y97" s="170" t="s">
        <v>47</v>
      </c>
      <c r="Z97" s="171"/>
      <c r="AA97" s="171"/>
      <c r="AB97" s="171"/>
      <c r="AC97" s="171"/>
      <c r="AD97" s="171"/>
      <c r="AE97" s="171"/>
      <c r="AF97" s="173"/>
      <c r="AG97" s="192">
        <v>1040</v>
      </c>
      <c r="AH97" s="193">
        <f>ROUND(G49/G99,0)</f>
        <v>16</v>
      </c>
      <c r="AJ97" s="51"/>
      <c r="AK97" s="225"/>
      <c r="AL97" s="198"/>
      <c r="AM97" s="198"/>
      <c r="AN97" s="198"/>
      <c r="AO97" s="198"/>
      <c r="AP97" s="198"/>
      <c r="AQ97" s="198"/>
      <c r="AR97" s="198"/>
      <c r="AS97" s="198"/>
      <c r="AT97" s="198"/>
      <c r="AU97" s="213"/>
      <c r="AV97" s="213"/>
      <c r="AW97" s="213"/>
      <c r="AX97" s="213"/>
      <c r="AY97" s="198"/>
      <c r="AZ97" s="198"/>
      <c r="BA97" s="198"/>
      <c r="BB97" s="198"/>
    </row>
    <row r="98" spans="1:54" x14ac:dyDescent="0.25">
      <c r="Y98" s="182" t="s">
        <v>48</v>
      </c>
      <c r="Z98" s="183"/>
      <c r="AA98" s="183"/>
      <c r="AB98" s="183"/>
      <c r="AC98" s="183"/>
      <c r="AD98" s="183"/>
      <c r="AE98" s="183"/>
      <c r="AF98" s="183"/>
      <c r="AG98" s="185"/>
      <c r="AH98" s="185"/>
      <c r="AJ98" s="50"/>
      <c r="AK98" s="236"/>
      <c r="AL98" s="237"/>
      <c r="AM98" s="198"/>
      <c r="AN98" s="198"/>
      <c r="AO98" s="198"/>
      <c r="AP98" s="198"/>
      <c r="AQ98" s="198"/>
      <c r="AR98" s="198"/>
      <c r="AS98" s="198"/>
      <c r="AT98" s="198"/>
      <c r="AU98" s="213"/>
      <c r="AV98" s="213"/>
      <c r="AW98" s="213"/>
      <c r="AX98" s="213"/>
      <c r="AY98" s="198"/>
      <c r="AZ98" s="198"/>
      <c r="BA98" s="198"/>
      <c r="BB98" s="198"/>
    </row>
    <row r="99" spans="1:54" x14ac:dyDescent="0.25">
      <c r="A99" s="194">
        <v>5</v>
      </c>
      <c r="B99" s="20" t="s">
        <v>49</v>
      </c>
      <c r="C99" s="21"/>
      <c r="D99" s="195" t="str">
        <f>TEXT(EDATE(AB1,0),"[$-F419]ММММ ГГГГ")</f>
        <v>март 2018</v>
      </c>
      <c r="E99" s="21"/>
      <c r="F99" s="23"/>
      <c r="G99" s="80">
        <f>DAY(EOMONTH(AB1,0))</f>
        <v>31</v>
      </c>
      <c r="Y99" s="186" t="s">
        <v>50</v>
      </c>
      <c r="Z99" s="187"/>
      <c r="AA99" s="187"/>
      <c r="AB99" s="187"/>
      <c r="AC99" s="187"/>
      <c r="AD99" s="187"/>
      <c r="AE99" s="187"/>
      <c r="AF99" s="187"/>
      <c r="AG99" s="189">
        <v>1060</v>
      </c>
      <c r="AH99" s="196">
        <f>U49</f>
        <v>2358</v>
      </c>
      <c r="AJ99" s="50"/>
      <c r="AK99" s="225"/>
      <c r="AL99" s="198"/>
      <c r="AM99" s="198"/>
      <c r="AN99" s="198"/>
      <c r="AO99" s="198"/>
      <c r="AP99" s="198"/>
      <c r="AQ99" s="198"/>
      <c r="AR99" s="198"/>
      <c r="AS99" s="198"/>
      <c r="AT99" s="198"/>
      <c r="AU99" s="238"/>
      <c r="AV99" s="238"/>
      <c r="AW99" s="202"/>
      <c r="AX99" s="228"/>
      <c r="AY99" s="198"/>
      <c r="AZ99" s="198"/>
      <c r="BA99" s="198"/>
      <c r="BB99" s="198"/>
    </row>
    <row r="100" spans="1:54" x14ac:dyDescent="0.25">
      <c r="A100" s="177">
        <v>6</v>
      </c>
      <c r="B100" s="28" t="s">
        <v>51</v>
      </c>
      <c r="C100" s="21"/>
      <c r="D100" s="21"/>
      <c r="E100" s="21"/>
      <c r="F100" s="23"/>
      <c r="G100" s="191">
        <f>G49/G99</f>
        <v>15.580645161290322</v>
      </c>
      <c r="Y100" s="170" t="s">
        <v>52</v>
      </c>
      <c r="Z100" s="171"/>
      <c r="AA100" s="171"/>
      <c r="AB100" s="171"/>
      <c r="AC100" s="171"/>
      <c r="AD100" s="171"/>
      <c r="AE100" s="171"/>
      <c r="AF100" s="173"/>
      <c r="AG100" s="189">
        <v>1070</v>
      </c>
      <c r="AH100" s="197">
        <f>ROUND(AO49/1000,1)</f>
        <v>59.4</v>
      </c>
      <c r="AJ100" s="50"/>
      <c r="AK100" s="225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238"/>
      <c r="AV100" s="239"/>
      <c r="AW100" s="202"/>
      <c r="AX100" s="228"/>
      <c r="AY100" s="198"/>
      <c r="AZ100" s="198"/>
      <c r="BA100" s="198"/>
      <c r="BB100" s="198"/>
    </row>
    <row r="101" spans="1:54" x14ac:dyDescent="0.25">
      <c r="A101" s="199">
        <v>7</v>
      </c>
      <c r="B101" s="200" t="s">
        <v>53</v>
      </c>
      <c r="C101" s="18"/>
      <c r="D101" s="18"/>
      <c r="E101" s="18"/>
      <c r="F101" s="19"/>
      <c r="G101" s="201">
        <f>AO49/G100</f>
        <v>3810.1297722567288</v>
      </c>
      <c r="AJ101" s="51"/>
      <c r="AK101" s="240"/>
      <c r="AL101" s="241"/>
      <c r="AM101" s="198"/>
      <c r="AN101" s="198"/>
      <c r="AO101" s="198"/>
      <c r="AP101" s="198"/>
      <c r="AQ101" s="198"/>
      <c r="AR101" s="198"/>
      <c r="AS101" s="198"/>
      <c r="AT101" s="198"/>
      <c r="AU101" s="242"/>
      <c r="AV101" s="242"/>
      <c r="AW101" s="202"/>
      <c r="AX101" s="243"/>
      <c r="AY101" s="198"/>
      <c r="AZ101" s="198"/>
      <c r="BA101" s="198"/>
      <c r="BB101" s="198"/>
    </row>
  </sheetData>
  <conditionalFormatting sqref="AO14:AO48 AO50:AO79 AO81:AO88">
    <cfRule type="expression" dxfId="688" priority="685">
      <formula>(B14&lt;&gt;"")*(AO14&lt;3723)</formula>
    </cfRule>
  </conditionalFormatting>
  <conditionalFormatting sqref="T14:T48">
    <cfRule type="expression" dxfId="687" priority="684">
      <formula>(B14&lt;&gt;"")*(T14&gt;$T$3)</formula>
    </cfRule>
  </conditionalFormatting>
  <conditionalFormatting sqref="T50:T79">
    <cfRule type="expression" dxfId="686" priority="683">
      <formula>(B50&lt;&gt;"")*(T50&gt;$T$3)</formula>
    </cfRule>
  </conditionalFormatting>
  <conditionalFormatting sqref="T81:T88">
    <cfRule type="expression" dxfId="685" priority="682">
      <formula>(B81&lt;&gt;"")*(T81&gt;$T$3)</formula>
    </cfRule>
  </conditionalFormatting>
  <conditionalFormatting sqref="U14:U48">
    <cfRule type="expression" dxfId="684" priority="681">
      <formula>(B14&lt;&gt;"")*(U14&gt;$U$3)</formula>
    </cfRule>
  </conditionalFormatting>
  <conditionalFormatting sqref="U50:U79">
    <cfRule type="expression" dxfId="683" priority="680">
      <formula>(B50&lt;&gt;"")*(U50&gt;$U$3)</formula>
    </cfRule>
  </conditionalFormatting>
  <conditionalFormatting sqref="U81:U88">
    <cfRule type="expression" dxfId="682" priority="679">
      <formula>(B81&lt;&gt;"")*(U81&gt;$U$3)</formula>
    </cfRule>
  </conditionalFormatting>
  <conditionalFormatting sqref="AQ14:AQ48">
    <cfRule type="expression" dxfId="681" priority="678">
      <formula>(B14&lt;&gt;"")*(AO14&lt;=$AU$1)*ISBLANK(D14)</formula>
    </cfRule>
  </conditionalFormatting>
  <conditionalFormatting sqref="AQ23:AQ48">
    <cfRule type="expression" dxfId="680" priority="677">
      <formula>(B23&lt;&gt;"")*(AO23&lt;=$AU$1)*ISBLANK(D23)</formula>
    </cfRule>
  </conditionalFormatting>
  <conditionalFormatting sqref="AQ22">
    <cfRule type="expression" dxfId="679" priority="676">
      <formula>(B22&lt;&gt;"")*(AO22&lt;=$AU$1)*ISBLANK(D22)</formula>
    </cfRule>
  </conditionalFormatting>
  <conditionalFormatting sqref="AQ23:AQ48">
    <cfRule type="expression" dxfId="678" priority="675">
      <formula>(B23&lt;&gt;"")*(AO23&lt;=$AU$1)*ISBLANK(D23)</formula>
    </cfRule>
  </conditionalFormatting>
  <conditionalFormatting sqref="H1">
    <cfRule type="expression" dxfId="677" priority="6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676" priority="67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675" priority="67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674" priority="67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673" priority="67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672" priority="66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671" priority="66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670" priority="66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669" priority="66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668" priority="66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667" priority="66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666" priority="66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2">
    <cfRule type="expression" dxfId="665" priority="6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664" priority="66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663" priority="66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662" priority="65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661" priority="65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660" priority="657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659" priority="65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658" priority="65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657" priority="65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656" priority="65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655" priority="652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654" priority="65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3">
    <cfRule type="expression" dxfId="653" priority="65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652" priority="64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651" priority="64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650" priority="64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649" priority="64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648" priority="64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647" priority="64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646" priority="643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645" priority="64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644" priority="64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643" priority="64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642" priority="639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3">
    <cfRule type="expression" dxfId="641" priority="637">
      <formula>ISBLANK(V6)</formula>
    </cfRule>
  </conditionalFormatting>
  <conditionalFormatting sqref="W2:W5 W14:W48 W50:W79">
    <cfRule type="expression" dxfId="640" priority="636">
      <formula>ISBLANK($W$6)</formula>
    </cfRule>
  </conditionalFormatting>
  <conditionalFormatting sqref="X2:X5 X14:X48 X50:X79">
    <cfRule type="expression" dxfId="639" priority="635">
      <formula>ISBLANK($X$6)</formula>
    </cfRule>
  </conditionalFormatting>
  <conditionalFormatting sqref="Y2:Y5 Y14:Y48 Y50:Y79">
    <cfRule type="expression" dxfId="638" priority="634">
      <formula>ISBLANK($Y$6)</formula>
    </cfRule>
  </conditionalFormatting>
  <conditionalFormatting sqref="Z2:Z5 Z14:Z48 Z50:Z79">
    <cfRule type="expression" dxfId="637" priority="633">
      <formula>ISBLANK($Z$6)</formula>
    </cfRule>
  </conditionalFormatting>
  <conditionalFormatting sqref="AA2:AA5 AA14:AA48 AA50:AA79 AB26:AC29">
    <cfRule type="expression" dxfId="636" priority="632">
      <formula>ISBLANK($AA$6)</formula>
    </cfRule>
  </conditionalFormatting>
  <conditionalFormatting sqref="W1">
    <cfRule type="expression" dxfId="635" priority="631">
      <formula>ISBLANK(W6)</formula>
    </cfRule>
  </conditionalFormatting>
  <conditionalFormatting sqref="X1">
    <cfRule type="expression" dxfId="634" priority="629">
      <formula>ISBLANK(X6)</formula>
    </cfRule>
  </conditionalFormatting>
  <conditionalFormatting sqref="Y1">
    <cfRule type="expression" dxfId="633" priority="628">
      <formula>ISBLANK(Y6)</formula>
    </cfRule>
  </conditionalFormatting>
  <conditionalFormatting sqref="Z1">
    <cfRule type="expression" dxfId="632" priority="627">
      <formula>ISBLANK(Z6)</formula>
    </cfRule>
  </conditionalFormatting>
  <conditionalFormatting sqref="AA1">
    <cfRule type="expression" dxfId="631" priority="626">
      <formula>ISBLANK(AA6)</formula>
    </cfRule>
  </conditionalFormatting>
  <conditionalFormatting sqref="AB1">
    <cfRule type="expression" dxfId="630" priority="625">
      <formula>ISBLANK(AB6)</formula>
    </cfRule>
  </conditionalFormatting>
  <conditionalFormatting sqref="AB2:AB5 AB14:AB48 AB50:AB79">
    <cfRule type="expression" dxfId="629" priority="624">
      <formula>ISBLANK($AB$6)</formula>
    </cfRule>
  </conditionalFormatting>
  <conditionalFormatting sqref="AC2:AC5 AC14:AC48 AC50:AC79 AB26:AB29">
    <cfRule type="expression" dxfId="628" priority="623">
      <formula>ISBLANK($AC$6)</formula>
    </cfRule>
  </conditionalFormatting>
  <conditionalFormatting sqref="AD2:AD5 AD14:AD48 AD50:AD79">
    <cfRule type="expression" dxfId="627" priority="622">
      <formula>ISBLANK($AD$6)</formula>
    </cfRule>
  </conditionalFormatting>
  <conditionalFormatting sqref="AE2:AE5 AE14:AE48">
    <cfRule type="expression" dxfId="626" priority="621">
      <formula>ISBLANK($AE$6)</formula>
    </cfRule>
  </conditionalFormatting>
  <conditionalFormatting sqref="AF14:AF48 AF4:AF5">
    <cfRule type="expression" dxfId="625" priority="620">
      <formula>ISBLANK($AF$6)</formula>
    </cfRule>
  </conditionalFormatting>
  <conditionalFormatting sqref="AG14:AG48 AG4:AG5">
    <cfRule type="expression" dxfId="624" priority="619">
      <formula>ISBLANK($AG$6)</formula>
    </cfRule>
  </conditionalFormatting>
  <conditionalFormatting sqref="AH14:AH48 AH4:AH5">
    <cfRule type="expression" dxfId="623" priority="618">
      <formula>ISBLANK($AH$6)</formula>
    </cfRule>
  </conditionalFormatting>
  <conditionalFormatting sqref="AI14:AI48 AI4:AI5">
    <cfRule type="expression" dxfId="622" priority="617">
      <formula>ISBLANK($AI$6)</formula>
    </cfRule>
  </conditionalFormatting>
  <conditionalFormatting sqref="AJ14:AJ48 AJ4:AJ5">
    <cfRule type="expression" dxfId="621" priority="616">
      <formula>ISBLANK($AJ$6)</formula>
    </cfRule>
  </conditionalFormatting>
  <conditionalFormatting sqref="AK2:AK5 AK14:AK48">
    <cfRule type="expression" dxfId="620" priority="615">
      <formula>ISBLANK($AK$6)</formula>
    </cfRule>
  </conditionalFormatting>
  <conditionalFormatting sqref="AC1">
    <cfRule type="expression" dxfId="619" priority="614">
      <formula>ISBLANK(AC6)</formula>
    </cfRule>
  </conditionalFormatting>
  <conditionalFormatting sqref="AD1">
    <cfRule type="expression" dxfId="618" priority="613">
      <formula>ISBLANK(AD6)</formula>
    </cfRule>
  </conditionalFormatting>
  <conditionalFormatting sqref="AE1">
    <cfRule type="expression" dxfId="617" priority="612">
      <formula>ISBLANK(AE6)</formula>
    </cfRule>
  </conditionalFormatting>
  <conditionalFormatting sqref="AK1">
    <cfRule type="expression" dxfId="616" priority="611">
      <formula>ISBLANK(AK6)</formula>
    </cfRule>
  </conditionalFormatting>
  <conditionalFormatting sqref="A14:A48">
    <cfRule type="expression" dxfId="615" priority="610">
      <formula>ISBLANK(B14)</formula>
    </cfRule>
  </conditionalFormatting>
  <conditionalFormatting sqref="A50:A79">
    <cfRule type="expression" dxfId="614" priority="609">
      <formula>ISBLANK(B50)</formula>
    </cfRule>
  </conditionalFormatting>
  <conditionalFormatting sqref="A81">
    <cfRule type="expression" dxfId="613" priority="608">
      <formula>ISBLANK(B81)</formula>
    </cfRule>
  </conditionalFormatting>
  <conditionalFormatting sqref="A82">
    <cfRule type="expression" dxfId="612" priority="607">
      <formula>ISBLANK(B82)</formula>
    </cfRule>
  </conditionalFormatting>
  <conditionalFormatting sqref="A83">
    <cfRule type="expression" dxfId="611" priority="606">
      <formula>ISBLANK(B83)</formula>
    </cfRule>
  </conditionalFormatting>
  <conditionalFormatting sqref="A84">
    <cfRule type="expression" dxfId="610" priority="605">
      <formula>ISBLANK(B84)</formula>
    </cfRule>
  </conditionalFormatting>
  <conditionalFormatting sqref="A85">
    <cfRule type="expression" dxfId="609" priority="604">
      <formula>ISBLANK(B85)</formula>
    </cfRule>
  </conditionalFormatting>
  <conditionalFormatting sqref="A86">
    <cfRule type="expression" dxfId="608" priority="603">
      <formula>ISBLANK(B86)</formula>
    </cfRule>
  </conditionalFormatting>
  <conditionalFormatting sqref="A87">
    <cfRule type="expression" dxfId="607" priority="602">
      <formula>ISBLANK(B87)</formula>
    </cfRule>
  </conditionalFormatting>
  <conditionalFormatting sqref="A88">
    <cfRule type="expression" dxfId="606" priority="601">
      <formula>ISBLANK(B88)</formula>
    </cfRule>
  </conditionalFormatting>
  <conditionalFormatting sqref="AP91">
    <cfRule type="cellIs" dxfId="605" priority="600" operator="notEqual">
      <formula>$AP$90</formula>
    </cfRule>
  </conditionalFormatting>
  <conditionalFormatting sqref="AQ91">
    <cfRule type="cellIs" dxfId="604" priority="599" operator="notEqual">
      <formula>$AQ$90</formula>
    </cfRule>
  </conditionalFormatting>
  <conditionalFormatting sqref="AR91">
    <cfRule type="cellIs" dxfId="603" priority="598" operator="notEqual">
      <formula>$AR$90</formula>
    </cfRule>
  </conditionalFormatting>
  <conditionalFormatting sqref="AS91">
    <cfRule type="cellIs" dxfId="602" priority="597" operator="notEqual">
      <formula>$AS$90</formula>
    </cfRule>
  </conditionalFormatting>
  <conditionalFormatting sqref="AT91">
    <cfRule type="cellIs" dxfId="601" priority="596" operator="notEqual">
      <formula>$AT$90</formula>
    </cfRule>
  </conditionalFormatting>
  <conditionalFormatting sqref="AV91">
    <cfRule type="cellIs" dxfId="600" priority="595" operator="notEqual">
      <formula>$AV$90</formula>
    </cfRule>
  </conditionalFormatting>
  <conditionalFormatting sqref="AL91">
    <cfRule type="cellIs" dxfId="599" priority="594" operator="notEqual">
      <formula>$AL$90</formula>
    </cfRule>
  </conditionalFormatting>
  <conditionalFormatting sqref="AO91">
    <cfRule type="cellIs" dxfId="598" priority="593" operator="notEqual">
      <formula>$AO$90</formula>
    </cfRule>
  </conditionalFormatting>
  <conditionalFormatting sqref="N5">
    <cfRule type="expression" dxfId="597" priority="59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596" priority="59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N8">
    <cfRule type="expression" dxfId="595" priority="59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594" priority="589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593" priority="58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592" priority="588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591" priority="58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590" priority="585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589" priority="58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588" priority="58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587" priority="582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586" priority="58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585" priority="580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584" priority="57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583" priority="578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8">
    <cfRule type="expression" dxfId="582" priority="577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581" priority="57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580" priority="57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579" priority="575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578" priority="573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577" priority="57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576" priority="57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575" priority="57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H8">
    <cfRule type="expression" dxfId="574" priority="56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573" priority="56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572" priority="56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571" priority="567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570" priority="56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569" priority="56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568" priority="56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567" priority="5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566" priority="56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565" priority="56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564" priority="55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563" priority="55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562" priority="55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561" priority="55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560" priority="55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559" priority="55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558" priority="554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557" priority="55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556" priority="55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555" priority="55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554" priority="54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553" priority="54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552" priority="54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551" priority="54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550" priority="54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549" priority="54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548" priority="543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547" priority="54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546" priority="54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545" priority="541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544" priority="539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543" priority="53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542" priority="53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541" priority="53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540" priority="53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539" priority="534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538" priority="53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537" priority="532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536" priority="53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R8">
    <cfRule type="expression" dxfId="535" priority="53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534" priority="529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533" priority="52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532" priority="528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531" priority="52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530" priority="525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529" priority="52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528" priority="52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Q9">
    <cfRule type="expression" dxfId="527" priority="52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526" priority="52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525" priority="520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524" priority="51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523" priority="518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S9">
    <cfRule type="expression" dxfId="522" priority="51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521" priority="516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520" priority="51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519" priority="514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518" priority="51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5">
    <cfRule type="expression" dxfId="517" priority="51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516" priority="51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515" priority="51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514" priority="50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513" priority="50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512" priority="50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511" priority="506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P5">
    <cfRule type="expression" dxfId="510" priority="505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509" priority="504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5">
    <cfRule type="expression" dxfId="508" priority="50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507" priority="502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4">
    <cfRule type="expression" dxfId="506" priority="501">
      <formula>ISBLANK(V6)</formula>
    </cfRule>
  </conditionalFormatting>
  <conditionalFormatting sqref="V5">
    <cfRule type="expression" dxfId="505" priority="500">
      <formula>ISBLANK(V6)</formula>
    </cfRule>
  </conditionalFormatting>
  <conditionalFormatting sqref="B14 V6:AK6">
    <cfRule type="expression" dxfId="504" priority="499">
      <formula>ISBLANK(B6)</formula>
    </cfRule>
  </conditionalFormatting>
  <conditionalFormatting sqref="V8">
    <cfRule type="expression" dxfId="503" priority="498">
      <formula>ISBLANK(V6)</formula>
    </cfRule>
  </conditionalFormatting>
  <conditionalFormatting sqref="V7">
    <cfRule type="expression" dxfId="502" priority="497">
      <formula>ISBLANK(V6)</formula>
    </cfRule>
  </conditionalFormatting>
  <conditionalFormatting sqref="V9">
    <cfRule type="expression" dxfId="501" priority="496">
      <formula>ISBLANK(V6)</formula>
    </cfRule>
  </conditionalFormatting>
  <conditionalFormatting sqref="V10">
    <cfRule type="expression" dxfId="500" priority="495">
      <formula>ISBLANK(V6)</formula>
    </cfRule>
  </conditionalFormatting>
  <conditionalFormatting sqref="V11">
    <cfRule type="expression" dxfId="499" priority="494">
      <formula>ISBLANK(V6)</formula>
    </cfRule>
  </conditionalFormatting>
  <conditionalFormatting sqref="V12">
    <cfRule type="expression" dxfId="498" priority="493">
      <formula>ISBLANK(V6)</formula>
    </cfRule>
  </conditionalFormatting>
  <conditionalFormatting sqref="V13">
    <cfRule type="expression" dxfId="497" priority="492">
      <formula>ISBLANK(V6)</formula>
    </cfRule>
  </conditionalFormatting>
  <conditionalFormatting sqref="W8">
    <cfRule type="expression" dxfId="496" priority="491">
      <formula>ISBLANK(W6)</formula>
    </cfRule>
  </conditionalFormatting>
  <conditionalFormatting sqref="W7">
    <cfRule type="expression" dxfId="495" priority="490">
      <formula>ISBLANK(W6)</formula>
    </cfRule>
  </conditionalFormatting>
  <conditionalFormatting sqref="W9">
    <cfRule type="expression" dxfId="494" priority="489">
      <formula>ISBLANK(W6)</formula>
    </cfRule>
  </conditionalFormatting>
  <conditionalFormatting sqref="W10">
    <cfRule type="expression" dxfId="493" priority="488">
      <formula>ISBLANK(W6)</formula>
    </cfRule>
  </conditionalFormatting>
  <conditionalFormatting sqref="W11">
    <cfRule type="expression" dxfId="492" priority="487">
      <formula>ISBLANK(W6)</formula>
    </cfRule>
  </conditionalFormatting>
  <conditionalFormatting sqref="W12">
    <cfRule type="expression" dxfId="491" priority="486">
      <formula>ISBLANK(W6)</formula>
    </cfRule>
  </conditionalFormatting>
  <conditionalFormatting sqref="W13">
    <cfRule type="expression" dxfId="490" priority="485">
      <formula>ISBLANK(W6)</formula>
    </cfRule>
  </conditionalFormatting>
  <conditionalFormatting sqref="X8">
    <cfRule type="expression" dxfId="489" priority="484">
      <formula>ISBLANK(X6)</formula>
    </cfRule>
  </conditionalFormatting>
  <conditionalFormatting sqref="X7">
    <cfRule type="expression" dxfId="488" priority="483">
      <formula>ISBLANK(X6)</formula>
    </cfRule>
  </conditionalFormatting>
  <conditionalFormatting sqref="X9">
    <cfRule type="expression" dxfId="487" priority="482">
      <formula>ISBLANK(X6)</formula>
    </cfRule>
  </conditionalFormatting>
  <conditionalFormatting sqref="X10">
    <cfRule type="expression" dxfId="486" priority="481">
      <formula>ISBLANK(X6)</formula>
    </cfRule>
  </conditionalFormatting>
  <conditionalFormatting sqref="X11">
    <cfRule type="expression" dxfId="485" priority="480">
      <formula>ISBLANK(X6)</formula>
    </cfRule>
  </conditionalFormatting>
  <conditionalFormatting sqref="X12">
    <cfRule type="expression" dxfId="484" priority="479">
      <formula>ISBLANK(X6)</formula>
    </cfRule>
  </conditionalFormatting>
  <conditionalFormatting sqref="X13">
    <cfRule type="expression" dxfId="483" priority="478">
      <formula>ISBLANK(X6)</formula>
    </cfRule>
  </conditionalFormatting>
  <conditionalFormatting sqref="Y8">
    <cfRule type="expression" dxfId="482" priority="477">
      <formula>ISBLANK(Y6)</formula>
    </cfRule>
  </conditionalFormatting>
  <conditionalFormatting sqref="Y7">
    <cfRule type="expression" dxfId="481" priority="476">
      <formula>ISBLANK(Y6)</formula>
    </cfRule>
  </conditionalFormatting>
  <conditionalFormatting sqref="Y9">
    <cfRule type="expression" dxfId="480" priority="475">
      <formula>ISBLANK(Y6)</formula>
    </cfRule>
  </conditionalFormatting>
  <conditionalFormatting sqref="Y10">
    <cfRule type="expression" dxfId="479" priority="474">
      <formula>ISBLANK(Y6)</formula>
    </cfRule>
  </conditionalFormatting>
  <conditionalFormatting sqref="Y11">
    <cfRule type="expression" dxfId="478" priority="473">
      <formula>ISBLANK(Y6)</formula>
    </cfRule>
  </conditionalFormatting>
  <conditionalFormatting sqref="Y12">
    <cfRule type="expression" dxfId="477" priority="472">
      <formula>ISBLANK(Y6)</formula>
    </cfRule>
  </conditionalFormatting>
  <conditionalFormatting sqref="Y13">
    <cfRule type="expression" dxfId="476" priority="471">
      <formula>ISBLANK(Y6)</formula>
    </cfRule>
  </conditionalFormatting>
  <conditionalFormatting sqref="Z8">
    <cfRule type="expression" dxfId="475" priority="470">
      <formula>ISBLANK(Z6)</formula>
    </cfRule>
  </conditionalFormatting>
  <conditionalFormatting sqref="Z7">
    <cfRule type="expression" dxfId="474" priority="469">
      <formula>ISBLANK(Z6)</formula>
    </cfRule>
  </conditionalFormatting>
  <conditionalFormatting sqref="Z9">
    <cfRule type="expression" dxfId="473" priority="468">
      <formula>ISBLANK(Z6)</formula>
    </cfRule>
  </conditionalFormatting>
  <conditionalFormatting sqref="Z10">
    <cfRule type="expression" dxfId="472" priority="467">
      <formula>ISBLANK(Z6)</formula>
    </cfRule>
  </conditionalFormatting>
  <conditionalFormatting sqref="Z11">
    <cfRule type="expression" dxfId="471" priority="466">
      <formula>ISBLANK(Z6)</formula>
    </cfRule>
  </conditionalFormatting>
  <conditionalFormatting sqref="Z12">
    <cfRule type="expression" dxfId="470" priority="465">
      <formula>ISBLANK(Z6)</formula>
    </cfRule>
  </conditionalFormatting>
  <conditionalFormatting sqref="Z13">
    <cfRule type="expression" dxfId="469" priority="464">
      <formula>ISBLANK(Z6)</formula>
    </cfRule>
  </conditionalFormatting>
  <conditionalFormatting sqref="AA8">
    <cfRule type="expression" dxfId="468" priority="463">
      <formula>ISBLANK(AA6)</formula>
    </cfRule>
  </conditionalFormatting>
  <conditionalFormatting sqref="AA7">
    <cfRule type="expression" dxfId="467" priority="462">
      <formula>ISBLANK(AA6)</formula>
    </cfRule>
  </conditionalFormatting>
  <conditionalFormatting sqref="AA9">
    <cfRule type="expression" dxfId="466" priority="461">
      <formula>ISBLANK(AA6)</formula>
    </cfRule>
  </conditionalFormatting>
  <conditionalFormatting sqref="AA10">
    <cfRule type="expression" dxfId="465" priority="460">
      <formula>ISBLANK(AA6)</formula>
    </cfRule>
  </conditionalFormatting>
  <conditionalFormatting sqref="AA11">
    <cfRule type="expression" dxfId="464" priority="459">
      <formula>ISBLANK(AA6)</formula>
    </cfRule>
  </conditionalFormatting>
  <conditionalFormatting sqref="AA12">
    <cfRule type="expression" dxfId="463" priority="458">
      <formula>ISBLANK(AA6)</formula>
    </cfRule>
  </conditionalFormatting>
  <conditionalFormatting sqref="AA13">
    <cfRule type="expression" dxfId="462" priority="457">
      <formula>ISBLANK(AA6)</formula>
    </cfRule>
  </conditionalFormatting>
  <conditionalFormatting sqref="AB8">
    <cfRule type="expression" dxfId="461" priority="456">
      <formula>ISBLANK(AB6)</formula>
    </cfRule>
  </conditionalFormatting>
  <conditionalFormatting sqref="AB7">
    <cfRule type="expression" dxfId="460" priority="455">
      <formula>ISBLANK(AB6)</formula>
    </cfRule>
  </conditionalFormatting>
  <conditionalFormatting sqref="AB9">
    <cfRule type="expression" dxfId="459" priority="454">
      <formula>ISBLANK(AB6)</formula>
    </cfRule>
  </conditionalFormatting>
  <conditionalFormatting sqref="AB10">
    <cfRule type="expression" dxfId="458" priority="453">
      <formula>ISBLANK(AB6)</formula>
    </cfRule>
  </conditionalFormatting>
  <conditionalFormatting sqref="AB11">
    <cfRule type="expression" dxfId="457" priority="452">
      <formula>ISBLANK(AB6)</formula>
    </cfRule>
  </conditionalFormatting>
  <conditionalFormatting sqref="AB12">
    <cfRule type="expression" dxfId="456" priority="451">
      <formula>ISBLANK(AB6)</formula>
    </cfRule>
  </conditionalFormatting>
  <conditionalFormatting sqref="AB13">
    <cfRule type="expression" dxfId="455" priority="450">
      <formula>ISBLANK(AB6)</formula>
    </cfRule>
  </conditionalFormatting>
  <conditionalFormatting sqref="AC8">
    <cfRule type="expression" dxfId="454" priority="449">
      <formula>ISBLANK(AC6)</formula>
    </cfRule>
  </conditionalFormatting>
  <conditionalFormatting sqref="AC7">
    <cfRule type="expression" dxfId="453" priority="448">
      <formula>ISBLANK(AC6)</formula>
    </cfRule>
  </conditionalFormatting>
  <conditionalFormatting sqref="AC9">
    <cfRule type="expression" dxfId="452" priority="447">
      <formula>ISBLANK(AC6)</formula>
    </cfRule>
  </conditionalFormatting>
  <conditionalFormatting sqref="AC10">
    <cfRule type="expression" dxfId="451" priority="446">
      <formula>ISBLANK(AC6)</formula>
    </cfRule>
  </conditionalFormatting>
  <conditionalFormatting sqref="AC11">
    <cfRule type="expression" dxfId="450" priority="445">
      <formula>ISBLANK(AC6)</formula>
    </cfRule>
  </conditionalFormatting>
  <conditionalFormatting sqref="AC12">
    <cfRule type="expression" dxfId="449" priority="444">
      <formula>ISBLANK(AC6)</formula>
    </cfRule>
  </conditionalFormatting>
  <conditionalFormatting sqref="AC13">
    <cfRule type="expression" dxfId="448" priority="443">
      <formula>ISBLANK(AC6)</formula>
    </cfRule>
  </conditionalFormatting>
  <conditionalFormatting sqref="AD8">
    <cfRule type="expression" dxfId="447" priority="442">
      <formula>ISBLANK(AD6)</formula>
    </cfRule>
  </conditionalFormatting>
  <conditionalFormatting sqref="AD7">
    <cfRule type="expression" dxfId="446" priority="441">
      <formula>ISBLANK(AD6)</formula>
    </cfRule>
  </conditionalFormatting>
  <conditionalFormatting sqref="AD9">
    <cfRule type="expression" dxfId="445" priority="440">
      <formula>ISBLANK(AD6)</formula>
    </cfRule>
  </conditionalFormatting>
  <conditionalFormatting sqref="AD10">
    <cfRule type="expression" dxfId="444" priority="439">
      <formula>ISBLANK(AD6)</formula>
    </cfRule>
  </conditionalFormatting>
  <conditionalFormatting sqref="AD11">
    <cfRule type="expression" dxfId="443" priority="438">
      <formula>ISBLANK(AD6)</formula>
    </cfRule>
  </conditionalFormatting>
  <conditionalFormatting sqref="AD12">
    <cfRule type="expression" dxfId="442" priority="437">
      <formula>ISBLANK(AD6)</formula>
    </cfRule>
  </conditionalFormatting>
  <conditionalFormatting sqref="AD13">
    <cfRule type="expression" dxfId="441" priority="436">
      <formula>ISBLANK(AD6)</formula>
    </cfRule>
  </conditionalFormatting>
  <conditionalFormatting sqref="AE8">
    <cfRule type="expression" dxfId="440" priority="435">
      <formula>ISBLANK(AE6)</formula>
    </cfRule>
  </conditionalFormatting>
  <conditionalFormatting sqref="AE7">
    <cfRule type="expression" dxfId="439" priority="434">
      <formula>ISBLANK(AE6)</formula>
    </cfRule>
  </conditionalFormatting>
  <conditionalFormatting sqref="AE9">
    <cfRule type="expression" dxfId="438" priority="433">
      <formula>ISBLANK(AE6)</formula>
    </cfRule>
  </conditionalFormatting>
  <conditionalFormatting sqref="AE10">
    <cfRule type="expression" dxfId="437" priority="432">
      <formula>ISBLANK(AE6)</formula>
    </cfRule>
  </conditionalFormatting>
  <conditionalFormatting sqref="AE11">
    <cfRule type="expression" dxfId="436" priority="431">
      <formula>ISBLANK(AE6)</formula>
    </cfRule>
  </conditionalFormatting>
  <conditionalFormatting sqref="AE12">
    <cfRule type="expression" dxfId="435" priority="430">
      <formula>ISBLANK(AE6)</formula>
    </cfRule>
  </conditionalFormatting>
  <conditionalFormatting sqref="AE13">
    <cfRule type="expression" dxfId="434" priority="429">
      <formula>ISBLANK(AE6)</formula>
    </cfRule>
  </conditionalFormatting>
  <conditionalFormatting sqref="AF8">
    <cfRule type="expression" dxfId="433" priority="428">
      <formula>ISBLANK(AF6)</formula>
    </cfRule>
  </conditionalFormatting>
  <conditionalFormatting sqref="AF7">
    <cfRule type="expression" dxfId="432" priority="427">
      <formula>ISBLANK(AF6)</formula>
    </cfRule>
  </conditionalFormatting>
  <conditionalFormatting sqref="AF9">
    <cfRule type="expression" dxfId="431" priority="426">
      <formula>ISBLANK(AF6)</formula>
    </cfRule>
  </conditionalFormatting>
  <conditionalFormatting sqref="AF10">
    <cfRule type="expression" dxfId="430" priority="425">
      <formula>ISBLANK(AF6)</formula>
    </cfRule>
  </conditionalFormatting>
  <conditionalFormatting sqref="AF11">
    <cfRule type="expression" dxfId="429" priority="424">
      <formula>ISBLANK(AF6)</formula>
    </cfRule>
  </conditionalFormatting>
  <conditionalFormatting sqref="AF12">
    <cfRule type="expression" dxfId="428" priority="423">
      <formula>ISBLANK(AF6)</formula>
    </cfRule>
  </conditionalFormatting>
  <conditionalFormatting sqref="AF13">
    <cfRule type="expression" dxfId="427" priority="422">
      <formula>ISBLANK(AF6)</formula>
    </cfRule>
  </conditionalFormatting>
  <conditionalFormatting sqref="AG8">
    <cfRule type="expression" dxfId="426" priority="421">
      <formula>ISBLANK(AG6)</formula>
    </cfRule>
  </conditionalFormatting>
  <conditionalFormatting sqref="AG7">
    <cfRule type="expression" dxfId="425" priority="420">
      <formula>ISBLANK(AG6)</formula>
    </cfRule>
  </conditionalFormatting>
  <conditionalFormatting sqref="AG9">
    <cfRule type="expression" dxfId="424" priority="419">
      <formula>ISBLANK(AG6)</formula>
    </cfRule>
  </conditionalFormatting>
  <conditionalFormatting sqref="AG10">
    <cfRule type="expression" dxfId="423" priority="418">
      <formula>ISBLANK(AG6)</formula>
    </cfRule>
  </conditionalFormatting>
  <conditionalFormatting sqref="AG11">
    <cfRule type="expression" dxfId="422" priority="417">
      <formula>ISBLANK(AG6)</formula>
    </cfRule>
  </conditionalFormatting>
  <conditionalFormatting sqref="AG12">
    <cfRule type="expression" dxfId="421" priority="416">
      <formula>ISBLANK(AG6)</formula>
    </cfRule>
  </conditionalFormatting>
  <conditionalFormatting sqref="AG13">
    <cfRule type="expression" dxfId="420" priority="415">
      <formula>ISBLANK(AG6)</formula>
    </cfRule>
  </conditionalFormatting>
  <conditionalFormatting sqref="AH8">
    <cfRule type="expression" dxfId="419" priority="414">
      <formula>ISBLANK(AH6)</formula>
    </cfRule>
  </conditionalFormatting>
  <conditionalFormatting sqref="AH7">
    <cfRule type="expression" dxfId="418" priority="413">
      <formula>ISBLANK(AH6)</formula>
    </cfRule>
  </conditionalFormatting>
  <conditionalFormatting sqref="AH9">
    <cfRule type="expression" dxfId="417" priority="412">
      <formula>ISBLANK(AH6)</formula>
    </cfRule>
  </conditionalFormatting>
  <conditionalFormatting sqref="AH10">
    <cfRule type="expression" dxfId="416" priority="411">
      <formula>ISBLANK(AH6)</formula>
    </cfRule>
  </conditionalFormatting>
  <conditionalFormatting sqref="AH11">
    <cfRule type="expression" dxfId="415" priority="410">
      <formula>ISBLANK(AH6)</formula>
    </cfRule>
  </conditionalFormatting>
  <conditionalFormatting sqref="AH12">
    <cfRule type="expression" dxfId="414" priority="409">
      <formula>ISBLANK(AH6)</formula>
    </cfRule>
  </conditionalFormatting>
  <conditionalFormatting sqref="AH13">
    <cfRule type="expression" dxfId="413" priority="408">
      <formula>ISBLANK(AH6)</formula>
    </cfRule>
  </conditionalFormatting>
  <conditionalFormatting sqref="AI8">
    <cfRule type="expression" dxfId="412" priority="407">
      <formula>ISBLANK(AI6)</formula>
    </cfRule>
  </conditionalFormatting>
  <conditionalFormatting sqref="AI7">
    <cfRule type="expression" dxfId="411" priority="406">
      <formula>ISBLANK(AI6)</formula>
    </cfRule>
  </conditionalFormatting>
  <conditionalFormatting sqref="AI9">
    <cfRule type="expression" dxfId="410" priority="405">
      <formula>ISBLANK(AI6)</formula>
    </cfRule>
  </conditionalFormatting>
  <conditionalFormatting sqref="AI10">
    <cfRule type="expression" dxfId="409" priority="404">
      <formula>ISBLANK(AI6)</formula>
    </cfRule>
  </conditionalFormatting>
  <conditionalFormatting sqref="AI11">
    <cfRule type="expression" dxfId="408" priority="403">
      <formula>ISBLANK(AI6)</formula>
    </cfRule>
  </conditionalFormatting>
  <conditionalFormatting sqref="AI12">
    <cfRule type="expression" dxfId="407" priority="402">
      <formula>ISBLANK(AI6)</formula>
    </cfRule>
  </conditionalFormatting>
  <conditionalFormatting sqref="AI13">
    <cfRule type="expression" dxfId="406" priority="401">
      <formula>ISBLANK(AI6)</formula>
    </cfRule>
  </conditionalFormatting>
  <conditionalFormatting sqref="AJ8">
    <cfRule type="expression" dxfId="405" priority="400">
      <formula>ISBLANK(AJ6)</formula>
    </cfRule>
  </conditionalFormatting>
  <conditionalFormatting sqref="AJ7">
    <cfRule type="expression" dxfId="404" priority="399">
      <formula>ISBLANK(AJ6)</formula>
    </cfRule>
  </conditionalFormatting>
  <conditionalFormatting sqref="AJ9">
    <cfRule type="expression" dxfId="403" priority="398">
      <formula>ISBLANK(AJ6)</formula>
    </cfRule>
  </conditionalFormatting>
  <conditionalFormatting sqref="AJ10">
    <cfRule type="expression" dxfId="402" priority="397">
      <formula>ISBLANK(AJ6)</formula>
    </cfRule>
  </conditionalFormatting>
  <conditionalFormatting sqref="AJ11">
    <cfRule type="expression" dxfId="401" priority="396">
      <formula>ISBLANK(AJ6)</formula>
    </cfRule>
  </conditionalFormatting>
  <conditionalFormatting sqref="AJ12">
    <cfRule type="expression" dxfId="400" priority="395">
      <formula>ISBLANK(AJ6)</formula>
    </cfRule>
  </conditionalFormatting>
  <conditionalFormatting sqref="AJ13">
    <cfRule type="expression" dxfId="399" priority="394">
      <formula>ISBLANK(AJ6)</formula>
    </cfRule>
  </conditionalFormatting>
  <conditionalFormatting sqref="AK8">
    <cfRule type="expression" dxfId="398" priority="393">
      <formula>ISBLANK(AK6)</formula>
    </cfRule>
  </conditionalFormatting>
  <conditionalFormatting sqref="AK7">
    <cfRule type="expression" dxfId="397" priority="392">
      <formula>ISBLANK(AK6)</formula>
    </cfRule>
  </conditionalFormatting>
  <conditionalFormatting sqref="AK9">
    <cfRule type="expression" dxfId="396" priority="391">
      <formula>ISBLANK(AK6)</formula>
    </cfRule>
  </conditionalFormatting>
  <conditionalFormatting sqref="AK10">
    <cfRule type="expression" dxfId="395" priority="390">
      <formula>ISBLANK(AK6)</formula>
    </cfRule>
  </conditionalFormatting>
  <conditionalFormatting sqref="AK11">
    <cfRule type="expression" dxfId="394" priority="389">
      <formula>ISBLANK(AK6)</formula>
    </cfRule>
  </conditionalFormatting>
  <conditionalFormatting sqref="AK12">
    <cfRule type="expression" dxfId="393" priority="388">
      <formula>ISBLANK(AK6)</formula>
    </cfRule>
  </conditionalFormatting>
  <conditionalFormatting sqref="AK13">
    <cfRule type="expression" dxfId="392" priority="387">
      <formula>ISBLANK(AK6)</formula>
    </cfRule>
  </conditionalFormatting>
  <conditionalFormatting sqref="C48:F48 H48:AX48">
    <cfRule type="expression" dxfId="391" priority="386">
      <formula>ISBLANK($B$48)</formula>
    </cfRule>
  </conditionalFormatting>
  <conditionalFormatting sqref="C47:F47 H47:AX47">
    <cfRule type="expression" dxfId="390" priority="385">
      <formula>ISBLANK($B$47)</formula>
    </cfRule>
  </conditionalFormatting>
  <conditionalFormatting sqref="C46:F46 H46:AX46">
    <cfRule type="expression" dxfId="389" priority="384">
      <formula>ISBLANK($B$46)</formula>
    </cfRule>
  </conditionalFormatting>
  <conditionalFormatting sqref="C45:F45 H45:AX45">
    <cfRule type="expression" dxfId="388" priority="383">
      <formula>ISBLANK($B$45)</formula>
    </cfRule>
  </conditionalFormatting>
  <conditionalFormatting sqref="C44:F44 H44:AX44">
    <cfRule type="expression" dxfId="387" priority="382">
      <formula>ISBLANK($B$44)</formula>
    </cfRule>
  </conditionalFormatting>
  <conditionalFormatting sqref="C43:F43 H43:AX43">
    <cfRule type="expression" dxfId="386" priority="381">
      <formula>ISBLANK($B$43)</formula>
    </cfRule>
  </conditionalFormatting>
  <conditionalFormatting sqref="C42">
    <cfRule type="expression" dxfId="385" priority="380">
      <formula>ISBLANK(B42)</formula>
    </cfRule>
  </conditionalFormatting>
  <conditionalFormatting sqref="C41">
    <cfRule type="expression" dxfId="384" priority="379">
      <formula>ISBLANK(B41)</formula>
    </cfRule>
  </conditionalFormatting>
  <conditionalFormatting sqref="C40">
    <cfRule type="expression" dxfId="383" priority="378">
      <formula>ISBLANK(B40)</formula>
    </cfRule>
  </conditionalFormatting>
  <conditionalFormatting sqref="C39">
    <cfRule type="expression" dxfId="382" priority="377">
      <formula>ISBLANK(B39)</formula>
    </cfRule>
  </conditionalFormatting>
  <conditionalFormatting sqref="C38">
    <cfRule type="expression" dxfId="381" priority="376">
      <formula>ISBLANK(B38)</formula>
    </cfRule>
  </conditionalFormatting>
  <conditionalFormatting sqref="C37">
    <cfRule type="expression" dxfId="380" priority="375">
      <formula>ISBLANK(B37)</formula>
    </cfRule>
  </conditionalFormatting>
  <conditionalFormatting sqref="C36">
    <cfRule type="expression" dxfId="379" priority="374">
      <formula>ISBLANK(B36)</formula>
    </cfRule>
  </conditionalFormatting>
  <conditionalFormatting sqref="C35">
    <cfRule type="expression" dxfId="378" priority="373">
      <formula>ISBLANK(B35)</formula>
    </cfRule>
  </conditionalFormatting>
  <conditionalFormatting sqref="C34">
    <cfRule type="expression" dxfId="377" priority="372">
      <formula>ISBLANK(B34)</formula>
    </cfRule>
  </conditionalFormatting>
  <conditionalFormatting sqref="C33">
    <cfRule type="expression" dxfId="376" priority="371">
      <formula>ISBLANK(B33)</formula>
    </cfRule>
  </conditionalFormatting>
  <conditionalFormatting sqref="C32">
    <cfRule type="expression" dxfId="375" priority="370">
      <formula>ISBLANK(B32)</formula>
    </cfRule>
  </conditionalFormatting>
  <conditionalFormatting sqref="C32">
    <cfRule type="expression" dxfId="374" priority="369">
      <formula>ISBLANK(B32)</formula>
    </cfRule>
  </conditionalFormatting>
  <conditionalFormatting sqref="C31">
    <cfRule type="expression" dxfId="373" priority="368">
      <formula>ISBLANK(B31)</formula>
    </cfRule>
  </conditionalFormatting>
  <conditionalFormatting sqref="C30">
    <cfRule type="expression" dxfId="372" priority="367">
      <formula>ISBLANK(B30)</formula>
    </cfRule>
  </conditionalFormatting>
  <conditionalFormatting sqref="C29">
    <cfRule type="expression" dxfId="371" priority="366">
      <formula>ISBLANK(B29)</formula>
    </cfRule>
  </conditionalFormatting>
  <conditionalFormatting sqref="C28">
    <cfRule type="expression" dxfId="370" priority="365">
      <formula>ISBLANK(B28)</formula>
    </cfRule>
  </conditionalFormatting>
  <conditionalFormatting sqref="C27">
    <cfRule type="expression" dxfId="369" priority="364">
      <formula>ISBLANK(B27)</formula>
    </cfRule>
  </conditionalFormatting>
  <conditionalFormatting sqref="C26">
    <cfRule type="expression" dxfId="368" priority="363">
      <formula>ISBLANK(B26)</formula>
    </cfRule>
  </conditionalFormatting>
  <conditionalFormatting sqref="C25">
    <cfRule type="expression" dxfId="367" priority="362">
      <formula>ISBLANK(B25)</formula>
    </cfRule>
  </conditionalFormatting>
  <conditionalFormatting sqref="C24">
    <cfRule type="expression" dxfId="366" priority="361">
      <formula>ISBLANK(B24)</formula>
    </cfRule>
  </conditionalFormatting>
  <conditionalFormatting sqref="C23">
    <cfRule type="expression" dxfId="365" priority="360">
      <formula>ISBLANK(B23)</formula>
    </cfRule>
  </conditionalFormatting>
  <conditionalFormatting sqref="C22">
    <cfRule type="expression" dxfId="364" priority="359">
      <formula>ISBLANK(B22)</formula>
    </cfRule>
  </conditionalFormatting>
  <conditionalFormatting sqref="C21">
    <cfRule type="expression" dxfId="363" priority="358">
      <formula>ISBLANK(B21)</formula>
    </cfRule>
  </conditionalFormatting>
  <conditionalFormatting sqref="C20">
    <cfRule type="expression" dxfId="362" priority="357">
      <formula>ISBLANK(B20)</formula>
    </cfRule>
  </conditionalFormatting>
  <conditionalFormatting sqref="C19">
    <cfRule type="expression" dxfId="361" priority="356">
      <formula>ISBLANK(B19)</formula>
    </cfRule>
  </conditionalFormatting>
  <conditionalFormatting sqref="C18">
    <cfRule type="expression" dxfId="360" priority="355">
      <formula>ISBLANK(B18)</formula>
    </cfRule>
  </conditionalFormatting>
  <conditionalFormatting sqref="C17">
    <cfRule type="expression" dxfId="359" priority="354">
      <formula>ISBLANK(B17)</formula>
    </cfRule>
  </conditionalFormatting>
  <conditionalFormatting sqref="C16">
    <cfRule type="expression" dxfId="358" priority="353">
      <formula>ISBLANK(B16)</formula>
    </cfRule>
  </conditionalFormatting>
  <conditionalFormatting sqref="C15">
    <cfRule type="expression" dxfId="357" priority="352">
      <formula>ISBLANK(B15)</formula>
    </cfRule>
  </conditionalFormatting>
  <conditionalFormatting sqref="C14">
    <cfRule type="expression" dxfId="356" priority="351">
      <formula>ISBLANK(B14)</formula>
    </cfRule>
  </conditionalFormatting>
  <conditionalFormatting sqref="D42">
    <cfRule type="expression" dxfId="355" priority="350">
      <formula>ISBLANK(B42)</formula>
    </cfRule>
  </conditionalFormatting>
  <conditionalFormatting sqref="D41">
    <cfRule type="expression" dxfId="354" priority="349">
      <formula>ISBLANK(B41)</formula>
    </cfRule>
  </conditionalFormatting>
  <conditionalFormatting sqref="D40">
    <cfRule type="expression" dxfId="353" priority="348">
      <formula>ISBLANK(B40)</formula>
    </cfRule>
  </conditionalFormatting>
  <conditionalFormatting sqref="D39">
    <cfRule type="expression" dxfId="352" priority="347">
      <formula>ISBLANK(B39)</formula>
    </cfRule>
  </conditionalFormatting>
  <conditionalFormatting sqref="D38">
    <cfRule type="expression" dxfId="351" priority="346">
      <formula>ISBLANK(B38)</formula>
    </cfRule>
  </conditionalFormatting>
  <conditionalFormatting sqref="D37">
    <cfRule type="expression" dxfId="350" priority="345">
      <formula>ISBLANK(B37)</formula>
    </cfRule>
  </conditionalFormatting>
  <conditionalFormatting sqref="D36">
    <cfRule type="expression" dxfId="349" priority="344">
      <formula>ISBLANK(B36)</formula>
    </cfRule>
  </conditionalFormatting>
  <conditionalFormatting sqref="D35">
    <cfRule type="expression" dxfId="348" priority="343">
      <formula>ISBLANK(B35)</formula>
    </cfRule>
  </conditionalFormatting>
  <conditionalFormatting sqref="D34">
    <cfRule type="expression" dxfId="347" priority="342">
      <formula>ISBLANK(B34)</formula>
    </cfRule>
  </conditionalFormatting>
  <conditionalFormatting sqref="D33">
    <cfRule type="expression" dxfId="346" priority="341">
      <formula>ISBLANK(B33)</formula>
    </cfRule>
  </conditionalFormatting>
  <conditionalFormatting sqref="D32">
    <cfRule type="expression" dxfId="345" priority="340">
      <formula>ISBLANK(B32)</formula>
    </cfRule>
  </conditionalFormatting>
  <conditionalFormatting sqref="D31">
    <cfRule type="expression" dxfId="344" priority="339">
      <formula>ISBLANK(B31)</formula>
    </cfRule>
  </conditionalFormatting>
  <conditionalFormatting sqref="D30">
    <cfRule type="expression" dxfId="343" priority="338">
      <formula>ISBLANK(B30)</formula>
    </cfRule>
  </conditionalFormatting>
  <conditionalFormatting sqref="D29">
    <cfRule type="expression" dxfId="342" priority="337">
      <formula>ISBLANK(B29)</formula>
    </cfRule>
  </conditionalFormatting>
  <conditionalFormatting sqref="D28">
    <cfRule type="expression" dxfId="341" priority="336">
      <formula>ISBLANK(B28)</formula>
    </cfRule>
  </conditionalFormatting>
  <conditionalFormatting sqref="D27">
    <cfRule type="expression" dxfId="340" priority="335">
      <formula>ISBLANK(B27)</formula>
    </cfRule>
  </conditionalFormatting>
  <conditionalFormatting sqref="D26">
    <cfRule type="expression" dxfId="339" priority="334">
      <formula>ISBLANK(B26)</formula>
    </cfRule>
  </conditionalFormatting>
  <conditionalFormatting sqref="D25">
    <cfRule type="expression" dxfId="338" priority="333">
      <formula>ISBLANK(B25)</formula>
    </cfRule>
  </conditionalFormatting>
  <conditionalFormatting sqref="D24">
    <cfRule type="expression" dxfId="337" priority="332">
      <formula>ISBLANK(B24)</formula>
    </cfRule>
  </conditionalFormatting>
  <conditionalFormatting sqref="D23">
    <cfRule type="expression" dxfId="336" priority="331">
      <formula>ISBLANK(B23)</formula>
    </cfRule>
  </conditionalFormatting>
  <conditionalFormatting sqref="D22">
    <cfRule type="expression" dxfId="335" priority="330">
      <formula>ISBLANK(B22)</formula>
    </cfRule>
  </conditionalFormatting>
  <conditionalFormatting sqref="D21">
    <cfRule type="expression" dxfId="334" priority="329">
      <formula>ISBLANK(B21)</formula>
    </cfRule>
  </conditionalFormatting>
  <conditionalFormatting sqref="D20">
    <cfRule type="expression" dxfId="333" priority="328">
      <formula>ISBLANK(B20)</formula>
    </cfRule>
  </conditionalFormatting>
  <conditionalFormatting sqref="D19">
    <cfRule type="expression" dxfId="332" priority="327">
      <formula>ISBLANK(B19)</formula>
    </cfRule>
  </conditionalFormatting>
  <conditionalFormatting sqref="D18">
    <cfRule type="expression" dxfId="331" priority="326">
      <formula>ISBLANK(B18)</formula>
    </cfRule>
  </conditionalFormatting>
  <conditionalFormatting sqref="D17">
    <cfRule type="expression" dxfId="330" priority="325">
      <formula>ISBLANK(B17)</formula>
    </cfRule>
  </conditionalFormatting>
  <conditionalFormatting sqref="D16">
    <cfRule type="expression" dxfId="329" priority="324">
      <formula>ISBLANK(B16)</formula>
    </cfRule>
  </conditionalFormatting>
  <conditionalFormatting sqref="D15">
    <cfRule type="expression" dxfId="328" priority="323">
      <formula>ISBLANK(B15)</formula>
    </cfRule>
  </conditionalFormatting>
  <conditionalFormatting sqref="D14">
    <cfRule type="expression" dxfId="327" priority="322">
      <formula>ISBLANK(B14)</formula>
    </cfRule>
  </conditionalFormatting>
  <conditionalFormatting sqref="E42">
    <cfRule type="expression" dxfId="326" priority="321">
      <formula>ISBLANK(B42)</formula>
    </cfRule>
  </conditionalFormatting>
  <conditionalFormatting sqref="E41">
    <cfRule type="expression" dxfId="325" priority="320">
      <formula>ISBLANK(B41)</formula>
    </cfRule>
  </conditionalFormatting>
  <conditionalFormatting sqref="E40">
    <cfRule type="expression" dxfId="324" priority="319">
      <formula>ISBLANK(B40)</formula>
    </cfRule>
  </conditionalFormatting>
  <conditionalFormatting sqref="E39">
    <cfRule type="expression" dxfId="323" priority="318">
      <formula>ISBLANK(B39)</formula>
    </cfRule>
  </conditionalFormatting>
  <conditionalFormatting sqref="E38">
    <cfRule type="expression" dxfId="322" priority="317">
      <formula>ISBLANK(B38)</formula>
    </cfRule>
  </conditionalFormatting>
  <conditionalFormatting sqref="E37">
    <cfRule type="expression" dxfId="321" priority="316">
      <formula>ISBLANK(B37)</formula>
    </cfRule>
  </conditionalFormatting>
  <conditionalFormatting sqref="E36">
    <cfRule type="expression" dxfId="320" priority="315">
      <formula>ISBLANK(B36)</formula>
    </cfRule>
  </conditionalFormatting>
  <conditionalFormatting sqref="E35">
    <cfRule type="expression" dxfId="319" priority="314">
      <formula>ISBLANK(B35)</formula>
    </cfRule>
  </conditionalFormatting>
  <conditionalFormatting sqref="E34">
    <cfRule type="expression" dxfId="318" priority="313">
      <formula>ISBLANK(B34)</formula>
    </cfRule>
  </conditionalFormatting>
  <conditionalFormatting sqref="E33">
    <cfRule type="expression" dxfId="317" priority="312">
      <formula>ISBLANK(B33)</formula>
    </cfRule>
  </conditionalFormatting>
  <conditionalFormatting sqref="E32">
    <cfRule type="expression" dxfId="316" priority="311">
      <formula>ISBLANK(B32)</formula>
    </cfRule>
  </conditionalFormatting>
  <conditionalFormatting sqref="E31">
    <cfRule type="expression" dxfId="315" priority="310">
      <formula>ISBLANK(B31)</formula>
    </cfRule>
  </conditionalFormatting>
  <conditionalFormatting sqref="E30">
    <cfRule type="expression" dxfId="314" priority="309">
      <formula>ISBLANK(B30)</formula>
    </cfRule>
  </conditionalFormatting>
  <conditionalFormatting sqref="E29">
    <cfRule type="expression" dxfId="313" priority="308">
      <formula>ISBLANK(B29)</formula>
    </cfRule>
  </conditionalFormatting>
  <conditionalFormatting sqref="E28">
    <cfRule type="expression" dxfId="312" priority="307">
      <formula>ISBLANK(B28)</formula>
    </cfRule>
  </conditionalFormatting>
  <conditionalFormatting sqref="E27">
    <cfRule type="expression" dxfId="311" priority="306">
      <formula>ISBLANK(B27)</formula>
    </cfRule>
  </conditionalFormatting>
  <conditionalFormatting sqref="E26">
    <cfRule type="expression" dxfId="310" priority="305">
      <formula>ISBLANK(B26)</formula>
    </cfRule>
  </conditionalFormatting>
  <conditionalFormatting sqref="E25">
    <cfRule type="expression" dxfId="309" priority="304">
      <formula>ISBLANK(B25)</formula>
    </cfRule>
  </conditionalFormatting>
  <conditionalFormatting sqref="E24">
    <cfRule type="expression" dxfId="308" priority="303">
      <formula>ISBLANK(B24)</formula>
    </cfRule>
  </conditionalFormatting>
  <conditionalFormatting sqref="E23">
    <cfRule type="expression" dxfId="307" priority="302">
      <formula>ISBLANK(B23)</formula>
    </cfRule>
  </conditionalFormatting>
  <conditionalFormatting sqref="E22">
    <cfRule type="expression" dxfId="306" priority="301">
      <formula>ISBLANK(B22)</formula>
    </cfRule>
  </conditionalFormatting>
  <conditionalFormatting sqref="E21">
    <cfRule type="expression" dxfId="305" priority="300">
      <formula>ISBLANK(B21)</formula>
    </cfRule>
  </conditionalFormatting>
  <conditionalFormatting sqref="E20">
    <cfRule type="expression" dxfId="304" priority="299">
      <formula>ISBLANK(B20)</formula>
    </cfRule>
  </conditionalFormatting>
  <conditionalFormatting sqref="E19">
    <cfRule type="expression" dxfId="303" priority="298">
      <formula>ISBLANK(B19)</formula>
    </cfRule>
  </conditionalFormatting>
  <conditionalFormatting sqref="E18">
    <cfRule type="expression" dxfId="302" priority="297">
      <formula>ISBLANK(B18)</formula>
    </cfRule>
  </conditionalFormatting>
  <conditionalFormatting sqref="E17">
    <cfRule type="expression" dxfId="301" priority="296">
      <formula>ISBLANK(B17)</formula>
    </cfRule>
  </conditionalFormatting>
  <conditionalFormatting sqref="E16">
    <cfRule type="expression" dxfId="300" priority="295">
      <formula>ISBLANK(B16)</formula>
    </cfRule>
  </conditionalFormatting>
  <conditionalFormatting sqref="E15">
    <cfRule type="expression" dxfId="299" priority="294">
      <formula>ISBLANK(B15)</formula>
    </cfRule>
  </conditionalFormatting>
  <conditionalFormatting sqref="E14">
    <cfRule type="expression" dxfId="298" priority="293">
      <formula>ISBLANK(B14)</formula>
    </cfRule>
  </conditionalFormatting>
  <conditionalFormatting sqref="F42">
    <cfRule type="expression" dxfId="297" priority="292">
      <formula>ISBLANK(B42)</formula>
    </cfRule>
  </conditionalFormatting>
  <conditionalFormatting sqref="F41">
    <cfRule type="expression" dxfId="296" priority="291">
      <formula>ISBLANK(B41)</formula>
    </cfRule>
  </conditionalFormatting>
  <conditionalFormatting sqref="F40">
    <cfRule type="expression" dxfId="295" priority="290">
      <formula>ISBLANK(B40)</formula>
    </cfRule>
  </conditionalFormatting>
  <conditionalFormatting sqref="F39">
    <cfRule type="expression" dxfId="294" priority="289">
      <formula>ISBLANK(B39)</formula>
    </cfRule>
  </conditionalFormatting>
  <conditionalFormatting sqref="F38">
    <cfRule type="expression" dxfId="293" priority="288">
      <formula>ISBLANK(B38)</formula>
    </cfRule>
  </conditionalFormatting>
  <conditionalFormatting sqref="F37">
    <cfRule type="expression" dxfId="292" priority="287">
      <formula>ISBLANK(B37)</formula>
    </cfRule>
  </conditionalFormatting>
  <conditionalFormatting sqref="F36">
    <cfRule type="expression" dxfId="291" priority="286">
      <formula>ISBLANK(B36)</formula>
    </cfRule>
  </conditionalFormatting>
  <conditionalFormatting sqref="F35">
    <cfRule type="expression" dxfId="290" priority="285">
      <formula>ISBLANK(B35)</formula>
    </cfRule>
  </conditionalFormatting>
  <conditionalFormatting sqref="F34">
    <cfRule type="expression" dxfId="289" priority="284">
      <formula>ISBLANK(B34)</formula>
    </cfRule>
  </conditionalFormatting>
  <conditionalFormatting sqref="F33">
    <cfRule type="expression" dxfId="288" priority="283">
      <formula>ISBLANK(B33)</formula>
    </cfRule>
  </conditionalFormatting>
  <conditionalFormatting sqref="F32">
    <cfRule type="expression" dxfId="287" priority="282">
      <formula>ISBLANK(B32)</formula>
    </cfRule>
  </conditionalFormatting>
  <conditionalFormatting sqref="F31">
    <cfRule type="expression" dxfId="286" priority="281">
      <formula>ISBLANK(B31)</formula>
    </cfRule>
  </conditionalFormatting>
  <conditionalFormatting sqref="F30">
    <cfRule type="expression" dxfId="285" priority="280">
      <formula>ISBLANK(B30)</formula>
    </cfRule>
  </conditionalFormatting>
  <conditionalFormatting sqref="F29">
    <cfRule type="expression" dxfId="284" priority="279">
      <formula>ISBLANK(B29)</formula>
    </cfRule>
  </conditionalFormatting>
  <conditionalFormatting sqref="F28">
    <cfRule type="expression" dxfId="283" priority="278">
      <formula>ISBLANK(B28)</formula>
    </cfRule>
  </conditionalFormatting>
  <conditionalFormatting sqref="F27">
    <cfRule type="expression" dxfId="282" priority="277">
      <formula>ISBLANK(B27)</formula>
    </cfRule>
  </conditionalFormatting>
  <conditionalFormatting sqref="F26">
    <cfRule type="expression" dxfId="281" priority="276">
      <formula>ISBLANK(B26)</formula>
    </cfRule>
  </conditionalFormatting>
  <conditionalFormatting sqref="F25">
    <cfRule type="expression" dxfId="280" priority="275">
      <formula>ISBLANK(B25)</formula>
    </cfRule>
  </conditionalFormatting>
  <conditionalFormatting sqref="F24">
    <cfRule type="expression" dxfId="279" priority="274">
      <formula>ISBLANK(B24)</formula>
    </cfRule>
  </conditionalFormatting>
  <conditionalFormatting sqref="F23">
    <cfRule type="expression" dxfId="278" priority="273">
      <formula>ISBLANK(B23)</formula>
    </cfRule>
  </conditionalFormatting>
  <conditionalFormatting sqref="F22">
    <cfRule type="expression" dxfId="277" priority="272">
      <formula>ISBLANK(B22)</formula>
    </cfRule>
  </conditionalFormatting>
  <conditionalFormatting sqref="F21">
    <cfRule type="expression" dxfId="276" priority="271">
      <formula>ISBLANK(B21)</formula>
    </cfRule>
  </conditionalFormatting>
  <conditionalFormatting sqref="F20">
    <cfRule type="expression" dxfId="275" priority="270">
      <formula>ISBLANK(B20)</formula>
    </cfRule>
  </conditionalFormatting>
  <conditionalFormatting sqref="F14:F48">
    <cfRule type="expression" dxfId="274" priority="267">
      <formula>F14&lt;&gt;""</formula>
    </cfRule>
    <cfRule type="expression" dxfId="273" priority="268">
      <formula>AM14&lt;&gt;""</formula>
    </cfRule>
    <cfRule type="expression" dxfId="272" priority="269">
      <formula>ISBLANK(B14)</formula>
    </cfRule>
  </conditionalFormatting>
  <conditionalFormatting sqref="F18">
    <cfRule type="expression" dxfId="271" priority="266">
      <formula>ISBLANK(B18)</formula>
    </cfRule>
  </conditionalFormatting>
  <conditionalFormatting sqref="F17">
    <cfRule type="expression" dxfId="270" priority="265">
      <formula>ISBLANK(B17)</formula>
    </cfRule>
  </conditionalFormatting>
  <conditionalFormatting sqref="F16">
    <cfRule type="expression" dxfId="269" priority="264">
      <formula>ISBLANK(B16)</formula>
    </cfRule>
  </conditionalFormatting>
  <conditionalFormatting sqref="F15:F18">
    <cfRule type="expression" dxfId="268" priority="263">
      <formula>ISBLANK(B15)</formula>
    </cfRule>
  </conditionalFormatting>
  <conditionalFormatting sqref="F14:F48">
    <cfRule type="expression" dxfId="267" priority="262">
      <formula>ISBLANK(B14)</formula>
    </cfRule>
  </conditionalFormatting>
  <conditionalFormatting sqref="H42">
    <cfRule type="expression" dxfId="266" priority="261">
      <formula>ISBLANK(B42)</formula>
    </cfRule>
  </conditionalFormatting>
  <conditionalFormatting sqref="H41:AX41">
    <cfRule type="expression" dxfId="265" priority="260">
      <formula>ISBLANK($B$41)</formula>
    </cfRule>
  </conditionalFormatting>
  <conditionalFormatting sqref="H40">
    <cfRule type="expression" dxfId="264" priority="259">
      <formula>ISBLANK(B40)</formula>
    </cfRule>
  </conditionalFormatting>
  <conditionalFormatting sqref="H39">
    <cfRule type="expression" dxfId="263" priority="258">
      <formula>ISBLANK(B39)</formula>
    </cfRule>
  </conditionalFormatting>
  <conditionalFormatting sqref="H38">
    <cfRule type="expression" dxfId="262" priority="257">
      <formula>ISBLANK(B38)</formula>
    </cfRule>
  </conditionalFormatting>
  <conditionalFormatting sqref="H37">
    <cfRule type="expression" dxfId="261" priority="256">
      <formula>ISBLANK(B37)</formula>
    </cfRule>
  </conditionalFormatting>
  <conditionalFormatting sqref="H36">
    <cfRule type="expression" dxfId="260" priority="255">
      <formula>ISBLANK(B36)</formula>
    </cfRule>
  </conditionalFormatting>
  <conditionalFormatting sqref="H35">
    <cfRule type="expression" dxfId="259" priority="254">
      <formula>ISBLANK(B35)</formula>
    </cfRule>
  </conditionalFormatting>
  <conditionalFormatting sqref="H34:AX34">
    <cfRule type="expression" dxfId="258" priority="253">
      <formula>ISBLANK($B$34)</formula>
    </cfRule>
  </conditionalFormatting>
  <conditionalFormatting sqref="H33:AX33">
    <cfRule type="expression" dxfId="257" priority="252">
      <formula>ISBLANK($B$33)</formula>
    </cfRule>
  </conditionalFormatting>
  <conditionalFormatting sqref="H32">
    <cfRule type="expression" dxfId="256" priority="251">
      <formula>ISBLANK(B32)</formula>
    </cfRule>
  </conditionalFormatting>
  <conditionalFormatting sqref="H31">
    <cfRule type="expression" dxfId="255" priority="250">
      <formula>ISBLANK(B31)</formula>
    </cfRule>
  </conditionalFormatting>
  <conditionalFormatting sqref="H30:AX30">
    <cfRule type="expression" dxfId="254" priority="249">
      <formula>ISBLANK($B$30)</formula>
    </cfRule>
  </conditionalFormatting>
  <conditionalFormatting sqref="H29:AX29">
    <cfRule type="expression" dxfId="253" priority="248">
      <formula>ISBLANK($B$29)</formula>
    </cfRule>
  </conditionalFormatting>
  <conditionalFormatting sqref="H28:AX28">
    <cfRule type="expression" dxfId="252" priority="247">
      <formula>ISBLANK($B$28)</formula>
    </cfRule>
  </conditionalFormatting>
  <conditionalFormatting sqref="H27:AX27">
    <cfRule type="expression" dxfId="251" priority="246">
      <formula>ISBLANK($B$27)</formula>
    </cfRule>
  </conditionalFormatting>
  <conditionalFormatting sqref="H26:AX26">
    <cfRule type="expression" dxfId="250" priority="245">
      <formula>ISBLANK($B$26)</formula>
    </cfRule>
  </conditionalFormatting>
  <conditionalFormatting sqref="H25:AX25">
    <cfRule type="expression" dxfId="249" priority="244">
      <formula>ISBLANK($B$25)</formula>
    </cfRule>
  </conditionalFormatting>
  <conditionalFormatting sqref="H24:AX24">
    <cfRule type="expression" dxfId="248" priority="243">
      <formula>ISBLANK($B$24)</formula>
    </cfRule>
  </conditionalFormatting>
  <conditionalFormatting sqref="H23:AX23">
    <cfRule type="expression" dxfId="247" priority="242">
      <formula>ISBLANK($B$23)</formula>
    </cfRule>
  </conditionalFormatting>
  <conditionalFormatting sqref="G22:AX22">
    <cfRule type="expression" dxfId="246" priority="241">
      <formula>ISBLANK($B$22)</formula>
    </cfRule>
  </conditionalFormatting>
  <conditionalFormatting sqref="G21:AX21">
    <cfRule type="expression" dxfId="245" priority="240">
      <formula>ISBLANK($B$21)</formula>
    </cfRule>
  </conditionalFormatting>
  <conditionalFormatting sqref="AP21:AP48 G20:AX20">
    <cfRule type="expression" dxfId="244" priority="239">
      <formula>ISBLANK($B$20)</formula>
    </cfRule>
  </conditionalFormatting>
  <conditionalFormatting sqref="G19:AX19">
    <cfRule type="expression" dxfId="243" priority="238">
      <formula>ISBLANK($B$19)</formula>
    </cfRule>
  </conditionalFormatting>
  <conditionalFormatting sqref="G18:AX18">
    <cfRule type="expression" dxfId="242" priority="237">
      <formula>ISBLANK($B$18)</formula>
    </cfRule>
  </conditionalFormatting>
  <conditionalFormatting sqref="G17:AX17">
    <cfRule type="expression" dxfId="241" priority="236">
      <formula>ISBLANK($B$17)</formula>
    </cfRule>
  </conditionalFormatting>
  <conditionalFormatting sqref="G16:AX16">
    <cfRule type="expression" dxfId="240" priority="235">
      <formula>ISBLANK($B$16)</formula>
    </cfRule>
  </conditionalFormatting>
  <conditionalFormatting sqref="G15:AX15">
    <cfRule type="expression" dxfId="239" priority="234">
      <formula>ISBLANK($B$15)</formula>
    </cfRule>
  </conditionalFormatting>
  <conditionalFormatting sqref="G14:AX14 AP15:AQ48">
    <cfRule type="expression" dxfId="238" priority="233">
      <formula>ISBLANK($B$14)</formula>
    </cfRule>
  </conditionalFormatting>
  <conditionalFormatting sqref="I42:AX42">
    <cfRule type="expression" dxfId="237" priority="232">
      <formula>ISBLANK($B$42)</formula>
    </cfRule>
  </conditionalFormatting>
  <conditionalFormatting sqref="I40:AX40">
    <cfRule type="expression" dxfId="236" priority="231">
      <formula>ISBLANK($B$40)</formula>
    </cfRule>
  </conditionalFormatting>
  <conditionalFormatting sqref="I39:AX39">
    <cfRule type="expression" dxfId="235" priority="230">
      <formula>ISBLANK($B$39)</formula>
    </cfRule>
  </conditionalFormatting>
  <conditionalFormatting sqref="I38:AX38">
    <cfRule type="expression" dxfId="234" priority="229">
      <formula>ISBLANK($B$38)</formula>
    </cfRule>
  </conditionalFormatting>
  <conditionalFormatting sqref="I37:AX37">
    <cfRule type="expression" dxfId="233" priority="228">
      <formula>ISBLANK($B$37)</formula>
    </cfRule>
  </conditionalFormatting>
  <conditionalFormatting sqref="I36:AX36">
    <cfRule type="expression" dxfId="232" priority="227">
      <formula>ISBLANK($B$36)</formula>
    </cfRule>
  </conditionalFormatting>
  <conditionalFormatting sqref="I35:AX35">
    <cfRule type="expression" dxfId="231" priority="226">
      <formula>ISBLANK($B$35)</formula>
    </cfRule>
  </conditionalFormatting>
  <conditionalFormatting sqref="I32:AX32">
    <cfRule type="expression" dxfId="230" priority="225">
      <formula>ISBLANK($B$32)</formula>
    </cfRule>
  </conditionalFormatting>
  <conditionalFormatting sqref="I31:AX31">
    <cfRule type="expression" dxfId="229" priority="224">
      <formula>ISBLANK($B$31)</formula>
    </cfRule>
  </conditionalFormatting>
  <conditionalFormatting sqref="C51:AX51">
    <cfRule type="expression" dxfId="228" priority="223">
      <formula>ISBLANK($B$51)</formula>
    </cfRule>
  </conditionalFormatting>
  <conditionalFormatting sqref="C52:AK52">
    <cfRule type="expression" dxfId="227" priority="222">
      <formula>ISBLANK($B$52)</formula>
    </cfRule>
  </conditionalFormatting>
  <conditionalFormatting sqref="C50:AK50">
    <cfRule type="expression" dxfId="226" priority="221">
      <formula>ISBLANK($B$50)</formula>
    </cfRule>
  </conditionalFormatting>
  <conditionalFormatting sqref="C53:AX53">
    <cfRule type="expression" dxfId="225" priority="220">
      <formula>ISBLANK($B$53)</formula>
    </cfRule>
  </conditionalFormatting>
  <conditionalFormatting sqref="C54:AK54">
    <cfRule type="expression" dxfId="224" priority="219">
      <formula>ISBLANK($B$54)</formula>
    </cfRule>
  </conditionalFormatting>
  <conditionalFormatting sqref="C55:AX55">
    <cfRule type="expression" dxfId="223" priority="218">
      <formula>ISBLANK($B$55)</formula>
    </cfRule>
  </conditionalFormatting>
  <conditionalFormatting sqref="C56:AK56">
    <cfRule type="expression" dxfId="222" priority="217">
      <formula>ISBLANK($B$56)</formula>
    </cfRule>
  </conditionalFormatting>
  <conditionalFormatting sqref="C57:AX57">
    <cfRule type="expression" dxfId="221" priority="216">
      <formula>ISBLANK($B$57)</formula>
    </cfRule>
  </conditionalFormatting>
  <conditionalFormatting sqref="C58:AK58">
    <cfRule type="expression" dxfId="220" priority="215">
      <formula>ISBLANK($B$58)</formula>
    </cfRule>
  </conditionalFormatting>
  <conditionalFormatting sqref="C59:AX59">
    <cfRule type="expression" dxfId="219" priority="214">
      <formula>ISBLANK($B$59)</formula>
    </cfRule>
  </conditionalFormatting>
  <conditionalFormatting sqref="C60:AK60">
    <cfRule type="expression" dxfId="218" priority="213">
      <formula>ISBLANK($B$60)</formula>
    </cfRule>
  </conditionalFormatting>
  <conditionalFormatting sqref="C61:AX61">
    <cfRule type="expression" dxfId="217" priority="212">
      <formula>ISBLANK($B$61)</formula>
    </cfRule>
  </conditionalFormatting>
  <conditionalFormatting sqref="C62:AK62">
    <cfRule type="expression" dxfId="216" priority="211">
      <formula>ISBLANK($B$62)</formula>
    </cfRule>
  </conditionalFormatting>
  <conditionalFormatting sqref="C63:AX63">
    <cfRule type="expression" dxfId="215" priority="210">
      <formula>ISBLANK($B$63)</formula>
    </cfRule>
  </conditionalFormatting>
  <conditionalFormatting sqref="C64:AK64">
    <cfRule type="expression" dxfId="214" priority="209">
      <formula>ISBLANK($B$64)</formula>
    </cfRule>
  </conditionalFormatting>
  <conditionalFormatting sqref="C65:AX65">
    <cfRule type="expression" dxfId="213" priority="208">
      <formula>ISBLANK($B$65)</formula>
    </cfRule>
  </conditionalFormatting>
  <conditionalFormatting sqref="C66:AK66">
    <cfRule type="expression" dxfId="212" priority="207">
      <formula>ISBLANK($B$66)</formula>
    </cfRule>
  </conditionalFormatting>
  <conditionalFormatting sqref="C67:AX67">
    <cfRule type="expression" dxfId="211" priority="206">
      <formula>ISBLANK($B$67)</formula>
    </cfRule>
  </conditionalFormatting>
  <conditionalFormatting sqref="C68:AK68">
    <cfRule type="expression" dxfId="210" priority="205">
      <formula>ISBLANK($B$68)</formula>
    </cfRule>
  </conditionalFormatting>
  <conditionalFormatting sqref="C69:AX69">
    <cfRule type="expression" dxfId="209" priority="204">
      <formula>ISBLANK($B$69)</formula>
    </cfRule>
  </conditionalFormatting>
  <conditionalFormatting sqref="C70:AK70">
    <cfRule type="expression" dxfId="208" priority="203">
      <formula>ISBLANK($B$70)</formula>
    </cfRule>
  </conditionalFormatting>
  <conditionalFormatting sqref="C71:AX71">
    <cfRule type="expression" dxfId="207" priority="202">
      <formula>ISBLANK($B$71)</formula>
    </cfRule>
  </conditionalFormatting>
  <conditionalFormatting sqref="C72:AK72">
    <cfRule type="expression" dxfId="206" priority="201">
      <formula>ISBLANK($B$72)</formula>
    </cfRule>
  </conditionalFormatting>
  <conditionalFormatting sqref="C73:AX73">
    <cfRule type="expression" dxfId="205" priority="200">
      <formula>ISBLANK($B$73)</formula>
    </cfRule>
  </conditionalFormatting>
  <conditionalFormatting sqref="C74:AK74">
    <cfRule type="expression" dxfId="204" priority="199">
      <formula>ISBLANK($B$74)</formula>
    </cfRule>
  </conditionalFormatting>
  <conditionalFormatting sqref="C75:AX75">
    <cfRule type="expression" dxfId="203" priority="198">
      <formula>ISBLANK($B$75)</formula>
    </cfRule>
  </conditionalFormatting>
  <conditionalFormatting sqref="C76:AK76">
    <cfRule type="expression" dxfId="202" priority="197">
      <formula>ISBLANK($B$76)</formula>
    </cfRule>
  </conditionalFormatting>
  <conditionalFormatting sqref="C77:AX77">
    <cfRule type="expression" dxfId="201" priority="196">
      <formula>ISBLANK($B$77)</formula>
    </cfRule>
  </conditionalFormatting>
  <conditionalFormatting sqref="C78:AK78">
    <cfRule type="expression" dxfId="200" priority="195">
      <formula>ISBLANK($B$78)</formula>
    </cfRule>
  </conditionalFormatting>
  <conditionalFormatting sqref="C79:AX79">
    <cfRule type="expression" dxfId="199" priority="194">
      <formula>ISBLANK($B$79)</formula>
    </cfRule>
  </conditionalFormatting>
  <conditionalFormatting sqref="C81:AX81">
    <cfRule type="expression" dxfId="198" priority="193">
      <formula>ISBLANK($B$81)</formula>
    </cfRule>
  </conditionalFormatting>
  <conditionalFormatting sqref="C82:AX82">
    <cfRule type="expression" dxfId="197" priority="192">
      <formula>ISBLANK($B$82)</formula>
    </cfRule>
  </conditionalFormatting>
  <conditionalFormatting sqref="C83:AX83">
    <cfRule type="expression" dxfId="196" priority="191">
      <formula>ISBLANK($B$83)</formula>
    </cfRule>
  </conditionalFormatting>
  <conditionalFormatting sqref="C84:AX84">
    <cfRule type="expression" dxfId="195" priority="190">
      <formula>ISBLANK($B$84)</formula>
    </cfRule>
  </conditionalFormatting>
  <conditionalFormatting sqref="C85:AX85">
    <cfRule type="expression" dxfId="194" priority="189">
      <formula>ISBLANK($B$85)</formula>
    </cfRule>
  </conditionalFormatting>
  <conditionalFormatting sqref="C86:AX86">
    <cfRule type="expression" dxfId="193" priority="188">
      <formula>ISBLANK($B$86)</formula>
    </cfRule>
  </conditionalFormatting>
  <conditionalFormatting sqref="C87:AX87">
    <cfRule type="expression" dxfId="192" priority="187">
      <formula>ISBLANK($B$87)</formula>
    </cfRule>
  </conditionalFormatting>
  <conditionalFormatting sqref="C88:AX88">
    <cfRule type="expression" dxfId="191" priority="186">
      <formula>ISBLANK($B$88)</formula>
    </cfRule>
  </conditionalFormatting>
  <conditionalFormatting sqref="G23">
    <cfRule type="expression" dxfId="190" priority="185">
      <formula>ISBLANK(B23)</formula>
    </cfRule>
  </conditionalFormatting>
  <conditionalFormatting sqref="G24">
    <cfRule type="expression" dxfId="189" priority="184">
      <formula>ISBLANK(B24)</formula>
    </cfRule>
  </conditionalFormatting>
  <conditionalFormatting sqref="G25">
    <cfRule type="expression" dxfId="188" priority="183">
      <formula>ISBLANK(B25)</formula>
    </cfRule>
  </conditionalFormatting>
  <conditionalFormatting sqref="G26">
    <cfRule type="expression" dxfId="187" priority="182">
      <formula>ISBLANK(B26)</formula>
    </cfRule>
  </conditionalFormatting>
  <conditionalFormatting sqref="G27">
    <cfRule type="expression" dxfId="186" priority="181">
      <formula>ISBLANK(B27)</formula>
    </cfRule>
  </conditionalFormatting>
  <conditionalFormatting sqref="G28">
    <cfRule type="expression" dxfId="185" priority="180">
      <formula>ISBLANK(B28)</formula>
    </cfRule>
  </conditionalFormatting>
  <conditionalFormatting sqref="G29">
    <cfRule type="expression" dxfId="184" priority="179">
      <formula>ISBLANK(B29)</formula>
    </cfRule>
  </conditionalFormatting>
  <conditionalFormatting sqref="G30">
    <cfRule type="expression" dxfId="183" priority="178">
      <formula>ISBLANK(B30)</formula>
    </cfRule>
  </conditionalFormatting>
  <conditionalFormatting sqref="G31">
    <cfRule type="expression" dxfId="182" priority="177">
      <formula>ISBLANK(B31)</formula>
    </cfRule>
  </conditionalFormatting>
  <conditionalFormatting sqref="G32">
    <cfRule type="expression" dxfId="181" priority="176">
      <formula>ISBLANK(B32)</formula>
    </cfRule>
  </conditionalFormatting>
  <conditionalFormatting sqref="G33">
    <cfRule type="expression" dxfId="180" priority="175">
      <formula>ISBLANK(B33)</formula>
    </cfRule>
  </conditionalFormatting>
  <conditionalFormatting sqref="G34">
    <cfRule type="expression" dxfId="179" priority="174">
      <formula>ISBLANK(B34)</formula>
    </cfRule>
  </conditionalFormatting>
  <conditionalFormatting sqref="G35">
    <cfRule type="expression" dxfId="178" priority="173">
      <formula>ISBLANK(B35)</formula>
    </cfRule>
  </conditionalFormatting>
  <conditionalFormatting sqref="G36">
    <cfRule type="expression" dxfId="177" priority="172">
      <formula>ISBLANK(B36)</formula>
    </cfRule>
  </conditionalFormatting>
  <conditionalFormatting sqref="G37">
    <cfRule type="expression" dxfId="176" priority="171">
      <formula>ISBLANK(B37)</formula>
    </cfRule>
  </conditionalFormatting>
  <conditionalFormatting sqref="G38">
    <cfRule type="expression" dxfId="175" priority="170">
      <formula>ISBLANK(B38)</formula>
    </cfRule>
  </conditionalFormatting>
  <conditionalFormatting sqref="G39">
    <cfRule type="expression" dxfId="174" priority="169">
      <formula>ISBLANK(B39)</formula>
    </cfRule>
  </conditionalFormatting>
  <conditionalFormatting sqref="G40">
    <cfRule type="expression" dxfId="173" priority="168">
      <formula>ISBLANK(B40)</formula>
    </cfRule>
  </conditionalFormatting>
  <conditionalFormatting sqref="G41">
    <cfRule type="expression" dxfId="172" priority="167">
      <formula>ISBLANK(B41)</formula>
    </cfRule>
  </conditionalFormatting>
  <conditionalFormatting sqref="G42">
    <cfRule type="expression" dxfId="171" priority="166">
      <formula>ISBLANK(B42)</formula>
    </cfRule>
  </conditionalFormatting>
  <conditionalFormatting sqref="G43">
    <cfRule type="expression" dxfId="170" priority="165">
      <formula>ISBLANK(B43)</formula>
    </cfRule>
  </conditionalFormatting>
  <conditionalFormatting sqref="G44">
    <cfRule type="expression" dxfId="169" priority="164">
      <formula>ISBLANK(B44)</formula>
    </cfRule>
  </conditionalFormatting>
  <conditionalFormatting sqref="G45">
    <cfRule type="expression" dxfId="168" priority="163">
      <formula>ISBLANK(B45)</formula>
    </cfRule>
  </conditionalFormatting>
  <conditionalFormatting sqref="G46">
    <cfRule type="expression" dxfId="167" priority="162">
      <formula>ISBLANK(B46)</formula>
    </cfRule>
  </conditionalFormatting>
  <conditionalFormatting sqref="G47">
    <cfRule type="expression" dxfId="166" priority="161">
      <formula>ISBLANK(B47)</formula>
    </cfRule>
  </conditionalFormatting>
  <conditionalFormatting sqref="G48">
    <cfRule type="expression" dxfId="165" priority="160">
      <formula>ISBLANK(B48)</formula>
    </cfRule>
  </conditionalFormatting>
  <conditionalFormatting sqref="V14:V48 V50:V79">
    <cfRule type="expression" dxfId="164" priority="159">
      <formula>ISBLANK($V$6)</formula>
    </cfRule>
  </conditionalFormatting>
  <conditionalFormatting sqref="AE50:AE79">
    <cfRule type="expression" dxfId="163" priority="158">
      <formula>ISBLANK($AE$6)</formula>
    </cfRule>
  </conditionalFormatting>
  <conditionalFormatting sqref="AF50:AF79">
    <cfRule type="expression" dxfId="162" priority="157">
      <formula>ISBLANK($AF$6)</formula>
    </cfRule>
  </conditionalFormatting>
  <conditionalFormatting sqref="AG50:AG79">
    <cfRule type="expression" dxfId="161" priority="156">
      <formula>ISBLANK($AG$6)</formula>
    </cfRule>
  </conditionalFormatting>
  <conditionalFormatting sqref="AH50:AH79">
    <cfRule type="expression" dxfId="160" priority="155">
      <formula>ISBLANK($AH$6)</formula>
    </cfRule>
  </conditionalFormatting>
  <conditionalFormatting sqref="AI50:AI79">
    <cfRule type="expression" dxfId="159" priority="154">
      <formula>ISBLANK($AI$6)</formula>
    </cfRule>
  </conditionalFormatting>
  <conditionalFormatting sqref="AJ50:AJ79">
    <cfRule type="expression" dxfId="158" priority="153">
      <formula>ISBLANK($AJ$6)</formula>
    </cfRule>
  </conditionalFormatting>
  <conditionalFormatting sqref="AK50:AK79">
    <cfRule type="expression" dxfId="157" priority="152">
      <formula>ISBLANK($AK$6)</formula>
    </cfRule>
  </conditionalFormatting>
  <conditionalFormatting sqref="AL50:AX50">
    <cfRule type="expression" dxfId="156" priority="151">
      <formula>ISBLANK($B$50)</formula>
    </cfRule>
  </conditionalFormatting>
  <conditionalFormatting sqref="AL52:AX52">
    <cfRule type="expression" dxfId="155" priority="150">
      <formula>ISBLANK($B$52)</formula>
    </cfRule>
  </conditionalFormatting>
  <conditionalFormatting sqref="AL54:AX54">
    <cfRule type="expression" dxfId="154" priority="149">
      <formula>ISBLANK($B$54)</formula>
    </cfRule>
  </conditionalFormatting>
  <conditionalFormatting sqref="AL56:AX56">
    <cfRule type="expression" dxfId="153" priority="148">
      <formula>ISBLANK($B$56)</formula>
    </cfRule>
  </conditionalFormatting>
  <conditionalFormatting sqref="AL58:AX58">
    <cfRule type="expression" dxfId="152" priority="147">
      <formula>ISBLANK($B$58)</formula>
    </cfRule>
  </conditionalFormatting>
  <conditionalFormatting sqref="AL60:AX60">
    <cfRule type="expression" dxfId="151" priority="146">
      <formula>ISBLANK($B$60)</formula>
    </cfRule>
  </conditionalFormatting>
  <conditionalFormatting sqref="AL62:AX62">
    <cfRule type="expression" dxfId="150" priority="145">
      <formula>ISBLANK($B$62)</formula>
    </cfRule>
  </conditionalFormatting>
  <conditionalFormatting sqref="AL64:AX64">
    <cfRule type="expression" dxfId="149" priority="144">
      <formula>ISBLANK($B$64)</formula>
    </cfRule>
  </conditionalFormatting>
  <conditionalFormatting sqref="AL66:AX66">
    <cfRule type="expression" dxfId="148" priority="143">
      <formula>ISBLANK($B$66)</formula>
    </cfRule>
  </conditionalFormatting>
  <conditionalFormatting sqref="AL68:AX68">
    <cfRule type="expression" dxfId="147" priority="142">
      <formula>ISBLANK($B$68)</formula>
    </cfRule>
  </conditionalFormatting>
  <conditionalFormatting sqref="AL70:AX70">
    <cfRule type="expression" dxfId="146" priority="141">
      <formula>ISBLANK($B$70)</formula>
    </cfRule>
  </conditionalFormatting>
  <conditionalFormatting sqref="AL72:AX72">
    <cfRule type="expression" dxfId="145" priority="140">
      <formula>ISBLANK($B$72)</formula>
    </cfRule>
  </conditionalFormatting>
  <conditionalFormatting sqref="AL74:AX74">
    <cfRule type="expression" dxfId="144" priority="139">
      <formula>ISBLANK($B$74)</formula>
    </cfRule>
  </conditionalFormatting>
  <conditionalFormatting sqref="AL76:AX76">
    <cfRule type="expression" dxfId="143" priority="138">
      <formula>ISBLANK($B$76)</formula>
    </cfRule>
  </conditionalFormatting>
  <conditionalFormatting sqref="AL78:AX78">
    <cfRule type="expression" dxfId="142" priority="137">
      <formula>ISBLANK($B$78)</formula>
    </cfRule>
  </conditionalFormatting>
  <conditionalFormatting sqref="AM14">
    <cfRule type="expression" dxfId="141" priority="135">
      <formula>ISNUMBER(AM14)</formula>
    </cfRule>
    <cfRule type="expression" dxfId="140" priority="136">
      <formula>ISTEXT(E14)</formula>
    </cfRule>
  </conditionalFormatting>
  <conditionalFormatting sqref="AM15">
    <cfRule type="expression" dxfId="139" priority="133">
      <formula>ISNUMBER(AM15)</formula>
    </cfRule>
    <cfRule type="expression" dxfId="138" priority="134">
      <formula>ISTEXT(E15)</formula>
    </cfRule>
  </conditionalFormatting>
  <conditionalFormatting sqref="AM16">
    <cfRule type="expression" dxfId="137" priority="131">
      <formula>ISNUMBER(AM16)</formula>
    </cfRule>
    <cfRule type="expression" dxfId="136" priority="132">
      <formula>ISTEXT(E16)</formula>
    </cfRule>
  </conditionalFormatting>
  <conditionalFormatting sqref="AM17">
    <cfRule type="expression" dxfId="135" priority="129">
      <formula>ISNUMBER(AM17)</formula>
    </cfRule>
    <cfRule type="expression" dxfId="134" priority="130">
      <formula>ISTEXT(E17)</formula>
    </cfRule>
  </conditionalFormatting>
  <conditionalFormatting sqref="AM18">
    <cfRule type="expression" dxfId="133" priority="127">
      <formula>ISNUMBER(AM18)</formula>
    </cfRule>
    <cfRule type="expression" dxfId="132" priority="128">
      <formula>ISTEXT(E18)</formula>
    </cfRule>
  </conditionalFormatting>
  <conditionalFormatting sqref="AM19">
    <cfRule type="expression" dxfId="131" priority="125">
      <formula>ISNUMBER(AM19)</formula>
    </cfRule>
    <cfRule type="expression" dxfId="130" priority="126">
      <formula>ISTEXT(E19)</formula>
    </cfRule>
  </conditionalFormatting>
  <conditionalFormatting sqref="AM20">
    <cfRule type="expression" dxfId="129" priority="123">
      <formula>ISNUMBER(AM20)</formula>
    </cfRule>
    <cfRule type="expression" dxfId="128" priority="124">
      <formula>ISTEXT(E20)</formula>
    </cfRule>
  </conditionalFormatting>
  <conditionalFormatting sqref="AM21">
    <cfRule type="expression" dxfId="127" priority="121">
      <formula>ISNUMBER(AM21)</formula>
    </cfRule>
    <cfRule type="expression" dxfId="126" priority="122">
      <formula>ISTEXT(E21)</formula>
    </cfRule>
  </conditionalFormatting>
  <conditionalFormatting sqref="AM22">
    <cfRule type="expression" dxfId="125" priority="119">
      <formula>ISNUMBER(AM22)</formula>
    </cfRule>
    <cfRule type="expression" dxfId="124" priority="120">
      <formula>ISTEXT(E22)</formula>
    </cfRule>
  </conditionalFormatting>
  <conditionalFormatting sqref="AM23">
    <cfRule type="expression" dxfId="123" priority="117">
      <formula>ISNUMBER(AM23)</formula>
    </cfRule>
    <cfRule type="expression" dxfId="122" priority="118">
      <formula>ISTEXT(E23)</formula>
    </cfRule>
  </conditionalFormatting>
  <conditionalFormatting sqref="AM24">
    <cfRule type="expression" dxfId="121" priority="115">
      <formula>ISNUMBER(AM24)</formula>
    </cfRule>
    <cfRule type="expression" dxfId="120" priority="116">
      <formula>ISTEXT(E24)</formula>
    </cfRule>
  </conditionalFormatting>
  <conditionalFormatting sqref="AM25">
    <cfRule type="expression" dxfId="119" priority="113">
      <formula>ISNUMBER(AM25)</formula>
    </cfRule>
    <cfRule type="expression" dxfId="118" priority="114">
      <formula>ISTEXT(E25)</formula>
    </cfRule>
  </conditionalFormatting>
  <conditionalFormatting sqref="AM26">
    <cfRule type="expression" dxfId="117" priority="111">
      <formula>ISNUMBER(AM26)</formula>
    </cfRule>
    <cfRule type="expression" dxfId="116" priority="112">
      <formula>ISTEXT(E26)</formula>
    </cfRule>
  </conditionalFormatting>
  <conditionalFormatting sqref="AM27">
    <cfRule type="expression" dxfId="115" priority="109">
      <formula>ISNUMBER(AM27)</formula>
    </cfRule>
    <cfRule type="expression" dxfId="114" priority="110">
      <formula>ISTEXT(E27)</formula>
    </cfRule>
  </conditionalFormatting>
  <conditionalFormatting sqref="AM28">
    <cfRule type="expression" dxfId="113" priority="107">
      <formula>ISNUMBER(AM28)</formula>
    </cfRule>
    <cfRule type="expression" dxfId="112" priority="108">
      <formula>ISTEXT(E28)</formula>
    </cfRule>
  </conditionalFormatting>
  <conditionalFormatting sqref="AM29">
    <cfRule type="expression" dxfId="111" priority="105">
      <formula>ISNUMBER(AM29)</formula>
    </cfRule>
    <cfRule type="expression" dxfId="110" priority="106">
      <formula>ISTEXT(E29)</formula>
    </cfRule>
  </conditionalFormatting>
  <conditionalFormatting sqref="AM30">
    <cfRule type="expression" dxfId="109" priority="103">
      <formula>ISNUMBER(AM30)</formula>
    </cfRule>
    <cfRule type="expression" dxfId="108" priority="104">
      <formula>ISTEXT(E30)</formula>
    </cfRule>
  </conditionalFormatting>
  <conditionalFormatting sqref="AM31">
    <cfRule type="expression" dxfId="107" priority="101">
      <formula>ISNUMBER(AM31)</formula>
    </cfRule>
    <cfRule type="expression" dxfId="106" priority="102">
      <formula>ISTEXT(E31)</formula>
    </cfRule>
  </conditionalFormatting>
  <conditionalFormatting sqref="AM32">
    <cfRule type="expression" dxfId="105" priority="99">
      <formula>ISNUMBER(AM32)</formula>
    </cfRule>
    <cfRule type="expression" dxfId="104" priority="100">
      <formula>ISTEXT(E32)</formula>
    </cfRule>
  </conditionalFormatting>
  <conditionalFormatting sqref="AM33">
    <cfRule type="expression" dxfId="103" priority="97">
      <formula>ISNUMBER(AM33)</formula>
    </cfRule>
    <cfRule type="expression" dxfId="102" priority="98">
      <formula>ISTEXT(E33)</formula>
    </cfRule>
  </conditionalFormatting>
  <conditionalFormatting sqref="AM34">
    <cfRule type="expression" dxfId="101" priority="95">
      <formula>ISNUMBER(AM34)</formula>
    </cfRule>
    <cfRule type="expression" dxfId="100" priority="96">
      <formula>ISTEXT(E34)</formula>
    </cfRule>
  </conditionalFormatting>
  <conditionalFormatting sqref="AM35">
    <cfRule type="expression" dxfId="99" priority="93">
      <formula>ISNUMBER(AM35)</formula>
    </cfRule>
    <cfRule type="expression" dxfId="98" priority="94">
      <formula>ISTEXT(E35)</formula>
    </cfRule>
  </conditionalFormatting>
  <conditionalFormatting sqref="AM36">
    <cfRule type="expression" dxfId="97" priority="91">
      <formula>ISNUMBER(AM36)</formula>
    </cfRule>
    <cfRule type="expression" dxfId="96" priority="92">
      <formula>ISTEXT(E36)</formula>
    </cfRule>
  </conditionalFormatting>
  <conditionalFormatting sqref="AM37">
    <cfRule type="expression" dxfId="95" priority="89">
      <formula>ISNUMBER(AM37)</formula>
    </cfRule>
    <cfRule type="expression" dxfId="94" priority="90">
      <formula>ISTEXT(E37)</formula>
    </cfRule>
  </conditionalFormatting>
  <conditionalFormatting sqref="AM38">
    <cfRule type="expression" dxfId="93" priority="87">
      <formula>ISNUMBER(AM38)</formula>
    </cfRule>
    <cfRule type="expression" dxfId="92" priority="88">
      <formula>ISTEXT(E38)</formula>
    </cfRule>
  </conditionalFormatting>
  <conditionalFormatting sqref="AM39">
    <cfRule type="expression" dxfId="91" priority="85">
      <formula>ISNUMBER(AM39)</formula>
    </cfRule>
    <cfRule type="expression" dxfId="90" priority="86">
      <formula>ISTEXT(E39)</formula>
    </cfRule>
  </conditionalFormatting>
  <conditionalFormatting sqref="AM40">
    <cfRule type="expression" dxfId="89" priority="83">
      <formula>ISNUMBER(AM40)</formula>
    </cfRule>
    <cfRule type="expression" dxfId="88" priority="84">
      <formula>ISTEXT(E40)</formula>
    </cfRule>
  </conditionalFormatting>
  <conditionalFormatting sqref="AM41">
    <cfRule type="expression" dxfId="87" priority="81">
      <formula>ISNUMBER(AM41)</formula>
    </cfRule>
    <cfRule type="expression" dxfId="86" priority="82">
      <formula>ISTEXT(E41)</formula>
    </cfRule>
  </conditionalFormatting>
  <conditionalFormatting sqref="AM42">
    <cfRule type="expression" dxfId="85" priority="79">
      <formula>ISNUMBER(AM42)</formula>
    </cfRule>
    <cfRule type="expression" dxfId="84" priority="80">
      <formula>ISTEXT(E42)</formula>
    </cfRule>
  </conditionalFormatting>
  <conditionalFormatting sqref="AM43">
    <cfRule type="expression" dxfId="83" priority="77">
      <formula>ISNUMBER(AM43)</formula>
    </cfRule>
    <cfRule type="expression" dxfId="82" priority="78">
      <formula>ISTEXT(E43)</formula>
    </cfRule>
  </conditionalFormatting>
  <conditionalFormatting sqref="AM44">
    <cfRule type="expression" dxfId="81" priority="75">
      <formula>ISNUMBER(AM44)</formula>
    </cfRule>
    <cfRule type="expression" dxfId="80" priority="76">
      <formula>ISTEXT(E44)</formula>
    </cfRule>
  </conditionalFormatting>
  <conditionalFormatting sqref="AM45">
    <cfRule type="expression" dxfId="79" priority="73">
      <formula>ISNUMBER(AM45)</formula>
    </cfRule>
    <cfRule type="expression" dxfId="78" priority="74">
      <formula>ISTEXT(E45)</formula>
    </cfRule>
  </conditionalFormatting>
  <conditionalFormatting sqref="AM46">
    <cfRule type="expression" dxfId="77" priority="71">
      <formula>ISNUMBER(AM46)</formula>
    </cfRule>
    <cfRule type="expression" dxfId="76" priority="72">
      <formula>ISTEXT(E46)</formula>
    </cfRule>
  </conditionalFormatting>
  <conditionalFormatting sqref="AM47">
    <cfRule type="expression" dxfId="75" priority="69">
      <formula>ISNUMBER(AM47)</formula>
    </cfRule>
    <cfRule type="expression" dxfId="74" priority="70">
      <formula>ISTEXT(E47)</formula>
    </cfRule>
  </conditionalFormatting>
  <conditionalFormatting sqref="AM48">
    <cfRule type="expression" dxfId="73" priority="67">
      <formula>ISNUMBER(AM48)</formula>
    </cfRule>
    <cfRule type="expression" dxfId="72" priority="68">
      <formula>ISTEXT(E48)</formula>
    </cfRule>
  </conditionalFormatting>
  <conditionalFormatting sqref="AN14:AN48">
    <cfRule type="expression" dxfId="71" priority="65">
      <formula>ISNUMBER(AN14)</formula>
    </cfRule>
    <cfRule type="expression" dxfId="70" priority="66">
      <formula>D14&lt;&gt;""</formula>
    </cfRule>
  </conditionalFormatting>
  <conditionalFormatting sqref="D14:D48">
    <cfRule type="expression" dxfId="69" priority="63">
      <formula>D14&lt;&gt;""</formula>
    </cfRule>
    <cfRule type="expression" dxfId="68" priority="64">
      <formula>AN14&lt;&gt;""</formula>
    </cfRule>
  </conditionalFormatting>
  <conditionalFormatting sqref="E14:E48">
    <cfRule type="expression" dxfId="67" priority="61">
      <formula>E14&lt;&gt;""</formula>
    </cfRule>
    <cfRule type="expression" dxfId="66" priority="62">
      <formula>AM14&lt;&gt;""</formula>
    </cfRule>
  </conditionalFormatting>
  <conditionalFormatting sqref="AL91:AV91">
    <cfRule type="expression" dxfId="65" priority="60">
      <formula>AL90&lt;&gt;AL91</formula>
    </cfRule>
  </conditionalFormatting>
  <conditionalFormatting sqref="Z8">
    <cfRule type="expression" dxfId="64" priority="59">
      <formula>ISBLANK(Z6)</formula>
    </cfRule>
  </conditionalFormatting>
  <conditionalFormatting sqref="Z7">
    <cfRule type="expression" dxfId="63" priority="58">
      <formula>ISBLANK(Z6)</formula>
    </cfRule>
  </conditionalFormatting>
  <conditionalFormatting sqref="Z9">
    <cfRule type="expression" dxfId="62" priority="57">
      <formula>ISBLANK(Z6)</formula>
    </cfRule>
  </conditionalFormatting>
  <conditionalFormatting sqref="Z10">
    <cfRule type="expression" dxfId="61" priority="56">
      <formula>ISBLANK(Z6)</formula>
    </cfRule>
  </conditionalFormatting>
  <conditionalFormatting sqref="Z11">
    <cfRule type="expression" dxfId="60" priority="55">
      <formula>ISBLANK(Z6)</formula>
    </cfRule>
  </conditionalFormatting>
  <conditionalFormatting sqref="Z12">
    <cfRule type="expression" dxfId="59" priority="54">
      <formula>ISBLANK(Z6)</formula>
    </cfRule>
  </conditionalFormatting>
  <conditionalFormatting sqref="AA8">
    <cfRule type="expression" dxfId="58" priority="53">
      <formula>ISBLANK(AA6)</formula>
    </cfRule>
  </conditionalFormatting>
  <conditionalFormatting sqref="AA7">
    <cfRule type="expression" dxfId="57" priority="52">
      <formula>ISBLANK(AA6)</formula>
    </cfRule>
  </conditionalFormatting>
  <conditionalFormatting sqref="Y8">
    <cfRule type="expression" dxfId="56" priority="51">
      <formula>ISBLANK(Y6)</formula>
    </cfRule>
  </conditionalFormatting>
  <conditionalFormatting sqref="Y7">
    <cfRule type="expression" dxfId="55" priority="50">
      <formula>ISBLANK(Y6)</formula>
    </cfRule>
  </conditionalFormatting>
  <conditionalFormatting sqref="Y8">
    <cfRule type="expression" dxfId="54" priority="49">
      <formula>ISBLANK(Y6)</formula>
    </cfRule>
  </conditionalFormatting>
  <conditionalFormatting sqref="Y7">
    <cfRule type="expression" dxfId="53" priority="48">
      <formula>ISBLANK(Y6)</formula>
    </cfRule>
  </conditionalFormatting>
  <conditionalFormatting sqref="Z8">
    <cfRule type="expression" dxfId="52" priority="47">
      <formula>ISBLANK(Z6)</formula>
    </cfRule>
  </conditionalFormatting>
  <conditionalFormatting sqref="Z7">
    <cfRule type="expression" dxfId="51" priority="46">
      <formula>ISBLANK(Z6)</formula>
    </cfRule>
  </conditionalFormatting>
  <conditionalFormatting sqref="Z8">
    <cfRule type="expression" dxfId="50" priority="45">
      <formula>ISBLANK(Z6)</formula>
    </cfRule>
  </conditionalFormatting>
  <conditionalFormatting sqref="Z7">
    <cfRule type="expression" dxfId="49" priority="44">
      <formula>ISBLANK(Z6)</formula>
    </cfRule>
  </conditionalFormatting>
  <conditionalFormatting sqref="AC8">
    <cfRule type="expression" dxfId="48" priority="43">
      <formula>ISBLANK(AC6)</formula>
    </cfRule>
  </conditionalFormatting>
  <conditionalFormatting sqref="AC7">
    <cfRule type="expression" dxfId="47" priority="42">
      <formula>ISBLANK(AC6)</formula>
    </cfRule>
  </conditionalFormatting>
  <conditionalFormatting sqref="AC9">
    <cfRule type="expression" dxfId="46" priority="41">
      <formula>ISBLANK(AC6)</formula>
    </cfRule>
  </conditionalFormatting>
  <conditionalFormatting sqref="AC10">
    <cfRule type="expression" dxfId="45" priority="40">
      <formula>ISBLANK(AC6)</formula>
    </cfRule>
  </conditionalFormatting>
  <conditionalFormatting sqref="AC11">
    <cfRule type="expression" dxfId="44" priority="39">
      <formula>ISBLANK(AC6)</formula>
    </cfRule>
  </conditionalFormatting>
  <conditionalFormatting sqref="AC12">
    <cfRule type="expression" dxfId="43" priority="38">
      <formula>ISBLANK(AC6)</formula>
    </cfRule>
  </conditionalFormatting>
  <conditionalFormatting sqref="AC8">
    <cfRule type="expression" dxfId="42" priority="37">
      <formula>ISBLANK(AC6)</formula>
    </cfRule>
  </conditionalFormatting>
  <conditionalFormatting sqref="AC7">
    <cfRule type="expression" dxfId="41" priority="36">
      <formula>ISBLANK(AC6)</formula>
    </cfRule>
  </conditionalFormatting>
  <conditionalFormatting sqref="AD8">
    <cfRule type="expression" dxfId="40" priority="35">
      <formula>ISBLANK(AD6)</formula>
    </cfRule>
  </conditionalFormatting>
  <conditionalFormatting sqref="AD7">
    <cfRule type="expression" dxfId="39" priority="34">
      <formula>ISBLANK(AD6)</formula>
    </cfRule>
  </conditionalFormatting>
  <conditionalFormatting sqref="AD9">
    <cfRule type="expression" dxfId="38" priority="33">
      <formula>ISBLANK(AD6)</formula>
    </cfRule>
  </conditionalFormatting>
  <conditionalFormatting sqref="AD10">
    <cfRule type="expression" dxfId="37" priority="32">
      <formula>ISBLANK(AD6)</formula>
    </cfRule>
  </conditionalFormatting>
  <conditionalFormatting sqref="AD11">
    <cfRule type="expression" dxfId="36" priority="31">
      <formula>ISBLANK(AD6)</formula>
    </cfRule>
  </conditionalFormatting>
  <conditionalFormatting sqref="AD12">
    <cfRule type="expression" dxfId="35" priority="30">
      <formula>ISBLANK(AD6)</formula>
    </cfRule>
  </conditionalFormatting>
  <conditionalFormatting sqref="AB8">
    <cfRule type="expression" dxfId="34" priority="29">
      <formula>ISBLANK(AB6)</formula>
    </cfRule>
  </conditionalFormatting>
  <conditionalFormatting sqref="AB7">
    <cfRule type="expression" dxfId="33" priority="28">
      <formula>ISBLANK(AB6)</formula>
    </cfRule>
  </conditionalFormatting>
  <conditionalFormatting sqref="AB9">
    <cfRule type="expression" dxfId="32" priority="27">
      <formula>ISBLANK(AB6)</formula>
    </cfRule>
  </conditionalFormatting>
  <conditionalFormatting sqref="AB10">
    <cfRule type="expression" dxfId="31" priority="26">
      <formula>ISBLANK(AB6)</formula>
    </cfRule>
  </conditionalFormatting>
  <conditionalFormatting sqref="AB11">
    <cfRule type="expression" dxfId="30" priority="25">
      <formula>ISBLANK(AB6)</formula>
    </cfRule>
  </conditionalFormatting>
  <conditionalFormatting sqref="AB12">
    <cfRule type="expression" dxfId="29" priority="24">
      <formula>ISBLANK(AB6)</formula>
    </cfRule>
  </conditionalFormatting>
  <conditionalFormatting sqref="AB8">
    <cfRule type="expression" dxfId="28" priority="23">
      <formula>ISBLANK(AB6)</formula>
    </cfRule>
  </conditionalFormatting>
  <conditionalFormatting sqref="AB7">
    <cfRule type="expression" dxfId="27" priority="22">
      <formula>ISBLANK(AB6)</formula>
    </cfRule>
  </conditionalFormatting>
  <conditionalFormatting sqref="AB9">
    <cfRule type="expression" dxfId="26" priority="21">
      <formula>ISBLANK(AB6)</formula>
    </cfRule>
  </conditionalFormatting>
  <conditionalFormatting sqref="AB10">
    <cfRule type="expression" dxfId="25" priority="20">
      <formula>ISBLANK(AB6)</formula>
    </cfRule>
  </conditionalFormatting>
  <conditionalFormatting sqref="AB11">
    <cfRule type="expression" dxfId="24" priority="19">
      <formula>ISBLANK(AB6)</formula>
    </cfRule>
  </conditionalFormatting>
  <conditionalFormatting sqref="AB12">
    <cfRule type="expression" dxfId="23" priority="18">
      <formula>ISBLANK(AB6)</formula>
    </cfRule>
  </conditionalFormatting>
  <conditionalFormatting sqref="AB8">
    <cfRule type="expression" dxfId="22" priority="17">
      <formula>ISBLANK(AB6)</formula>
    </cfRule>
  </conditionalFormatting>
  <conditionalFormatting sqref="AB7">
    <cfRule type="expression" dxfId="21" priority="16">
      <formula>ISBLANK(AB6)</formula>
    </cfRule>
  </conditionalFormatting>
  <conditionalFormatting sqref="AC8">
    <cfRule type="expression" dxfId="20" priority="15">
      <formula>ISBLANK(AC6)</formula>
    </cfRule>
  </conditionalFormatting>
  <conditionalFormatting sqref="AC7">
    <cfRule type="expression" dxfId="19" priority="14">
      <formula>ISBLANK(AC6)</formula>
    </cfRule>
  </conditionalFormatting>
  <conditionalFormatting sqref="AC9">
    <cfRule type="expression" dxfId="18" priority="13">
      <formula>ISBLANK(AC6)</formula>
    </cfRule>
  </conditionalFormatting>
  <conditionalFormatting sqref="AC10">
    <cfRule type="expression" dxfId="17" priority="12">
      <formula>ISBLANK(AC6)</formula>
    </cfRule>
  </conditionalFormatting>
  <conditionalFormatting sqref="AC11">
    <cfRule type="expression" dxfId="16" priority="11">
      <formula>ISBLANK(AC6)</formula>
    </cfRule>
  </conditionalFormatting>
  <conditionalFormatting sqref="AC12">
    <cfRule type="expression" dxfId="15" priority="10">
      <formula>ISBLANK(AC6)</formula>
    </cfRule>
  </conditionalFormatting>
  <conditionalFormatting sqref="AC8">
    <cfRule type="expression" dxfId="14" priority="9">
      <formula>ISBLANK(AC6)</formula>
    </cfRule>
  </conditionalFormatting>
  <conditionalFormatting sqref="AC7">
    <cfRule type="expression" dxfId="13" priority="8">
      <formula>ISBLANK(AC6)</formula>
    </cfRule>
  </conditionalFormatting>
  <conditionalFormatting sqref="AC9">
    <cfRule type="expression" dxfId="12" priority="7">
      <formula>ISBLANK(AC6)</formula>
    </cfRule>
  </conditionalFormatting>
  <conditionalFormatting sqref="AC10">
    <cfRule type="expression" dxfId="11" priority="6">
      <formula>ISBLANK(AC6)</formula>
    </cfRule>
  </conditionalFormatting>
  <conditionalFormatting sqref="AC11">
    <cfRule type="expression" dxfId="10" priority="5">
      <formula>ISBLANK(AC6)</formula>
    </cfRule>
  </conditionalFormatting>
  <conditionalFormatting sqref="AC12">
    <cfRule type="expression" dxfId="9" priority="4">
      <formula>ISBLANK(AC6)</formula>
    </cfRule>
  </conditionalFormatting>
  <conditionalFormatting sqref="AC13">
    <cfRule type="expression" dxfId="8" priority="3">
      <formula>ISBLANK(AC6)</formula>
    </cfRule>
  </conditionalFormatting>
  <conditionalFormatting sqref="AL14:AL48 AL50:AL79 AL81:AL88">
    <cfRule type="expression" dxfId="7" priority="2">
      <formula>(B14&lt;&gt;"")*(AL14&lt;3723)</formula>
    </cfRule>
  </conditionalFormatting>
  <conditionalFormatting sqref="B14">
    <cfRule type="expression" dxfId="6" priority="1">
      <formula>ISBLANK(B14)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B49" location="'Март Лист 2017 БЕЗ ЛІКарн'!A293" display="I. ШТАТНІ ↑ →"/>
    <hyperlink ref="B80" location="'Март Лист 2017 БЕЗ ЛІКарн'!A386" display="I I. ПО ДОГОВОРУ ЦПХ ↑ →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Q13" location="Законодавство!H24" display="Законодавство!H24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Баянов Алексей Энгельсович</cp:lastModifiedBy>
  <cp:lastPrinted>2018-05-21T11:49:54Z</cp:lastPrinted>
  <dcterms:created xsi:type="dcterms:W3CDTF">2018-05-21T10:28:40Z</dcterms:created>
  <dcterms:modified xsi:type="dcterms:W3CDTF">2018-05-21T13:04:50Z</dcterms:modified>
</cp:coreProperties>
</file>