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0_ncr:8100000_{4B0793F5-5557-4BF9-A731-1D0BD93CFD33}" xr6:coauthVersionLast="33" xr6:coauthVersionMax="33" xr10:uidLastSave="{00000000-0000-0000-0000-000000000000}"/>
  <bookViews>
    <workbookView xWindow="0" yWindow="0" windowWidth="21570" windowHeight="10230" xr2:uid="{00000000-000D-0000-FFFF-FFFF00000000}"/>
  </bookViews>
  <sheets>
    <sheet name="Лист1" sheetId="1" r:id="rId1"/>
  </sheets>
  <definedNames>
    <definedName name="Более_2_мм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K13" i="1"/>
  <c r="G13" i="1"/>
  <c r="F13" i="1"/>
  <c r="E13" i="1"/>
  <c r="E14" i="1" s="1"/>
  <c r="C4" i="1"/>
  <c r="D4" i="1"/>
  <c r="E4" i="1"/>
  <c r="F4" i="1"/>
  <c r="G4" i="1"/>
  <c r="H4" i="1"/>
  <c r="I4" i="1"/>
  <c r="J4" i="1"/>
  <c r="J12" i="1" s="1"/>
  <c r="K4" i="1"/>
  <c r="K12" i="1" s="1"/>
  <c r="B4" i="1"/>
  <c r="C52" i="1"/>
  <c r="J23" i="1"/>
  <c r="A49" i="1" s="1"/>
  <c r="A51" i="1" s="1"/>
  <c r="K15" i="1"/>
  <c r="E15" i="1"/>
  <c r="K7" i="1"/>
  <c r="J7" i="1"/>
  <c r="J15" i="1" s="1"/>
  <c r="I7" i="1"/>
  <c r="I15" i="1" s="1"/>
  <c r="H7" i="1"/>
  <c r="H15" i="1" s="1"/>
  <c r="G7" i="1"/>
  <c r="G15" i="1" s="1"/>
  <c r="F7" i="1"/>
  <c r="F15" i="1" s="1"/>
  <c r="E7" i="1"/>
  <c r="D7" i="1"/>
  <c r="C7" i="1"/>
  <c r="B7" i="1"/>
  <c r="K5" i="1"/>
  <c r="J5" i="1"/>
  <c r="I5" i="1"/>
  <c r="I12" i="1" s="1"/>
  <c r="H5" i="1"/>
  <c r="G5" i="1"/>
  <c r="F5" i="1"/>
  <c r="J25" i="1" s="1"/>
  <c r="B49" i="1" s="1"/>
  <c r="E5" i="1"/>
  <c r="D5" i="1"/>
  <c r="C5" i="1"/>
  <c r="B5" i="1"/>
  <c r="J29" i="1" s="1"/>
  <c r="G12" i="1"/>
  <c r="F12" i="1"/>
  <c r="F14" i="1" l="1"/>
  <c r="G14" i="1" s="1"/>
  <c r="H12" i="1"/>
  <c r="C49" i="1"/>
  <c r="C51" i="1" s="1"/>
  <c r="H31" i="1"/>
  <c r="B51" i="1"/>
  <c r="H25" i="1" s="1"/>
  <c r="H23" i="1"/>
  <c r="J33" i="1"/>
  <c r="D49" i="1" s="1"/>
  <c r="D51" i="1" s="1"/>
  <c r="H33" i="1" s="1"/>
  <c r="H14" i="1" l="1"/>
  <c r="I14" i="1" s="1"/>
  <c r="J14" i="1" s="1"/>
  <c r="K14" i="1" s="1"/>
  <c r="D52" i="1"/>
  <c r="H35" i="1"/>
  <c r="A54" i="1"/>
  <c r="A52" i="1"/>
  <c r="H24" i="1"/>
  <c r="B52" i="1"/>
  <c r="H27" i="1"/>
  <c r="B40" i="1" l="1"/>
</calcChain>
</file>

<file path=xl/sharedStrings.xml><?xml version="1.0" encoding="utf-8"?>
<sst xmlns="http://schemas.openxmlformats.org/spreadsheetml/2006/main" count="240" uniqueCount="109">
  <si>
    <t>Супесь</t>
  </si>
  <si>
    <t>Суглинок</t>
  </si>
  <si>
    <t>Глина</t>
  </si>
  <si>
    <t>Содержание песчаных частиц (2-0,05 мм), % по массе</t>
  </si>
  <si>
    <t>песчанистая</t>
  </si>
  <si>
    <t>пылеватая</t>
  </si>
  <si>
    <t>легкий песчанистый</t>
  </si>
  <si>
    <t>легкий пылеватый</t>
  </si>
  <si>
    <t>тяжелый песчанистый</t>
  </si>
  <si>
    <t>тяжелый пылеватый</t>
  </si>
  <si>
    <t>легкая песчанистая</t>
  </si>
  <si>
    <t>легкая пылеватая</t>
  </si>
  <si>
    <t>тяжелая</t>
  </si>
  <si>
    <t>Содержание частиц размером более 2 мм, % по массе</t>
  </si>
  <si>
    <t>с галькой</t>
  </si>
  <si>
    <t>с щебнем</t>
  </si>
  <si>
    <t>с гравием</t>
  </si>
  <si>
    <t>с дресвой</t>
  </si>
  <si>
    <t>с ракушкой</t>
  </si>
  <si>
    <t xml:space="preserve">Глина </t>
  </si>
  <si>
    <t>галечниковая</t>
  </si>
  <si>
    <t>щебенистая</t>
  </si>
  <si>
    <t>гравелистая</t>
  </si>
  <si>
    <t>дресвяная</t>
  </si>
  <si>
    <t>ракушечная</t>
  </si>
  <si>
    <t>галечниковый</t>
  </si>
  <si>
    <t>щебенистый</t>
  </si>
  <si>
    <t>гравелистый</t>
  </si>
  <si>
    <t xml:space="preserve">Супесь </t>
  </si>
  <si>
    <t>твердая</t>
  </si>
  <si>
    <t>пластичная</t>
  </si>
  <si>
    <t>текучая</t>
  </si>
  <si>
    <t>твердый</t>
  </si>
  <si>
    <t>полутвердый</t>
  </si>
  <si>
    <t>тугопластичный</t>
  </si>
  <si>
    <t>мягкопластичный</t>
  </si>
  <si>
    <t>текучепластичный</t>
  </si>
  <si>
    <t>текучий</t>
  </si>
  <si>
    <t>полутвердая</t>
  </si>
  <si>
    <t>тугопластичная</t>
  </si>
  <si>
    <t>мягкопластичная</t>
  </si>
  <si>
    <t>текучепластичная</t>
  </si>
  <si>
    <r>
      <t xml:space="preserve">Число пластичности </t>
    </r>
    <r>
      <rPr>
        <sz val="16"/>
        <color theme="1"/>
        <rFont val="Times New Roman"/>
        <family val="1"/>
        <charset val="204"/>
      </rPr>
      <t>I</t>
    </r>
    <r>
      <rPr>
        <vertAlign val="subscript"/>
        <sz val="11"/>
        <color theme="1"/>
        <rFont val="Times New Roman"/>
        <family val="1"/>
        <charset val="204"/>
      </rPr>
      <t>p</t>
    </r>
    <r>
      <rPr>
        <sz val="11"/>
        <color theme="1"/>
        <rFont val="Times New Roman"/>
        <family val="1"/>
        <charset val="204"/>
      </rPr>
      <t xml:space="preserve"> , %</t>
    </r>
  </si>
  <si>
    <r>
      <t xml:space="preserve">Показатель текучести </t>
    </r>
    <r>
      <rPr>
        <sz val="16"/>
        <color theme="1"/>
        <rFont val="Times New Roman"/>
        <family val="1"/>
        <charset val="204"/>
      </rPr>
      <t>I</t>
    </r>
    <r>
      <rPr>
        <vertAlign val="subscript"/>
        <sz val="11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, д.е.</t>
    </r>
  </si>
  <si>
    <t>Ip , %</t>
  </si>
  <si>
    <t>min</t>
  </si>
  <si>
    <t>max</t>
  </si>
  <si>
    <t>Песок 2-0,05</t>
  </si>
  <si>
    <t>Показатель текучести IL , д.е.</t>
  </si>
  <si>
    <t>Остатки</t>
  </si>
  <si>
    <t>Размеры отверстий сит, мм.</t>
  </si>
  <si>
    <t>дно</t>
  </si>
  <si>
    <t>частные, гр</t>
  </si>
  <si>
    <t>частные, %</t>
  </si>
  <si>
    <t>полные, %</t>
  </si>
  <si>
    <t>полные проходы, %</t>
  </si>
  <si>
    <t>2. Зерновой состав грунта после удаления зерен крупнее 2 мм:</t>
  </si>
  <si>
    <t>3. Физико-механические показатели грунта:</t>
  </si>
  <si>
    <t>№ п/п</t>
  </si>
  <si>
    <t>Наименование показателя</t>
  </si>
  <si>
    <t>Ед. изм.</t>
  </si>
  <si>
    <t>Требования
ГОСТ 25100-2011</t>
  </si>
  <si>
    <t>Фактические значения</t>
  </si>
  <si>
    <t>Естественная влажность</t>
  </si>
  <si>
    <t>%</t>
  </si>
  <si>
    <t>не нормируется</t>
  </si>
  <si>
    <t>Граница раскатывания</t>
  </si>
  <si>
    <t>Граница текучести</t>
  </si>
  <si>
    <t>Число пластичности</t>
  </si>
  <si>
    <t>-</t>
  </si>
  <si>
    <t>Содержание песчаных частиц 2 – 0,05 мм</t>
  </si>
  <si>
    <t>Показатель текучести</t>
  </si>
  <si>
    <t>Максимальная плотность грунта</t>
  </si>
  <si>
    <t>г/см³</t>
  </si>
  <si>
    <t>Оптимальная влажность грунта</t>
  </si>
  <si>
    <t>Содержание частиц размером более 2 мм</t>
  </si>
  <si>
    <t>Таблица №1</t>
  </si>
  <si>
    <t>Таблица №2</t>
  </si>
  <si>
    <t>Таблица №3</t>
  </si>
  <si>
    <t>Таблица №4</t>
  </si>
  <si>
    <r>
      <t>Заключение:</t>
    </r>
    <r>
      <rPr>
        <sz val="11"/>
        <color indexed="63"/>
        <rFont val="Times New Roman"/>
        <family val="1"/>
        <charset val="204"/>
      </rPr>
      <t xml:space="preserve"> </t>
    </r>
  </si>
  <si>
    <t>Грунт классифицируется, как</t>
  </si>
  <si>
    <t>глина</t>
  </si>
  <si>
    <t>суглинок</t>
  </si>
  <si>
    <t>супесь</t>
  </si>
  <si>
    <t>по ГОСТ 25100-2011 табл. Б. 16, Б. 17, Б. 18, Б. 19.</t>
  </si>
  <si>
    <t>по ГОСТ 25100-2011 табл. Б. 16, Б. 17, Б. 19.</t>
  </si>
  <si>
    <t>1. Зерновой состав грунта:</t>
  </si>
  <si>
    <t>Грунт переувлажнен, подлежит замене.</t>
  </si>
  <si>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8"/>
        <color theme="1"/>
        <rFont val="Times New Roman"/>
        <family val="1"/>
        <charset val="204"/>
      </rPr>
      <t>L</t>
    </r>
    <r>
      <rPr>
        <sz val="8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&lt; 0</t>
    </r>
  </si>
  <si>
    <t>≥ 50</t>
  </si>
  <si>
    <r>
      <t>1 ≤ I</t>
    </r>
    <r>
      <rPr>
        <vertAlign val="subscript"/>
        <sz val="12"/>
        <rFont val="Times New Roman"/>
        <family val="1"/>
        <charset val="204"/>
      </rPr>
      <t>p</t>
    </r>
    <r>
      <rPr>
        <sz val="12"/>
        <rFont val="Times New Roman"/>
        <family val="1"/>
        <charset val="204"/>
      </rPr>
      <t xml:space="preserve"> &lt; 7</t>
    </r>
  </si>
  <si>
    <r>
      <t>0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1,00</t>
    </r>
  </si>
  <si>
    <t>&lt; 50</t>
  </si>
  <si>
    <r>
      <t>7 ≤ I</t>
    </r>
    <r>
      <rPr>
        <vertAlign val="subscript"/>
        <sz val="12"/>
        <rFont val="Times New Roman"/>
        <family val="1"/>
        <charset val="204"/>
      </rPr>
      <t>p</t>
    </r>
    <r>
      <rPr>
        <sz val="12"/>
        <rFont val="Times New Roman"/>
        <family val="1"/>
        <charset val="204"/>
      </rPr>
      <t xml:space="preserve"> &lt; 17</t>
    </r>
  </si>
  <si>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&gt; 1,00</t>
    </r>
  </si>
  <si>
    <t>≥ 40</t>
  </si>
  <si>
    <r>
      <t>I</t>
    </r>
    <r>
      <rPr>
        <vertAlign val="subscript"/>
        <sz val="12"/>
        <rFont val="Times New Roman"/>
        <family val="1"/>
        <charset val="204"/>
      </rPr>
      <t>p</t>
    </r>
    <r>
      <rPr>
        <sz val="12"/>
        <rFont val="Times New Roman"/>
        <family val="1"/>
        <charset val="204"/>
      </rPr>
      <t xml:space="preserve"> ≥ 17</t>
    </r>
  </si>
  <si>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&lt; 0</t>
    </r>
  </si>
  <si>
    <t>&lt; 40</t>
  </si>
  <si>
    <r>
      <t>0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0,25</t>
    </r>
  </si>
  <si>
    <t>не регламентируется</t>
  </si>
  <si>
    <r>
      <t>0,25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9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0,50</t>
    </r>
  </si>
  <si>
    <r>
      <t>0,50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0,75</t>
    </r>
  </si>
  <si>
    <r>
      <t>0,75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1,00</t>
    </r>
  </si>
  <si>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9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&lt; 0</t>
    </r>
  </si>
  <si>
    <r>
      <t>0,25 ≤</t>
    </r>
    <r>
      <rPr>
        <sz val="9.35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L</t>
    </r>
    <r>
      <rPr>
        <sz val="11"/>
        <color theme="1"/>
        <rFont val="Times New Roman"/>
        <family val="1"/>
        <charset val="204"/>
      </rPr>
      <t xml:space="preserve"> ≤</t>
    </r>
    <r>
      <rPr>
        <sz val="9.35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0,50</t>
    </r>
  </si>
  <si>
    <t>lp</t>
  </si>
  <si>
    <t>от 2-005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</si>
</sst>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vertAlign val="subscript"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9.35"/>
      <color theme="1"/>
      <name val="Times New Roman"/>
      <family val="1"/>
      <charset val="204"/>
    </font>
    <font>
      <i/>
      <vertAlign val="subscript"/>
      <sz val="9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58">
    <xf numFmtId="0" fontId="0" fillId="0" borderId="0" xfId="0"/>
    <xf numFmtId="0" fontId="6" fillId="0" borderId="16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1" fontId="7" fillId="0" borderId="25" xfId="2" applyNumberFormat="1" applyFont="1" applyFill="1" applyBorder="1" applyAlignment="1">
      <alignment horizontal="center"/>
    </xf>
    <xf numFmtId="2" fontId="7" fillId="0" borderId="26" xfId="2" applyNumberFormat="1" applyFont="1" applyFill="1" applyBorder="1" applyAlignment="1">
      <alignment horizontal="center"/>
    </xf>
    <xf numFmtId="2" fontId="7" fillId="0" borderId="27" xfId="2" applyNumberFormat="1" applyFont="1" applyFill="1" applyBorder="1" applyAlignment="1">
      <alignment horizontal="center"/>
    </xf>
    <xf numFmtId="2" fontId="7" fillId="0" borderId="11" xfId="2" applyNumberFormat="1" applyFont="1" applyFill="1" applyBorder="1" applyAlignment="1">
      <alignment horizontal="center"/>
    </xf>
    <xf numFmtId="2" fontId="7" fillId="0" borderId="4" xfId="2" applyNumberFormat="1" applyFont="1" applyFill="1" applyBorder="1" applyAlignment="1">
      <alignment horizontal="center"/>
    </xf>
    <xf numFmtId="2" fontId="7" fillId="0" borderId="29" xfId="2" applyNumberFormat="1" applyFont="1" applyFill="1" applyBorder="1" applyAlignment="1">
      <alignment horizontal="center"/>
    </xf>
    <xf numFmtId="2" fontId="7" fillId="0" borderId="33" xfId="2" applyNumberFormat="1" applyFont="1" applyFill="1" applyBorder="1" applyAlignment="1">
      <alignment horizontal="center"/>
    </xf>
    <xf numFmtId="2" fontId="7" fillId="0" borderId="1" xfId="2" applyNumberFormat="1" applyFont="1" applyFill="1" applyBorder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7" fillId="0" borderId="0" xfId="2" applyFont="1">
      <alignment vertical="center"/>
    </xf>
    <xf numFmtId="0" fontId="7" fillId="0" borderId="0" xfId="2" applyFont="1" applyFill="1" applyBorder="1" applyAlignment="1">
      <alignment horizontal="center" vertical="center"/>
    </xf>
    <xf numFmtId="2" fontId="7" fillId="0" borderId="0" xfId="2" applyNumberFormat="1" applyFont="1" applyFill="1" applyBorder="1" applyAlignment="1">
      <alignment horizontal="center"/>
    </xf>
    <xf numFmtId="0" fontId="7" fillId="0" borderId="0" xfId="2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2" applyFont="1" applyBorder="1" applyAlignment="1">
      <alignment horizontal="center" vertical="top" wrapText="1"/>
    </xf>
    <xf numFmtId="0" fontId="6" fillId="0" borderId="0" xfId="2" applyFont="1" applyBorder="1" applyAlignment="1">
      <alignment horizontal="center" vertical="center" wrapText="1"/>
    </xf>
    <xf numFmtId="2" fontId="8" fillId="0" borderId="0" xfId="2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2" fontId="7" fillId="0" borderId="0" xfId="0" applyNumberFormat="1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164" fontId="7" fillId="0" borderId="35" xfId="2" applyNumberFormat="1" applyFont="1" applyFill="1" applyBorder="1" applyAlignment="1">
      <alignment horizontal="center"/>
    </xf>
    <xf numFmtId="2" fontId="7" fillId="0" borderId="3" xfId="2" applyNumberFormat="1" applyFont="1" applyFill="1" applyBorder="1" applyAlignment="1">
      <alignment horizontal="center"/>
    </xf>
    <xf numFmtId="2" fontId="7" fillId="0" borderId="39" xfId="2" applyNumberFormat="1" applyFont="1" applyFill="1" applyBorder="1" applyAlignment="1">
      <alignment horizontal="center"/>
    </xf>
    <xf numFmtId="2" fontId="8" fillId="2" borderId="15" xfId="2" applyNumberFormat="1" applyFont="1" applyFill="1" applyBorder="1" applyAlignment="1">
      <alignment horizontal="center"/>
    </xf>
    <xf numFmtId="2" fontId="8" fillId="2" borderId="23" xfId="2" applyNumberFormat="1" applyFont="1" applyFill="1" applyBorder="1" applyAlignment="1">
      <alignment horizontal="center"/>
    </xf>
    <xf numFmtId="2" fontId="8" fillId="2" borderId="7" xfId="2" applyNumberFormat="1" applyFont="1" applyFill="1" applyBorder="1" applyAlignment="1">
      <alignment horizontal="center"/>
    </xf>
    <xf numFmtId="2" fontId="8" fillId="2" borderId="12" xfId="2" applyNumberFormat="1" applyFont="1" applyFill="1" applyBorder="1" applyAlignment="1">
      <alignment horizontal="center"/>
    </xf>
    <xf numFmtId="2" fontId="8" fillId="2" borderId="30" xfId="2" applyNumberFormat="1" applyFont="1" applyFill="1" applyBorder="1" applyAlignment="1">
      <alignment horizontal="center"/>
    </xf>
    <xf numFmtId="2" fontId="8" fillId="2" borderId="31" xfId="2" applyNumberFormat="1" applyFont="1" applyFill="1" applyBorder="1" applyAlignment="1">
      <alignment horizontal="center"/>
    </xf>
    <xf numFmtId="0" fontId="8" fillId="0" borderId="0" xfId="2" applyFont="1" applyAlignment="1">
      <alignment vertical="top" wrapText="1"/>
    </xf>
    <xf numFmtId="0" fontId="7" fillId="0" borderId="0" xfId="2" applyFont="1" applyAlignment="1">
      <alignment vertical="top"/>
    </xf>
    <xf numFmtId="0" fontId="8" fillId="0" borderId="18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0" xfId="2" applyFont="1">
      <alignment vertical="center"/>
    </xf>
    <xf numFmtId="0" fontId="8" fillId="0" borderId="32" xfId="2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4" fillId="0" borderId="0" xfId="0" applyFont="1"/>
    <xf numFmtId="0" fontId="7" fillId="2" borderId="0" xfId="2" applyFont="1" applyFill="1" applyBorder="1">
      <alignment vertical="center"/>
    </xf>
    <xf numFmtId="0" fontId="12" fillId="0" borderId="0" xfId="0" applyFont="1"/>
    <xf numFmtId="0" fontId="14" fillId="0" borderId="2" xfId="0" applyFont="1" applyBorder="1"/>
    <xf numFmtId="0" fontId="14" fillId="0" borderId="0" xfId="0" applyFont="1" applyBorder="1"/>
    <xf numFmtId="1" fontId="14" fillId="0" borderId="0" xfId="0" applyNumberFormat="1" applyFont="1" applyBorder="1"/>
    <xf numFmtId="0" fontId="7" fillId="2" borderId="0" xfId="2" applyFont="1" applyFill="1" applyBorder="1" applyAlignment="1">
      <alignment vertical="center"/>
    </xf>
    <xf numFmtId="2" fontId="9" fillId="2" borderId="0" xfId="2" applyNumberFormat="1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2" fontId="14" fillId="0" borderId="0" xfId="0" applyNumberFormat="1" applyFont="1" applyBorder="1"/>
    <xf numFmtId="164" fontId="14" fillId="0" borderId="0" xfId="0" applyNumberFormat="1" applyFont="1" applyBorder="1"/>
    <xf numFmtId="0" fontId="12" fillId="0" borderId="0" xfId="2" applyFont="1" applyAlignment="1">
      <alignment vertical="top"/>
    </xf>
    <xf numFmtId="0" fontId="14" fillId="0" borderId="0" xfId="1" applyFont="1" applyFill="1" applyBorder="1"/>
    <xf numFmtId="0" fontId="16" fillId="0" borderId="0" xfId="0" applyFont="1"/>
    <xf numFmtId="0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0" fontId="14" fillId="3" borderId="0" xfId="0" applyFont="1" applyFill="1"/>
    <xf numFmtId="0" fontId="23" fillId="0" borderId="0" xfId="0" applyFont="1" applyAlignment="1">
      <alignment horizontal="center" vertical="center"/>
    </xf>
    <xf numFmtId="0" fontId="14" fillId="2" borderId="0" xfId="0" applyFont="1" applyFill="1"/>
    <xf numFmtId="0" fontId="3" fillId="0" borderId="0" xfId="2" applyFont="1">
      <alignment vertical="center"/>
    </xf>
    <xf numFmtId="0" fontId="16" fillId="2" borderId="0" xfId="0" applyFont="1" applyFill="1"/>
    <xf numFmtId="0" fontId="14" fillId="4" borderId="0" xfId="1" applyFont="1" applyFill="1" applyBorder="1"/>
    <xf numFmtId="0" fontId="3" fillId="0" borderId="0" xfId="2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0" fontId="8" fillId="0" borderId="3" xfId="2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38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horizontal="left" vertical="center"/>
    </xf>
    <xf numFmtId="0" fontId="8" fillId="0" borderId="39" xfId="2" applyFont="1" applyFill="1" applyBorder="1" applyAlignment="1">
      <alignment horizontal="left" vertical="center"/>
    </xf>
    <xf numFmtId="0" fontId="8" fillId="0" borderId="40" xfId="2" applyFont="1" applyFill="1" applyBorder="1" applyAlignment="1">
      <alignment horizontal="left" vertical="center"/>
    </xf>
    <xf numFmtId="0" fontId="8" fillId="0" borderId="42" xfId="2" applyFont="1" applyFill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top" wrapText="1"/>
    </xf>
    <xf numFmtId="2" fontId="7" fillId="0" borderId="30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top" wrapText="1"/>
    </xf>
    <xf numFmtId="0" fontId="11" fillId="0" borderId="20" xfId="2" applyFont="1" applyBorder="1" applyAlignment="1">
      <alignment horizontal="center" vertical="top" wrapText="1"/>
    </xf>
    <xf numFmtId="0" fontId="11" fillId="0" borderId="21" xfId="2" applyFont="1" applyBorder="1" applyAlignment="1">
      <alignment horizontal="center" vertical="top" wrapText="1"/>
    </xf>
    <xf numFmtId="0" fontId="11" fillId="0" borderId="35" xfId="2" applyFont="1" applyBorder="1" applyAlignment="1">
      <alignment horizontal="left" vertical="center" wrapText="1"/>
    </xf>
    <xf numFmtId="0" fontId="11" fillId="0" borderId="26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30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left" vertical="center" wrapText="1"/>
    </xf>
    <xf numFmtId="0" fontId="8" fillId="0" borderId="37" xfId="2" applyFont="1" applyFill="1" applyBorder="1" applyAlignment="1">
      <alignment horizontal="left" vertical="center"/>
    </xf>
    <xf numFmtId="0" fontId="8" fillId="0" borderId="34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0" xfId="2" applyFont="1" applyBorder="1">
      <alignment vertical="center"/>
    </xf>
    <xf numFmtId="0" fontId="12" fillId="0" borderId="0" xfId="0" applyFont="1" applyFill="1" applyBorder="1"/>
    <xf numFmtId="0" fontId="7" fillId="0" borderId="0" xfId="2" applyFont="1" applyFill="1" applyBorder="1" applyAlignment="1">
      <alignment vertical="center"/>
    </xf>
    <xf numFmtId="0" fontId="14" fillId="0" borderId="0" xfId="0" applyFont="1" applyFill="1" applyBorder="1"/>
    <xf numFmtId="0" fontId="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3" fillId="0" borderId="0" xfId="2" applyFont="1" applyBorder="1">
      <alignment vertical="center"/>
    </xf>
    <xf numFmtId="0" fontId="0" fillId="0" borderId="0" xfId="0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Обычный 4" xfId="2" xr:uid="{DF23AB8A-4541-4BC3-99A2-9D62B6C04D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9"/>
  <sheetViews>
    <sheetView tabSelected="1" zoomScaleNormal="100" workbookViewId="0">
      <selection activeCell="L32" sqref="L32"/>
    </sheetView>
  </sheetViews>
  <sheetFormatPr defaultRowHeight="15" x14ac:dyDescent="0.25"/>
  <cols>
    <col min="1" max="1" width="14.7109375" style="155" customWidth="1"/>
    <col min="2" max="4" width="9.28515625" style="155" bestFit="1" customWidth="1"/>
    <col min="5" max="5" width="9.140625" style="155"/>
    <col min="6" max="6" width="13.7109375" style="155" customWidth="1"/>
    <col min="7" max="8" width="9.140625" style="155"/>
    <col min="9" max="9" width="14.7109375" style="155" customWidth="1"/>
    <col min="10" max="10" width="12.7109375" style="155" customWidth="1"/>
    <col min="11" max="11" width="12.140625" style="155" customWidth="1"/>
    <col min="12" max="12" width="23.28515625" style="155" customWidth="1"/>
    <col min="13" max="14" width="9.140625" style="155"/>
    <col min="15" max="15" width="9.28515625" style="155" bestFit="1" customWidth="1"/>
    <col min="16" max="16" width="9.85546875" style="155" bestFit="1" customWidth="1"/>
    <col min="17" max="16384" width="9.140625" style="155"/>
  </cols>
  <sheetData>
    <row r="1" spans="1:26" s="13" customFormat="1" ht="16.5" thickBot="1" x14ac:dyDescent="0.3">
      <c r="A1" s="39" t="s">
        <v>87</v>
      </c>
      <c r="L1" s="18"/>
      <c r="M1" s="46" t="s">
        <v>76</v>
      </c>
      <c r="N1" s="44"/>
      <c r="O1" s="44"/>
      <c r="P1" s="44"/>
      <c r="Q1" s="44"/>
      <c r="R1" s="44"/>
      <c r="S1" s="44"/>
      <c r="T1" s="45"/>
      <c r="U1" s="45"/>
    </row>
    <row r="2" spans="1:26" s="13" customFormat="1" ht="15.75" customHeight="1" x14ac:dyDescent="0.25">
      <c r="A2" s="115" t="s">
        <v>49</v>
      </c>
      <c r="B2" s="117" t="s">
        <v>50</v>
      </c>
      <c r="C2" s="118"/>
      <c r="D2" s="118"/>
      <c r="E2" s="118"/>
      <c r="F2" s="118"/>
      <c r="G2" s="118"/>
      <c r="H2" s="118"/>
      <c r="I2" s="118"/>
      <c r="J2" s="118"/>
      <c r="K2" s="119"/>
      <c r="L2" s="19"/>
      <c r="M2" s="48"/>
      <c r="N2" s="48"/>
      <c r="O2" s="48" t="s">
        <v>44</v>
      </c>
      <c r="P2" s="48" t="s">
        <v>44</v>
      </c>
      <c r="Q2" s="48"/>
      <c r="R2" s="44"/>
      <c r="S2" s="44"/>
      <c r="T2" s="45"/>
      <c r="U2" s="45"/>
    </row>
    <row r="3" spans="1:26" s="13" customFormat="1" ht="12.75" customHeight="1" thickBot="1" x14ac:dyDescent="0.3">
      <c r="A3" s="116"/>
      <c r="B3" s="1">
        <v>80</v>
      </c>
      <c r="C3" s="2">
        <v>10</v>
      </c>
      <c r="D3" s="2">
        <v>5</v>
      </c>
      <c r="E3" s="2">
        <v>2</v>
      </c>
      <c r="F3" s="2">
        <v>1</v>
      </c>
      <c r="G3" s="2">
        <v>0.5</v>
      </c>
      <c r="H3" s="2">
        <v>0.25</v>
      </c>
      <c r="I3" s="2">
        <v>0.1</v>
      </c>
      <c r="J3" s="2">
        <v>0.05</v>
      </c>
      <c r="K3" s="3" t="s">
        <v>51</v>
      </c>
      <c r="L3" s="15">
        <v>1000</v>
      </c>
      <c r="M3" s="48"/>
      <c r="N3" s="48"/>
      <c r="O3" s="48" t="s">
        <v>45</v>
      </c>
      <c r="P3" s="48" t="s">
        <v>46</v>
      </c>
      <c r="Q3" s="48"/>
      <c r="R3" s="44"/>
      <c r="S3" s="44"/>
      <c r="T3" s="45"/>
      <c r="U3" s="45"/>
    </row>
    <row r="4" spans="1:26" s="13" customFormat="1" ht="15.75" x14ac:dyDescent="0.25">
      <c r="A4" s="36" t="s">
        <v>52</v>
      </c>
      <c r="B4" s="4">
        <f>B5*$L$3/100</f>
        <v>0</v>
      </c>
      <c r="C4" s="4">
        <f t="shared" ref="C4:K4" si="0">C5*$L$3/100</f>
        <v>0</v>
      </c>
      <c r="D4" s="4">
        <f t="shared" si="0"/>
        <v>0</v>
      </c>
      <c r="E4" s="4">
        <f t="shared" si="0"/>
        <v>0</v>
      </c>
      <c r="F4" s="4">
        <f t="shared" si="0"/>
        <v>0</v>
      </c>
      <c r="G4" s="4">
        <f t="shared" si="0"/>
        <v>45</v>
      </c>
      <c r="H4" s="4">
        <f t="shared" si="0"/>
        <v>64.600000000000009</v>
      </c>
      <c r="I4" s="4">
        <f t="shared" si="0"/>
        <v>358.1</v>
      </c>
      <c r="J4" s="4">
        <f t="shared" si="0"/>
        <v>214.99999999999991</v>
      </c>
      <c r="K4" s="4">
        <f t="shared" si="0"/>
        <v>317.2999999999999</v>
      </c>
      <c r="L4" s="15"/>
      <c r="M4" s="48" t="s">
        <v>84</v>
      </c>
      <c r="N4" s="48"/>
      <c r="O4" s="48">
        <v>1</v>
      </c>
      <c r="P4" s="48">
        <v>6.9999989999999999</v>
      </c>
      <c r="Q4" s="48"/>
      <c r="R4" s="44"/>
      <c r="S4" s="44"/>
      <c r="T4" s="45"/>
      <c r="U4" s="45"/>
    </row>
    <row r="5" spans="1:26" s="13" customFormat="1" ht="15.75" x14ac:dyDescent="0.25">
      <c r="A5" s="37" t="s">
        <v>53</v>
      </c>
      <c r="B5" s="7">
        <f>B6</f>
        <v>0</v>
      </c>
      <c r="C5" s="8">
        <f>C6-B6</f>
        <v>0</v>
      </c>
      <c r="D5" s="8">
        <f t="shared" ref="D5:K5" si="1">D6-C6</f>
        <v>0</v>
      </c>
      <c r="E5" s="8">
        <f t="shared" si="1"/>
        <v>0</v>
      </c>
      <c r="F5" s="8">
        <f t="shared" si="1"/>
        <v>0</v>
      </c>
      <c r="G5" s="8">
        <f t="shared" si="1"/>
        <v>4.5</v>
      </c>
      <c r="H5" s="8">
        <f t="shared" si="1"/>
        <v>6.4600000000000009</v>
      </c>
      <c r="I5" s="8">
        <f t="shared" si="1"/>
        <v>35.81</v>
      </c>
      <c r="J5" s="8">
        <f t="shared" si="1"/>
        <v>21.499999999999993</v>
      </c>
      <c r="K5" s="9">
        <f t="shared" si="1"/>
        <v>31.72999999999999</v>
      </c>
      <c r="L5" s="20"/>
      <c r="M5" s="48" t="s">
        <v>83</v>
      </c>
      <c r="N5" s="48"/>
      <c r="O5" s="49">
        <v>7</v>
      </c>
      <c r="P5" s="49">
        <v>16.999998999999999</v>
      </c>
      <c r="Q5" s="48"/>
      <c r="R5" s="44"/>
      <c r="S5" s="44"/>
      <c r="T5" s="50"/>
      <c r="U5" s="50"/>
    </row>
    <row r="6" spans="1:26" s="13" customFormat="1" ht="16.5" thickBot="1" x14ac:dyDescent="0.3">
      <c r="A6" s="38" t="s">
        <v>54</v>
      </c>
      <c r="B6" s="31">
        <v>0</v>
      </c>
      <c r="C6" s="32">
        <v>0</v>
      </c>
      <c r="D6" s="32">
        <v>0</v>
      </c>
      <c r="E6" s="32">
        <v>0</v>
      </c>
      <c r="F6" s="32">
        <v>0</v>
      </c>
      <c r="G6" s="32">
        <v>4.5</v>
      </c>
      <c r="H6" s="32">
        <v>10.96</v>
      </c>
      <c r="I6" s="32">
        <v>46.77</v>
      </c>
      <c r="J6" s="32">
        <v>68.27</v>
      </c>
      <c r="K6" s="33">
        <v>99.999999999999986</v>
      </c>
      <c r="L6" s="15"/>
      <c r="M6" s="48" t="s">
        <v>82</v>
      </c>
      <c r="N6" s="48"/>
      <c r="O6" s="49">
        <v>17</v>
      </c>
      <c r="P6" s="49">
        <v>100</v>
      </c>
      <c r="Q6" s="48"/>
      <c r="R6" s="48"/>
      <c r="S6" s="48"/>
      <c r="T6" s="50"/>
      <c r="U6" s="50"/>
      <c r="V6" s="148"/>
      <c r="W6" s="148"/>
      <c r="X6" s="148"/>
      <c r="Y6" s="148"/>
      <c r="Z6" s="148"/>
    </row>
    <row r="7" spans="1:26" s="13" customFormat="1" ht="12.75" customHeight="1" thickBot="1" x14ac:dyDescent="0.3">
      <c r="A7" s="40" t="s">
        <v>55</v>
      </c>
      <c r="B7" s="10">
        <f t="shared" ref="B7:K7" si="2">100-B6</f>
        <v>100</v>
      </c>
      <c r="C7" s="10">
        <f t="shared" si="2"/>
        <v>100</v>
      </c>
      <c r="D7" s="10">
        <f t="shared" si="2"/>
        <v>100</v>
      </c>
      <c r="E7" s="10">
        <f t="shared" si="2"/>
        <v>100</v>
      </c>
      <c r="F7" s="10">
        <f t="shared" si="2"/>
        <v>100</v>
      </c>
      <c r="G7" s="10">
        <f t="shared" si="2"/>
        <v>95.5</v>
      </c>
      <c r="H7" s="10">
        <f t="shared" si="2"/>
        <v>89.039999999999992</v>
      </c>
      <c r="I7" s="10">
        <f t="shared" si="2"/>
        <v>53.23</v>
      </c>
      <c r="J7" s="10">
        <f t="shared" si="2"/>
        <v>31.730000000000004</v>
      </c>
      <c r="K7" s="11">
        <f t="shared" si="2"/>
        <v>0</v>
      </c>
      <c r="L7" s="14"/>
      <c r="M7" s="149" t="s">
        <v>77</v>
      </c>
      <c r="N7" s="48"/>
      <c r="O7" s="48"/>
      <c r="P7" s="48"/>
      <c r="Q7" s="48"/>
      <c r="R7" s="48"/>
      <c r="S7" s="48"/>
      <c r="T7" s="45"/>
      <c r="U7" s="45"/>
      <c r="V7" s="148"/>
      <c r="W7" s="148"/>
      <c r="X7" s="148"/>
      <c r="Y7" s="148"/>
      <c r="Z7" s="148"/>
    </row>
    <row r="8" spans="1:26" s="13" customFormat="1" ht="15.75" hidden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12"/>
      <c r="M8" s="47"/>
      <c r="N8" s="48"/>
      <c r="O8" s="48" t="s">
        <v>44</v>
      </c>
      <c r="P8" s="48" t="s">
        <v>44</v>
      </c>
      <c r="Q8" s="48" t="s">
        <v>47</v>
      </c>
      <c r="R8" s="48" t="s">
        <v>47</v>
      </c>
      <c r="S8" s="48"/>
      <c r="T8" s="51"/>
      <c r="U8" s="51"/>
      <c r="V8" s="148"/>
      <c r="W8" s="148"/>
      <c r="X8" s="148"/>
      <c r="Y8" s="148"/>
      <c r="Z8" s="148"/>
    </row>
    <row r="9" spans="1:26" s="13" customFormat="1" ht="16.5" thickBot="1" x14ac:dyDescent="0.3">
      <c r="A9" s="39" t="s">
        <v>56</v>
      </c>
      <c r="M9" s="52"/>
      <c r="N9" s="52"/>
      <c r="O9" s="13" t="s">
        <v>107</v>
      </c>
      <c r="P9" s="13" t="s">
        <v>108</v>
      </c>
      <c r="Q9" s="48"/>
      <c r="R9" s="48"/>
      <c r="S9" s="48"/>
      <c r="T9" s="148"/>
      <c r="U9" s="148"/>
      <c r="V9" s="148"/>
      <c r="W9" s="148"/>
      <c r="X9" s="148"/>
      <c r="Y9" s="148"/>
      <c r="Z9" s="148"/>
    </row>
    <row r="10" spans="1:26" s="13" customFormat="1" ht="15.75" customHeight="1" x14ac:dyDescent="0.25">
      <c r="A10" s="120" t="s">
        <v>49</v>
      </c>
      <c r="B10" s="121"/>
      <c r="C10" s="121"/>
      <c r="D10" s="122"/>
      <c r="E10" s="117" t="s">
        <v>50</v>
      </c>
      <c r="F10" s="118"/>
      <c r="G10" s="118"/>
      <c r="H10" s="118"/>
      <c r="I10" s="118"/>
      <c r="J10" s="118"/>
      <c r="K10" s="119"/>
      <c r="L10" s="18"/>
      <c r="M10" s="48" t="s">
        <v>0</v>
      </c>
      <c r="N10" s="157" t="s">
        <v>4</v>
      </c>
      <c r="O10" s="48">
        <v>1</v>
      </c>
      <c r="P10" s="49">
        <v>100</v>
      </c>
      <c r="Q10" s="49"/>
      <c r="R10" s="49"/>
      <c r="S10" s="48"/>
      <c r="T10" s="148"/>
      <c r="U10" s="148"/>
      <c r="V10" s="148"/>
      <c r="W10" s="148"/>
      <c r="X10" s="49"/>
      <c r="Y10" s="148"/>
      <c r="Z10" s="148"/>
    </row>
    <row r="11" spans="1:26" s="13" customFormat="1" ht="12.75" customHeight="1" thickBot="1" x14ac:dyDescent="0.3">
      <c r="A11" s="123"/>
      <c r="B11" s="124"/>
      <c r="C11" s="124"/>
      <c r="D11" s="125"/>
      <c r="E11" s="24">
        <v>2</v>
      </c>
      <c r="F11" s="2">
        <v>1</v>
      </c>
      <c r="G11" s="2">
        <v>0.5</v>
      </c>
      <c r="H11" s="2">
        <v>0.25</v>
      </c>
      <c r="I11" s="2">
        <v>0.1</v>
      </c>
      <c r="J11" s="2">
        <v>0.05</v>
      </c>
      <c r="K11" s="3" t="s">
        <v>51</v>
      </c>
      <c r="L11" s="19"/>
      <c r="M11" s="48" t="s">
        <v>0</v>
      </c>
      <c r="N11" s="157" t="s">
        <v>4</v>
      </c>
      <c r="O11" s="56">
        <v>6.9</v>
      </c>
      <c r="P11" s="56">
        <v>50</v>
      </c>
      <c r="Q11" s="49"/>
      <c r="R11" s="49"/>
      <c r="S11" s="48"/>
      <c r="T11" s="148"/>
      <c r="U11" s="148"/>
      <c r="V11" s="148"/>
      <c r="W11" s="148"/>
      <c r="X11" s="148"/>
      <c r="Y11" s="148"/>
      <c r="Z11" s="148"/>
    </row>
    <row r="12" spans="1:26" s="13" customFormat="1" ht="15.75" x14ac:dyDescent="0.25">
      <c r="A12" s="126" t="s">
        <v>52</v>
      </c>
      <c r="B12" s="127"/>
      <c r="C12" s="127"/>
      <c r="D12" s="128"/>
      <c r="E12" s="25">
        <v>0</v>
      </c>
      <c r="F12" s="5">
        <f t="shared" ref="F12:K12" si="3">F4</f>
        <v>0</v>
      </c>
      <c r="G12" s="5">
        <f t="shared" si="3"/>
        <v>45</v>
      </c>
      <c r="H12" s="5">
        <f t="shared" si="3"/>
        <v>64.600000000000009</v>
      </c>
      <c r="I12" s="5">
        <f t="shared" si="3"/>
        <v>358.1</v>
      </c>
      <c r="J12" s="5">
        <f t="shared" si="3"/>
        <v>214.99999999999991</v>
      </c>
      <c r="K12" s="6">
        <f t="shared" si="3"/>
        <v>317.2999999999999</v>
      </c>
      <c r="L12" s="15">
        <v>1000</v>
      </c>
      <c r="M12" s="48" t="s">
        <v>0</v>
      </c>
      <c r="N12" s="48" t="s">
        <v>5</v>
      </c>
      <c r="O12" s="56">
        <v>6.9</v>
      </c>
      <c r="P12" s="55">
        <v>0</v>
      </c>
      <c r="Q12" s="49"/>
      <c r="R12" s="49"/>
      <c r="S12" s="48"/>
      <c r="T12" s="148"/>
      <c r="U12" s="148"/>
      <c r="V12" s="148"/>
      <c r="W12" s="148"/>
      <c r="X12" s="148"/>
      <c r="Y12" s="148"/>
      <c r="Z12" s="148"/>
    </row>
    <row r="13" spans="1:26" s="16" customFormat="1" ht="15.75" customHeight="1" x14ac:dyDescent="0.25">
      <c r="A13" s="88" t="s">
        <v>53</v>
      </c>
      <c r="B13" s="89"/>
      <c r="C13" s="89"/>
      <c r="D13" s="90"/>
      <c r="E13" s="26">
        <f>E12/$L$12*100</f>
        <v>0</v>
      </c>
      <c r="F13" s="8">
        <f>F12/$L$12*100</f>
        <v>0</v>
      </c>
      <c r="G13" s="8">
        <f>G12/$L$12*100</f>
        <v>4.5</v>
      </c>
      <c r="H13" s="8">
        <f t="shared" ref="H13:K13" si="4">H12/$L$12*100</f>
        <v>6.4600000000000009</v>
      </c>
      <c r="I13" s="8">
        <f t="shared" si="4"/>
        <v>35.81</v>
      </c>
      <c r="J13" s="8">
        <f t="shared" si="4"/>
        <v>21.499999999999993</v>
      </c>
      <c r="K13" s="8">
        <f t="shared" si="4"/>
        <v>31.72999999999999</v>
      </c>
      <c r="L13" s="15"/>
      <c r="M13" s="48" t="s">
        <v>0</v>
      </c>
      <c r="N13" s="48" t="s">
        <v>5</v>
      </c>
      <c r="O13" s="56">
        <v>6.9</v>
      </c>
      <c r="P13" s="55">
        <v>49.99</v>
      </c>
      <c r="Q13" s="49"/>
      <c r="R13" s="49"/>
      <c r="S13" s="48"/>
      <c r="T13" s="150"/>
      <c r="U13" s="150"/>
      <c r="V13" s="150"/>
      <c r="W13" s="150"/>
      <c r="X13" s="150"/>
      <c r="Y13" s="150"/>
      <c r="Z13" s="150"/>
    </row>
    <row r="14" spans="1:26" s="16" customFormat="1" ht="16.5" thickBot="1" x14ac:dyDescent="0.3">
      <c r="A14" s="91" t="s">
        <v>54</v>
      </c>
      <c r="B14" s="92"/>
      <c r="C14" s="92"/>
      <c r="D14" s="93"/>
      <c r="E14" s="28">
        <f>E13</f>
        <v>0</v>
      </c>
      <c r="F14" s="29">
        <f>F13+E14</f>
        <v>0</v>
      </c>
      <c r="G14" s="29">
        <f t="shared" ref="G14:K14" si="5">G13+F14</f>
        <v>4.5</v>
      </c>
      <c r="H14" s="29">
        <f t="shared" si="5"/>
        <v>10.96</v>
      </c>
      <c r="I14" s="29">
        <f t="shared" si="5"/>
        <v>46.77</v>
      </c>
      <c r="J14" s="29">
        <f t="shared" si="5"/>
        <v>68.27</v>
      </c>
      <c r="K14" s="30">
        <f t="shared" si="5"/>
        <v>99.999999999999986</v>
      </c>
      <c r="L14" s="20"/>
      <c r="M14" s="48" t="s">
        <v>1</v>
      </c>
      <c r="N14" s="48" t="s">
        <v>6</v>
      </c>
      <c r="O14" s="154">
        <v>7</v>
      </c>
      <c r="P14" s="154">
        <v>100</v>
      </c>
      <c r="Q14" s="49"/>
      <c r="R14" s="49"/>
      <c r="S14" s="48"/>
      <c r="T14" s="150"/>
      <c r="U14" s="150"/>
      <c r="V14" s="150"/>
      <c r="W14" s="150"/>
      <c r="X14" s="150"/>
      <c r="Y14" s="150"/>
      <c r="Z14" s="150"/>
    </row>
    <row r="15" spans="1:26" s="16" customFormat="1" ht="16.5" thickBot="1" x14ac:dyDescent="0.3">
      <c r="A15" s="94" t="s">
        <v>55</v>
      </c>
      <c r="B15" s="95"/>
      <c r="C15" s="95"/>
      <c r="D15" s="96"/>
      <c r="E15" s="27">
        <f t="shared" ref="E15:K15" si="6">E7</f>
        <v>100</v>
      </c>
      <c r="F15" s="10">
        <f t="shared" si="6"/>
        <v>100</v>
      </c>
      <c r="G15" s="10">
        <f t="shared" si="6"/>
        <v>95.5</v>
      </c>
      <c r="H15" s="10">
        <f t="shared" si="6"/>
        <v>89.039999999999992</v>
      </c>
      <c r="I15" s="10">
        <f t="shared" si="6"/>
        <v>53.23</v>
      </c>
      <c r="J15" s="10">
        <f t="shared" si="6"/>
        <v>31.730000000000004</v>
      </c>
      <c r="K15" s="11">
        <f t="shared" si="6"/>
        <v>0</v>
      </c>
      <c r="L15" s="15"/>
      <c r="M15" s="48" t="s">
        <v>1</v>
      </c>
      <c r="N15" s="48" t="s">
        <v>6</v>
      </c>
      <c r="O15" s="154">
        <v>11.9</v>
      </c>
      <c r="P15" s="49">
        <v>40</v>
      </c>
      <c r="Q15" s="49"/>
      <c r="R15" s="49"/>
      <c r="S15" s="48"/>
      <c r="T15" s="150"/>
      <c r="U15" s="150"/>
      <c r="V15" s="150"/>
      <c r="W15" s="150"/>
      <c r="X15" s="150"/>
      <c r="Y15" s="150"/>
      <c r="Z15" s="150"/>
    </row>
    <row r="16" spans="1:26" s="16" customFormat="1" ht="15.75" x14ac:dyDescent="0.25">
      <c r="A16" s="14"/>
      <c r="B16" s="15"/>
      <c r="C16" s="15"/>
      <c r="D16" s="15"/>
      <c r="E16" s="15"/>
      <c r="F16" s="15"/>
      <c r="G16" s="15"/>
      <c r="H16" s="15"/>
      <c r="M16" s="48" t="s">
        <v>1</v>
      </c>
      <c r="N16" s="150"/>
      <c r="O16" s="154">
        <v>9</v>
      </c>
      <c r="P16" s="49"/>
      <c r="Q16" s="49"/>
      <c r="R16" s="49"/>
      <c r="S16" s="48"/>
      <c r="T16" s="150"/>
      <c r="U16" s="150"/>
      <c r="V16" s="150"/>
      <c r="W16" s="150"/>
      <c r="X16" s="150"/>
      <c r="Y16" s="150"/>
      <c r="Z16" s="150"/>
    </row>
    <row r="17" spans="1:26" s="16" customFormat="1" ht="18.75" customHeight="1" thickBot="1" x14ac:dyDescent="0.3">
      <c r="A17" s="43" t="s">
        <v>57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8" t="s">
        <v>1</v>
      </c>
      <c r="N17" s="48" t="s">
        <v>7</v>
      </c>
      <c r="O17" s="154">
        <v>7</v>
      </c>
      <c r="P17" s="49">
        <v>0</v>
      </c>
      <c r="Q17" s="49"/>
      <c r="R17" s="49"/>
      <c r="S17" s="48"/>
      <c r="T17" s="150"/>
      <c r="U17" s="150"/>
      <c r="V17" s="150"/>
      <c r="W17" s="150"/>
      <c r="X17" s="150"/>
      <c r="Y17" s="150"/>
      <c r="Z17" s="150"/>
    </row>
    <row r="18" spans="1:26" s="13" customFormat="1" ht="16.5" customHeight="1" x14ac:dyDescent="0.25">
      <c r="A18" s="97" t="s">
        <v>58</v>
      </c>
      <c r="B18" s="78" t="s">
        <v>59</v>
      </c>
      <c r="C18" s="78"/>
      <c r="D18" s="78"/>
      <c r="E18" s="78"/>
      <c r="F18" s="78"/>
      <c r="G18" s="78" t="s">
        <v>60</v>
      </c>
      <c r="H18" s="80" t="s">
        <v>61</v>
      </c>
      <c r="I18" s="80"/>
      <c r="J18" s="80" t="s">
        <v>62</v>
      </c>
      <c r="K18" s="82"/>
      <c r="L18" s="21"/>
      <c r="M18" s="48" t="s">
        <v>1</v>
      </c>
      <c r="N18" s="48" t="s">
        <v>7</v>
      </c>
      <c r="O18" s="154">
        <v>11.9</v>
      </c>
      <c r="P18" s="55">
        <v>39.99</v>
      </c>
      <c r="Q18" s="48"/>
      <c r="R18" s="48"/>
      <c r="S18" s="48"/>
      <c r="T18" s="148"/>
      <c r="U18" s="148"/>
      <c r="V18" s="148"/>
      <c r="W18" s="148"/>
      <c r="X18" s="148"/>
      <c r="Y18" s="148"/>
      <c r="Z18" s="148"/>
    </row>
    <row r="19" spans="1:26" s="13" customFormat="1" ht="16.5" thickBot="1" x14ac:dyDescent="0.3">
      <c r="A19" s="98"/>
      <c r="B19" s="79"/>
      <c r="C19" s="79"/>
      <c r="D19" s="79"/>
      <c r="E19" s="79"/>
      <c r="F19" s="79"/>
      <c r="G19" s="79"/>
      <c r="H19" s="81"/>
      <c r="I19" s="81"/>
      <c r="J19" s="81"/>
      <c r="K19" s="83"/>
      <c r="L19" s="21"/>
      <c r="M19" s="48" t="s">
        <v>1</v>
      </c>
      <c r="N19" s="48" t="s">
        <v>8</v>
      </c>
      <c r="O19" s="56">
        <v>12</v>
      </c>
      <c r="P19" s="154">
        <v>100</v>
      </c>
      <c r="Q19" s="48"/>
      <c r="R19" s="48"/>
      <c r="S19" s="48"/>
      <c r="T19" s="148"/>
      <c r="U19" s="148"/>
      <c r="V19" s="148"/>
      <c r="W19" s="148"/>
      <c r="X19" s="148"/>
      <c r="Y19" s="148"/>
      <c r="Z19" s="148"/>
    </row>
    <row r="20" spans="1:26" s="13" customFormat="1" ht="16.5" customHeight="1" x14ac:dyDescent="0.25">
      <c r="A20" s="53">
        <v>1</v>
      </c>
      <c r="B20" s="84" t="s">
        <v>63</v>
      </c>
      <c r="C20" s="84"/>
      <c r="D20" s="84"/>
      <c r="E20" s="84"/>
      <c r="F20" s="84"/>
      <c r="G20" s="54" t="s">
        <v>64</v>
      </c>
      <c r="H20" s="85" t="s">
        <v>65</v>
      </c>
      <c r="I20" s="85"/>
      <c r="J20" s="86">
        <v>27</v>
      </c>
      <c r="K20" s="87"/>
      <c r="L20" s="22"/>
      <c r="M20" s="48" t="s">
        <v>1</v>
      </c>
      <c r="N20" s="48" t="s">
        <v>8</v>
      </c>
      <c r="O20" s="56">
        <v>16.899999999999999</v>
      </c>
      <c r="P20" s="49">
        <v>40</v>
      </c>
      <c r="Q20" s="148"/>
      <c r="R20" s="148"/>
      <c r="S20" s="148"/>
      <c r="T20" s="148"/>
      <c r="U20" s="148"/>
      <c r="V20" s="148"/>
      <c r="W20" s="148"/>
      <c r="X20" s="148"/>
      <c r="Y20" s="148"/>
      <c r="Z20" s="148"/>
    </row>
    <row r="21" spans="1:26" s="13" customFormat="1" ht="15.75" customHeight="1" x14ac:dyDescent="0.25">
      <c r="A21" s="72">
        <v>2</v>
      </c>
      <c r="B21" s="77" t="s">
        <v>66</v>
      </c>
      <c r="C21" s="77"/>
      <c r="D21" s="77"/>
      <c r="E21" s="77"/>
      <c r="F21" s="77"/>
      <c r="G21" s="73" t="s">
        <v>64</v>
      </c>
      <c r="H21" s="129" t="s">
        <v>65</v>
      </c>
      <c r="I21" s="129"/>
      <c r="J21" s="130">
        <v>24</v>
      </c>
      <c r="K21" s="131"/>
      <c r="L21" s="21"/>
      <c r="M21" s="48" t="s">
        <v>1</v>
      </c>
      <c r="N21" s="48" t="s">
        <v>9</v>
      </c>
      <c r="O21" s="56">
        <v>12</v>
      </c>
      <c r="P21" s="49">
        <v>0</v>
      </c>
      <c r="Q21" s="148"/>
    </row>
    <row r="22" spans="1:26" s="16" customFormat="1" ht="15.75" customHeight="1" x14ac:dyDescent="0.25">
      <c r="A22" s="72">
        <v>3</v>
      </c>
      <c r="B22" s="77" t="s">
        <v>67</v>
      </c>
      <c r="C22" s="77"/>
      <c r="D22" s="77"/>
      <c r="E22" s="77"/>
      <c r="F22" s="77"/>
      <c r="G22" s="73" t="s">
        <v>64</v>
      </c>
      <c r="H22" s="132" t="s">
        <v>65</v>
      </c>
      <c r="I22" s="132"/>
      <c r="J22" s="130">
        <v>62</v>
      </c>
      <c r="K22" s="131"/>
      <c r="L22" s="21"/>
      <c r="M22" s="48" t="s">
        <v>1</v>
      </c>
      <c r="N22" s="48" t="s">
        <v>9</v>
      </c>
      <c r="O22" s="56">
        <v>16.899999999999999</v>
      </c>
      <c r="P22" s="55">
        <v>39.99</v>
      </c>
      <c r="Q22" s="150"/>
    </row>
    <row r="23" spans="1:26" s="16" customFormat="1" ht="15.75" customHeight="1" x14ac:dyDescent="0.25">
      <c r="A23" s="133">
        <v>4</v>
      </c>
      <c r="B23" s="77" t="s">
        <v>68</v>
      </c>
      <c r="C23" s="77"/>
      <c r="D23" s="77"/>
      <c r="E23" s="77"/>
      <c r="F23" s="77"/>
      <c r="G23" s="103" t="s">
        <v>69</v>
      </c>
      <c r="H23" s="104" t="str">
        <f>A51</f>
        <v>глина</v>
      </c>
      <c r="I23" s="105"/>
      <c r="J23" s="134">
        <f>J22-J21</f>
        <v>38</v>
      </c>
      <c r="K23" s="131"/>
      <c r="L23" s="21"/>
      <c r="M23" s="48" t="s">
        <v>2</v>
      </c>
      <c r="N23" s="157" t="s">
        <v>10</v>
      </c>
      <c r="O23" s="56">
        <v>17</v>
      </c>
      <c r="P23" s="154">
        <v>100</v>
      </c>
      <c r="Q23" s="150"/>
    </row>
    <row r="24" spans="1:26" s="16" customFormat="1" ht="15" customHeight="1" x14ac:dyDescent="0.25">
      <c r="A24" s="133"/>
      <c r="B24" s="77"/>
      <c r="C24" s="77"/>
      <c r="D24" s="77"/>
      <c r="E24" s="77"/>
      <c r="F24" s="77"/>
      <c r="G24" s="103"/>
      <c r="H24" s="135" t="str">
        <f>IF(H23=M4,K47,IF(H23=M5,K48,IF(H23=M6,K49)))</f>
        <v>Ip ≥ 17</v>
      </c>
      <c r="I24" s="136"/>
      <c r="J24" s="134"/>
      <c r="K24" s="131"/>
      <c r="L24" s="21"/>
      <c r="M24" s="48" t="s">
        <v>2</v>
      </c>
      <c r="N24" s="157" t="s">
        <v>10</v>
      </c>
      <c r="O24" s="56">
        <v>26.9</v>
      </c>
      <c r="P24" s="49">
        <v>40</v>
      </c>
      <c r="Q24" s="150"/>
    </row>
    <row r="25" spans="1:26" s="16" customFormat="1" ht="12.75" customHeight="1" x14ac:dyDescent="0.25">
      <c r="A25" s="133">
        <v>5</v>
      </c>
      <c r="B25" s="77" t="s">
        <v>70</v>
      </c>
      <c r="C25" s="77"/>
      <c r="D25" s="77"/>
      <c r="E25" s="77"/>
      <c r="F25" s="77"/>
      <c r="G25" s="103" t="s">
        <v>64</v>
      </c>
      <c r="H25" s="137" t="str">
        <f>B51</f>
        <v>тяжелая</v>
      </c>
      <c r="I25" s="138"/>
      <c r="J25" s="102">
        <f>SUM(F5:J5)</f>
        <v>68.27</v>
      </c>
      <c r="K25" s="131"/>
      <c r="L25" s="21"/>
      <c r="M25" s="48" t="s">
        <v>2</v>
      </c>
      <c r="N25" s="157" t="s">
        <v>11</v>
      </c>
      <c r="O25" s="56">
        <v>17</v>
      </c>
      <c r="P25" s="49">
        <v>0</v>
      </c>
      <c r="Q25" s="150"/>
    </row>
    <row r="26" spans="1:26" s="16" customFormat="1" ht="7.5" customHeight="1" x14ac:dyDescent="0.25">
      <c r="A26" s="133"/>
      <c r="B26" s="77"/>
      <c r="C26" s="77"/>
      <c r="D26" s="77"/>
      <c r="E26" s="77"/>
      <c r="F26" s="77"/>
      <c r="G26" s="103"/>
      <c r="H26" s="139"/>
      <c r="I26" s="140"/>
      <c r="J26" s="134"/>
      <c r="K26" s="131"/>
      <c r="L26" s="21"/>
      <c r="M26" s="48" t="s">
        <v>2</v>
      </c>
      <c r="N26" s="157" t="s">
        <v>11</v>
      </c>
      <c r="O26" s="56">
        <v>26.9</v>
      </c>
      <c r="P26" s="55">
        <v>39.99</v>
      </c>
      <c r="Q26" s="150"/>
    </row>
    <row r="27" spans="1:26" s="16" customFormat="1" ht="7.5" customHeight="1" x14ac:dyDescent="0.25">
      <c r="A27" s="133"/>
      <c r="B27" s="77"/>
      <c r="C27" s="77"/>
      <c r="D27" s="77"/>
      <c r="E27" s="77"/>
      <c r="F27" s="77"/>
      <c r="G27" s="103"/>
      <c r="H27" s="106" t="str">
        <f>IF(H25="","",IF(H25=N10,J47,IF(H25=N12,J48,IF(H25=N14,J49,IF(H25=N17,J50,IF(H25=N19,J49,IF(H25=N21,J50,IF(H25=N23,J49,IF(H25=N25,J50,IF(H25=N27,J51))))))))))</f>
        <v>не регламентируется</v>
      </c>
      <c r="I27" s="107"/>
      <c r="J27" s="134"/>
      <c r="K27" s="131"/>
      <c r="L27" s="21"/>
      <c r="M27" s="48" t="s">
        <v>2</v>
      </c>
      <c r="N27" s="48" t="s">
        <v>12</v>
      </c>
      <c r="O27" s="56">
        <v>100</v>
      </c>
      <c r="P27" s="49">
        <v>100</v>
      </c>
      <c r="Q27" s="150"/>
    </row>
    <row r="28" spans="1:26" s="16" customFormat="1" ht="7.5" customHeight="1" x14ac:dyDescent="0.25">
      <c r="A28" s="133"/>
      <c r="B28" s="77"/>
      <c r="C28" s="77"/>
      <c r="D28" s="77"/>
      <c r="E28" s="77"/>
      <c r="F28" s="77"/>
      <c r="G28" s="103"/>
      <c r="H28" s="106"/>
      <c r="I28" s="107"/>
      <c r="J28" s="134"/>
      <c r="K28" s="131"/>
      <c r="L28" s="21"/>
      <c r="M28" s="48" t="s">
        <v>2</v>
      </c>
      <c r="N28" s="48" t="s">
        <v>12</v>
      </c>
      <c r="O28" s="56">
        <v>27</v>
      </c>
      <c r="P28" s="49">
        <v>0</v>
      </c>
      <c r="Q28" s="150"/>
    </row>
    <row r="29" spans="1:26" s="16" customFormat="1" ht="8.25" customHeight="1" x14ac:dyDescent="0.25">
      <c r="A29" s="133">
        <v>6</v>
      </c>
      <c r="B29" s="77" t="s">
        <v>75</v>
      </c>
      <c r="C29" s="77"/>
      <c r="D29" s="77"/>
      <c r="E29" s="77"/>
      <c r="F29" s="77"/>
      <c r="G29" s="141" t="s">
        <v>64</v>
      </c>
      <c r="H29" s="104"/>
      <c r="I29" s="105"/>
      <c r="J29" s="143">
        <f>SUM(B5:E5)</f>
        <v>0</v>
      </c>
      <c r="K29" s="144"/>
      <c r="L29" s="23"/>
      <c r="M29" s="48"/>
      <c r="N29" s="156"/>
      <c r="O29" s="56"/>
      <c r="P29" s="49"/>
      <c r="Q29" s="150"/>
      <c r="T29" s="150"/>
    </row>
    <row r="30" spans="1:26" s="16" customFormat="1" ht="8.25" customHeight="1" x14ac:dyDescent="0.25">
      <c r="A30" s="133"/>
      <c r="B30" s="77"/>
      <c r="C30" s="77"/>
      <c r="D30" s="77"/>
      <c r="E30" s="77"/>
      <c r="F30" s="77"/>
      <c r="G30" s="142"/>
      <c r="H30" s="106"/>
      <c r="I30" s="107"/>
      <c r="J30" s="143"/>
      <c r="K30" s="144"/>
      <c r="L30" s="23"/>
      <c r="T30" s="48"/>
      <c r="U30" s="156"/>
      <c r="V30" s="56"/>
      <c r="W30" s="49"/>
    </row>
    <row r="31" spans="1:26" s="16" customFormat="1" ht="8.25" customHeight="1" x14ac:dyDescent="0.25">
      <c r="A31" s="133"/>
      <c r="B31" s="77"/>
      <c r="C31" s="77"/>
      <c r="D31" s="77"/>
      <c r="E31" s="77"/>
      <c r="F31" s="77"/>
      <c r="G31" s="142"/>
      <c r="H31" s="145" t="str">
        <f>IF(J29&lt;O51,"-",IF(J29&lt;=25,"От 15 до 25 включ.",IF(J29&gt;25,"Св. 25 до 50 включ.")))</f>
        <v>-</v>
      </c>
      <c r="I31" s="146"/>
      <c r="J31" s="143"/>
      <c r="K31" s="144"/>
      <c r="L31" s="23"/>
      <c r="M31" s="46" t="s">
        <v>78</v>
      </c>
      <c r="N31" s="44"/>
      <c r="O31" s="44"/>
      <c r="P31" s="44"/>
      <c r="Q31" s="44"/>
      <c r="R31" s="44"/>
      <c r="T31" s="48"/>
      <c r="U31" s="156"/>
      <c r="V31" s="56"/>
      <c r="W31" s="49"/>
    </row>
    <row r="32" spans="1:26" s="16" customFormat="1" ht="8.25" customHeight="1" x14ac:dyDescent="0.25">
      <c r="A32" s="133"/>
      <c r="B32" s="77"/>
      <c r="C32" s="77"/>
      <c r="D32" s="77"/>
      <c r="E32" s="77"/>
      <c r="F32" s="77"/>
      <c r="G32" s="142"/>
      <c r="H32" s="145"/>
      <c r="I32" s="146"/>
      <c r="J32" s="143"/>
      <c r="K32" s="144"/>
      <c r="L32" s="23"/>
      <c r="M32" s="48"/>
      <c r="N32" s="48"/>
      <c r="O32" s="48" t="s">
        <v>48</v>
      </c>
      <c r="P32" s="48"/>
      <c r="Q32" s="48"/>
      <c r="R32" s="48"/>
      <c r="T32" s="48"/>
      <c r="U32" s="156"/>
      <c r="V32" s="56"/>
      <c r="W32" s="49"/>
    </row>
    <row r="33" spans="1:28" s="16" customFormat="1" ht="7.5" customHeight="1" x14ac:dyDescent="0.25">
      <c r="A33" s="74">
        <v>7</v>
      </c>
      <c r="B33" s="77" t="s">
        <v>71</v>
      </c>
      <c r="C33" s="77"/>
      <c r="D33" s="77"/>
      <c r="E33" s="77"/>
      <c r="F33" s="77"/>
      <c r="G33" s="103" t="s">
        <v>69</v>
      </c>
      <c r="H33" s="104" t="str">
        <f ca="1">D51</f>
        <v>полутвердая</v>
      </c>
      <c r="I33" s="105"/>
      <c r="J33" s="102">
        <f>(J20-J21)/J23</f>
        <v>7.8947368421052627E-2</v>
      </c>
      <c r="K33" s="100"/>
      <c r="L33" s="23"/>
      <c r="M33" s="48"/>
      <c r="N33" s="48"/>
      <c r="O33" s="48" t="s">
        <v>45</v>
      </c>
      <c r="P33" s="48" t="s">
        <v>46</v>
      </c>
      <c r="Q33" s="48"/>
      <c r="R33" s="48"/>
      <c r="T33" s="48"/>
      <c r="U33" s="156"/>
      <c r="V33" s="56"/>
      <c r="W33" s="49"/>
    </row>
    <row r="34" spans="1:28" s="16" customFormat="1" ht="7.5" customHeight="1" x14ac:dyDescent="0.25">
      <c r="A34" s="75"/>
      <c r="B34" s="77"/>
      <c r="C34" s="77"/>
      <c r="D34" s="77"/>
      <c r="E34" s="77"/>
      <c r="F34" s="77"/>
      <c r="G34" s="103"/>
      <c r="H34" s="106"/>
      <c r="I34" s="107"/>
      <c r="J34" s="102"/>
      <c r="K34" s="100"/>
      <c r="L34" s="21"/>
      <c r="M34" s="48" t="s">
        <v>28</v>
      </c>
      <c r="N34" s="48" t="s">
        <v>29</v>
      </c>
      <c r="O34" s="48">
        <v>-9</v>
      </c>
      <c r="P34" s="48">
        <v>-1.0000000000000001E-5</v>
      </c>
      <c r="Q34" s="48"/>
      <c r="R34" s="48"/>
      <c r="T34" s="48"/>
      <c r="U34" s="156"/>
      <c r="V34" s="56"/>
      <c r="W34" s="49"/>
    </row>
    <row r="35" spans="1:28" s="16" customFormat="1" ht="7.5" customHeight="1" x14ac:dyDescent="0.25">
      <c r="A35" s="75"/>
      <c r="B35" s="77"/>
      <c r="C35" s="77"/>
      <c r="D35" s="77"/>
      <c r="E35" s="77"/>
      <c r="F35" s="77"/>
      <c r="G35" s="103"/>
      <c r="H35" s="108" t="str">
        <f ca="1">IF(H33=N34,I47,IF(H33=N35,I48,IF(H33=N36,I49,IF(H33=N37,I50,IF(H33=N38,I51,IF(H33=N39,I52,IF(H33=N40,I53,IF(H33=N41,I54,IF(H33=N42,I55,IF(H33=N44,I57,IF(H33=N45,I58,IF(H33=N46,I59,IF(H33=N47,I60)))))))))))))</f>
        <v>0 ≤ IL ≤ 0,25</v>
      </c>
      <c r="I35" s="109"/>
      <c r="J35" s="102"/>
      <c r="K35" s="100"/>
      <c r="L35" s="44"/>
      <c r="M35" s="48" t="s">
        <v>28</v>
      </c>
      <c r="N35" s="48" t="s">
        <v>30</v>
      </c>
      <c r="O35" s="48">
        <v>0</v>
      </c>
      <c r="P35" s="48">
        <v>1</v>
      </c>
      <c r="Q35" s="48"/>
      <c r="R35" s="48"/>
      <c r="T35" s="48"/>
      <c r="U35" s="156"/>
      <c r="V35" s="56"/>
      <c r="W35" s="49"/>
    </row>
    <row r="36" spans="1:28" s="16" customFormat="1" ht="7.5" customHeight="1" x14ac:dyDescent="0.25">
      <c r="A36" s="76"/>
      <c r="B36" s="77"/>
      <c r="C36" s="77"/>
      <c r="D36" s="77"/>
      <c r="E36" s="77"/>
      <c r="F36" s="77"/>
      <c r="G36" s="103"/>
      <c r="H36" s="110"/>
      <c r="I36" s="111"/>
      <c r="J36" s="102"/>
      <c r="K36" s="100"/>
      <c r="L36" s="44"/>
      <c r="M36" s="48" t="s">
        <v>28</v>
      </c>
      <c r="N36" s="48" t="s">
        <v>31</v>
      </c>
      <c r="O36" s="48">
        <v>1</v>
      </c>
      <c r="P36" s="48">
        <v>10</v>
      </c>
      <c r="Q36" s="48"/>
      <c r="R36" s="48"/>
      <c r="T36" s="48"/>
      <c r="U36" s="156"/>
      <c r="V36" s="56"/>
      <c r="W36" s="49"/>
    </row>
    <row r="37" spans="1:28" s="16" customFormat="1" ht="16.5" customHeight="1" x14ac:dyDescent="0.25">
      <c r="A37" s="72">
        <v>8</v>
      </c>
      <c r="B37" s="77" t="s">
        <v>72</v>
      </c>
      <c r="C37" s="77"/>
      <c r="D37" s="77"/>
      <c r="E37" s="77"/>
      <c r="F37" s="77"/>
      <c r="G37" s="73" t="s">
        <v>73</v>
      </c>
      <c r="H37" s="85" t="s">
        <v>65</v>
      </c>
      <c r="I37" s="85"/>
      <c r="J37" s="99" t="s">
        <v>69</v>
      </c>
      <c r="K37" s="100"/>
      <c r="L37" s="44"/>
      <c r="M37" s="48" t="s">
        <v>1</v>
      </c>
      <c r="N37" s="48" t="s">
        <v>32</v>
      </c>
      <c r="O37" s="48">
        <v>-9</v>
      </c>
      <c r="P37" s="48">
        <v>-1.0000000000000001E-5</v>
      </c>
      <c r="Q37" s="48"/>
      <c r="R37" s="48"/>
      <c r="T37" s="48"/>
      <c r="U37" s="156"/>
      <c r="AB37" s="44"/>
    </row>
    <row r="38" spans="1:28" s="16" customFormat="1" ht="16.5" customHeight="1" thickBot="1" x14ac:dyDescent="0.3">
      <c r="A38" s="41">
        <v>9</v>
      </c>
      <c r="B38" s="101" t="s">
        <v>74</v>
      </c>
      <c r="C38" s="101"/>
      <c r="D38" s="101"/>
      <c r="E38" s="101"/>
      <c r="F38" s="101"/>
      <c r="G38" s="42" t="s">
        <v>64</v>
      </c>
      <c r="H38" s="112" t="s">
        <v>65</v>
      </c>
      <c r="I38" s="112"/>
      <c r="J38" s="113" t="s">
        <v>69</v>
      </c>
      <c r="K38" s="114"/>
      <c r="L38" s="44"/>
      <c r="M38" s="48" t="s">
        <v>1</v>
      </c>
      <c r="N38" s="48" t="s">
        <v>33</v>
      </c>
      <c r="O38" s="48">
        <v>0</v>
      </c>
      <c r="P38" s="48">
        <v>0.25</v>
      </c>
      <c r="Q38" s="48"/>
      <c r="R38" s="48"/>
      <c r="T38" s="48"/>
      <c r="U38" s="156"/>
      <c r="AB38" s="44"/>
    </row>
    <row r="39" spans="1:28" s="16" customFormat="1" ht="12.75" customHeight="1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8" t="s">
        <v>1</v>
      </c>
      <c r="N39" s="48" t="s">
        <v>34</v>
      </c>
      <c r="O39" s="55">
        <v>0.25000099999999997</v>
      </c>
      <c r="P39" s="48">
        <v>0.5</v>
      </c>
      <c r="Q39" s="48"/>
      <c r="R39" s="48"/>
      <c r="T39" s="48"/>
      <c r="U39" s="156"/>
      <c r="AB39" s="44"/>
    </row>
    <row r="40" spans="1:28" s="16" customFormat="1" ht="15.75" customHeight="1" x14ac:dyDescent="0.25">
      <c r="A40" s="57" t="s">
        <v>80</v>
      </c>
      <c r="B40" s="35" t="str">
        <f ca="1">IF(C52="",A56&amp;" "&amp;A52&amp;" "&amp;B52&amp;" "&amp;C52&amp;" "&amp;D52&amp;" "&amp;A58&amp;"",A56&amp;" "&amp;A52&amp;" "&amp;B52&amp;" "&amp;C52&amp;" "&amp;D52&amp;" "&amp;A57)</f>
        <v>Грунт классифицируется, как глина тяжелая  полутвердая по ГОСТ 25100-2011 табл. Б. 16, Б. 17, Б. 19.</v>
      </c>
      <c r="D40" s="34"/>
      <c r="E40" s="34"/>
      <c r="F40" s="34"/>
      <c r="G40" s="34"/>
      <c r="H40" s="34"/>
      <c r="I40" s="34"/>
      <c r="J40" s="34"/>
      <c r="K40" s="34"/>
      <c r="L40" s="44"/>
      <c r="M40" s="48" t="s">
        <v>1</v>
      </c>
      <c r="N40" s="48" t="s">
        <v>35</v>
      </c>
      <c r="O40" s="56">
        <v>0.50000009999999995</v>
      </c>
      <c r="P40" s="48">
        <v>0.75</v>
      </c>
      <c r="Q40" s="48"/>
      <c r="R40" s="48"/>
      <c r="T40" s="48"/>
      <c r="U40" s="156"/>
      <c r="AB40" s="44"/>
    </row>
    <row r="41" spans="1:28" s="16" customFormat="1" ht="15.75" x14ac:dyDescent="0.25">
      <c r="A41" s="34"/>
      <c r="B41" s="35" t="s">
        <v>88</v>
      </c>
      <c r="D41" s="34"/>
      <c r="E41" s="34"/>
      <c r="F41" s="34"/>
      <c r="G41" s="34"/>
      <c r="H41" s="34"/>
      <c r="I41" s="34"/>
      <c r="J41" s="34"/>
      <c r="K41" s="34"/>
      <c r="L41" s="44"/>
      <c r="M41" s="48" t="s">
        <v>1</v>
      </c>
      <c r="N41" s="48" t="s">
        <v>36</v>
      </c>
      <c r="O41" s="55">
        <v>0.75000001000000005</v>
      </c>
      <c r="P41" s="48">
        <v>1</v>
      </c>
      <c r="Q41" s="48"/>
      <c r="R41" s="48"/>
      <c r="T41" s="48"/>
      <c r="U41" s="156"/>
      <c r="AB41" s="44"/>
    </row>
    <row r="42" spans="1:28" s="16" customFormat="1" ht="15.75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8" t="s">
        <v>1</v>
      </c>
      <c r="N42" s="48" t="s">
        <v>37</v>
      </c>
      <c r="O42" s="49">
        <v>1.0001</v>
      </c>
      <c r="P42" s="48">
        <v>10</v>
      </c>
      <c r="Q42" s="48"/>
      <c r="R42" s="48"/>
      <c r="T42" s="48"/>
      <c r="U42" s="156"/>
      <c r="AB42" s="44"/>
    </row>
    <row r="43" spans="1:28" s="16" customFormat="1" ht="12.75" customHeight="1" x14ac:dyDescent="0.25">
      <c r="A43" s="44"/>
      <c r="B43" s="59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8" t="s">
        <v>2</v>
      </c>
      <c r="N43" s="48" t="s">
        <v>29</v>
      </c>
      <c r="O43" s="48">
        <v>-9</v>
      </c>
      <c r="P43" s="48">
        <v>-1.0000000000000001E-5</v>
      </c>
      <c r="Q43" s="48"/>
      <c r="R43" s="48"/>
      <c r="T43" s="48"/>
      <c r="U43" s="156"/>
      <c r="AB43" s="44"/>
    </row>
    <row r="44" spans="1:28" s="16" customFormat="1" ht="12.75" customHeight="1" x14ac:dyDescent="0.25">
      <c r="A44" s="44"/>
      <c r="B44" s="59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8" t="s">
        <v>2</v>
      </c>
      <c r="N44" s="48" t="s">
        <v>38</v>
      </c>
      <c r="O44" s="49">
        <v>9.9999999999999995E-7</v>
      </c>
      <c r="P44" s="48">
        <v>0.25</v>
      </c>
      <c r="Q44" s="48"/>
      <c r="R44" s="48"/>
      <c r="T44" s="48"/>
      <c r="U44" s="156"/>
      <c r="AB44" s="44"/>
    </row>
    <row r="45" spans="1:28" s="16" customFormat="1" ht="15.75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8" t="s">
        <v>2</v>
      </c>
      <c r="N45" s="48" t="s">
        <v>39</v>
      </c>
      <c r="O45" s="55">
        <v>0.25000099999999997</v>
      </c>
      <c r="P45" s="48">
        <v>0.5</v>
      </c>
      <c r="Q45" s="48"/>
      <c r="R45" s="48"/>
      <c r="T45" s="48"/>
      <c r="U45" s="156"/>
      <c r="AB45" s="44"/>
    </row>
    <row r="46" spans="1:28" s="13" customFormat="1" ht="12.75" customHeight="1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8" t="s">
        <v>2</v>
      </c>
      <c r="N46" s="48" t="s">
        <v>40</v>
      </c>
      <c r="O46" s="56">
        <v>0.50000100000000003</v>
      </c>
      <c r="P46" s="48">
        <v>0.75</v>
      </c>
      <c r="Q46" s="48"/>
      <c r="R46" s="48"/>
      <c r="T46" s="48"/>
      <c r="U46" s="156"/>
      <c r="AB46" s="44"/>
    </row>
    <row r="47" spans="1:28" s="13" customFormat="1" ht="18.75" x14ac:dyDescent="0.35">
      <c r="A47" s="44"/>
      <c r="B47" s="44"/>
      <c r="C47" s="44"/>
      <c r="D47" s="44"/>
      <c r="E47" s="44"/>
      <c r="F47" s="44"/>
      <c r="G47" s="44"/>
      <c r="H47" s="48" t="s">
        <v>29</v>
      </c>
      <c r="I47" s="60" t="s">
        <v>89</v>
      </c>
      <c r="J47" s="61" t="s">
        <v>90</v>
      </c>
      <c r="K47" s="147" t="s">
        <v>91</v>
      </c>
      <c r="L47" s="153"/>
      <c r="M47" s="48" t="s">
        <v>2</v>
      </c>
      <c r="N47" s="48" t="s">
        <v>41</v>
      </c>
      <c r="O47" s="55">
        <v>0.75000009999999995</v>
      </c>
      <c r="P47" s="48">
        <v>1</v>
      </c>
      <c r="Q47" s="48"/>
      <c r="R47" s="48"/>
      <c r="T47" s="48"/>
      <c r="U47" s="156"/>
      <c r="AB47" s="44"/>
    </row>
    <row r="48" spans="1:28" s="13" customFormat="1" ht="24" customHeight="1" x14ac:dyDescent="0.35">
      <c r="A48" s="62" t="s">
        <v>42</v>
      </c>
      <c r="B48" s="62" t="s">
        <v>3</v>
      </c>
      <c r="C48" s="62" t="s">
        <v>13</v>
      </c>
      <c r="D48" s="62" t="s">
        <v>43</v>
      </c>
      <c r="E48" s="44"/>
      <c r="F48" s="44"/>
      <c r="G48" s="44"/>
      <c r="H48" s="48" t="s">
        <v>30</v>
      </c>
      <c r="I48" s="60" t="s">
        <v>92</v>
      </c>
      <c r="J48" s="61" t="s">
        <v>93</v>
      </c>
      <c r="K48" s="147" t="s">
        <v>94</v>
      </c>
      <c r="L48" s="153"/>
      <c r="M48" s="48" t="s">
        <v>2</v>
      </c>
      <c r="N48" s="48" t="s">
        <v>31</v>
      </c>
      <c r="O48" s="49">
        <v>1.0000009999999999</v>
      </c>
      <c r="P48" s="48">
        <v>10</v>
      </c>
      <c r="Q48" s="48"/>
      <c r="R48" s="48"/>
      <c r="T48" s="48"/>
      <c r="U48" s="156"/>
      <c r="AB48" s="44"/>
    </row>
    <row r="49" spans="1:28" s="13" customFormat="1" ht="18.75" x14ac:dyDescent="0.35">
      <c r="A49" s="63">
        <f>J23</f>
        <v>38</v>
      </c>
      <c r="B49" s="64">
        <f>J25</f>
        <v>68.27</v>
      </c>
      <c r="C49" s="64">
        <f>J29</f>
        <v>0</v>
      </c>
      <c r="D49" s="64">
        <f>J33</f>
        <v>7.8947368421052627E-2</v>
      </c>
      <c r="E49" s="44"/>
      <c r="F49" s="44"/>
      <c r="G49" s="44"/>
      <c r="H49" s="48" t="s">
        <v>31</v>
      </c>
      <c r="I49" s="60" t="s">
        <v>95</v>
      </c>
      <c r="J49" s="61" t="s">
        <v>96</v>
      </c>
      <c r="K49" s="147" t="s">
        <v>97</v>
      </c>
      <c r="L49" s="153"/>
      <c r="M49" s="151" t="s">
        <v>79</v>
      </c>
      <c r="N49" s="48"/>
      <c r="O49" s="48"/>
      <c r="P49" s="48"/>
      <c r="Q49" s="44"/>
      <c r="R49" s="44"/>
      <c r="T49" s="48"/>
      <c r="U49" s="156"/>
      <c r="AB49" s="44"/>
    </row>
    <row r="50" spans="1:28" s="13" customFormat="1" ht="15.75" x14ac:dyDescent="0.25">
      <c r="A50" s="44"/>
      <c r="B50" s="44"/>
      <c r="C50" s="44"/>
      <c r="D50" s="44"/>
      <c r="E50" s="44"/>
      <c r="F50" s="44"/>
      <c r="G50" s="44"/>
      <c r="H50" s="48" t="s">
        <v>32</v>
      </c>
      <c r="I50" s="60" t="s">
        <v>98</v>
      </c>
      <c r="J50" s="61" t="s">
        <v>99</v>
      </c>
      <c r="K50" s="147"/>
      <c r="L50" s="153"/>
      <c r="M50" s="48" t="s">
        <v>13</v>
      </c>
      <c r="N50" s="48"/>
      <c r="O50" s="48" t="s">
        <v>45</v>
      </c>
      <c r="P50" s="48" t="s">
        <v>46</v>
      </c>
      <c r="Q50" s="44"/>
      <c r="R50" s="44"/>
      <c r="T50" s="48"/>
      <c r="U50" s="156"/>
      <c r="AB50" s="44"/>
    </row>
    <row r="51" spans="1:28" s="13" customFormat="1" ht="15.75" x14ac:dyDescent="0.25">
      <c r="A51" s="44" t="str">
        <f>INDEX(M4:M6,MATCH(A49,P4:P6)+1)</f>
        <v>глина</v>
      </c>
      <c r="B51" s="44" t="str">
        <f>IF(B49&lt;INDEX(P10:P28,MATCH(A49,O10:O28)+2),INDEX(N10:N28,MATCH(A49,O10:O28)+1),INDEX(N10:N28,MATCH(A49,O10:O28)+2))</f>
        <v>тяжелая</v>
      </c>
      <c r="C51" s="65" t="str">
        <f ca="1">IF(C49&gt;=15,INDEX(N51:N78,MATCH(A51,M51:M78,0)+IFERROR(MATCH(C49,OFFSET(P50,MATCH(A51,M51:M78,0),COUNTIF(M51:M78,A51))),0)),"")</f>
        <v/>
      </c>
      <c r="D51" s="44" t="str">
        <f ca="1">INDEX(N34:N48,MATCH(A51,M34:M48,0)+IFERROR(MATCH(D49,OFFSET(P33,MATCH(A51,M34:M48,0),,COUNTIF(M34:M48,A51))),0))</f>
        <v>полутвердая</v>
      </c>
      <c r="E51" s="44"/>
      <c r="F51" s="44"/>
      <c r="G51" s="44"/>
      <c r="H51" s="48" t="s">
        <v>33</v>
      </c>
      <c r="I51" s="60" t="s">
        <v>100</v>
      </c>
      <c r="J51" s="66" t="s">
        <v>101</v>
      </c>
      <c r="K51" s="147"/>
      <c r="L51" s="153"/>
      <c r="M51" s="58" t="s">
        <v>0</v>
      </c>
      <c r="N51" s="58" t="s">
        <v>14</v>
      </c>
      <c r="O51" s="49">
        <v>15</v>
      </c>
      <c r="P51" s="49">
        <v>25</v>
      </c>
      <c r="Q51" s="44"/>
      <c r="R51" s="44"/>
      <c r="T51" s="48"/>
      <c r="U51" s="156"/>
      <c r="AB51" s="44"/>
    </row>
    <row r="52" spans="1:28" s="68" customFormat="1" ht="15.75" x14ac:dyDescent="0.25">
      <c r="A52" s="44" t="str">
        <f>H23</f>
        <v>глина</v>
      </c>
      <c r="B52" s="44" t="str">
        <f>H25</f>
        <v>тяжелая</v>
      </c>
      <c r="C52" s="67" t="str">
        <f>IF(H29&gt;0,H29,"")</f>
        <v/>
      </c>
      <c r="D52" s="44" t="str">
        <f ca="1">H33</f>
        <v>полутвердая</v>
      </c>
      <c r="E52" s="44"/>
      <c r="F52" s="44"/>
      <c r="G52" s="44"/>
      <c r="H52" s="48" t="s">
        <v>34</v>
      </c>
      <c r="I52" s="60" t="s">
        <v>102</v>
      </c>
      <c r="J52" s="61"/>
      <c r="K52" s="147"/>
      <c r="L52" s="153"/>
      <c r="M52" s="58" t="s">
        <v>0</v>
      </c>
      <c r="N52" s="58" t="s">
        <v>15</v>
      </c>
      <c r="O52" s="49">
        <v>15</v>
      </c>
      <c r="P52" s="49">
        <v>25</v>
      </c>
      <c r="Q52" s="44"/>
      <c r="R52" s="44"/>
      <c r="T52" s="48"/>
      <c r="U52" s="156"/>
      <c r="AB52" s="44"/>
    </row>
    <row r="53" spans="1:28" s="68" customFormat="1" ht="15.75" x14ac:dyDescent="0.25">
      <c r="A53" s="44"/>
      <c r="B53" s="44"/>
      <c r="C53" s="44"/>
      <c r="D53" s="44"/>
      <c r="E53" s="44"/>
      <c r="F53" s="44"/>
      <c r="G53" s="44"/>
      <c r="H53" s="48" t="s">
        <v>35</v>
      </c>
      <c r="I53" s="60" t="s">
        <v>103</v>
      </c>
      <c r="J53" s="61"/>
      <c r="K53" s="147"/>
      <c r="L53" s="153"/>
      <c r="M53" s="58" t="s">
        <v>0</v>
      </c>
      <c r="N53" s="58" t="s">
        <v>16</v>
      </c>
      <c r="O53" s="49">
        <v>15</v>
      </c>
      <c r="P53" s="49">
        <v>25</v>
      </c>
      <c r="Q53" s="44"/>
      <c r="R53" s="44"/>
      <c r="T53" s="48"/>
      <c r="U53" s="156"/>
      <c r="AB53" s="44"/>
    </row>
    <row r="54" spans="1:28" s="68" customFormat="1" ht="15.75" x14ac:dyDescent="0.25">
      <c r="A54" s="69" t="str">
        <f ca="1">A51&amp;" "&amp;B51&amp;" "&amp;C51&amp;" "&amp;D51</f>
        <v>глина тяжелая  полутвердая</v>
      </c>
      <c r="B54" s="67"/>
      <c r="C54" s="67"/>
      <c r="D54" s="67"/>
      <c r="E54" s="44"/>
      <c r="F54" s="44"/>
      <c r="G54" s="44"/>
      <c r="H54" s="48" t="s">
        <v>36</v>
      </c>
      <c r="I54" s="60" t="s">
        <v>104</v>
      </c>
      <c r="J54" s="61"/>
      <c r="K54" s="147"/>
      <c r="L54" s="153"/>
      <c r="M54" s="58" t="s">
        <v>0</v>
      </c>
      <c r="N54" s="58" t="s">
        <v>17</v>
      </c>
      <c r="O54" s="49">
        <v>15</v>
      </c>
      <c r="P54" s="49">
        <v>25</v>
      </c>
      <c r="Q54" s="44"/>
      <c r="R54" s="44"/>
      <c r="T54" s="48"/>
      <c r="U54" s="156"/>
      <c r="AB54" s="44"/>
    </row>
    <row r="55" spans="1:28" s="68" customFormat="1" ht="15.75" x14ac:dyDescent="0.25">
      <c r="A55" s="44"/>
      <c r="B55" s="44"/>
      <c r="C55" s="44"/>
      <c r="D55" s="44"/>
      <c r="E55" s="44"/>
      <c r="F55" s="44"/>
      <c r="G55" s="44"/>
      <c r="H55" s="48" t="s">
        <v>37</v>
      </c>
      <c r="I55" s="60" t="s">
        <v>95</v>
      </c>
      <c r="J55" s="61"/>
      <c r="K55" s="44"/>
      <c r="L55" s="44"/>
      <c r="M55" s="58" t="s">
        <v>0</v>
      </c>
      <c r="N55" s="58" t="s">
        <v>18</v>
      </c>
      <c r="O55" s="49">
        <v>15</v>
      </c>
      <c r="P55" s="49">
        <v>25</v>
      </c>
      <c r="Q55" s="44"/>
      <c r="R55" s="44"/>
      <c r="T55" s="48"/>
      <c r="U55" s="156"/>
      <c r="AB55" s="44"/>
    </row>
    <row r="56" spans="1:28" s="68" customFormat="1" ht="15.75" x14ac:dyDescent="0.25">
      <c r="A56" s="44" t="s">
        <v>81</v>
      </c>
      <c r="B56" s="44"/>
      <c r="C56" s="44"/>
      <c r="D56" s="44"/>
      <c r="E56" s="44"/>
      <c r="F56" s="44"/>
      <c r="G56" s="44"/>
      <c r="H56" s="48" t="s">
        <v>29</v>
      </c>
      <c r="I56" s="60" t="s">
        <v>105</v>
      </c>
      <c r="J56" s="61"/>
      <c r="K56" s="44"/>
      <c r="L56" s="44"/>
      <c r="M56" s="58" t="s">
        <v>1</v>
      </c>
      <c r="N56" s="58" t="s">
        <v>14</v>
      </c>
      <c r="O56" s="49">
        <v>15</v>
      </c>
      <c r="P56" s="49">
        <v>25</v>
      </c>
      <c r="Q56" s="44"/>
      <c r="R56" s="44"/>
      <c r="T56" s="48"/>
      <c r="U56" s="156"/>
      <c r="AB56" s="44"/>
    </row>
    <row r="57" spans="1:28" s="68" customFormat="1" ht="15.75" x14ac:dyDescent="0.25">
      <c r="A57" s="44" t="s">
        <v>85</v>
      </c>
      <c r="B57" s="44"/>
      <c r="C57" s="44"/>
      <c r="D57" s="44"/>
      <c r="E57" s="44"/>
      <c r="F57" s="44"/>
      <c r="G57" s="44"/>
      <c r="H57" s="48" t="s">
        <v>38</v>
      </c>
      <c r="I57" s="60" t="s">
        <v>100</v>
      </c>
      <c r="J57" s="61"/>
      <c r="K57" s="44"/>
      <c r="L57" s="44"/>
      <c r="M57" s="58" t="s">
        <v>1</v>
      </c>
      <c r="N57" s="58" t="s">
        <v>15</v>
      </c>
      <c r="O57" s="49">
        <v>15</v>
      </c>
      <c r="P57" s="49">
        <v>25</v>
      </c>
      <c r="Q57" s="44"/>
      <c r="R57" s="44"/>
      <c r="T57" s="48"/>
      <c r="U57" s="156"/>
      <c r="AB57" s="44"/>
    </row>
    <row r="58" spans="1:28" s="68" customFormat="1" ht="15.75" x14ac:dyDescent="0.25">
      <c r="A58" s="44" t="s">
        <v>86</v>
      </c>
      <c r="B58" s="44"/>
      <c r="C58" s="44"/>
      <c r="D58" s="44"/>
      <c r="E58" s="44"/>
      <c r="F58" s="44"/>
      <c r="G58" s="44"/>
      <c r="H58" s="48" t="s">
        <v>39</v>
      </c>
      <c r="I58" s="60" t="s">
        <v>106</v>
      </c>
      <c r="J58" s="61"/>
      <c r="K58" s="44"/>
      <c r="L58" s="44"/>
      <c r="M58" s="58" t="s">
        <v>1</v>
      </c>
      <c r="N58" s="58" t="s">
        <v>16</v>
      </c>
      <c r="O58" s="49">
        <v>15</v>
      </c>
      <c r="P58" s="49">
        <v>25</v>
      </c>
      <c r="Q58" s="44"/>
      <c r="R58" s="44"/>
      <c r="T58" s="48"/>
      <c r="U58" s="156"/>
      <c r="AB58" s="44"/>
    </row>
    <row r="59" spans="1:28" s="68" customFormat="1" ht="15.75" x14ac:dyDescent="0.25">
      <c r="A59" s="44"/>
      <c r="B59" s="44"/>
      <c r="C59" s="44"/>
      <c r="D59" s="44"/>
      <c r="E59" s="44"/>
      <c r="F59" s="44"/>
      <c r="G59" s="44"/>
      <c r="H59" s="48" t="s">
        <v>40</v>
      </c>
      <c r="I59" s="60" t="s">
        <v>103</v>
      </c>
      <c r="J59" s="61"/>
      <c r="K59" s="44"/>
      <c r="L59" s="44"/>
      <c r="M59" s="58" t="s">
        <v>1</v>
      </c>
      <c r="N59" s="58" t="s">
        <v>17</v>
      </c>
      <c r="O59" s="49">
        <v>15</v>
      </c>
      <c r="P59" s="49">
        <v>25</v>
      </c>
      <c r="Q59" s="44"/>
      <c r="R59" s="44"/>
      <c r="T59" s="48"/>
      <c r="U59" s="156"/>
      <c r="AB59" s="44"/>
    </row>
    <row r="60" spans="1:28" s="68" customFormat="1" ht="15.75" x14ac:dyDescent="0.25">
      <c r="A60" s="44"/>
      <c r="B60" s="44"/>
      <c r="C60" s="44"/>
      <c r="D60" s="44"/>
      <c r="E60" s="44"/>
      <c r="F60" s="44"/>
      <c r="G60" s="44"/>
      <c r="H60" s="48" t="s">
        <v>41</v>
      </c>
      <c r="I60" s="60" t="s">
        <v>104</v>
      </c>
      <c r="J60" s="61"/>
      <c r="K60" s="44"/>
      <c r="L60" s="44"/>
      <c r="M60" s="58" t="s">
        <v>1</v>
      </c>
      <c r="N60" s="58" t="s">
        <v>18</v>
      </c>
      <c r="O60" s="49">
        <v>15</v>
      </c>
      <c r="P60" s="49">
        <v>25</v>
      </c>
      <c r="Q60" s="44"/>
      <c r="R60" s="44"/>
      <c r="T60" s="48"/>
      <c r="U60" s="156"/>
      <c r="AB60" s="44"/>
    </row>
    <row r="61" spans="1:28" s="68" customFormat="1" ht="15.75" x14ac:dyDescent="0.25">
      <c r="A61" s="44"/>
      <c r="B61" s="44"/>
      <c r="C61" s="44"/>
      <c r="D61" s="44"/>
      <c r="E61" s="44"/>
      <c r="F61" s="44"/>
      <c r="G61" s="44"/>
      <c r="H61" s="48" t="s">
        <v>31</v>
      </c>
      <c r="I61" s="152" t="s">
        <v>95</v>
      </c>
      <c r="J61" s="61"/>
      <c r="K61" s="44"/>
      <c r="L61" s="44"/>
      <c r="M61" s="58" t="s">
        <v>19</v>
      </c>
      <c r="N61" s="58" t="s">
        <v>14</v>
      </c>
      <c r="O61" s="49">
        <v>15</v>
      </c>
      <c r="P61" s="49">
        <v>25</v>
      </c>
      <c r="Q61" s="44"/>
      <c r="R61" s="44"/>
      <c r="T61" s="154"/>
      <c r="AB61" s="44"/>
    </row>
    <row r="62" spans="1:28" s="68" customFormat="1" ht="15.75" x14ac:dyDescent="0.25">
      <c r="A62" s="44"/>
      <c r="B62" s="44"/>
      <c r="C62" s="44"/>
      <c r="D62" s="44"/>
      <c r="E62" s="44"/>
      <c r="F62" s="44"/>
      <c r="G62" s="44"/>
      <c r="H62" s="48"/>
      <c r="I62" s="48"/>
      <c r="J62" s="61"/>
      <c r="K62" s="44"/>
      <c r="L62" s="44"/>
      <c r="M62" s="58" t="s">
        <v>19</v>
      </c>
      <c r="N62" s="58" t="s">
        <v>15</v>
      </c>
      <c r="O62" s="49">
        <v>15</v>
      </c>
      <c r="P62" s="49">
        <v>25</v>
      </c>
      <c r="Q62" s="44"/>
      <c r="R62" s="44"/>
      <c r="T62" s="154"/>
      <c r="AB62" s="44"/>
    </row>
    <row r="63" spans="1:28" s="68" customFormat="1" ht="15.75" x14ac:dyDescent="0.25">
      <c r="J63" s="71"/>
      <c r="M63" s="58" t="s">
        <v>19</v>
      </c>
      <c r="N63" s="58" t="s">
        <v>16</v>
      </c>
      <c r="O63" s="49">
        <v>15</v>
      </c>
      <c r="P63" s="49">
        <v>25</v>
      </c>
      <c r="Q63" s="44"/>
      <c r="R63" s="44"/>
      <c r="T63" s="154"/>
      <c r="AB63" s="44"/>
    </row>
    <row r="64" spans="1:28" s="68" customFormat="1" ht="15.75" x14ac:dyDescent="0.25">
      <c r="M64" s="58" t="s">
        <v>19</v>
      </c>
      <c r="N64" s="58" t="s">
        <v>17</v>
      </c>
      <c r="O64" s="49">
        <v>15</v>
      </c>
      <c r="P64" s="49">
        <v>25</v>
      </c>
      <c r="Q64" s="44"/>
      <c r="R64" s="44"/>
      <c r="T64" s="154"/>
      <c r="AB64" s="44"/>
    </row>
    <row r="65" spans="13:28" s="68" customFormat="1" ht="15.75" x14ac:dyDescent="0.25">
      <c r="M65" s="58" t="s">
        <v>19</v>
      </c>
      <c r="N65" s="58" t="s">
        <v>18</v>
      </c>
      <c r="O65" s="49">
        <v>15</v>
      </c>
      <c r="P65" s="49">
        <v>25</v>
      </c>
      <c r="Q65" s="44"/>
      <c r="R65" s="44"/>
      <c r="T65" s="154"/>
      <c r="AB65" s="44"/>
    </row>
    <row r="66" spans="13:28" s="68" customFormat="1" ht="15.75" x14ac:dyDescent="0.25">
      <c r="M66" s="70" t="s">
        <v>0</v>
      </c>
      <c r="N66" s="70" t="s">
        <v>20</v>
      </c>
      <c r="O66" s="49">
        <v>25.01</v>
      </c>
      <c r="P66" s="49">
        <v>50</v>
      </c>
      <c r="Q66" s="44"/>
      <c r="R66" s="44"/>
      <c r="T66" s="154"/>
      <c r="AB66" s="44"/>
    </row>
    <row r="67" spans="13:28" s="68" customFormat="1" ht="15.75" x14ac:dyDescent="0.25">
      <c r="M67" s="70" t="s">
        <v>0</v>
      </c>
      <c r="N67" s="70" t="s">
        <v>21</v>
      </c>
      <c r="O67" s="49">
        <v>25.01</v>
      </c>
      <c r="P67" s="49">
        <v>50</v>
      </c>
      <c r="Q67" s="44"/>
      <c r="R67" s="44"/>
      <c r="T67" s="154"/>
      <c r="AB67" s="44"/>
    </row>
    <row r="68" spans="13:28" s="68" customFormat="1" ht="15.75" x14ac:dyDescent="0.25">
      <c r="M68" s="70" t="s">
        <v>0</v>
      </c>
      <c r="N68" s="70" t="s">
        <v>22</v>
      </c>
      <c r="O68" s="49">
        <v>25.01</v>
      </c>
      <c r="P68" s="49">
        <v>50</v>
      </c>
      <c r="Q68" s="44"/>
      <c r="R68" s="44"/>
      <c r="T68" s="154"/>
      <c r="AB68" s="44"/>
    </row>
    <row r="69" spans="13:28" s="68" customFormat="1" ht="15.75" x14ac:dyDescent="0.25">
      <c r="M69" s="70" t="s">
        <v>0</v>
      </c>
      <c r="N69" s="70" t="s">
        <v>23</v>
      </c>
      <c r="O69" s="49">
        <v>25.01</v>
      </c>
      <c r="P69" s="49">
        <v>50</v>
      </c>
      <c r="Q69" s="44"/>
      <c r="R69" s="44"/>
      <c r="T69" s="154"/>
      <c r="AB69" s="44"/>
    </row>
    <row r="70" spans="13:28" s="68" customFormat="1" ht="15.75" x14ac:dyDescent="0.25">
      <c r="M70" s="70" t="s">
        <v>0</v>
      </c>
      <c r="N70" s="70" t="s">
        <v>24</v>
      </c>
      <c r="O70" s="49">
        <v>25.01</v>
      </c>
      <c r="P70" s="49">
        <v>50</v>
      </c>
      <c r="Q70" s="44"/>
      <c r="R70" s="44"/>
      <c r="T70" s="154"/>
      <c r="AB70" s="44"/>
    </row>
    <row r="71" spans="13:28" s="68" customFormat="1" ht="15.75" x14ac:dyDescent="0.25">
      <c r="M71" s="70" t="s">
        <v>1</v>
      </c>
      <c r="N71" s="70" t="s">
        <v>25</v>
      </c>
      <c r="O71" s="49">
        <v>25.01</v>
      </c>
      <c r="P71" s="49">
        <v>50</v>
      </c>
      <c r="Q71" s="44"/>
      <c r="R71" s="44"/>
      <c r="T71" s="154"/>
      <c r="AB71" s="44"/>
    </row>
    <row r="72" spans="13:28" s="68" customFormat="1" ht="15.75" x14ac:dyDescent="0.25">
      <c r="M72" s="70" t="s">
        <v>1</v>
      </c>
      <c r="N72" s="70" t="s">
        <v>26</v>
      </c>
      <c r="O72" s="49">
        <v>25.01</v>
      </c>
      <c r="P72" s="49">
        <v>50</v>
      </c>
      <c r="Q72" s="44"/>
      <c r="R72" s="44"/>
      <c r="T72" s="154"/>
      <c r="AB72" s="44"/>
    </row>
    <row r="73" spans="13:28" s="68" customFormat="1" ht="15.75" x14ac:dyDescent="0.25">
      <c r="M73" s="70" t="s">
        <v>1</v>
      </c>
      <c r="N73" s="70" t="s">
        <v>27</v>
      </c>
      <c r="O73" s="49">
        <v>25.01</v>
      </c>
      <c r="P73" s="49">
        <v>50</v>
      </c>
      <c r="Q73" s="44"/>
      <c r="R73" s="44"/>
      <c r="T73" s="154"/>
      <c r="AB73" s="44"/>
    </row>
    <row r="74" spans="13:28" s="68" customFormat="1" ht="15.75" x14ac:dyDescent="0.25">
      <c r="M74" s="70" t="s">
        <v>19</v>
      </c>
      <c r="N74" s="70" t="s">
        <v>20</v>
      </c>
      <c r="O74" s="49">
        <v>25.01</v>
      </c>
      <c r="P74" s="49">
        <v>50</v>
      </c>
      <c r="AB74" s="44"/>
    </row>
    <row r="75" spans="13:28" s="68" customFormat="1" ht="15.75" x14ac:dyDescent="0.25">
      <c r="M75" s="70" t="s">
        <v>19</v>
      </c>
      <c r="N75" s="70" t="s">
        <v>21</v>
      </c>
      <c r="O75" s="49">
        <v>25.01</v>
      </c>
      <c r="P75" s="49">
        <v>50</v>
      </c>
      <c r="AB75" s="44"/>
    </row>
    <row r="76" spans="13:28" s="68" customFormat="1" ht="15.75" x14ac:dyDescent="0.25">
      <c r="M76" s="70" t="s">
        <v>19</v>
      </c>
      <c r="N76" s="70" t="s">
        <v>22</v>
      </c>
      <c r="O76" s="49">
        <v>25.01</v>
      </c>
      <c r="P76" s="49">
        <v>50</v>
      </c>
      <c r="AB76" s="44"/>
    </row>
    <row r="77" spans="13:28" s="68" customFormat="1" ht="15.75" x14ac:dyDescent="0.25">
      <c r="M77" s="70" t="s">
        <v>19</v>
      </c>
      <c r="N77" s="70" t="s">
        <v>23</v>
      </c>
      <c r="O77" s="49">
        <v>25.01</v>
      </c>
      <c r="P77" s="49">
        <v>50</v>
      </c>
      <c r="AB77" s="44"/>
    </row>
    <row r="78" spans="13:28" s="68" customFormat="1" ht="15.75" x14ac:dyDescent="0.25">
      <c r="M78" s="70" t="s">
        <v>19</v>
      </c>
      <c r="N78" s="70" t="s">
        <v>24</v>
      </c>
      <c r="O78" s="49">
        <v>25.01</v>
      </c>
      <c r="P78" s="49">
        <v>50</v>
      </c>
      <c r="AB78" s="44"/>
    </row>
    <row r="79" spans="13:28" s="154" customFormat="1" x14ac:dyDescent="0.25"/>
  </sheetData>
  <mergeCells count="60">
    <mergeCell ref="K47:L47"/>
    <mergeCell ref="J29:K32"/>
    <mergeCell ref="H31:I32"/>
    <mergeCell ref="A33:A36"/>
    <mergeCell ref="B33:F36"/>
    <mergeCell ref="G33:G36"/>
    <mergeCell ref="H33:I34"/>
    <mergeCell ref="J33:K36"/>
    <mergeCell ref="H35:I36"/>
    <mergeCell ref="J20:K20"/>
    <mergeCell ref="A23:A24"/>
    <mergeCell ref="B23:F24"/>
    <mergeCell ref="G23:G24"/>
    <mergeCell ref="J23:K24"/>
    <mergeCell ref="K53:L53"/>
    <mergeCell ref="K54:L54"/>
    <mergeCell ref="K48:L48"/>
    <mergeCell ref="K49:L49"/>
    <mergeCell ref="K50:L50"/>
    <mergeCell ref="K51:L51"/>
    <mergeCell ref="K52:L52"/>
    <mergeCell ref="A25:A28"/>
    <mergeCell ref="B25:F28"/>
    <mergeCell ref="G25:G28"/>
    <mergeCell ref="H25:I26"/>
    <mergeCell ref="J25:K28"/>
    <mergeCell ref="H27:I28"/>
    <mergeCell ref="A29:A32"/>
    <mergeCell ref="B29:F32"/>
    <mergeCell ref="J22:K22"/>
    <mergeCell ref="H23:I23"/>
    <mergeCell ref="H24:I24"/>
    <mergeCell ref="A13:D13"/>
    <mergeCell ref="A2:A3"/>
    <mergeCell ref="B2:K2"/>
    <mergeCell ref="A10:D11"/>
    <mergeCell ref="E10:K10"/>
    <mergeCell ref="A12:D12"/>
    <mergeCell ref="B38:F38"/>
    <mergeCell ref="H38:I38"/>
    <mergeCell ref="J38:K38"/>
    <mergeCell ref="B37:F37"/>
    <mergeCell ref="H37:I37"/>
    <mergeCell ref="J37:K37"/>
    <mergeCell ref="B21:F21"/>
    <mergeCell ref="H21:I21"/>
    <mergeCell ref="J21:K21"/>
    <mergeCell ref="A14:D14"/>
    <mergeCell ref="A15:D15"/>
    <mergeCell ref="A18:A19"/>
    <mergeCell ref="B18:F19"/>
    <mergeCell ref="G18:G19"/>
    <mergeCell ref="H18:I19"/>
    <mergeCell ref="J18:K19"/>
    <mergeCell ref="B20:F20"/>
    <mergeCell ref="H20:I20"/>
    <mergeCell ref="B22:F22"/>
    <mergeCell ref="H22:I22"/>
    <mergeCell ref="G29:G32"/>
    <mergeCell ref="H29:I30"/>
  </mergeCells>
  <dataValidations count="1">
    <dataValidation type="list" allowBlank="1" showInputMessage="1" showErrorMessage="1" sqref="H29:I30" xr:uid="{DD39867D-8A27-4FB3-831A-85306A29C262}">
      <formula1>$N$68:$N$93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2018-06-22T09:13:32Z</dcterms:modified>
</cp:coreProperties>
</file>