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Лаборатория\Журналы испытаний Формы\Лист результатов измерений\"/>
    </mc:Choice>
  </mc:AlternateContent>
  <bookViews>
    <workbookView xWindow="120" yWindow="120" windowWidth="9720" windowHeight="7320" tabRatio="675"/>
  </bookViews>
  <sheets>
    <sheet name="приложение 1" sheetId="15" r:id="rId1"/>
    <sheet name="Лист1" sheetId="16" r:id="rId2"/>
  </sheets>
  <definedNames>
    <definedName name="_xlnm.Print_Area" localSheetId="0">'приложение 1'!$A$1:$R$37</definedName>
  </definedNames>
  <calcPr calcId="152511" refMode="R1C1"/>
</workbook>
</file>

<file path=xl/calcChain.xml><?xml version="1.0" encoding="utf-8"?>
<calcChain xmlns="http://schemas.openxmlformats.org/spreadsheetml/2006/main">
  <c r="B60" i="16" l="1"/>
  <c r="H34" i="16"/>
  <c r="L18" i="15"/>
  <c r="C39" i="15" s="1"/>
  <c r="L20" i="15" l="1"/>
  <c r="D58" i="16"/>
  <c r="D39" i="15"/>
  <c r="C60" i="16"/>
  <c r="J34" i="16"/>
  <c r="B39" i="15"/>
  <c r="A60" i="16"/>
  <c r="D60" i="16" s="1"/>
  <c r="J32" i="16"/>
  <c r="K24" i="16"/>
  <c r="J24" i="16"/>
  <c r="I24" i="16"/>
  <c r="G24" i="16"/>
  <c r="F24" i="16"/>
  <c r="E24" i="16"/>
  <c r="E23" i="16"/>
  <c r="E22" i="16"/>
  <c r="K16" i="16"/>
  <c r="J16" i="16"/>
  <c r="I16" i="16"/>
  <c r="H16" i="16"/>
  <c r="H24" i="16" s="1"/>
  <c r="G16" i="16"/>
  <c r="F16" i="16"/>
  <c r="E16" i="16"/>
  <c r="D16" i="16"/>
  <c r="C16" i="16"/>
  <c r="B16" i="16"/>
  <c r="K14" i="16"/>
  <c r="K13" i="16" s="1"/>
  <c r="K21" i="16" s="1"/>
  <c r="K22" i="16" s="1"/>
  <c r="J14" i="16"/>
  <c r="J13" i="16" s="1"/>
  <c r="J21" i="16" s="1"/>
  <c r="J22" i="16" s="1"/>
  <c r="I14" i="16"/>
  <c r="H14" i="16"/>
  <c r="G14" i="16"/>
  <c r="G13" i="16" s="1"/>
  <c r="G21" i="16" s="1"/>
  <c r="G22" i="16" s="1"/>
  <c r="F14" i="16"/>
  <c r="E14" i="16"/>
  <c r="D14" i="16"/>
  <c r="C14" i="16"/>
  <c r="C13" i="16" s="1"/>
  <c r="B14" i="16"/>
  <c r="B13" i="16" s="1"/>
  <c r="I13" i="16"/>
  <c r="I21" i="16" s="1"/>
  <c r="I22" i="16" s="1"/>
  <c r="H13" i="16"/>
  <c r="H21" i="16" s="1"/>
  <c r="H22" i="16" s="1"/>
  <c r="E13" i="16"/>
  <c r="D13" i="16"/>
  <c r="E39" i="15" l="1"/>
  <c r="L29" i="15" s="1"/>
  <c r="A63" i="16"/>
  <c r="C49" i="16"/>
  <c r="H36" i="16"/>
  <c r="H32" i="16"/>
  <c r="H33" i="16" s="1"/>
  <c r="G23" i="16"/>
  <c r="H23" i="16" s="1"/>
  <c r="I23" i="16" s="1"/>
  <c r="J23" i="16" s="1"/>
  <c r="K23" i="16" s="1"/>
  <c r="J42" i="16"/>
  <c r="H42" i="16" s="1"/>
  <c r="H44" i="16" s="1"/>
  <c r="J38" i="16"/>
  <c r="F13" i="16"/>
  <c r="F21" i="16" s="1"/>
  <c r="F22" i="16" s="1"/>
  <c r="F23" i="16" s="1"/>
  <c r="C58" i="16" l="1"/>
  <c r="H40" i="16"/>
  <c r="C50" i="16" l="1"/>
</calcChain>
</file>

<file path=xl/sharedStrings.xml><?xml version="1.0" encoding="utf-8"?>
<sst xmlns="http://schemas.openxmlformats.org/spreadsheetml/2006/main" count="272" uniqueCount="152">
  <si>
    <t>Дата отбора</t>
  </si>
  <si>
    <t>Дата испытания</t>
  </si>
  <si>
    <t>Результаты испытаний</t>
  </si>
  <si>
    <t>1. Граница текучести, %</t>
  </si>
  <si>
    <t>2. Граница раскатывания, %</t>
  </si>
  <si>
    <t>3. Число  пластичности</t>
  </si>
  <si>
    <t>Содержание частиц, % по массе</t>
  </si>
  <si>
    <t>Наименование частиц</t>
  </si>
  <si>
    <t xml:space="preserve">Гравийные </t>
  </si>
  <si>
    <t>Песчаные</t>
  </si>
  <si>
    <t>Пылеватые и глинистые</t>
  </si>
  <si>
    <t>(подпись)</t>
  </si>
  <si>
    <t>(Ф.И.О.)</t>
  </si>
  <si>
    <t>стр. 1</t>
  </si>
  <si>
    <t>из 1</t>
  </si>
  <si>
    <t xml:space="preserve">Заказчик испытания </t>
  </si>
  <si>
    <t>Проба поступила от</t>
  </si>
  <si>
    <t>Горная порода</t>
  </si>
  <si>
    <t>Фракция</t>
  </si>
  <si>
    <t>-</t>
  </si>
  <si>
    <t>Частицы (зерна) размером, мм</t>
  </si>
  <si>
    <t>&lt;0,1</t>
  </si>
  <si>
    <t>Карьер/Объект</t>
  </si>
  <si>
    <t>ГОСТ 5180-2015 п.7</t>
  </si>
  <si>
    <t>ГОСТ 5180-2015 п.8</t>
  </si>
  <si>
    <t>ГОСТ 5180-2015</t>
  </si>
  <si>
    <t>ГОСТ 22733-2016</t>
  </si>
  <si>
    <t>Испытания образцов проведены по ГОСТ 5180-2015 «Грунты. Методы лабораторного определения физических характеристик», ГОСТ 22733-2016 «Грунты. Методы лабораторного определения максимальной плотности» и ГОСТ 25584-2016 «Грунты. Методы лабороторного определения коэффициента фильтрации».</t>
  </si>
  <si>
    <t>ГОСТ 25584-2016</t>
  </si>
  <si>
    <t>ГОСТ 25100-2011 п.1.6, т.Б 6</t>
  </si>
  <si>
    <t xml:space="preserve"> -</t>
  </si>
  <si>
    <t>Определение физико-механических свойств грунта</t>
  </si>
  <si>
    <t xml:space="preserve">ГОСТ 25100-2011                 приложение Б </t>
  </si>
  <si>
    <t>Вид материала</t>
  </si>
  <si>
    <t>СНиП 2.05.02-85*                                СП 34.13330.2012 Таб. В.12</t>
  </si>
  <si>
    <t>Таблица №1</t>
  </si>
  <si>
    <t>Остатки</t>
  </si>
  <si>
    <t>Размеры отверстий сит, мм.</t>
  </si>
  <si>
    <t>Ip , %</t>
  </si>
  <si>
    <t>10-5</t>
  </si>
  <si>
    <t>5-2</t>
  </si>
  <si>
    <t>2-1</t>
  </si>
  <si>
    <t>1-0,5</t>
  </si>
  <si>
    <t>0,5 - 0,25</t>
  </si>
  <si>
    <t>0,25 - 0,1</t>
  </si>
  <si>
    <t>дно</t>
  </si>
  <si>
    <t>min</t>
  </si>
  <si>
    <t>max</t>
  </si>
  <si>
    <t>частные, гр</t>
  </si>
  <si>
    <t>супесь</t>
  </si>
  <si>
    <t>частные, %</t>
  </si>
  <si>
    <t>суглинок</t>
  </si>
  <si>
    <t>полные, %</t>
  </si>
  <si>
    <t>глина</t>
  </si>
  <si>
    <t>полные проходы, %</t>
  </si>
  <si>
    <t>Таблица №2</t>
  </si>
  <si>
    <t>Песок 2-0,05</t>
  </si>
  <si>
    <t>2. Зерновой состав грунта после удаления зерен крупнее 2 мм:</t>
  </si>
  <si>
    <t>Супесь</t>
  </si>
  <si>
    <t>пылеватая</t>
  </si>
  <si>
    <t>песчанистая</t>
  </si>
  <si>
    <t>Суглинок</t>
  </si>
  <si>
    <t>легкий пылеватый</t>
  </si>
  <si>
    <t>легкий песчанистый</t>
  </si>
  <si>
    <t>тяжелый пылеватый</t>
  </si>
  <si>
    <t>тяжелый песчанистый</t>
  </si>
  <si>
    <t>Глина</t>
  </si>
  <si>
    <t>легкая пылеватая</t>
  </si>
  <si>
    <t>3. Физико-механические показатели грунта:</t>
  </si>
  <si>
    <t>легкая песчанистая</t>
  </si>
  <si>
    <t>№ п/п</t>
  </si>
  <si>
    <t>Наименование показателя</t>
  </si>
  <si>
    <t>Ед. изм.</t>
  </si>
  <si>
    <t>Требования
ГОСТ 25100-2011</t>
  </si>
  <si>
    <t>Фактические значения</t>
  </si>
  <si>
    <t>тяжелая</t>
  </si>
  <si>
    <t>Естественная влажность</t>
  </si>
  <si>
    <t>%</t>
  </si>
  <si>
    <t>не нормируется</t>
  </si>
  <si>
    <t>Таблица №3</t>
  </si>
  <si>
    <t>Граница раскатывания</t>
  </si>
  <si>
    <t>Показатель текучести IL , д.е.</t>
  </si>
  <si>
    <t>Граница текучести</t>
  </si>
  <si>
    <t>Число пластичности</t>
  </si>
  <si>
    <t xml:space="preserve">Супесь </t>
  </si>
  <si>
    <t>твердая</t>
  </si>
  <si>
    <t>пластичная</t>
  </si>
  <si>
    <t>Содержание песчаных частиц 2 – 0,05 мм</t>
  </si>
  <si>
    <t>текучая</t>
  </si>
  <si>
    <t>твердый</t>
  </si>
  <si>
    <t>полутвердый</t>
  </si>
  <si>
    <t>тугопластичный</t>
  </si>
  <si>
    <t>Содержание частиц размером более 2 мм</t>
  </si>
  <si>
    <t>мягкопластичный</t>
  </si>
  <si>
    <t>текучепластичный</t>
  </si>
  <si>
    <t>текучий</t>
  </si>
  <si>
    <t>Показатель текучести</t>
  </si>
  <si>
    <t>полутвердая</t>
  </si>
  <si>
    <t>тугопластичная</t>
  </si>
  <si>
    <t>мягкопластичная</t>
  </si>
  <si>
    <t>текучепластичная</t>
  </si>
  <si>
    <t>Максимальная плотность грунта</t>
  </si>
  <si>
    <t>г/см³</t>
  </si>
  <si>
    <t>Оптимальная влажность грунта</t>
  </si>
  <si>
    <t>Таблица №4</t>
  </si>
  <si>
    <t>Содержание частиц размером более 2 мм, % по массе</t>
  </si>
  <si>
    <t>с галькой</t>
  </si>
  <si>
    <t>с щебнем</t>
  </si>
  <si>
    <t>с гравием</t>
  </si>
  <si>
    <t>с дресвой</t>
  </si>
  <si>
    <t>с ракушкой</t>
  </si>
  <si>
    <t>Содержание песчаных частиц (2-0,05 мм), % по массе</t>
  </si>
  <si>
    <t xml:space="preserve">Глина </t>
  </si>
  <si>
    <t>галечниковая</t>
  </si>
  <si>
    <t>Грунт классифицируется, как</t>
  </si>
  <si>
    <t>щебенистая</t>
  </si>
  <si>
    <t>по ГОСТ 25100-2011 табл. Б. 16, Б. 17, Б. 18, Б. 19.</t>
  </si>
  <si>
    <t>гравелистая</t>
  </si>
  <si>
    <t>по ГОСТ 25100-2011 табл. Б. 16, Б. 17, Б. 19.</t>
  </si>
  <si>
    <t>дресвяная</t>
  </si>
  <si>
    <t>ракушечная</t>
  </si>
  <si>
    <t>галечниковый</t>
  </si>
  <si>
    <t>щебенистый</t>
  </si>
  <si>
    <t>гравелистый</t>
  </si>
  <si>
    <t>дресвяный</t>
  </si>
  <si>
    <t>ракушечный</t>
  </si>
  <si>
    <r>
      <t>Заключение:</t>
    </r>
    <r>
      <rPr>
        <sz val="11"/>
        <color indexed="63"/>
        <rFont val="Times New Roman"/>
        <family val="1"/>
        <charset val="204"/>
      </rPr>
      <t xml:space="preserve"> </t>
    </r>
  </si>
  <si>
    <r>
      <t xml:space="preserve">Число пластичности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p</t>
    </r>
    <r>
      <rPr>
        <sz val="11"/>
        <color theme="1"/>
        <rFont val="Times New Roman"/>
        <family val="1"/>
        <charset val="204"/>
      </rPr>
      <t xml:space="preserve"> , %</t>
    </r>
  </si>
  <si>
    <r>
      <t xml:space="preserve">Показатель текучести </t>
    </r>
    <r>
      <rPr>
        <sz val="8"/>
        <color theme="1"/>
        <rFont val="Times New Roman"/>
        <family val="1"/>
        <charset val="204"/>
      </rPr>
      <t>I</t>
    </r>
    <r>
      <rPr>
        <vertAlign val="subscript"/>
        <sz val="8"/>
        <color theme="1"/>
        <rFont val="Times New Roman"/>
        <family val="1"/>
        <charset val="204"/>
      </rPr>
      <t>L</t>
    </r>
    <r>
      <rPr>
        <sz val="8"/>
        <color theme="1"/>
        <rFont val="Times New Roman"/>
        <family val="1"/>
        <charset val="204"/>
      </rPr>
      <t xml:space="preserve"> , д.е.</t>
    </r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</si>
  <si>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8"/>
        <color theme="1"/>
        <rFont val="Calibri"/>
        <family val="2"/>
        <charset val="204"/>
        <scheme val="minor"/>
      </rPr>
      <t>L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&lt; 0</t>
    </r>
  </si>
  <si>
    <r>
      <t xml:space="preserve">0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1,00</t>
    </r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</si>
  <si>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&gt; 1,00</t>
    </r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</si>
  <si>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&lt; 0</t>
    </r>
  </si>
  <si>
    <r>
      <t xml:space="preserve">0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0,25</t>
    </r>
  </si>
  <si>
    <r>
      <t xml:space="preserve">0,25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0,50</t>
    </r>
  </si>
  <si>
    <r>
      <t xml:space="preserve">0,50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0,75</t>
    </r>
  </si>
  <si>
    <r>
      <t xml:space="preserve">0,75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1,00</t>
    </r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</si>
  <si>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&lt; 0</t>
    </r>
  </si>
  <si>
    <r>
      <t xml:space="preserve">0,25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0,50</t>
    </r>
  </si>
  <si>
    <t>9. Наименование грунта</t>
  </si>
  <si>
    <t>10. Коэффициент фильтрации</t>
  </si>
  <si>
    <t>11. Степень водопроницаемости</t>
  </si>
  <si>
    <t>ГОСТ 25100-2011 п. Б.2.10, таблица Б.17</t>
  </si>
  <si>
    <t>грунт(глина)</t>
  </si>
  <si>
    <t>4. Естественная влажность</t>
  </si>
  <si>
    <t>6. Максимальная плотность грунта при стандартном уплотнении, определенная в лабораторных условиях, г/см3</t>
  </si>
  <si>
    <t>5. Показатель текучести</t>
  </si>
  <si>
    <t>7. Оптимальная влажность грунта при стандартном уплотнении, определенная в лабораторных условиях, %</t>
  </si>
  <si>
    <t>8. Допустимая влажность, %</t>
  </si>
  <si>
    <t>9. Содержание песчаных частиц (2-0,05 мм), % по массе</t>
  </si>
  <si>
    <t>10. Зерновой (гранулометрический) состав:</t>
  </si>
  <si>
    <t xml:space="preserve">Нач. лаборатории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</si>
</sst>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7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u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vertAlign val="subscript"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.35"/>
      <color theme="1"/>
      <name val="Calibri"/>
      <family val="2"/>
      <charset val="204"/>
    </font>
    <font>
      <i/>
      <vertAlign val="subscript"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1" fillId="0" borderId="0"/>
    <xf numFmtId="0" fontId="5" fillId="0" borderId="0"/>
    <xf numFmtId="0" fontId="21" fillId="0" borderId="0"/>
    <xf numFmtId="0" fontId="19" fillId="0" borderId="0"/>
    <xf numFmtId="0" fontId="19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0" fillId="0" borderId="0">
      <alignment vertical="center"/>
    </xf>
  </cellStyleXfs>
  <cellXfs count="274">
    <xf numFmtId="0" fontId="0" fillId="0" borderId="0" xfId="0"/>
    <xf numFmtId="0" fontId="18" fillId="0" borderId="0" xfId="19" applyFont="1" applyBorder="1" applyAlignment="1">
      <alignment vertical="center" wrapText="1" shrinkToFit="1"/>
    </xf>
    <xf numFmtId="0" fontId="18" fillId="0" borderId="0" xfId="19" applyFont="1" applyBorder="1" applyAlignment="1"/>
    <xf numFmtId="0" fontId="23" fillId="0" borderId="0" xfId="19" applyFont="1" applyBorder="1"/>
    <xf numFmtId="0" fontId="24" fillId="0" borderId="0" xfId="19" applyFont="1" applyBorder="1" applyAlignment="1">
      <alignment vertical="top"/>
    </xf>
    <xf numFmtId="0" fontId="24" fillId="0" borderId="0" xfId="19" applyFont="1" applyBorder="1" applyAlignment="1">
      <alignment vertical="top" wrapText="1"/>
    </xf>
    <xf numFmtId="0" fontId="21" fillId="0" borderId="0" xfId="0" applyFont="1" applyBorder="1"/>
    <xf numFmtId="0" fontId="25" fillId="0" borderId="26" xfId="21" applyFont="1" applyBorder="1"/>
    <xf numFmtId="0" fontId="25" fillId="0" borderId="45" xfId="21" applyFont="1" applyBorder="1"/>
    <xf numFmtId="0" fontId="25" fillId="0" borderId="46" xfId="21" applyFont="1" applyBorder="1"/>
    <xf numFmtId="0" fontId="30" fillId="0" borderId="0" xfId="21" applyFont="1" applyBorder="1"/>
    <xf numFmtId="0" fontId="30" fillId="0" borderId="32" xfId="21" applyFont="1" applyBorder="1"/>
    <xf numFmtId="0" fontId="30" fillId="0" borderId="50" xfId="21" applyFont="1" applyBorder="1"/>
    <xf numFmtId="0" fontId="30" fillId="0" borderId="25" xfId="21" applyFont="1" applyBorder="1" applyAlignment="1">
      <alignment textRotation="255"/>
    </xf>
    <xf numFmtId="0" fontId="29" fillId="0" borderId="25" xfId="21" applyFont="1" applyBorder="1" applyAlignment="1">
      <alignment textRotation="255"/>
    </xf>
    <xf numFmtId="0" fontId="31" fillId="0" borderId="25" xfId="21" applyFont="1" applyBorder="1" applyAlignment="1">
      <alignment textRotation="255"/>
    </xf>
    <xf numFmtId="0" fontId="29" fillId="0" borderId="30" xfId="21" applyFont="1" applyBorder="1" applyAlignment="1">
      <alignment horizontal="center" vertical="center" textRotation="255"/>
    </xf>
    <xf numFmtId="0" fontId="30" fillId="0" borderId="30" xfId="21" applyFont="1" applyBorder="1" applyAlignment="1">
      <alignment horizontal="center" textRotation="255"/>
    </xf>
    <xf numFmtId="0" fontId="25" fillId="0" borderId="31" xfId="21" applyFont="1" applyBorder="1" applyAlignment="1">
      <alignment textRotation="255"/>
    </xf>
    <xf numFmtId="0" fontId="27" fillId="0" borderId="31" xfId="21" applyFont="1" applyBorder="1" applyAlignment="1">
      <alignment textRotation="255"/>
    </xf>
    <xf numFmtId="0" fontId="37" fillId="0" borderId="0" xfId="19" applyFont="1" applyBorder="1"/>
    <xf numFmtId="0" fontId="37" fillId="0" borderId="0" xfId="19" applyFont="1" applyBorder="1" applyAlignment="1">
      <alignment vertical="top" wrapText="1"/>
    </xf>
    <xf numFmtId="0" fontId="37" fillId="0" borderId="48" xfId="19" applyFont="1" applyBorder="1" applyAlignment="1"/>
    <xf numFmtId="0" fontId="37" fillId="0" borderId="0" xfId="19" applyFont="1" applyBorder="1" applyAlignment="1"/>
    <xf numFmtId="0" fontId="38" fillId="0" borderId="0" xfId="19" applyFont="1" applyBorder="1"/>
    <xf numFmtId="0" fontId="39" fillId="0" borderId="0" xfId="19" applyFont="1" applyBorder="1"/>
    <xf numFmtId="0" fontId="39" fillId="0" borderId="0" xfId="19" applyFont="1" applyBorder="1" applyAlignment="1">
      <alignment horizontal="center" vertical="top"/>
    </xf>
    <xf numFmtId="0" fontId="39" fillId="0" borderId="49" xfId="19" applyFont="1" applyBorder="1"/>
    <xf numFmtId="164" fontId="33" fillId="0" borderId="21" xfId="19" applyNumberFormat="1" applyFont="1" applyFill="1" applyBorder="1" applyAlignment="1">
      <alignment horizontal="center" vertical="center"/>
    </xf>
    <xf numFmtId="164" fontId="33" fillId="0" borderId="21" xfId="19" applyNumberFormat="1" applyFont="1" applyBorder="1" applyAlignment="1">
      <alignment horizontal="center" vertical="center"/>
    </xf>
    <xf numFmtId="165" fontId="33" fillId="0" borderId="21" xfId="19" applyNumberFormat="1" applyFont="1" applyFill="1" applyBorder="1" applyAlignment="1">
      <alignment horizontal="center" vertical="center"/>
    </xf>
    <xf numFmtId="0" fontId="41" fillId="0" borderId="0" xfId="29" applyFont="1" applyBorder="1" applyAlignment="1">
      <alignment horizontal="center" vertical="top" wrapText="1"/>
    </xf>
    <xf numFmtId="0" fontId="42" fillId="0" borderId="0" xfId="0" applyFont="1"/>
    <xf numFmtId="0" fontId="41" fillId="0" borderId="0" xfId="29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1" fillId="0" borderId="46" xfId="29" applyFont="1" applyBorder="1" applyAlignment="1">
      <alignment horizontal="center" vertical="center" wrapText="1"/>
    </xf>
    <xf numFmtId="0" fontId="41" fillId="0" borderId="25" xfId="29" applyFont="1" applyBorder="1" applyAlignment="1">
      <alignment horizontal="center" vertical="center" wrapText="1"/>
    </xf>
    <xf numFmtId="49" fontId="41" fillId="0" borderId="25" xfId="29" applyNumberFormat="1" applyFont="1" applyBorder="1" applyAlignment="1">
      <alignment horizontal="center" vertical="center" wrapText="1"/>
    </xf>
    <xf numFmtId="0" fontId="41" fillId="0" borderId="53" xfId="29" applyFont="1" applyBorder="1" applyAlignment="1">
      <alignment horizontal="center" vertical="center" wrapText="1"/>
    </xf>
    <xf numFmtId="2" fontId="44" fillId="0" borderId="0" xfId="29" applyNumberFormat="1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45" fillId="0" borderId="19" xfId="29" applyFont="1" applyFill="1" applyBorder="1" applyAlignment="1">
      <alignment horizontal="center" vertical="center"/>
    </xf>
    <xf numFmtId="1" fontId="44" fillId="0" borderId="22" xfId="29" applyNumberFormat="1" applyFont="1" applyFill="1" applyBorder="1" applyAlignment="1">
      <alignment horizontal="center"/>
    </xf>
    <xf numFmtId="1" fontId="44" fillId="0" borderId="43" xfId="29" applyNumberFormat="1" applyFont="1" applyFill="1" applyBorder="1" applyAlignment="1">
      <alignment horizontal="center"/>
    </xf>
    <xf numFmtId="0" fontId="45" fillId="0" borderId="54" xfId="29" applyFont="1" applyFill="1" applyBorder="1" applyAlignment="1">
      <alignment horizontal="center" vertical="center"/>
    </xf>
    <xf numFmtId="2" fontId="44" fillId="0" borderId="29" xfId="29" applyNumberFormat="1" applyFont="1" applyFill="1" applyBorder="1" applyAlignment="1">
      <alignment horizontal="center"/>
    </xf>
    <xf numFmtId="2" fontId="44" fillId="0" borderId="21" xfId="29" applyNumberFormat="1" applyFont="1" applyFill="1" applyBorder="1" applyAlignment="1">
      <alignment horizontal="center"/>
    </xf>
    <xf numFmtId="2" fontId="44" fillId="0" borderId="34" xfId="29" applyNumberFormat="1" applyFont="1" applyFill="1" applyBorder="1" applyAlignment="1">
      <alignment horizontal="center"/>
    </xf>
    <xf numFmtId="2" fontId="45" fillId="0" borderId="0" xfId="29" applyNumberFormat="1" applyFont="1" applyFill="1" applyBorder="1" applyAlignment="1">
      <alignment horizontal="center"/>
    </xf>
    <xf numFmtId="1" fontId="0" fillId="0" borderId="0" xfId="0" applyNumberFormat="1" applyBorder="1"/>
    <xf numFmtId="1" fontId="0" fillId="0" borderId="15" xfId="0" applyNumberFormat="1" applyBorder="1"/>
    <xf numFmtId="0" fontId="45" fillId="0" borderId="20" xfId="29" applyFont="1" applyFill="1" applyBorder="1" applyAlignment="1">
      <alignment horizontal="center" vertical="center"/>
    </xf>
    <xf numFmtId="2" fontId="45" fillId="15" borderId="44" xfId="29" applyNumberFormat="1" applyFont="1" applyFill="1" applyBorder="1" applyAlignment="1">
      <alignment horizontal="center"/>
    </xf>
    <xf numFmtId="2" fontId="45" fillId="15" borderId="39" xfId="29" applyNumberFormat="1" applyFont="1" applyFill="1" applyBorder="1" applyAlignment="1">
      <alignment horizontal="center"/>
    </xf>
    <xf numFmtId="2" fontId="45" fillId="15" borderId="40" xfId="29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1" fontId="0" fillId="0" borderId="17" xfId="0" applyNumberFormat="1" applyBorder="1"/>
    <xf numFmtId="1" fontId="0" fillId="0" borderId="18" xfId="0" applyNumberFormat="1" applyBorder="1"/>
    <xf numFmtId="0" fontId="45" fillId="0" borderId="55" xfId="29" applyFont="1" applyFill="1" applyBorder="1" applyAlignment="1">
      <alignment horizontal="center" vertical="center" wrapText="1"/>
    </xf>
    <xf numFmtId="2" fontId="44" fillId="0" borderId="56" xfId="29" applyNumberFormat="1" applyFont="1" applyFill="1" applyBorder="1" applyAlignment="1">
      <alignment horizontal="center"/>
    </xf>
    <xf numFmtId="2" fontId="44" fillId="0" borderId="47" xfId="29" applyNumberFormat="1" applyFont="1" applyFill="1" applyBorder="1" applyAlignment="1">
      <alignment horizontal="center"/>
    </xf>
    <xf numFmtId="0" fontId="44" fillId="0" borderId="0" xfId="29" applyFont="1" applyFill="1" applyBorder="1" applyAlignment="1">
      <alignment horizontal="center" vertical="center"/>
    </xf>
    <xf numFmtId="0" fontId="42" fillId="0" borderId="14" xfId="0" applyFont="1" applyFill="1" applyBorder="1"/>
    <xf numFmtId="0" fontId="41" fillId="0" borderId="0" xfId="29" applyFont="1" applyAlignment="1">
      <alignment horizontal="center" vertical="center" wrapText="1"/>
    </xf>
    <xf numFmtId="0" fontId="45" fillId="0" borderId="0" xfId="29" applyFont="1">
      <alignment vertical="center"/>
    </xf>
    <xf numFmtId="0" fontId="44" fillId="0" borderId="0" xfId="29" applyFont="1">
      <alignment vertical="center"/>
    </xf>
    <xf numFmtId="0" fontId="41" fillId="0" borderId="57" xfId="29" applyFont="1" applyBorder="1" applyAlignment="1">
      <alignment horizontal="center" vertical="center" wrapText="1"/>
    </xf>
    <xf numFmtId="164" fontId="44" fillId="0" borderId="35" xfId="29" applyNumberFormat="1" applyFont="1" applyFill="1" applyBorder="1" applyAlignment="1">
      <alignment horizontal="center"/>
    </xf>
    <xf numFmtId="2" fontId="44" fillId="0" borderId="23" xfId="29" applyNumberFormat="1" applyFont="1" applyFill="1" applyBorder="1" applyAlignment="1">
      <alignment horizontal="center"/>
    </xf>
    <xf numFmtId="2" fontId="44" fillId="0" borderId="36" xfId="29" applyNumberFormat="1" applyFont="1" applyFill="1" applyBorder="1" applyAlignment="1">
      <alignment horizontal="center"/>
    </xf>
    <xf numFmtId="2" fontId="44" fillId="0" borderId="33" xfId="29" applyNumberFormat="1" applyFont="1" applyFill="1" applyBorder="1" applyAlignment="1">
      <alignment horizontal="center"/>
    </xf>
    <xf numFmtId="2" fontId="45" fillId="15" borderId="59" xfId="29" applyNumberFormat="1" applyFont="1" applyFill="1" applyBorder="1" applyAlignment="1">
      <alignment horizontal="center"/>
    </xf>
    <xf numFmtId="2" fontId="45" fillId="15" borderId="25" xfId="29" applyNumberFormat="1" applyFont="1" applyFill="1" applyBorder="1" applyAlignment="1">
      <alignment horizontal="center"/>
    </xf>
    <xf numFmtId="2" fontId="45" fillId="15" borderId="60" xfId="29" applyNumberFormat="1" applyFont="1" applyFill="1" applyBorder="1" applyAlignment="1">
      <alignment horizontal="center"/>
    </xf>
    <xf numFmtId="2" fontId="44" fillId="0" borderId="61" xfId="29" applyNumberFormat="1" applyFont="1" applyFill="1" applyBorder="1" applyAlignment="1">
      <alignment horizontal="center"/>
    </xf>
    <xf numFmtId="0" fontId="44" fillId="0" borderId="0" xfId="29" applyFont="1" applyFill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 wrapText="1"/>
    </xf>
    <xf numFmtId="0" fontId="0" fillId="0" borderId="18" xfId="0" applyBorder="1"/>
    <xf numFmtId="0" fontId="44" fillId="0" borderId="33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top" wrapText="1"/>
    </xf>
    <xf numFmtId="2" fontId="0" fillId="0" borderId="0" xfId="0" applyNumberFormat="1" applyBorder="1"/>
    <xf numFmtId="2" fontId="44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 wrapText="1"/>
    </xf>
    <xf numFmtId="0" fontId="0" fillId="0" borderId="14" xfId="0" applyFill="1" applyBorder="1"/>
    <xf numFmtId="0" fontId="44" fillId="0" borderId="0" xfId="29" applyFont="1" applyAlignment="1">
      <alignment vertical="top"/>
    </xf>
    <xf numFmtId="0" fontId="45" fillId="0" borderId="0" xfId="29" applyFont="1" applyAlignment="1">
      <alignment vertical="top" wrapText="1"/>
    </xf>
    <xf numFmtId="0" fontId="51" fillId="0" borderId="0" xfId="0" applyFont="1"/>
    <xf numFmtId="49" fontId="40" fillId="0" borderId="0" xfId="0" applyNumberFormat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16" borderId="0" xfId="0" applyFill="1"/>
    <xf numFmtId="0" fontId="0" fillId="15" borderId="0" xfId="0" applyFill="1"/>
    <xf numFmtId="1" fontId="0" fillId="19" borderId="0" xfId="0" applyNumberFormat="1" applyFill="1" applyBorder="1"/>
    <xf numFmtId="0" fontId="0" fillId="20" borderId="0" xfId="0" applyFill="1" applyBorder="1"/>
    <xf numFmtId="0" fontId="0" fillId="20" borderId="17" xfId="0" applyFill="1" applyBorder="1"/>
    <xf numFmtId="0" fontId="0" fillId="21" borderId="0" xfId="0" applyFill="1" applyBorder="1"/>
    <xf numFmtId="0" fontId="0" fillId="21" borderId="17" xfId="0" applyFill="1" applyBorder="1"/>
    <xf numFmtId="0" fontId="21" fillId="18" borderId="14" xfId="18" applyFill="1" applyBorder="1"/>
    <xf numFmtId="0" fontId="21" fillId="18" borderId="16" xfId="18" applyFill="1" applyBorder="1"/>
    <xf numFmtId="0" fontId="66" fillId="0" borderId="0" xfId="18" applyFont="1" applyFill="1" applyBorder="1"/>
    <xf numFmtId="0" fontId="66" fillId="17" borderId="0" xfId="18" applyFont="1" applyFill="1" applyBorder="1"/>
    <xf numFmtId="0" fontId="66" fillId="17" borderId="17" xfId="18" applyFont="1" applyFill="1" applyBorder="1"/>
    <xf numFmtId="0" fontId="0" fillId="15" borderId="13" xfId="0" applyFill="1" applyBorder="1"/>
    <xf numFmtId="0" fontId="0" fillId="22" borderId="0" xfId="0" applyFill="1" applyBorder="1"/>
    <xf numFmtId="0" fontId="0" fillId="21" borderId="14" xfId="0" applyFill="1" applyBorder="1"/>
    <xf numFmtId="0" fontId="0" fillId="21" borderId="16" xfId="0" applyFill="1" applyBorder="1"/>
    <xf numFmtId="0" fontId="0" fillId="23" borderId="0" xfId="0" applyFill="1" applyBorder="1"/>
    <xf numFmtId="0" fontId="0" fillId="23" borderId="17" xfId="0" applyFill="1" applyBorder="1"/>
    <xf numFmtId="0" fontId="37" fillId="0" borderId="0" xfId="20" applyNumberFormat="1" applyFont="1" applyBorder="1" applyAlignment="1">
      <alignment horizontal="left" vertical="top" wrapText="1"/>
    </xf>
    <xf numFmtId="0" fontId="36" fillId="0" borderId="48" xfId="19" applyFont="1" applyBorder="1" applyAlignment="1">
      <alignment horizontal="center" vertical="center"/>
    </xf>
    <xf numFmtId="0" fontId="39" fillId="0" borderId="49" xfId="19" applyFont="1" applyBorder="1" applyAlignment="1">
      <alignment horizontal="center" vertical="top"/>
    </xf>
    <xf numFmtId="0" fontId="30" fillId="0" borderId="24" xfId="19" applyFont="1" applyFill="1" applyBorder="1" applyAlignment="1">
      <alignment horizontal="left" vertical="center" wrapText="1"/>
    </xf>
    <xf numFmtId="0" fontId="30" fillId="0" borderId="27" xfId="19" applyFont="1" applyFill="1" applyBorder="1" applyAlignment="1">
      <alignment horizontal="left" vertical="center" wrapText="1"/>
    </xf>
    <xf numFmtId="0" fontId="30" fillId="0" borderId="29" xfId="19" applyFont="1" applyFill="1" applyBorder="1" applyAlignment="1">
      <alignment horizontal="left" vertical="center" wrapText="1"/>
    </xf>
    <xf numFmtId="0" fontId="30" fillId="0" borderId="21" xfId="19" applyFont="1" applyBorder="1" applyAlignment="1">
      <alignment horizontal="center" vertical="center" wrapText="1"/>
    </xf>
    <xf numFmtId="164" fontId="30" fillId="0" borderId="21" xfId="19" applyNumberFormat="1" applyFont="1" applyBorder="1" applyAlignment="1">
      <alignment horizontal="center" vertical="center"/>
    </xf>
    <xf numFmtId="164" fontId="30" fillId="0" borderId="24" xfId="19" applyNumberFormat="1" applyFont="1" applyBorder="1" applyAlignment="1">
      <alignment horizontal="center" vertical="center"/>
    </xf>
    <xf numFmtId="164" fontId="30" fillId="0" borderId="27" xfId="19" applyNumberFormat="1" applyFont="1" applyBorder="1" applyAlignment="1">
      <alignment horizontal="center" vertical="center"/>
    </xf>
    <xf numFmtId="164" fontId="30" fillId="0" borderId="29" xfId="19" applyNumberFormat="1" applyFont="1" applyBorder="1" applyAlignment="1">
      <alignment horizontal="center" vertical="center"/>
    </xf>
    <xf numFmtId="0" fontId="30" fillId="0" borderId="24" xfId="19" applyFont="1" applyFill="1" applyBorder="1" applyAlignment="1">
      <alignment horizontal="left" vertical="center"/>
    </xf>
    <xf numFmtId="0" fontId="30" fillId="0" borderId="27" xfId="19" applyFont="1" applyFill="1" applyBorder="1" applyAlignment="1">
      <alignment horizontal="left" vertical="center"/>
    </xf>
    <xf numFmtId="0" fontId="30" fillId="0" borderId="29" xfId="19" applyFont="1" applyFill="1" applyBorder="1" applyAlignment="1">
      <alignment horizontal="left" vertical="center"/>
    </xf>
    <xf numFmtId="0" fontId="30" fillId="0" borderId="24" xfId="19" applyFont="1" applyBorder="1" applyAlignment="1">
      <alignment horizontal="center"/>
    </xf>
    <xf numFmtId="0" fontId="30" fillId="0" borderId="27" xfId="19" applyFont="1" applyBorder="1" applyAlignment="1">
      <alignment horizontal="center"/>
    </xf>
    <xf numFmtId="0" fontId="30" fillId="0" borderId="29" xfId="19" applyFont="1" applyBorder="1" applyAlignment="1">
      <alignment horizontal="center"/>
    </xf>
    <xf numFmtId="0" fontId="30" fillId="0" borderId="21" xfId="19" applyFont="1" applyFill="1" applyBorder="1" applyAlignment="1">
      <alignment horizontal="left" vertical="center"/>
    </xf>
    <xf numFmtId="0" fontId="25" fillId="0" borderId="21" xfId="19" applyFont="1" applyBorder="1" applyAlignment="1">
      <alignment horizontal="center" vertical="center" wrapText="1"/>
    </xf>
    <xf numFmtId="0" fontId="35" fillId="0" borderId="21" xfId="19" applyFont="1" applyBorder="1" applyAlignment="1">
      <alignment horizontal="center" vertical="center" wrapText="1"/>
    </xf>
    <xf numFmtId="0" fontId="25" fillId="0" borderId="21" xfId="19" applyFont="1" applyBorder="1" applyAlignment="1">
      <alignment horizontal="center" vertical="center"/>
    </xf>
    <xf numFmtId="0" fontId="33" fillId="0" borderId="21" xfId="19" applyFont="1" applyBorder="1" applyAlignment="1">
      <alignment horizontal="center" vertical="center"/>
    </xf>
    <xf numFmtId="0" fontId="33" fillId="0" borderId="21" xfId="19" applyFont="1" applyFill="1" applyBorder="1" applyAlignment="1">
      <alignment horizontal="center" vertical="center" wrapText="1"/>
    </xf>
    <xf numFmtId="165" fontId="33" fillId="0" borderId="21" xfId="19" applyNumberFormat="1" applyFont="1" applyFill="1" applyBorder="1" applyAlignment="1">
      <alignment horizontal="center" vertical="center"/>
    </xf>
    <xf numFmtId="165" fontId="33" fillId="0" borderId="21" xfId="19" applyNumberFormat="1" applyFont="1" applyBorder="1" applyAlignment="1">
      <alignment horizontal="center" vertical="center"/>
    </xf>
    <xf numFmtId="0" fontId="28" fillId="0" borderId="21" xfId="19" applyFont="1" applyFill="1" applyBorder="1" applyAlignment="1">
      <alignment horizontal="center" vertical="center"/>
    </xf>
    <xf numFmtId="0" fontId="30" fillId="0" borderId="21" xfId="19" applyFont="1" applyFill="1" applyBorder="1" applyAlignment="1">
      <alignment horizontal="left" vertical="center" wrapText="1"/>
    </xf>
    <xf numFmtId="164" fontId="25" fillId="0" borderId="21" xfId="19" applyNumberFormat="1" applyFont="1" applyBorder="1" applyAlignment="1">
      <alignment horizontal="center" vertical="center" wrapText="1"/>
    </xf>
    <xf numFmtId="0" fontId="30" fillId="0" borderId="21" xfId="19" applyFont="1" applyFill="1" applyBorder="1" applyAlignment="1">
      <alignment horizontal="left"/>
    </xf>
    <xf numFmtId="164" fontId="33" fillId="0" borderId="21" xfId="19" applyNumberFormat="1" applyFont="1" applyBorder="1" applyAlignment="1">
      <alignment horizontal="center" vertical="center"/>
    </xf>
    <xf numFmtId="0" fontId="33" fillId="0" borderId="21" xfId="19" applyFont="1" applyBorder="1" applyAlignment="1">
      <alignment horizontal="center" vertical="center" wrapText="1"/>
    </xf>
    <xf numFmtId="0" fontId="30" fillId="0" borderId="21" xfId="19" applyFont="1" applyBorder="1" applyAlignment="1">
      <alignment horizontal="center"/>
    </xf>
    <xf numFmtId="0" fontId="30" fillId="0" borderId="21" xfId="19" applyFont="1" applyBorder="1" applyAlignment="1">
      <alignment horizontal="center" vertical="center"/>
    </xf>
    <xf numFmtId="2" fontId="30" fillId="0" borderId="21" xfId="19" applyNumberFormat="1" applyFont="1" applyBorder="1" applyAlignment="1">
      <alignment horizontal="center" vertical="center"/>
    </xf>
    <xf numFmtId="0" fontId="34" fillId="0" borderId="21" xfId="21" applyFont="1" applyBorder="1" applyAlignment="1">
      <alignment horizontal="left" vertical="center"/>
    </xf>
    <xf numFmtId="14" fontId="30" fillId="0" borderId="21" xfId="21" applyNumberFormat="1" applyFont="1" applyBorder="1" applyAlignment="1">
      <alignment horizontal="left" vertical="center"/>
    </xf>
    <xf numFmtId="0" fontId="29" fillId="0" borderId="21" xfId="21" applyFont="1" applyBorder="1" applyAlignment="1">
      <alignment horizontal="left" vertical="center"/>
    </xf>
    <xf numFmtId="0" fontId="29" fillId="0" borderId="27" xfId="19" applyFont="1" applyBorder="1" applyAlignment="1">
      <alignment horizontal="center" vertical="center"/>
    </xf>
    <xf numFmtId="0" fontId="30" fillId="0" borderId="21" xfId="21" applyFont="1" applyBorder="1" applyAlignment="1">
      <alignment horizontal="left" vertical="center"/>
    </xf>
    <xf numFmtId="0" fontId="25" fillId="0" borderId="26" xfId="21" applyFont="1" applyBorder="1" applyAlignment="1">
      <alignment horizontal="center"/>
    </xf>
    <xf numFmtId="0" fontId="25" fillId="0" borderId="45" xfId="21" applyFont="1" applyBorder="1" applyAlignment="1">
      <alignment horizontal="center"/>
    </xf>
    <xf numFmtId="0" fontId="25" fillId="0" borderId="46" xfId="21" applyFont="1" applyBorder="1" applyAlignment="1">
      <alignment horizontal="center"/>
    </xf>
    <xf numFmtId="0" fontId="25" fillId="0" borderId="32" xfId="21" applyFont="1" applyBorder="1" applyAlignment="1">
      <alignment horizontal="center"/>
    </xf>
    <xf numFmtId="0" fontId="25" fillId="0" borderId="0" xfId="21" applyFont="1" applyBorder="1" applyAlignment="1">
      <alignment horizontal="center"/>
    </xf>
    <xf numFmtId="0" fontId="25" fillId="0" borderId="50" xfId="21" applyFont="1" applyBorder="1" applyAlignment="1">
      <alignment horizontal="center"/>
    </xf>
    <xf numFmtId="0" fontId="25" fillId="0" borderId="28" xfId="21" applyFont="1" applyBorder="1" applyAlignment="1">
      <alignment horizontal="center"/>
    </xf>
    <xf numFmtId="0" fontId="25" fillId="0" borderId="10" xfId="21" applyFont="1" applyBorder="1" applyAlignment="1">
      <alignment horizontal="center"/>
    </xf>
    <xf numFmtId="0" fontId="25" fillId="0" borderId="51" xfId="21" applyFont="1" applyBorder="1" applyAlignment="1">
      <alignment horizontal="center"/>
    </xf>
    <xf numFmtId="0" fontId="27" fillId="0" borderId="26" xfId="22" applyFont="1" applyBorder="1" applyAlignment="1">
      <alignment horizontal="center" vertical="center" wrapText="1"/>
    </xf>
    <xf numFmtId="0" fontId="26" fillId="0" borderId="45" xfId="22" applyFont="1" applyBorder="1" applyAlignment="1">
      <alignment horizontal="center" vertical="center" wrapText="1"/>
    </xf>
    <xf numFmtId="0" fontId="26" fillId="0" borderId="46" xfId="22" applyFont="1" applyBorder="1" applyAlignment="1">
      <alignment horizontal="center" vertical="center" wrapText="1"/>
    </xf>
    <xf numFmtId="0" fontId="26" fillId="0" borderId="32" xfId="22" applyFont="1" applyBorder="1" applyAlignment="1">
      <alignment horizontal="center" vertical="center" wrapText="1"/>
    </xf>
    <xf numFmtId="0" fontId="26" fillId="0" borderId="0" xfId="22" applyFont="1" applyBorder="1" applyAlignment="1">
      <alignment horizontal="center" vertical="center" wrapText="1"/>
    </xf>
    <xf numFmtId="0" fontId="26" fillId="0" borderId="50" xfId="22" applyFont="1" applyBorder="1" applyAlignment="1">
      <alignment horizontal="center" vertical="center" wrapText="1"/>
    </xf>
    <xf numFmtId="0" fontId="26" fillId="0" borderId="28" xfId="22" applyFont="1" applyBorder="1" applyAlignment="1">
      <alignment horizontal="center" vertical="center" wrapText="1"/>
    </xf>
    <xf numFmtId="0" fontId="26" fillId="0" borderId="10" xfId="22" applyFont="1" applyBorder="1" applyAlignment="1">
      <alignment horizontal="center" vertical="center" wrapText="1"/>
    </xf>
    <xf numFmtId="0" fontId="26" fillId="0" borderId="51" xfId="22" applyFont="1" applyBorder="1" applyAlignment="1">
      <alignment horizontal="center" vertical="center" wrapText="1"/>
    </xf>
    <xf numFmtId="0" fontId="29" fillId="0" borderId="32" xfId="21" applyFont="1" applyBorder="1" applyAlignment="1">
      <alignment horizontal="center" vertical="center"/>
    </xf>
    <xf numFmtId="0" fontId="29" fillId="0" borderId="0" xfId="21" applyFont="1" applyBorder="1" applyAlignment="1">
      <alignment horizontal="center" vertical="center"/>
    </xf>
    <xf numFmtId="0" fontId="29" fillId="0" borderId="50" xfId="21" applyFont="1" applyBorder="1" applyAlignment="1">
      <alignment horizontal="center" vertical="center"/>
    </xf>
    <xf numFmtId="0" fontId="25" fillId="0" borderId="26" xfId="21" applyFont="1" applyBorder="1" applyAlignment="1">
      <alignment horizontal="center" vertical="justify" wrapText="1" readingOrder="1"/>
    </xf>
    <xf numFmtId="0" fontId="25" fillId="0" borderId="45" xfId="0" applyFont="1" applyBorder="1" applyAlignment="1">
      <alignment horizontal="center" vertical="justify" wrapText="1" readingOrder="1"/>
    </xf>
    <xf numFmtId="0" fontId="25" fillId="0" borderId="32" xfId="0" applyFont="1" applyBorder="1" applyAlignment="1">
      <alignment horizontal="center" vertical="justify" wrapText="1" readingOrder="1"/>
    </xf>
    <xf numFmtId="0" fontId="25" fillId="0" borderId="0" xfId="0" applyFont="1" applyBorder="1" applyAlignment="1">
      <alignment horizontal="center" vertical="justify" wrapText="1" readingOrder="1"/>
    </xf>
    <xf numFmtId="0" fontId="25" fillId="0" borderId="28" xfId="0" applyFont="1" applyBorder="1" applyAlignment="1">
      <alignment horizontal="center" vertical="justify" wrapText="1" readingOrder="1"/>
    </xf>
    <xf numFmtId="0" fontId="25" fillId="0" borderId="10" xfId="0" applyFont="1" applyBorder="1" applyAlignment="1">
      <alignment horizontal="center" vertical="justify" wrapText="1" readingOrder="1"/>
    </xf>
    <xf numFmtId="0" fontId="32" fillId="0" borderId="24" xfId="21" applyFont="1" applyBorder="1" applyAlignment="1">
      <alignment horizontal="center"/>
    </xf>
    <xf numFmtId="0" fontId="32" fillId="0" borderId="27" xfId="21" applyFont="1" applyBorder="1" applyAlignment="1">
      <alignment horizontal="center"/>
    </xf>
    <xf numFmtId="0" fontId="32" fillId="0" borderId="29" xfId="2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9" fillId="0" borderId="0" xfId="29" applyFont="1" applyAlignment="1">
      <alignment horizontal="center" vertical="top"/>
    </xf>
    <xf numFmtId="0" fontId="0" fillId="0" borderId="0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55" fillId="0" borderId="0" xfId="0" applyFont="1" applyBorder="1" applyAlignment="1">
      <alignment horizontal="center" vertical="center" wrapText="1" shrinkToFit="1"/>
    </xf>
    <xf numFmtId="0" fontId="55" fillId="0" borderId="10" xfId="0" applyFont="1" applyBorder="1" applyAlignment="1">
      <alignment horizontal="center" vertical="center" wrapText="1" shrinkToFit="1"/>
    </xf>
    <xf numFmtId="0" fontId="56" fillId="0" borderId="0" xfId="0" applyFont="1" applyBorder="1" applyAlignment="1">
      <alignment horizontal="center" vertical="center" wrapText="1" shrinkToFit="1"/>
    </xf>
    <xf numFmtId="0" fontId="56" fillId="0" borderId="10" xfId="0" applyFont="1" applyBorder="1" applyAlignment="1">
      <alignment horizontal="center" vertical="center" wrapText="1" shrinkToFit="1"/>
    </xf>
    <xf numFmtId="0" fontId="44" fillId="0" borderId="21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center" vertical="top" wrapText="1"/>
    </xf>
    <xf numFmtId="2" fontId="44" fillId="0" borderId="21" xfId="0" applyNumberFormat="1" applyFont="1" applyBorder="1" applyAlignment="1">
      <alignment horizontal="center" vertical="center" wrapText="1"/>
    </xf>
    <xf numFmtId="2" fontId="44" fillId="0" borderId="34" xfId="0" applyNumberFormat="1" applyFont="1" applyBorder="1" applyAlignment="1">
      <alignment horizontal="center" vertical="center" wrapText="1"/>
    </xf>
    <xf numFmtId="0" fontId="44" fillId="0" borderId="39" xfId="0" applyFont="1" applyBorder="1" applyAlignment="1">
      <alignment horizontal="left" vertical="center" wrapText="1"/>
    </xf>
    <xf numFmtId="0" fontId="44" fillId="0" borderId="39" xfId="0" applyFont="1" applyBorder="1" applyAlignment="1">
      <alignment horizontal="center" vertical="top" wrapText="1"/>
    </xf>
    <xf numFmtId="2" fontId="44" fillId="0" borderId="39" xfId="0" applyNumberFormat="1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4" fillId="0" borderId="2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49" fontId="20" fillId="0" borderId="32" xfId="0" applyNumberFormat="1" applyFont="1" applyBorder="1" applyAlignment="1">
      <alignment horizontal="center" vertical="center" wrapText="1"/>
    </xf>
    <xf numFmtId="49" fontId="20" fillId="0" borderId="50" xfId="0" applyNumberFormat="1" applyFont="1" applyBorder="1" applyAlignment="1">
      <alignment horizontal="center" vertical="center" wrapText="1"/>
    </xf>
    <xf numFmtId="49" fontId="20" fillId="0" borderId="28" xfId="0" applyNumberFormat="1" applyFont="1" applyBorder="1" applyAlignment="1">
      <alignment horizontal="center" vertical="center" wrapText="1"/>
    </xf>
    <xf numFmtId="49" fontId="20" fillId="0" borderId="51" xfId="0" applyNumberFormat="1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/>
    </xf>
    <xf numFmtId="0" fontId="47" fillId="0" borderId="21" xfId="0" applyFont="1" applyBorder="1" applyAlignment="1">
      <alignment horizontal="left" vertical="center" wrapText="1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6" fillId="15" borderId="26" xfId="0" applyFont="1" applyFill="1" applyBorder="1" applyAlignment="1">
      <alignment horizontal="center" vertical="center" wrapText="1"/>
    </xf>
    <xf numFmtId="0" fontId="46" fillId="15" borderId="46" xfId="0" applyFont="1" applyFill="1" applyBorder="1" applyAlignment="1">
      <alignment horizontal="center" vertical="center" wrapText="1"/>
    </xf>
    <xf numFmtId="0" fontId="46" fillId="15" borderId="32" xfId="0" applyFont="1" applyFill="1" applyBorder="1" applyAlignment="1">
      <alignment horizontal="center" vertical="center" wrapText="1"/>
    </xf>
    <xf numFmtId="0" fontId="46" fillId="15" borderId="50" xfId="0" applyFont="1" applyFill="1" applyBorder="1" applyAlignment="1">
      <alignment horizontal="center" vertical="center" wrapText="1"/>
    </xf>
    <xf numFmtId="2" fontId="0" fillId="0" borderId="29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48" fillId="15" borderId="32" xfId="0" applyFont="1" applyFill="1" applyBorder="1" applyAlignment="1">
      <alignment horizontal="center" vertical="center" wrapText="1"/>
    </xf>
    <xf numFmtId="0" fontId="48" fillId="15" borderId="50" xfId="0" applyFont="1" applyFill="1" applyBorder="1" applyAlignment="1">
      <alignment horizontal="center" vertical="center" wrapText="1"/>
    </xf>
    <xf numFmtId="0" fontId="48" fillId="15" borderId="28" xfId="0" applyFont="1" applyFill="1" applyBorder="1" applyAlignment="1">
      <alignment horizontal="center" vertical="center" wrapText="1"/>
    </xf>
    <xf numFmtId="0" fontId="48" fillId="15" borderId="51" xfId="0" applyFont="1" applyFill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6" fillId="15" borderId="26" xfId="0" applyFont="1" applyFill="1" applyBorder="1" applyAlignment="1">
      <alignment horizontal="center" vertical="center"/>
    </xf>
    <xf numFmtId="0" fontId="46" fillId="15" borderId="46" xfId="0" applyFont="1" applyFill="1" applyBorder="1" applyAlignment="1">
      <alignment horizontal="center" vertical="center"/>
    </xf>
    <xf numFmtId="0" fontId="46" fillId="15" borderId="32" xfId="0" applyFont="1" applyFill="1" applyBorder="1" applyAlignment="1">
      <alignment horizontal="center" vertical="center"/>
    </xf>
    <xf numFmtId="0" fontId="46" fillId="15" borderId="50" xfId="0" applyFont="1" applyFill="1" applyBorder="1" applyAlignment="1">
      <alignment horizontal="center" vertical="center"/>
    </xf>
    <xf numFmtId="2" fontId="44" fillId="0" borderId="29" xfId="0" applyNumberFormat="1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20" fillId="15" borderId="32" xfId="0" applyFont="1" applyFill="1" applyBorder="1" applyAlignment="1">
      <alignment horizontal="center" vertical="center" wrapText="1"/>
    </xf>
    <xf numFmtId="0" fontId="20" fillId="15" borderId="50" xfId="0" applyFont="1" applyFill="1" applyBorder="1" applyAlignment="1">
      <alignment horizontal="center" vertical="center" wrapText="1"/>
    </xf>
    <xf numFmtId="0" fontId="18" fillId="15" borderId="26" xfId="0" applyFont="1" applyFill="1" applyBorder="1" applyAlignment="1">
      <alignment horizontal="center" vertical="center" wrapText="1"/>
    </xf>
    <xf numFmtId="0" fontId="18" fillId="15" borderId="46" xfId="0" applyFont="1" applyFill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5" fillId="0" borderId="33" xfId="29" applyFont="1" applyFill="1" applyBorder="1" applyAlignment="1">
      <alignment horizontal="left" vertical="center"/>
    </xf>
    <xf numFmtId="0" fontId="45" fillId="0" borderId="21" xfId="29" applyFont="1" applyFill="1" applyBorder="1" applyAlignment="1">
      <alignment horizontal="left" vertical="center"/>
    </xf>
    <xf numFmtId="0" fontId="45" fillId="0" borderId="24" xfId="29" applyFont="1" applyFill="1" applyBorder="1" applyAlignment="1">
      <alignment horizontal="left" vertical="center"/>
    </xf>
    <xf numFmtId="0" fontId="51" fillId="15" borderId="0" xfId="0" applyFont="1" applyFill="1" applyAlignment="1">
      <alignment horizontal="center"/>
    </xf>
    <xf numFmtId="0" fontId="43" fillId="0" borderId="19" xfId="29" applyFont="1" applyBorder="1" applyAlignment="1">
      <alignment horizontal="center" vertical="center" wrapText="1"/>
    </xf>
    <xf numFmtId="0" fontId="43" fillId="0" borderId="20" xfId="29" applyFont="1" applyBorder="1" applyAlignment="1">
      <alignment horizontal="center" vertical="center" wrapText="1"/>
    </xf>
    <xf numFmtId="0" fontId="43" fillId="0" borderId="52" xfId="29" applyFont="1" applyBorder="1" applyAlignment="1">
      <alignment horizontal="center" vertical="top" wrapText="1"/>
    </xf>
    <xf numFmtId="0" fontId="43" fillId="0" borderId="37" xfId="29" applyFont="1" applyBorder="1" applyAlignment="1">
      <alignment horizontal="center" vertical="top" wrapText="1"/>
    </xf>
    <xf numFmtId="0" fontId="43" fillId="0" borderId="43" xfId="29" applyFont="1" applyBorder="1" applyAlignment="1">
      <alignment horizontal="center" vertical="top" wrapText="1"/>
    </xf>
    <xf numFmtId="0" fontId="43" fillId="0" borderId="35" xfId="29" applyFont="1" applyBorder="1" applyAlignment="1">
      <alignment horizontal="left" vertical="center" wrapText="1"/>
    </xf>
    <xf numFmtId="0" fontId="43" fillId="0" borderId="23" xfId="29" applyFont="1" applyBorder="1" applyAlignment="1">
      <alignment horizontal="left" vertical="center" wrapText="1"/>
    </xf>
    <xf numFmtId="0" fontId="43" fillId="0" borderId="42" xfId="29" applyFont="1" applyBorder="1" applyAlignment="1">
      <alignment horizontal="left" vertical="center" wrapText="1"/>
    </xf>
    <xf numFmtId="0" fontId="43" fillId="0" borderId="38" xfId="29" applyFont="1" applyBorder="1" applyAlignment="1">
      <alignment horizontal="left" vertical="center" wrapText="1"/>
    </xf>
    <xf numFmtId="0" fontId="43" fillId="0" borderId="39" xfId="29" applyFont="1" applyBorder="1" applyAlignment="1">
      <alignment horizontal="left" vertical="center" wrapText="1"/>
    </xf>
    <xf numFmtId="0" fontId="43" fillId="0" borderId="41" xfId="29" applyFont="1" applyBorder="1" applyAlignment="1">
      <alignment horizontal="left" vertical="center" wrapText="1"/>
    </xf>
    <xf numFmtId="0" fontId="45" fillId="0" borderId="58" xfId="29" applyFont="1" applyFill="1" applyBorder="1" applyAlignment="1">
      <alignment horizontal="left" vertical="center"/>
    </xf>
    <xf numFmtId="0" fontId="45" fillId="0" borderId="31" xfId="29" applyFont="1" applyFill="1" applyBorder="1" applyAlignment="1">
      <alignment horizontal="left" vertical="center"/>
    </xf>
    <xf numFmtId="0" fontId="45" fillId="0" borderId="28" xfId="29" applyFont="1" applyFill="1" applyBorder="1" applyAlignment="1">
      <alignment horizontal="left" vertical="center"/>
    </xf>
    <xf numFmtId="0" fontId="45" fillId="0" borderId="57" xfId="29" applyFont="1" applyFill="1" applyBorder="1" applyAlignment="1">
      <alignment horizontal="left" vertical="center"/>
    </xf>
    <xf numFmtId="0" fontId="45" fillId="0" borderId="25" xfId="29" applyFont="1" applyFill="1" applyBorder="1" applyAlignment="1">
      <alignment horizontal="left" vertical="center"/>
    </xf>
    <xf numFmtId="0" fontId="45" fillId="0" borderId="26" xfId="29" applyFont="1" applyFill="1" applyBorder="1" applyAlignment="1">
      <alignment horizontal="left" vertical="center"/>
    </xf>
    <xf numFmtId="0" fontId="45" fillId="0" borderId="61" xfId="29" applyFont="1" applyFill="1" applyBorder="1" applyAlignment="1">
      <alignment horizontal="left" vertical="center"/>
    </xf>
    <xf numFmtId="0" fontId="45" fillId="0" borderId="62" xfId="29" applyFont="1" applyFill="1" applyBorder="1" applyAlignment="1">
      <alignment horizontal="left" vertical="center"/>
    </xf>
    <xf numFmtId="0" fontId="45" fillId="0" borderId="63" xfId="29" applyFont="1" applyFill="1" applyBorder="1" applyAlignment="1">
      <alignment horizontal="left" vertical="center"/>
    </xf>
    <xf numFmtId="0" fontId="45" fillId="0" borderId="35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top" wrapText="1"/>
    </xf>
  </cellXfs>
  <cellStyles count="30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4" xfId="29"/>
    <cellStyle name="Обычный_47.-ДД-ДСЛ-44-11-Протокол-испытания-грунта.-Аттестация-в-шапке" xfId="19"/>
    <cellStyle name="Обычный_ИЮЛЬ" xfId="20"/>
    <cellStyle name="Обычный_П_1_000102_кварц1" xfId="21"/>
    <cellStyle name="Обычный_Щебень" xfId="22"/>
    <cellStyle name="Плохой" xfId="23" builtinId="27" customBuiltin="1"/>
    <cellStyle name="Пояснение" xfId="24" builtinId="53" customBuiltin="1"/>
    <cellStyle name="Примечание" xfId="25" builtinId="10" customBuiltin="1"/>
    <cellStyle name="Связанная ячейка" xfId="26" builtinId="24" customBuiltin="1"/>
    <cellStyle name="Текст предупреждения" xfId="27" builtinId="11" customBuiltin="1"/>
    <cellStyle name="Хороший" xfId="28" builtinId="26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R39"/>
  <sheetViews>
    <sheetView tabSelected="1" view="pageBreakPreview" topLeftCell="A25" zoomScale="115" zoomScaleNormal="100" zoomScaleSheetLayoutView="115" workbookViewId="0">
      <selection activeCell="H31" sqref="H31:K31"/>
    </sheetView>
  </sheetViews>
  <sheetFormatPr defaultRowHeight="13.2" x14ac:dyDescent="0.25"/>
  <cols>
    <col min="1" max="1" width="7.44140625" style="6" customWidth="1"/>
    <col min="2" max="2" width="6.6640625" style="6" customWidth="1"/>
    <col min="3" max="3" width="8.44140625" style="6" customWidth="1"/>
    <col min="4" max="4" width="6.6640625" style="6" customWidth="1"/>
    <col min="5" max="5" width="7.33203125" style="6" customWidth="1"/>
    <col min="6" max="7" width="7" style="6" customWidth="1"/>
    <col min="8" max="8" width="7.21875" style="6" customWidth="1"/>
    <col min="9" max="9" width="6.44140625" style="6" customWidth="1"/>
    <col min="10" max="10" width="6.6640625" style="6" customWidth="1"/>
    <col min="11" max="18" width="3.6640625" style="6" customWidth="1"/>
  </cols>
  <sheetData>
    <row r="1" spans="1:18" ht="21.9" customHeight="1" x14ac:dyDescent="0.3">
      <c r="A1" s="157"/>
      <c r="B1" s="158"/>
      <c r="C1" s="158"/>
      <c r="D1" s="159"/>
      <c r="E1" s="166"/>
      <c r="F1" s="167"/>
      <c r="G1" s="167"/>
      <c r="H1" s="167"/>
      <c r="I1" s="167"/>
      <c r="J1" s="168"/>
      <c r="K1" s="7"/>
      <c r="L1" s="8"/>
      <c r="M1" s="8"/>
      <c r="N1" s="8"/>
      <c r="O1" s="8"/>
      <c r="P1" s="8"/>
      <c r="Q1" s="8"/>
      <c r="R1" s="9"/>
    </row>
    <row r="2" spans="1:18" ht="21.9" customHeight="1" x14ac:dyDescent="0.25">
      <c r="A2" s="160"/>
      <c r="B2" s="161"/>
      <c r="C2" s="161"/>
      <c r="D2" s="162"/>
      <c r="E2" s="169"/>
      <c r="F2" s="170"/>
      <c r="G2" s="170"/>
      <c r="H2" s="170"/>
      <c r="I2" s="170"/>
      <c r="J2" s="171"/>
      <c r="K2" s="175"/>
      <c r="L2" s="176"/>
      <c r="M2" s="176"/>
      <c r="N2" s="176"/>
      <c r="O2" s="176"/>
      <c r="P2" s="176"/>
      <c r="Q2" s="176"/>
      <c r="R2" s="177"/>
    </row>
    <row r="3" spans="1:18" ht="21.9" customHeight="1" x14ac:dyDescent="0.3">
      <c r="A3" s="160"/>
      <c r="B3" s="161"/>
      <c r="C3" s="161"/>
      <c r="D3" s="162"/>
      <c r="E3" s="172"/>
      <c r="F3" s="173"/>
      <c r="G3" s="173"/>
      <c r="H3" s="173"/>
      <c r="I3" s="173"/>
      <c r="J3" s="174"/>
      <c r="K3" s="11"/>
      <c r="L3" s="10"/>
      <c r="M3" s="10"/>
      <c r="N3" s="10"/>
      <c r="O3" s="10"/>
      <c r="P3" s="10"/>
      <c r="Q3" s="10"/>
      <c r="R3" s="12"/>
    </row>
    <row r="4" spans="1:18" ht="21.9" customHeight="1" x14ac:dyDescent="0.25">
      <c r="A4" s="160"/>
      <c r="B4" s="161"/>
      <c r="C4" s="161"/>
      <c r="D4" s="162"/>
      <c r="E4" s="178"/>
      <c r="F4" s="179"/>
      <c r="G4" s="179"/>
      <c r="H4" s="179"/>
      <c r="I4" s="179"/>
      <c r="J4" s="179"/>
      <c r="K4" s="13"/>
      <c r="L4" s="14"/>
      <c r="M4" s="13"/>
      <c r="N4" s="13"/>
      <c r="O4" s="14"/>
      <c r="P4" s="13"/>
      <c r="Q4" s="13"/>
      <c r="R4" s="15"/>
    </row>
    <row r="5" spans="1:18" ht="21.9" customHeight="1" x14ac:dyDescent="0.25">
      <c r="A5" s="160"/>
      <c r="B5" s="161"/>
      <c r="C5" s="161"/>
      <c r="D5" s="162"/>
      <c r="E5" s="180"/>
      <c r="F5" s="181"/>
      <c r="G5" s="181"/>
      <c r="H5" s="181"/>
      <c r="I5" s="181"/>
      <c r="J5" s="181"/>
      <c r="K5" s="16"/>
      <c r="L5" s="17"/>
      <c r="M5" s="17"/>
      <c r="N5" s="17"/>
      <c r="O5" s="17"/>
      <c r="P5" s="17"/>
      <c r="Q5" s="17"/>
      <c r="R5" s="17"/>
    </row>
    <row r="6" spans="1:18" ht="21.9" customHeight="1" x14ac:dyDescent="0.25">
      <c r="A6" s="160"/>
      <c r="B6" s="161"/>
      <c r="C6" s="161"/>
      <c r="D6" s="162"/>
      <c r="E6" s="180"/>
      <c r="F6" s="181"/>
      <c r="G6" s="181"/>
      <c r="H6" s="181"/>
      <c r="I6" s="181"/>
      <c r="J6" s="181"/>
      <c r="K6" s="18"/>
      <c r="L6" s="18"/>
      <c r="M6" s="18"/>
      <c r="N6" s="18"/>
      <c r="O6" s="18"/>
      <c r="P6" s="18"/>
      <c r="Q6" s="18"/>
      <c r="R6" s="19"/>
    </row>
    <row r="7" spans="1:18" ht="21.9" customHeight="1" x14ac:dyDescent="0.3">
      <c r="A7" s="163"/>
      <c r="B7" s="164"/>
      <c r="C7" s="164"/>
      <c r="D7" s="165"/>
      <c r="E7" s="182"/>
      <c r="F7" s="183"/>
      <c r="G7" s="183"/>
      <c r="H7" s="183"/>
      <c r="I7" s="183"/>
      <c r="J7" s="183"/>
      <c r="K7" s="184" t="s">
        <v>13</v>
      </c>
      <c r="L7" s="185"/>
      <c r="M7" s="185"/>
      <c r="N7" s="186"/>
      <c r="O7" s="184" t="s">
        <v>14</v>
      </c>
      <c r="P7" s="185"/>
      <c r="Q7" s="185"/>
      <c r="R7" s="186"/>
    </row>
    <row r="8" spans="1:18" ht="21.9" customHeight="1" x14ac:dyDescent="0.25">
      <c r="A8" s="155" t="s">
        <v>31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</row>
    <row r="9" spans="1:18" ht="21.9" customHeight="1" x14ac:dyDescent="0.25">
      <c r="A9" s="152" t="s">
        <v>15</v>
      </c>
      <c r="B9" s="152"/>
      <c r="C9" s="152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</row>
    <row r="10" spans="1:18" ht="21.9" customHeight="1" x14ac:dyDescent="0.25">
      <c r="A10" s="152" t="s">
        <v>16</v>
      </c>
      <c r="B10" s="152"/>
      <c r="C10" s="152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</row>
    <row r="11" spans="1:18" ht="21.9" customHeight="1" x14ac:dyDescent="0.25">
      <c r="A11" s="152" t="s">
        <v>22</v>
      </c>
      <c r="B11" s="152"/>
      <c r="C11" s="152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</row>
    <row r="12" spans="1:18" ht="21.9" customHeight="1" x14ac:dyDescent="0.25">
      <c r="A12" s="152" t="s">
        <v>17</v>
      </c>
      <c r="B12" s="152"/>
      <c r="C12" s="152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</row>
    <row r="13" spans="1:18" ht="21.9" customHeight="1" x14ac:dyDescent="0.25">
      <c r="A13" s="152" t="s">
        <v>33</v>
      </c>
      <c r="B13" s="152"/>
      <c r="C13" s="152"/>
      <c r="D13" s="156" t="s">
        <v>143</v>
      </c>
      <c r="E13" s="156"/>
      <c r="F13" s="156"/>
      <c r="G13" s="156"/>
      <c r="H13" s="154" t="s">
        <v>18</v>
      </c>
      <c r="I13" s="154"/>
      <c r="J13" s="154"/>
      <c r="K13" s="154"/>
      <c r="L13" s="156" t="s">
        <v>30</v>
      </c>
      <c r="M13" s="156"/>
      <c r="N13" s="156"/>
      <c r="O13" s="156"/>
      <c r="P13" s="156"/>
      <c r="Q13" s="156"/>
      <c r="R13" s="156"/>
    </row>
    <row r="14" spans="1:18" ht="21.9" customHeight="1" x14ac:dyDescent="0.25">
      <c r="A14" s="152" t="s">
        <v>0</v>
      </c>
      <c r="B14" s="152"/>
      <c r="C14" s="152"/>
      <c r="D14" s="153"/>
      <c r="E14" s="153"/>
      <c r="F14" s="153"/>
      <c r="G14" s="153"/>
      <c r="H14" s="154" t="s">
        <v>1</v>
      </c>
      <c r="I14" s="154"/>
      <c r="J14" s="154"/>
      <c r="K14" s="154"/>
      <c r="L14" s="153"/>
      <c r="M14" s="153"/>
      <c r="N14" s="153"/>
      <c r="O14" s="153"/>
      <c r="P14" s="153"/>
      <c r="Q14" s="153"/>
      <c r="R14" s="153"/>
    </row>
    <row r="15" spans="1:18" ht="21.9" customHeight="1" x14ac:dyDescent="0.25">
      <c r="A15" s="155" t="s">
        <v>2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</row>
    <row r="16" spans="1:18" ht="24.9" customHeight="1" x14ac:dyDescent="0.3">
      <c r="A16" s="135" t="s">
        <v>3</v>
      </c>
      <c r="B16" s="135"/>
      <c r="C16" s="135"/>
      <c r="D16" s="135"/>
      <c r="E16" s="135"/>
      <c r="F16" s="135"/>
      <c r="G16" s="135"/>
      <c r="H16" s="149" t="s">
        <v>23</v>
      </c>
      <c r="I16" s="149"/>
      <c r="J16" s="149"/>
      <c r="K16" s="149"/>
      <c r="L16" s="125">
        <v>57</v>
      </c>
      <c r="M16" s="125"/>
      <c r="N16" s="125"/>
      <c r="O16" s="125"/>
      <c r="P16" s="125"/>
      <c r="Q16" s="125"/>
      <c r="R16" s="125"/>
    </row>
    <row r="17" spans="1:18" ht="24.9" customHeight="1" x14ac:dyDescent="0.3">
      <c r="A17" s="135" t="s">
        <v>4</v>
      </c>
      <c r="B17" s="135"/>
      <c r="C17" s="135"/>
      <c r="D17" s="135"/>
      <c r="E17" s="135"/>
      <c r="F17" s="135"/>
      <c r="G17" s="135"/>
      <c r="H17" s="149" t="s">
        <v>24</v>
      </c>
      <c r="I17" s="149"/>
      <c r="J17" s="149"/>
      <c r="K17" s="149"/>
      <c r="L17" s="150">
        <v>22.5</v>
      </c>
      <c r="M17" s="150"/>
      <c r="N17" s="150"/>
      <c r="O17" s="150"/>
      <c r="P17" s="150"/>
      <c r="Q17" s="150"/>
      <c r="R17" s="150"/>
    </row>
    <row r="18" spans="1:18" ht="24.9" customHeight="1" x14ac:dyDescent="0.3">
      <c r="A18" s="135" t="s">
        <v>5</v>
      </c>
      <c r="B18" s="135"/>
      <c r="C18" s="135"/>
      <c r="D18" s="135"/>
      <c r="E18" s="135"/>
      <c r="F18" s="135"/>
      <c r="G18" s="135"/>
      <c r="H18" s="149" t="s">
        <v>25</v>
      </c>
      <c r="I18" s="149"/>
      <c r="J18" s="149"/>
      <c r="K18" s="149"/>
      <c r="L18" s="125">
        <f>IF(OR(L16="",L17=""),"",L16-L17)</f>
        <v>34.5</v>
      </c>
      <c r="M18" s="150"/>
      <c r="N18" s="150"/>
      <c r="O18" s="150"/>
      <c r="P18" s="150"/>
      <c r="Q18" s="150"/>
      <c r="R18" s="150"/>
    </row>
    <row r="19" spans="1:18" ht="24.9" customHeight="1" x14ac:dyDescent="0.3">
      <c r="A19" s="129" t="s">
        <v>144</v>
      </c>
      <c r="B19" s="130"/>
      <c r="C19" s="130"/>
      <c r="D19" s="130"/>
      <c r="E19" s="130"/>
      <c r="F19" s="130"/>
      <c r="G19" s="131"/>
      <c r="H19" s="132"/>
      <c r="I19" s="133"/>
      <c r="J19" s="133"/>
      <c r="K19" s="134"/>
      <c r="L19" s="126">
        <v>20</v>
      </c>
      <c r="M19" s="127"/>
      <c r="N19" s="127"/>
      <c r="O19" s="127"/>
      <c r="P19" s="127"/>
      <c r="Q19" s="127"/>
      <c r="R19" s="128"/>
    </row>
    <row r="20" spans="1:18" ht="24.9" customHeight="1" x14ac:dyDescent="0.3">
      <c r="A20" s="129" t="s">
        <v>146</v>
      </c>
      <c r="B20" s="130"/>
      <c r="C20" s="130"/>
      <c r="D20" s="130"/>
      <c r="E20" s="130"/>
      <c r="F20" s="130"/>
      <c r="G20" s="131"/>
      <c r="H20" s="132"/>
      <c r="I20" s="133"/>
      <c r="J20" s="133"/>
      <c r="K20" s="134"/>
      <c r="L20" s="126">
        <f>IF(L18=0,"-",(L19-L17)/L18)</f>
        <v>-7.2463768115942032E-2</v>
      </c>
      <c r="M20" s="127"/>
      <c r="N20" s="127"/>
      <c r="O20" s="127"/>
      <c r="P20" s="127"/>
      <c r="Q20" s="127"/>
      <c r="R20" s="128"/>
    </row>
    <row r="21" spans="1:18" ht="51" customHeight="1" x14ac:dyDescent="0.25">
      <c r="A21" s="144" t="s">
        <v>145</v>
      </c>
      <c r="B21" s="144"/>
      <c r="C21" s="144"/>
      <c r="D21" s="144"/>
      <c r="E21" s="144"/>
      <c r="F21" s="144"/>
      <c r="G21" s="144"/>
      <c r="H21" s="150" t="s">
        <v>26</v>
      </c>
      <c r="I21" s="150"/>
      <c r="J21" s="150"/>
      <c r="K21" s="150"/>
      <c r="L21" s="151">
        <v>1.5</v>
      </c>
      <c r="M21" s="151"/>
      <c r="N21" s="151"/>
      <c r="O21" s="151"/>
      <c r="P21" s="151"/>
      <c r="Q21" s="151"/>
      <c r="R21" s="151"/>
    </row>
    <row r="22" spans="1:18" ht="48.75" customHeight="1" x14ac:dyDescent="0.25">
      <c r="A22" s="144" t="s">
        <v>147</v>
      </c>
      <c r="B22" s="144"/>
      <c r="C22" s="144"/>
      <c r="D22" s="144"/>
      <c r="E22" s="144"/>
      <c r="F22" s="144"/>
      <c r="G22" s="144"/>
      <c r="H22" s="150" t="s">
        <v>26</v>
      </c>
      <c r="I22" s="150"/>
      <c r="J22" s="150"/>
      <c r="K22" s="150"/>
      <c r="L22" s="125">
        <v>27.6</v>
      </c>
      <c r="M22" s="125"/>
      <c r="N22" s="125"/>
      <c r="O22" s="125"/>
      <c r="P22" s="125"/>
      <c r="Q22" s="125"/>
      <c r="R22" s="125"/>
    </row>
    <row r="23" spans="1:18" ht="38.4" customHeight="1" x14ac:dyDescent="0.25">
      <c r="A23" s="144" t="s">
        <v>148</v>
      </c>
      <c r="B23" s="144"/>
      <c r="C23" s="144"/>
      <c r="D23" s="144"/>
      <c r="E23" s="144"/>
      <c r="F23" s="144"/>
      <c r="G23" s="144"/>
      <c r="H23" s="136" t="s">
        <v>34</v>
      </c>
      <c r="I23" s="136"/>
      <c r="J23" s="136"/>
      <c r="K23" s="136"/>
      <c r="L23" s="145" t="s">
        <v>19</v>
      </c>
      <c r="M23" s="145"/>
      <c r="N23" s="145"/>
      <c r="O23" s="145"/>
      <c r="P23" s="145"/>
      <c r="Q23" s="145"/>
      <c r="R23" s="145"/>
    </row>
    <row r="24" spans="1:18" ht="38.4" customHeight="1" x14ac:dyDescent="0.25">
      <c r="A24" s="121" t="s">
        <v>149</v>
      </c>
      <c r="B24" s="122"/>
      <c r="C24" s="122"/>
      <c r="D24" s="122"/>
      <c r="E24" s="122"/>
      <c r="F24" s="122"/>
      <c r="G24" s="123"/>
      <c r="H24" s="124" t="s">
        <v>142</v>
      </c>
      <c r="I24" s="124"/>
      <c r="J24" s="124"/>
      <c r="K24" s="124"/>
      <c r="L24" s="125">
        <v>9</v>
      </c>
      <c r="M24" s="125"/>
      <c r="N24" s="125"/>
      <c r="O24" s="125"/>
      <c r="P24" s="125"/>
      <c r="Q24" s="125"/>
      <c r="R24" s="125"/>
    </row>
    <row r="25" spans="1:18" ht="20.100000000000001" customHeight="1" x14ac:dyDescent="0.3">
      <c r="A25" s="146" t="s">
        <v>150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</row>
    <row r="26" spans="1:18" ht="24.9" customHeight="1" x14ac:dyDescent="0.25">
      <c r="A26" s="140" t="s">
        <v>20</v>
      </c>
      <c r="B26" s="140"/>
      <c r="C26" s="140"/>
      <c r="D26" s="140"/>
      <c r="E26" s="140"/>
      <c r="F26" s="140"/>
      <c r="G26" s="28">
        <v>10</v>
      </c>
      <c r="H26" s="28">
        <v>5</v>
      </c>
      <c r="I26" s="28">
        <v>2</v>
      </c>
      <c r="J26" s="29">
        <v>1</v>
      </c>
      <c r="K26" s="139">
        <v>0.5</v>
      </c>
      <c r="L26" s="139"/>
      <c r="M26" s="139">
        <v>0.25</v>
      </c>
      <c r="N26" s="139"/>
      <c r="O26" s="147">
        <v>0.1</v>
      </c>
      <c r="P26" s="147"/>
      <c r="Q26" s="148" t="s">
        <v>21</v>
      </c>
      <c r="R26" s="148"/>
    </row>
    <row r="27" spans="1:18" ht="24.9" customHeight="1" x14ac:dyDescent="0.25">
      <c r="A27" s="140" t="s">
        <v>6</v>
      </c>
      <c r="B27" s="140"/>
      <c r="C27" s="140"/>
      <c r="D27" s="140"/>
      <c r="E27" s="140"/>
      <c r="F27" s="140"/>
      <c r="G27" s="30">
        <v>0</v>
      </c>
      <c r="H27" s="30">
        <v>2.8000000000000001E-2</v>
      </c>
      <c r="I27" s="30">
        <v>5.6000000000000001E-2</v>
      </c>
      <c r="J27" s="30">
        <v>5.6000000000000001E-2</v>
      </c>
      <c r="K27" s="141">
        <v>7.8E-2</v>
      </c>
      <c r="L27" s="141"/>
      <c r="M27" s="141">
        <v>0.59199999999999997</v>
      </c>
      <c r="N27" s="141"/>
      <c r="O27" s="141">
        <v>1.5680000000000001</v>
      </c>
      <c r="P27" s="141"/>
      <c r="Q27" s="142">
        <v>97.622</v>
      </c>
      <c r="R27" s="142"/>
    </row>
    <row r="28" spans="1:18" ht="24.9" customHeight="1" x14ac:dyDescent="0.25">
      <c r="A28" s="140" t="s">
        <v>7</v>
      </c>
      <c r="B28" s="140"/>
      <c r="C28" s="140"/>
      <c r="D28" s="140"/>
      <c r="E28" s="140"/>
      <c r="F28" s="140"/>
      <c r="G28" s="143" t="s">
        <v>8</v>
      </c>
      <c r="H28" s="143"/>
      <c r="I28" s="143" t="s">
        <v>9</v>
      </c>
      <c r="J28" s="143"/>
      <c r="K28" s="143"/>
      <c r="L28" s="143"/>
      <c r="M28" s="143"/>
      <c r="N28" s="143"/>
      <c r="O28" s="143" t="s">
        <v>10</v>
      </c>
      <c r="P28" s="143"/>
      <c r="Q28" s="143"/>
      <c r="R28" s="143"/>
    </row>
    <row r="29" spans="1:18" ht="40.799999999999997" customHeight="1" x14ac:dyDescent="0.25">
      <c r="A29" s="135" t="s">
        <v>139</v>
      </c>
      <c r="B29" s="135"/>
      <c r="C29" s="135"/>
      <c r="D29" s="135"/>
      <c r="E29" s="135"/>
      <c r="F29" s="135"/>
      <c r="G29" s="135"/>
      <c r="H29" s="136" t="s">
        <v>32</v>
      </c>
      <c r="I29" s="136"/>
      <c r="J29" s="136"/>
      <c r="K29" s="136"/>
      <c r="L29" s="137" t="e">
        <f ca="1">B39&amp;" "&amp;C39&amp;" "&amp;D39&amp;" "&amp;E39</f>
        <v>#REF!</v>
      </c>
      <c r="M29" s="137"/>
      <c r="N29" s="137"/>
      <c r="O29" s="137"/>
      <c r="P29" s="137"/>
      <c r="Q29" s="137"/>
      <c r="R29" s="137"/>
    </row>
    <row r="30" spans="1:18" ht="24.9" customHeight="1" x14ac:dyDescent="0.25">
      <c r="A30" s="135" t="s">
        <v>140</v>
      </c>
      <c r="B30" s="135"/>
      <c r="C30" s="135"/>
      <c r="D30" s="135"/>
      <c r="E30" s="135"/>
      <c r="F30" s="135"/>
      <c r="G30" s="135"/>
      <c r="H30" s="138" t="s">
        <v>28</v>
      </c>
      <c r="I30" s="138"/>
      <c r="J30" s="138"/>
      <c r="K30" s="138"/>
      <c r="L30" s="139" t="s">
        <v>19</v>
      </c>
      <c r="M30" s="139"/>
      <c r="N30" s="139"/>
      <c r="O30" s="139"/>
      <c r="P30" s="139"/>
      <c r="Q30" s="139"/>
      <c r="R30" s="139"/>
    </row>
    <row r="31" spans="1:18" ht="24.9" customHeight="1" x14ac:dyDescent="0.25">
      <c r="A31" s="135" t="s">
        <v>141</v>
      </c>
      <c r="B31" s="135"/>
      <c r="C31" s="135"/>
      <c r="D31" s="135"/>
      <c r="E31" s="135"/>
      <c r="F31" s="135"/>
      <c r="G31" s="135"/>
      <c r="H31" s="138" t="s">
        <v>29</v>
      </c>
      <c r="I31" s="138"/>
      <c r="J31" s="138"/>
      <c r="K31" s="138"/>
      <c r="L31" s="139" t="s">
        <v>19</v>
      </c>
      <c r="M31" s="139"/>
      <c r="N31" s="139"/>
      <c r="O31" s="139"/>
      <c r="P31" s="139"/>
      <c r="Q31" s="139"/>
      <c r="R31" s="139"/>
    </row>
    <row r="32" spans="1:18" ht="9" customHeight="1" x14ac:dyDescent="0.25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  <c r="R32" s="3"/>
    </row>
    <row r="33" spans="1:18" ht="66" customHeight="1" x14ac:dyDescent="0.25">
      <c r="A33" s="118" t="s">
        <v>27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</row>
    <row r="34" spans="1:18" ht="7.5" customHeight="1" x14ac:dyDescent="0.25">
      <c r="A34" s="3"/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3"/>
      <c r="R34" s="3"/>
    </row>
    <row r="35" spans="1:18" ht="15" x14ac:dyDescent="0.25">
      <c r="A35" s="20" t="s">
        <v>151</v>
      </c>
      <c r="B35" s="20"/>
      <c r="C35" s="21"/>
      <c r="D35" s="20"/>
      <c r="E35" s="20"/>
      <c r="F35" s="22"/>
      <c r="G35" s="22"/>
      <c r="H35" s="22"/>
      <c r="I35" s="22"/>
      <c r="J35" s="23"/>
      <c r="K35" s="20"/>
      <c r="L35" s="20"/>
      <c r="M35" s="119"/>
      <c r="N35" s="119"/>
      <c r="O35" s="119"/>
      <c r="P35" s="119"/>
      <c r="Q35" s="119"/>
      <c r="R35" s="20"/>
    </row>
    <row r="36" spans="1:18" ht="20.399999999999999" x14ac:dyDescent="0.35">
      <c r="A36" s="24"/>
      <c r="B36" s="20"/>
      <c r="C36" s="20"/>
      <c r="D36" s="20"/>
      <c r="E36" s="25"/>
      <c r="F36" s="120" t="s">
        <v>11</v>
      </c>
      <c r="G36" s="120"/>
      <c r="H36" s="120"/>
      <c r="I36" s="120"/>
      <c r="J36" s="25"/>
      <c r="K36" s="25"/>
      <c r="L36" s="20"/>
      <c r="M36" s="27"/>
      <c r="N36" s="20"/>
      <c r="O36" s="26" t="s">
        <v>12</v>
      </c>
      <c r="P36" s="20"/>
      <c r="Q36" s="20"/>
      <c r="R36" s="20"/>
    </row>
    <row r="39" spans="1:18" x14ac:dyDescent="0.25">
      <c r="B39" s="6" t="str">
        <f>INDEX(Лист1!M13:M15,MATCH(L18,Лист1!P13:P15)+1)</f>
        <v>глина</v>
      </c>
      <c r="C39" t="e">
        <f>IF(L24&lt;INDEX(Лист1!Q19:Q27,MATCH(L18,Лист1!P19:P27)+2),INDEX(Лист1!N19:N27,MATCH(L18,Лист1!P19:P27)+1),INDEX(Лист1!N19:N27,MATCH(L18,Лист1!P19:P27)+2))</f>
        <v>#REF!</v>
      </c>
      <c r="D39" s="100" t="str">
        <f ca="1">IF(I27&gt;=15,INDEX(Лист1!N49:N78,MATCH(B39,Лист1!M49:M78,0)+IFERROR(MATCH(I27,OFFSET(Лист1!P48,MATCH(B39,Лист1!M49:M78,0),COUNTIF(Лист1!M49:M78,B39))),0)),"")</f>
        <v/>
      </c>
      <c r="E39" t="str">
        <f ca="1">INDEX(Лист1!N32:N46,MATCH(B39,Лист1!M32:M46,0)+IFERROR(MATCH(L20,OFFSET(Q7,MATCH(B39,Лист1!N32:N46,0),COUNTIF(Лист1!N32:N46,B39))),0))</f>
        <v>твердая</v>
      </c>
    </row>
  </sheetData>
  <mergeCells count="78">
    <mergeCell ref="A13:C13"/>
    <mergeCell ref="D13:G13"/>
    <mergeCell ref="H13:K13"/>
    <mergeCell ref="L13:R13"/>
    <mergeCell ref="A1:D7"/>
    <mergeCell ref="E1:J3"/>
    <mergeCell ref="K2:R2"/>
    <mergeCell ref="E4:J7"/>
    <mergeCell ref="K7:N7"/>
    <mergeCell ref="O7:R7"/>
    <mergeCell ref="A8:R8"/>
    <mergeCell ref="A9:C9"/>
    <mergeCell ref="D9:R9"/>
    <mergeCell ref="A10:C10"/>
    <mergeCell ref="D10:R10"/>
    <mergeCell ref="A11:C11"/>
    <mergeCell ref="D11:R11"/>
    <mergeCell ref="A12:C12"/>
    <mergeCell ref="D12:R12"/>
    <mergeCell ref="A22:G22"/>
    <mergeCell ref="H22:K22"/>
    <mergeCell ref="L22:R22"/>
    <mergeCell ref="A14:C14"/>
    <mergeCell ref="D14:G14"/>
    <mergeCell ref="H14:K14"/>
    <mergeCell ref="L14:R14"/>
    <mergeCell ref="A15:R15"/>
    <mergeCell ref="A16:G16"/>
    <mergeCell ref="H16:K16"/>
    <mergeCell ref="L16:R16"/>
    <mergeCell ref="A17:G17"/>
    <mergeCell ref="H17:K17"/>
    <mergeCell ref="L17:R17"/>
    <mergeCell ref="A18:G18"/>
    <mergeCell ref="H18:K18"/>
    <mergeCell ref="L18:R18"/>
    <mergeCell ref="A21:G21"/>
    <mergeCell ref="H21:K21"/>
    <mergeCell ref="L21:R21"/>
    <mergeCell ref="A23:G23"/>
    <mergeCell ref="H23:K23"/>
    <mergeCell ref="L23:R23"/>
    <mergeCell ref="A25:R25"/>
    <mergeCell ref="A26:F26"/>
    <mergeCell ref="K26:L26"/>
    <mergeCell ref="M26:N26"/>
    <mergeCell ref="O26:P26"/>
    <mergeCell ref="Q26:R26"/>
    <mergeCell ref="K27:L27"/>
    <mergeCell ref="M27:N27"/>
    <mergeCell ref="O27:P27"/>
    <mergeCell ref="Q27:R27"/>
    <mergeCell ref="A28:F28"/>
    <mergeCell ref="G28:H28"/>
    <mergeCell ref="I28:N28"/>
    <mergeCell ref="O28:R28"/>
    <mergeCell ref="L20:R20"/>
    <mergeCell ref="A20:G20"/>
    <mergeCell ref="A19:G19"/>
    <mergeCell ref="L19:R19"/>
    <mergeCell ref="H19:K19"/>
    <mergeCell ref="H20:K20"/>
    <mergeCell ref="A33:R33"/>
    <mergeCell ref="M35:Q35"/>
    <mergeCell ref="F36:I36"/>
    <mergeCell ref="A24:G24"/>
    <mergeCell ref="H24:K24"/>
    <mergeCell ref="L24:R24"/>
    <mergeCell ref="A29:G29"/>
    <mergeCell ref="H29:K29"/>
    <mergeCell ref="L29:R29"/>
    <mergeCell ref="A30:G30"/>
    <mergeCell ref="H30:K30"/>
    <mergeCell ref="L30:R30"/>
    <mergeCell ref="A31:G31"/>
    <mergeCell ref="H31:K31"/>
    <mergeCell ref="L31:R31"/>
    <mergeCell ref="A27:F27"/>
  </mergeCells>
  <pageMargins left="0.67" right="0.15748031496062992" top="0.55118110236220474" bottom="0.31496062992125984" header="0.31496062992125984" footer="0.31496062992125984"/>
  <pageSetup paperSize="9" scale="88" fitToWidth="2" orientation="portrait" r:id="rId1"/>
  <headerFooter>
    <oddFooter>&amp;L&amp;"Times New Roman,обычный"&amp;8&amp;K00-049
*Настоящий протокол относится только к образцам подвергнутым испытанию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0:R78"/>
  <sheetViews>
    <sheetView topLeftCell="A14" zoomScale="85" zoomScaleNormal="85" workbookViewId="0">
      <pane xSplit="10056" ySplit="5136" topLeftCell="K43" activePane="bottomLeft"/>
      <selection activeCell="A9" sqref="A9"/>
      <selection pane="topRight" activeCell="N9" sqref="N9"/>
      <selection pane="bottomLeft" activeCell="H54" sqref="H54"/>
      <selection pane="bottomRight" activeCell="N19" sqref="N19:N20"/>
    </sheetView>
  </sheetViews>
  <sheetFormatPr defaultRowHeight="13.2" x14ac:dyDescent="0.25"/>
  <cols>
    <col min="1" max="1" width="12.88671875" customWidth="1"/>
    <col min="2" max="2" width="24.6640625" customWidth="1"/>
    <col min="7" max="7" width="14" customWidth="1"/>
    <col min="8" max="10" width="18.44140625" customWidth="1"/>
    <col min="11" max="12" width="10.6640625" customWidth="1"/>
    <col min="13" max="13" width="12.33203125" customWidth="1"/>
    <col min="14" max="14" width="38.88671875" customWidth="1"/>
    <col min="15" max="15" width="7.88671875" customWidth="1"/>
    <col min="16" max="16" width="9.33203125" customWidth="1"/>
    <col min="17" max="18" width="12.33203125" customWidth="1"/>
  </cols>
  <sheetData>
    <row r="10" spans="1:16" ht="15" thickBot="1" x14ac:dyDescent="0.35">
      <c r="L10" s="31"/>
      <c r="M10" s="32" t="s">
        <v>35</v>
      </c>
    </row>
    <row r="11" spans="1:16" ht="13.8" customHeight="1" x14ac:dyDescent="0.25">
      <c r="A11" s="247" t="s">
        <v>36</v>
      </c>
      <c r="B11" s="249" t="s">
        <v>37</v>
      </c>
      <c r="C11" s="250"/>
      <c r="D11" s="250"/>
      <c r="E11" s="250"/>
      <c r="F11" s="250"/>
      <c r="G11" s="250"/>
      <c r="H11" s="250"/>
      <c r="I11" s="250"/>
      <c r="J11" s="250"/>
      <c r="K11" s="251"/>
      <c r="L11" s="33"/>
      <c r="M11" s="34"/>
      <c r="N11" s="35"/>
      <c r="O11" s="35" t="s">
        <v>38</v>
      </c>
      <c r="P11" s="36" t="s">
        <v>38</v>
      </c>
    </row>
    <row r="12" spans="1:16" ht="13.8" customHeight="1" thickBot="1" x14ac:dyDescent="0.3">
      <c r="A12" s="248"/>
      <c r="B12" s="37">
        <v>80</v>
      </c>
      <c r="C12" s="38">
        <v>10</v>
      </c>
      <c r="D12" s="39" t="s">
        <v>39</v>
      </c>
      <c r="E12" s="39" t="s">
        <v>40</v>
      </c>
      <c r="F12" s="39" t="s">
        <v>41</v>
      </c>
      <c r="G12" s="39" t="s">
        <v>42</v>
      </c>
      <c r="H12" s="39" t="s">
        <v>43</v>
      </c>
      <c r="I12" s="39" t="s">
        <v>44</v>
      </c>
      <c r="J12" s="39">
        <v>0.05</v>
      </c>
      <c r="K12" s="40" t="s">
        <v>45</v>
      </c>
      <c r="L12" s="41">
        <v>500</v>
      </c>
      <c r="M12" s="42"/>
      <c r="N12" s="43"/>
      <c r="O12" s="43" t="s">
        <v>46</v>
      </c>
      <c r="P12" s="44" t="s">
        <v>47</v>
      </c>
    </row>
    <row r="13" spans="1:16" x14ac:dyDescent="0.25">
      <c r="A13" s="45" t="s">
        <v>48</v>
      </c>
      <c r="B13" s="46">
        <f>B14*$L$12/100</f>
        <v>0</v>
      </c>
      <c r="C13" s="46">
        <f t="shared" ref="C13:G13" si="0">C14*$L$12/100</f>
        <v>0</v>
      </c>
      <c r="D13" s="46">
        <f t="shared" si="0"/>
        <v>0.49</v>
      </c>
      <c r="E13" s="46">
        <f t="shared" si="0"/>
        <v>1.1000000000000001</v>
      </c>
      <c r="F13" s="46">
        <f t="shared" si="0"/>
        <v>0.91</v>
      </c>
      <c r="G13" s="46">
        <f t="shared" si="0"/>
        <v>0.68</v>
      </c>
      <c r="H13" s="46">
        <f>H14*$L$12/100</f>
        <v>1.5399999999999998</v>
      </c>
      <c r="I13" s="46">
        <f>I14*$L$12/100</f>
        <v>17.680000000000003</v>
      </c>
      <c r="J13" s="46">
        <f>J14*$L$12/100</f>
        <v>477.6</v>
      </c>
      <c r="K13" s="47">
        <f>K14*$L$12/100</f>
        <v>0</v>
      </c>
      <c r="L13" s="41"/>
      <c r="M13" s="42" t="s">
        <v>49</v>
      </c>
      <c r="N13" s="43"/>
      <c r="O13" s="43">
        <v>1</v>
      </c>
      <c r="P13" s="44">
        <v>6.9999989999999999</v>
      </c>
    </row>
    <row r="14" spans="1:16" x14ac:dyDescent="0.25">
      <c r="A14" s="48" t="s">
        <v>50</v>
      </c>
      <c r="B14" s="49">
        <f>B15</f>
        <v>0</v>
      </c>
      <c r="C14" s="50">
        <f>C15-B15</f>
        <v>0</v>
      </c>
      <c r="D14" s="50">
        <f t="shared" ref="D14:K14" si="1">D15-C15</f>
        <v>9.8000000000000004E-2</v>
      </c>
      <c r="E14" s="50">
        <f t="shared" si="1"/>
        <v>0.22</v>
      </c>
      <c r="F14" s="50">
        <f t="shared" si="1"/>
        <v>0.182</v>
      </c>
      <c r="G14" s="50">
        <f>G15-F15</f>
        <v>0.13600000000000001</v>
      </c>
      <c r="H14" s="50">
        <f t="shared" si="1"/>
        <v>0.30799999999999994</v>
      </c>
      <c r="I14" s="50">
        <f t="shared" si="1"/>
        <v>3.5360000000000005</v>
      </c>
      <c r="J14" s="50">
        <f t="shared" si="1"/>
        <v>95.52</v>
      </c>
      <c r="K14" s="51">
        <f t="shared" si="1"/>
        <v>0</v>
      </c>
      <c r="L14" s="52"/>
      <c r="M14" s="42" t="s">
        <v>51</v>
      </c>
      <c r="N14" s="43"/>
      <c r="O14" s="53">
        <v>7</v>
      </c>
      <c r="P14" s="54">
        <v>16.999998999999999</v>
      </c>
    </row>
    <row r="15" spans="1:16" ht="13.8" thickBot="1" x14ac:dyDescent="0.3">
      <c r="A15" s="55" t="s">
        <v>52</v>
      </c>
      <c r="B15" s="56">
        <v>0</v>
      </c>
      <c r="C15" s="57">
        <v>0</v>
      </c>
      <c r="D15" s="57">
        <v>9.8000000000000004E-2</v>
      </c>
      <c r="E15" s="57">
        <v>0.318</v>
      </c>
      <c r="F15" s="57">
        <v>0.5</v>
      </c>
      <c r="G15" s="57">
        <v>0.63600000000000001</v>
      </c>
      <c r="H15" s="57">
        <v>0.94399999999999995</v>
      </c>
      <c r="I15" s="57">
        <v>4.4800000000000004</v>
      </c>
      <c r="J15" s="57">
        <v>100</v>
      </c>
      <c r="K15" s="58">
        <v>99.999999999999986</v>
      </c>
      <c r="L15" s="41"/>
      <c r="M15" s="59" t="s">
        <v>53</v>
      </c>
      <c r="N15" s="60"/>
      <c r="O15" s="61">
        <v>17</v>
      </c>
      <c r="P15" s="62">
        <v>100</v>
      </c>
    </row>
    <row r="16" spans="1:16" ht="27" thickBot="1" x14ac:dyDescent="0.35">
      <c r="A16" s="63" t="s">
        <v>54</v>
      </c>
      <c r="B16" s="64">
        <f t="shared" ref="B16:K16" si="2">100-B15</f>
        <v>100</v>
      </c>
      <c r="C16" s="64">
        <f t="shared" si="2"/>
        <v>100</v>
      </c>
      <c r="D16" s="64">
        <f t="shared" si="2"/>
        <v>99.902000000000001</v>
      </c>
      <c r="E16" s="64">
        <f t="shared" si="2"/>
        <v>99.682000000000002</v>
      </c>
      <c r="F16" s="64">
        <f t="shared" si="2"/>
        <v>99.5</v>
      </c>
      <c r="G16" s="64">
        <f t="shared" si="2"/>
        <v>99.364000000000004</v>
      </c>
      <c r="H16" s="64">
        <f t="shared" si="2"/>
        <v>99.055999999999997</v>
      </c>
      <c r="I16" s="64">
        <f t="shared" si="2"/>
        <v>95.52</v>
      </c>
      <c r="J16" s="64">
        <f t="shared" si="2"/>
        <v>0</v>
      </c>
      <c r="K16" s="65">
        <f t="shared" si="2"/>
        <v>0</v>
      </c>
      <c r="L16" s="66"/>
      <c r="M16" s="67" t="s">
        <v>55</v>
      </c>
    </row>
    <row r="17" spans="1:18" x14ac:dyDescent="0.25">
      <c r="L17" s="68"/>
      <c r="M17" s="34"/>
      <c r="N17" s="35"/>
      <c r="O17" s="35" t="s">
        <v>38</v>
      </c>
      <c r="P17" s="35" t="s">
        <v>38</v>
      </c>
      <c r="Q17" s="35" t="s">
        <v>56</v>
      </c>
      <c r="R17" s="36" t="s">
        <v>56</v>
      </c>
    </row>
    <row r="18" spans="1:18" ht="13.8" thickBot="1" x14ac:dyDescent="0.3">
      <c r="A18" s="69" t="s">
        <v>57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42"/>
      <c r="N18" s="43"/>
      <c r="O18" s="43" t="s">
        <v>46</v>
      </c>
      <c r="P18" s="43" t="s">
        <v>47</v>
      </c>
      <c r="Q18" s="43" t="s">
        <v>46</v>
      </c>
      <c r="R18" s="44" t="s">
        <v>47</v>
      </c>
    </row>
    <row r="19" spans="1:18" ht="13.8" customHeight="1" x14ac:dyDescent="0.25">
      <c r="A19" s="252" t="s">
        <v>36</v>
      </c>
      <c r="B19" s="253"/>
      <c r="C19" s="253"/>
      <c r="D19" s="254"/>
      <c r="E19" s="249" t="s">
        <v>37</v>
      </c>
      <c r="F19" s="250"/>
      <c r="G19" s="250"/>
      <c r="H19" s="250"/>
      <c r="I19" s="250"/>
      <c r="J19" s="250"/>
      <c r="K19" s="251"/>
      <c r="L19" s="31"/>
      <c r="M19" s="42" t="s">
        <v>58</v>
      </c>
      <c r="N19" s="105" t="s">
        <v>59</v>
      </c>
      <c r="O19" s="43">
        <v>1</v>
      </c>
      <c r="P19" s="103">
        <v>7</v>
      </c>
      <c r="Q19" s="102">
        <v>0</v>
      </c>
      <c r="R19" s="54">
        <v>49.999999000000003</v>
      </c>
    </row>
    <row r="20" spans="1:18" ht="13.8" customHeight="1" thickBot="1" x14ac:dyDescent="0.3">
      <c r="A20" s="255"/>
      <c r="B20" s="256"/>
      <c r="C20" s="256"/>
      <c r="D20" s="257"/>
      <c r="E20" s="71">
        <v>2</v>
      </c>
      <c r="F20" s="38">
        <v>1</v>
      </c>
      <c r="G20" s="38">
        <v>0.5</v>
      </c>
      <c r="H20" s="38">
        <v>0.25</v>
      </c>
      <c r="I20" s="38">
        <v>0.1</v>
      </c>
      <c r="J20" s="38">
        <v>0.05</v>
      </c>
      <c r="K20" s="40" t="s">
        <v>45</v>
      </c>
      <c r="L20" s="33"/>
      <c r="M20" s="42" t="s">
        <v>58</v>
      </c>
      <c r="N20" s="105" t="s">
        <v>60</v>
      </c>
      <c r="O20" s="43">
        <v>1</v>
      </c>
      <c r="P20" s="103">
        <v>7</v>
      </c>
      <c r="Q20" s="102">
        <v>50</v>
      </c>
      <c r="R20" s="54">
        <v>100</v>
      </c>
    </row>
    <row r="21" spans="1:18" x14ac:dyDescent="0.25">
      <c r="A21" s="258" t="s">
        <v>48</v>
      </c>
      <c r="B21" s="259"/>
      <c r="C21" s="259"/>
      <c r="D21" s="260"/>
      <c r="E21" s="72">
        <v>0</v>
      </c>
      <c r="F21" s="73">
        <f t="shared" ref="F21:K21" si="3">F13</f>
        <v>0.91</v>
      </c>
      <c r="G21" s="73">
        <f>G13</f>
        <v>0.68</v>
      </c>
      <c r="H21" s="73">
        <f t="shared" si="3"/>
        <v>1.5399999999999998</v>
      </c>
      <c r="I21" s="73">
        <f t="shared" si="3"/>
        <v>17.680000000000003</v>
      </c>
      <c r="J21" s="73">
        <f t="shared" si="3"/>
        <v>477.6</v>
      </c>
      <c r="K21" s="74">
        <f t="shared" si="3"/>
        <v>0</v>
      </c>
      <c r="L21" s="41">
        <v>500</v>
      </c>
      <c r="M21" s="42" t="s">
        <v>61</v>
      </c>
      <c r="N21" s="105" t="s">
        <v>62</v>
      </c>
      <c r="O21" s="43">
        <v>7</v>
      </c>
      <c r="P21" s="103">
        <v>12</v>
      </c>
      <c r="Q21" s="102">
        <v>0</v>
      </c>
      <c r="R21" s="54">
        <v>39.999999000000003</v>
      </c>
    </row>
    <row r="22" spans="1:18" x14ac:dyDescent="0.25">
      <c r="A22" s="243" t="s">
        <v>50</v>
      </c>
      <c r="B22" s="244"/>
      <c r="C22" s="244"/>
      <c r="D22" s="245"/>
      <c r="E22" s="75">
        <f>E21/$L$21*100</f>
        <v>0</v>
      </c>
      <c r="F22" s="50">
        <f t="shared" ref="F22:K22" si="4">F21/$L$21*100</f>
        <v>0.182</v>
      </c>
      <c r="G22" s="50">
        <f>G21/$L$21*100</f>
        <v>0.13600000000000001</v>
      </c>
      <c r="H22" s="50">
        <f t="shared" si="4"/>
        <v>0.308</v>
      </c>
      <c r="I22" s="50">
        <f t="shared" si="4"/>
        <v>3.5360000000000009</v>
      </c>
      <c r="J22" s="50">
        <f t="shared" si="4"/>
        <v>95.52000000000001</v>
      </c>
      <c r="K22" s="51">
        <f t="shared" si="4"/>
        <v>0</v>
      </c>
      <c r="L22" s="41"/>
      <c r="M22" s="42" t="s">
        <v>61</v>
      </c>
      <c r="N22" s="105" t="s">
        <v>63</v>
      </c>
      <c r="O22" s="43">
        <v>7</v>
      </c>
      <c r="P22" s="103">
        <v>12</v>
      </c>
      <c r="Q22" s="102">
        <v>40</v>
      </c>
      <c r="R22" s="54">
        <v>100</v>
      </c>
    </row>
    <row r="23" spans="1:18" ht="13.8" thickBot="1" x14ac:dyDescent="0.3">
      <c r="A23" s="261" t="s">
        <v>52</v>
      </c>
      <c r="B23" s="262"/>
      <c r="C23" s="262"/>
      <c r="D23" s="263"/>
      <c r="E23" s="76">
        <f>E22</f>
        <v>0</v>
      </c>
      <c r="F23" s="77">
        <f t="shared" ref="F23:J23" si="5">F22+E23</f>
        <v>0.182</v>
      </c>
      <c r="G23" s="77">
        <f>G22+F23</f>
        <v>0.318</v>
      </c>
      <c r="H23" s="77">
        <f t="shared" si="5"/>
        <v>0.626</v>
      </c>
      <c r="I23" s="77">
        <f>I22+H23</f>
        <v>4.1620000000000008</v>
      </c>
      <c r="J23" s="77">
        <f t="shared" si="5"/>
        <v>99.682000000000016</v>
      </c>
      <c r="K23" s="78">
        <f>K22+J23</f>
        <v>99.682000000000016</v>
      </c>
      <c r="L23" s="52"/>
      <c r="M23" s="42" t="s">
        <v>61</v>
      </c>
      <c r="N23" s="105" t="s">
        <v>64</v>
      </c>
      <c r="O23" s="43">
        <v>12</v>
      </c>
      <c r="P23" s="103">
        <v>17</v>
      </c>
      <c r="Q23" s="102">
        <v>0</v>
      </c>
      <c r="R23" s="54">
        <v>39.999989999999997</v>
      </c>
    </row>
    <row r="24" spans="1:18" ht="13.8" thickBot="1" x14ac:dyDescent="0.3">
      <c r="A24" s="264" t="s">
        <v>54</v>
      </c>
      <c r="B24" s="265"/>
      <c r="C24" s="265"/>
      <c r="D24" s="266"/>
      <c r="E24" s="79">
        <f t="shared" ref="E24:J24" si="6">E16</f>
        <v>99.682000000000002</v>
      </c>
      <c r="F24" s="64">
        <f t="shared" si="6"/>
        <v>99.5</v>
      </c>
      <c r="G24" s="64">
        <f t="shared" si="6"/>
        <v>99.364000000000004</v>
      </c>
      <c r="H24" s="64">
        <f t="shared" si="6"/>
        <v>99.055999999999997</v>
      </c>
      <c r="I24" s="64">
        <f t="shared" si="6"/>
        <v>95.52</v>
      </c>
      <c r="J24" s="64">
        <f t="shared" si="6"/>
        <v>0</v>
      </c>
      <c r="K24" s="65">
        <f>K16</f>
        <v>0</v>
      </c>
      <c r="L24" s="41"/>
      <c r="M24" s="42" t="s">
        <v>61</v>
      </c>
      <c r="N24" s="105" t="s">
        <v>65</v>
      </c>
      <c r="O24" s="43">
        <v>12</v>
      </c>
      <c r="P24" s="103">
        <v>17</v>
      </c>
      <c r="Q24" s="102">
        <v>40</v>
      </c>
      <c r="R24" s="54">
        <v>100</v>
      </c>
    </row>
    <row r="25" spans="1:18" x14ac:dyDescent="0.25">
      <c r="A25" s="66"/>
      <c r="B25" s="41"/>
      <c r="C25" s="41"/>
      <c r="D25" s="41"/>
      <c r="E25" s="41"/>
      <c r="F25" s="41"/>
      <c r="G25" s="41"/>
      <c r="H25" s="41"/>
      <c r="I25" s="80"/>
      <c r="J25" s="80"/>
      <c r="K25" s="80"/>
      <c r="L25" s="80"/>
      <c r="M25" s="42" t="s">
        <v>66</v>
      </c>
      <c r="N25" s="105" t="s">
        <v>67</v>
      </c>
      <c r="O25" s="43">
        <v>17</v>
      </c>
      <c r="P25" s="103">
        <v>27</v>
      </c>
      <c r="Q25" s="102">
        <v>0</v>
      </c>
      <c r="R25" s="54">
        <v>39.999899999999997</v>
      </c>
    </row>
    <row r="26" spans="1:18" ht="13.8" thickBot="1" x14ac:dyDescent="0.3">
      <c r="A26" s="81" t="s">
        <v>68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42" t="s">
        <v>66</v>
      </c>
      <c r="N26" s="105" t="s">
        <v>69</v>
      </c>
      <c r="O26" s="43">
        <v>17</v>
      </c>
      <c r="P26" s="103">
        <v>27</v>
      </c>
      <c r="Q26" s="102">
        <v>40</v>
      </c>
      <c r="R26" s="54">
        <v>100</v>
      </c>
    </row>
    <row r="27" spans="1:18" ht="13.8" customHeight="1" thickBot="1" x14ac:dyDescent="0.3">
      <c r="A27" s="267" t="s">
        <v>70</v>
      </c>
      <c r="B27" s="269" t="s">
        <v>71</v>
      </c>
      <c r="C27" s="269"/>
      <c r="D27" s="269"/>
      <c r="E27" s="269"/>
      <c r="F27" s="269"/>
      <c r="G27" s="269" t="s">
        <v>72</v>
      </c>
      <c r="H27" s="240" t="s">
        <v>73</v>
      </c>
      <c r="I27" s="240"/>
      <c r="J27" s="240" t="s">
        <v>74</v>
      </c>
      <c r="K27" s="271"/>
      <c r="L27" s="83"/>
      <c r="M27" s="59" t="s">
        <v>66</v>
      </c>
      <c r="N27" s="106" t="s">
        <v>75</v>
      </c>
      <c r="O27" s="60">
        <v>27</v>
      </c>
      <c r="P27" s="104">
        <v>100</v>
      </c>
      <c r="Q27" s="60"/>
      <c r="R27" s="84"/>
    </row>
    <row r="28" spans="1:18" x14ac:dyDescent="0.25">
      <c r="A28" s="268"/>
      <c r="B28" s="270"/>
      <c r="C28" s="270"/>
      <c r="D28" s="270"/>
      <c r="E28" s="270"/>
      <c r="F28" s="270"/>
      <c r="G28" s="270"/>
      <c r="H28" s="241"/>
      <c r="I28" s="241"/>
      <c r="J28" s="241"/>
      <c r="K28" s="272"/>
      <c r="L28" s="83"/>
    </row>
    <row r="29" spans="1:18" ht="15" customHeight="1" thickBot="1" x14ac:dyDescent="0.35">
      <c r="A29" s="85">
        <v>1</v>
      </c>
      <c r="B29" s="196" t="s">
        <v>76</v>
      </c>
      <c r="C29" s="196"/>
      <c r="D29" s="196"/>
      <c r="E29" s="196"/>
      <c r="F29" s="196"/>
      <c r="G29" s="86" t="s">
        <v>77</v>
      </c>
      <c r="H29" s="197" t="s">
        <v>78</v>
      </c>
      <c r="I29" s="197"/>
      <c r="J29" s="197">
        <v>18.2</v>
      </c>
      <c r="K29" s="273"/>
      <c r="L29" s="87"/>
      <c r="M29" s="32" t="s">
        <v>79</v>
      </c>
    </row>
    <row r="30" spans="1:18" ht="13.2" customHeight="1" x14ac:dyDescent="0.25">
      <c r="A30" s="85">
        <v>2</v>
      </c>
      <c r="B30" s="196" t="s">
        <v>80</v>
      </c>
      <c r="C30" s="196"/>
      <c r="D30" s="196"/>
      <c r="E30" s="196"/>
      <c r="F30" s="196"/>
      <c r="G30" s="86" t="s">
        <v>77</v>
      </c>
      <c r="H30" s="207" t="s">
        <v>78</v>
      </c>
      <c r="I30" s="207"/>
      <c r="J30" s="207">
        <v>22.5</v>
      </c>
      <c r="K30" s="234"/>
      <c r="L30" s="83"/>
      <c r="M30" s="34"/>
      <c r="N30" s="35"/>
      <c r="O30" s="35" t="s">
        <v>81</v>
      </c>
      <c r="P30" s="35"/>
      <c r="Q30" s="35"/>
      <c r="R30" s="36"/>
    </row>
    <row r="31" spans="1:18" ht="13.2" customHeight="1" x14ac:dyDescent="0.25">
      <c r="A31" s="85">
        <v>3</v>
      </c>
      <c r="B31" s="196" t="s">
        <v>82</v>
      </c>
      <c r="C31" s="196"/>
      <c r="D31" s="196"/>
      <c r="E31" s="196"/>
      <c r="F31" s="196"/>
      <c r="G31" s="86" t="s">
        <v>77</v>
      </c>
      <c r="H31" s="242" t="s">
        <v>78</v>
      </c>
      <c r="I31" s="242"/>
      <c r="J31" s="207">
        <v>39</v>
      </c>
      <c r="K31" s="234"/>
      <c r="L31" s="83"/>
      <c r="M31" s="42"/>
      <c r="N31" s="43"/>
      <c r="O31" s="43" t="s">
        <v>46</v>
      </c>
      <c r="P31" s="113" t="s">
        <v>47</v>
      </c>
      <c r="Q31" s="43"/>
      <c r="R31" s="44"/>
    </row>
    <row r="32" spans="1:18" ht="13.2" customHeight="1" x14ac:dyDescent="0.25">
      <c r="A32" s="214">
        <v>4</v>
      </c>
      <c r="B32" s="196" t="s">
        <v>83</v>
      </c>
      <c r="C32" s="196"/>
      <c r="D32" s="196"/>
      <c r="E32" s="196"/>
      <c r="F32" s="196"/>
      <c r="G32" s="228" t="s">
        <v>19</v>
      </c>
      <c r="H32" s="238" t="str">
        <f>A60</f>
        <v>глина</v>
      </c>
      <c r="I32" s="239"/>
      <c r="J32" s="235">
        <f>J31-J30</f>
        <v>16.5</v>
      </c>
      <c r="K32" s="234"/>
      <c r="L32" s="83"/>
      <c r="M32" s="114" t="s">
        <v>84</v>
      </c>
      <c r="N32" s="116" t="s">
        <v>85</v>
      </c>
      <c r="O32" s="43">
        <v>-9</v>
      </c>
      <c r="P32" s="43">
        <v>-1.0000000000000001E-5</v>
      </c>
      <c r="Q32" s="43"/>
      <c r="R32" s="44"/>
    </row>
    <row r="33" spans="1:18" ht="13.8" x14ac:dyDescent="0.25">
      <c r="A33" s="214"/>
      <c r="B33" s="196"/>
      <c r="C33" s="196"/>
      <c r="D33" s="196"/>
      <c r="E33" s="196"/>
      <c r="F33" s="196"/>
      <c r="G33" s="228"/>
      <c r="H33" s="236" t="str">
        <f>IF(H32=M13,"1 &lt;= Ip &lt; 7",IF(H32=M14,"7 &lt;= Ip &gt;= 17",IF(H32=M15,"Ip &gt;= 17")))</f>
        <v>Ip &gt;= 17</v>
      </c>
      <c r="I33" s="237"/>
      <c r="J33" s="235"/>
      <c r="K33" s="234"/>
      <c r="L33" s="83"/>
      <c r="M33" s="114" t="s">
        <v>84</v>
      </c>
      <c r="N33" s="116" t="s">
        <v>86</v>
      </c>
      <c r="O33" s="43">
        <v>0</v>
      </c>
      <c r="P33" s="43">
        <v>1</v>
      </c>
      <c r="Q33" s="43"/>
      <c r="R33" s="44"/>
    </row>
    <row r="34" spans="1:18" ht="13.2" customHeight="1" x14ac:dyDescent="0.25">
      <c r="A34" s="214">
        <v>5</v>
      </c>
      <c r="B34" s="196" t="s">
        <v>87</v>
      </c>
      <c r="C34" s="196"/>
      <c r="D34" s="196"/>
      <c r="E34" s="196"/>
      <c r="F34" s="196"/>
      <c r="G34" s="228" t="s">
        <v>77</v>
      </c>
      <c r="H34" s="229" t="str">
        <f>B60</f>
        <v>легкая пылеватая</v>
      </c>
      <c r="I34" s="230"/>
      <c r="J34" s="233">
        <f>SUM(F14:J14)</f>
        <v>99.682000000000002</v>
      </c>
      <c r="K34" s="234"/>
      <c r="L34" s="83"/>
      <c r="M34" s="114" t="s">
        <v>84</v>
      </c>
      <c r="N34" s="116" t="s">
        <v>88</v>
      </c>
      <c r="O34" s="43">
        <v>1</v>
      </c>
      <c r="P34" s="43">
        <v>10</v>
      </c>
      <c r="Q34" s="43"/>
      <c r="R34" s="44"/>
    </row>
    <row r="35" spans="1:18" x14ac:dyDescent="0.25">
      <c r="A35" s="214"/>
      <c r="B35" s="196"/>
      <c r="C35" s="196"/>
      <c r="D35" s="196"/>
      <c r="E35" s="196"/>
      <c r="F35" s="196"/>
      <c r="G35" s="228"/>
      <c r="H35" s="231"/>
      <c r="I35" s="232"/>
      <c r="J35" s="235"/>
      <c r="K35" s="234"/>
      <c r="L35" s="83"/>
      <c r="M35" s="114" t="s">
        <v>61</v>
      </c>
      <c r="N35" s="116" t="s">
        <v>89</v>
      </c>
      <c r="O35" s="43">
        <v>-9</v>
      </c>
      <c r="P35" s="43">
        <v>-1.0000000000000001E-5</v>
      </c>
      <c r="Q35" s="43"/>
      <c r="R35" s="44"/>
    </row>
    <row r="36" spans="1:18" ht="13.2" customHeight="1" x14ac:dyDescent="0.25">
      <c r="A36" s="214"/>
      <c r="B36" s="196"/>
      <c r="C36" s="196"/>
      <c r="D36" s="196"/>
      <c r="E36" s="196"/>
      <c r="F36" s="196"/>
      <c r="G36" s="228"/>
      <c r="H36" s="236" t="str">
        <f>IF(H34="","",IF(H34=N20,"&gt;= 50",IF(H34=N19,"&lt; 50",IF(H34=N22,"&gt;= 40",IF(H34=N21,"&lt; 40",IF(H34=N24,"&gt;= 40",IF(H34=N23,"&lt; 40",IF(H34=N26,"&gt;= 40",IF(H34=N25,"&lt; 40",IF(H34=N27,"не регламентируется"))))))))))</f>
        <v>&lt; 40</v>
      </c>
      <c r="I36" s="237"/>
      <c r="J36" s="235"/>
      <c r="K36" s="234"/>
      <c r="L36" s="83"/>
      <c r="M36" s="114" t="s">
        <v>61</v>
      </c>
      <c r="N36" s="116" t="s">
        <v>90</v>
      </c>
      <c r="O36" s="43">
        <v>0</v>
      </c>
      <c r="P36" s="43">
        <v>0.25</v>
      </c>
      <c r="Q36" s="43"/>
      <c r="R36" s="44"/>
    </row>
    <row r="37" spans="1:18" ht="13.2" customHeight="1" x14ac:dyDescent="0.25">
      <c r="A37" s="214"/>
      <c r="B37" s="196"/>
      <c r="C37" s="196"/>
      <c r="D37" s="196"/>
      <c r="E37" s="196"/>
      <c r="F37" s="196"/>
      <c r="G37" s="228"/>
      <c r="H37" s="236"/>
      <c r="I37" s="237"/>
      <c r="J37" s="235"/>
      <c r="K37" s="234"/>
      <c r="L37" s="83"/>
      <c r="M37" s="114" t="s">
        <v>61</v>
      </c>
      <c r="N37" s="116" t="s">
        <v>91</v>
      </c>
      <c r="O37" s="88">
        <v>0.25000099999999997</v>
      </c>
      <c r="P37" s="43">
        <v>0.5</v>
      </c>
      <c r="Q37" s="43"/>
      <c r="R37" s="44"/>
    </row>
    <row r="38" spans="1:18" ht="13.2" customHeight="1" x14ac:dyDescent="0.25">
      <c r="A38" s="214">
        <v>6</v>
      </c>
      <c r="B38" s="215" t="s">
        <v>92</v>
      </c>
      <c r="C38" s="215"/>
      <c r="D38" s="215"/>
      <c r="E38" s="215"/>
      <c r="F38" s="215"/>
      <c r="G38" s="216" t="s">
        <v>77</v>
      </c>
      <c r="H38" s="218"/>
      <c r="I38" s="219"/>
      <c r="J38" s="222">
        <f>SUM(B14:E14)</f>
        <v>0.318</v>
      </c>
      <c r="K38" s="223"/>
      <c r="L38" s="89"/>
      <c r="M38" s="114" t="s">
        <v>61</v>
      </c>
      <c r="N38" s="116" t="s">
        <v>93</v>
      </c>
      <c r="O38" s="90">
        <v>0.50000009999999995</v>
      </c>
      <c r="P38" s="43">
        <v>0.75</v>
      </c>
      <c r="Q38" s="43"/>
      <c r="R38" s="44"/>
    </row>
    <row r="39" spans="1:18" ht="13.2" customHeight="1" x14ac:dyDescent="0.25">
      <c r="A39" s="214"/>
      <c r="B39" s="215"/>
      <c r="C39" s="215"/>
      <c r="D39" s="215"/>
      <c r="E39" s="215"/>
      <c r="F39" s="215"/>
      <c r="G39" s="217"/>
      <c r="H39" s="220"/>
      <c r="I39" s="221"/>
      <c r="J39" s="222"/>
      <c r="K39" s="223"/>
      <c r="L39" s="89"/>
      <c r="M39" s="114" t="s">
        <v>61</v>
      </c>
      <c r="N39" s="116" t="s">
        <v>94</v>
      </c>
      <c r="O39" s="88">
        <v>0.75000001000000005</v>
      </c>
      <c r="P39" s="43">
        <v>1</v>
      </c>
      <c r="Q39" s="43"/>
      <c r="R39" s="44"/>
    </row>
    <row r="40" spans="1:18" ht="13.2" customHeight="1" x14ac:dyDescent="0.25">
      <c r="A40" s="214"/>
      <c r="B40" s="215"/>
      <c r="C40" s="215"/>
      <c r="D40" s="215"/>
      <c r="E40" s="215"/>
      <c r="F40" s="215"/>
      <c r="G40" s="217"/>
      <c r="H40" s="224" t="str">
        <f>IF(J38&lt;O49,"-",IF(J38&lt;=25,"От 15 до 25 включ.",IF(J38&gt;25,"Св. 25 до 50 включ.")))</f>
        <v>-</v>
      </c>
      <c r="I40" s="225"/>
      <c r="J40" s="222"/>
      <c r="K40" s="223"/>
      <c r="L40" s="89"/>
      <c r="M40" s="114" t="s">
        <v>61</v>
      </c>
      <c r="N40" s="116" t="s">
        <v>95</v>
      </c>
      <c r="O40" s="53">
        <v>1.0001</v>
      </c>
      <c r="P40" s="43">
        <v>10</v>
      </c>
      <c r="Q40" s="43"/>
      <c r="R40" s="44"/>
    </row>
    <row r="41" spans="1:18" ht="13.2" customHeight="1" x14ac:dyDescent="0.25">
      <c r="A41" s="214"/>
      <c r="B41" s="215"/>
      <c r="C41" s="215"/>
      <c r="D41" s="215"/>
      <c r="E41" s="215"/>
      <c r="F41" s="215"/>
      <c r="G41" s="217"/>
      <c r="H41" s="226"/>
      <c r="I41" s="227"/>
      <c r="J41" s="222"/>
      <c r="K41" s="223"/>
      <c r="L41" s="89"/>
      <c r="M41" s="114" t="s">
        <v>66</v>
      </c>
      <c r="N41" s="116" t="s">
        <v>85</v>
      </c>
      <c r="O41" s="43">
        <v>-9</v>
      </c>
      <c r="P41" s="43">
        <v>-1.0000000000000001E-5</v>
      </c>
      <c r="Q41" s="43"/>
      <c r="R41" s="44"/>
    </row>
    <row r="42" spans="1:18" ht="13.2" customHeight="1" x14ac:dyDescent="0.25">
      <c r="A42" s="204">
        <v>7</v>
      </c>
      <c r="B42" s="196" t="s">
        <v>96</v>
      </c>
      <c r="C42" s="196"/>
      <c r="D42" s="196"/>
      <c r="E42" s="196"/>
      <c r="F42" s="196"/>
      <c r="G42" s="207" t="s">
        <v>19</v>
      </c>
      <c r="H42" s="208" t="str">
        <f ca="1">D60</f>
        <v>твердая</v>
      </c>
      <c r="I42" s="208"/>
      <c r="J42" s="198">
        <f>IF(J32=0,"-",(J29-J30)/J32)</f>
        <v>-0.26060606060606067</v>
      </c>
      <c r="K42" s="199"/>
      <c r="L42" s="89"/>
      <c r="M42" s="114" t="s">
        <v>66</v>
      </c>
      <c r="N42" s="116" t="s">
        <v>97</v>
      </c>
      <c r="O42" s="53">
        <v>9.9999999999999995E-7</v>
      </c>
      <c r="P42" s="43">
        <v>0.25</v>
      </c>
      <c r="Q42" s="43"/>
      <c r="R42" s="44"/>
    </row>
    <row r="43" spans="1:18" x14ac:dyDescent="0.25">
      <c r="A43" s="205"/>
      <c r="B43" s="196"/>
      <c r="C43" s="196"/>
      <c r="D43" s="196"/>
      <c r="E43" s="196"/>
      <c r="F43" s="196"/>
      <c r="G43" s="207"/>
      <c r="H43" s="209"/>
      <c r="I43" s="209"/>
      <c r="J43" s="198"/>
      <c r="K43" s="199"/>
      <c r="L43" s="83"/>
      <c r="M43" s="114" t="s">
        <v>66</v>
      </c>
      <c r="N43" s="116" t="s">
        <v>98</v>
      </c>
      <c r="O43" s="88">
        <v>0.25000099999999997</v>
      </c>
      <c r="P43" s="43">
        <v>0.5</v>
      </c>
      <c r="Q43" s="43"/>
      <c r="R43" s="44"/>
    </row>
    <row r="44" spans="1:18" ht="13.2" customHeight="1" x14ac:dyDescent="0.25">
      <c r="A44" s="205"/>
      <c r="B44" s="196"/>
      <c r="C44" s="196"/>
      <c r="D44" s="196"/>
      <c r="E44" s="196"/>
      <c r="F44" s="196"/>
      <c r="G44" s="207"/>
      <c r="H44" s="210" t="str">
        <f ca="1">IF(H42=N32,I56,IF(H42=N33,I57,IF(H42=N34,I58,IF(H42=N35,I59,IF(H42=N36,I60,IF(H42=N37,I61,IF(H42=N38,I62,IF(H42=N39,I63,IF(H42=N40,I64,IF(H42=N42,I66,IF(H42=N43,I67,IF(H42=N44,I68,IF(H42=N45,I69)))))))))))))</f>
        <v>IL &lt; 0</v>
      </c>
      <c r="I44" s="211"/>
      <c r="J44" s="198"/>
      <c r="K44" s="199"/>
      <c r="M44" s="114" t="s">
        <v>66</v>
      </c>
      <c r="N44" s="116" t="s">
        <v>99</v>
      </c>
      <c r="O44" s="90">
        <v>0.50000100000000003</v>
      </c>
      <c r="P44" s="43">
        <v>0.75</v>
      </c>
      <c r="Q44" s="43"/>
      <c r="R44" s="44"/>
    </row>
    <row r="45" spans="1:18" ht="13.2" customHeight="1" x14ac:dyDescent="0.25">
      <c r="A45" s="206"/>
      <c r="B45" s="196"/>
      <c r="C45" s="196"/>
      <c r="D45" s="196"/>
      <c r="E45" s="196"/>
      <c r="F45" s="196"/>
      <c r="G45" s="207"/>
      <c r="H45" s="212"/>
      <c r="I45" s="213"/>
      <c r="J45" s="198"/>
      <c r="K45" s="199"/>
      <c r="M45" s="114" t="s">
        <v>66</v>
      </c>
      <c r="N45" s="116" t="s">
        <v>100</v>
      </c>
      <c r="O45" s="88">
        <v>0.75000009999999995</v>
      </c>
      <c r="P45" s="43">
        <v>1</v>
      </c>
      <c r="Q45" s="43"/>
      <c r="R45" s="44"/>
    </row>
    <row r="46" spans="1:18" ht="13.8" customHeight="1" thickBot="1" x14ac:dyDescent="0.3">
      <c r="A46" s="85">
        <v>8</v>
      </c>
      <c r="B46" s="196" t="s">
        <v>101</v>
      </c>
      <c r="C46" s="196"/>
      <c r="D46" s="196"/>
      <c r="E46" s="196"/>
      <c r="F46" s="196"/>
      <c r="G46" s="86" t="s">
        <v>102</v>
      </c>
      <c r="H46" s="197" t="s">
        <v>78</v>
      </c>
      <c r="I46" s="197"/>
      <c r="J46" s="198">
        <v>1.59</v>
      </c>
      <c r="K46" s="199"/>
      <c r="M46" s="115" t="s">
        <v>66</v>
      </c>
      <c r="N46" s="117" t="s">
        <v>88</v>
      </c>
      <c r="O46" s="61">
        <v>1.0000009999999999</v>
      </c>
      <c r="P46" s="60">
        <v>10</v>
      </c>
      <c r="Q46" s="60"/>
      <c r="R46" s="84"/>
    </row>
    <row r="47" spans="1:18" ht="13.8" customHeight="1" thickBot="1" x14ac:dyDescent="0.3">
      <c r="A47" s="91">
        <v>9</v>
      </c>
      <c r="B47" s="200" t="s">
        <v>103</v>
      </c>
      <c r="C47" s="200"/>
      <c r="D47" s="200"/>
      <c r="E47" s="200"/>
      <c r="F47" s="200"/>
      <c r="G47" s="92" t="s">
        <v>77</v>
      </c>
      <c r="H47" s="201" t="s">
        <v>78</v>
      </c>
      <c r="I47" s="201"/>
      <c r="J47" s="202">
        <v>19.8</v>
      </c>
      <c r="K47" s="203"/>
      <c r="M47" s="93" t="s">
        <v>104</v>
      </c>
    </row>
    <row r="48" spans="1:18" x14ac:dyDescent="0.25">
      <c r="M48" s="187" t="s">
        <v>105</v>
      </c>
      <c r="N48" s="188"/>
      <c r="O48" s="35" t="s">
        <v>46</v>
      </c>
      <c r="P48" s="112" t="s">
        <v>47</v>
      </c>
    </row>
    <row r="49" spans="1:16" ht="13.8" x14ac:dyDescent="0.25">
      <c r="A49" s="189" t="s">
        <v>126</v>
      </c>
      <c r="B49" s="189"/>
      <c r="C49" s="94" t="str">
        <f ca="1">IF(C60="",A65&amp;" "&amp;A60&amp;" "&amp;B60&amp;" "&amp;C60&amp;" "&amp;D60&amp;" "&amp;A67&amp;"",A65&amp;" "&amp;A60&amp;" "&amp;B60&amp;" "&amp;C60&amp;" "&amp;D60&amp;" "&amp;A66)</f>
        <v>Грунт классифицируется, как глина легкая пылеватая  твердая по ГОСТ 25100-2011 табл. Б. 16, Б. 17, Б. 19.</v>
      </c>
      <c r="D49" s="95"/>
      <c r="E49" s="95"/>
      <c r="F49" s="95"/>
      <c r="G49" s="95"/>
      <c r="H49" s="95"/>
      <c r="I49" s="95"/>
      <c r="J49" s="95"/>
      <c r="K49" s="95"/>
      <c r="M49" s="107" t="s">
        <v>58</v>
      </c>
      <c r="N49" s="109" t="s">
        <v>106</v>
      </c>
      <c r="O49" s="53">
        <v>15</v>
      </c>
      <c r="P49" s="54">
        <v>25</v>
      </c>
    </row>
    <row r="50" spans="1:16" x14ac:dyDescent="0.25">
      <c r="A50" s="95"/>
      <c r="B50" s="95"/>
      <c r="C50" s="94" t="str">
        <f ca="1">IF(C60="",A66&amp;" "&amp;A60&amp;" "&amp;B60&amp;" "&amp;C60&amp;" "&amp;D60&amp;" "&amp;A68&amp;"",A66&amp;" "&amp;A60&amp;" "&amp;B60&amp;" "&amp;C60&amp;" "&amp;D60&amp;" "&amp;A67)</f>
        <v xml:space="preserve">по ГОСТ 25100-2011 табл. Б. 16, Б. 17, Б. 18, Б. 19. глина легкая пылеватая  твердая </v>
      </c>
      <c r="D50" s="95"/>
      <c r="E50" s="95"/>
      <c r="F50" s="95"/>
      <c r="G50" s="95"/>
      <c r="H50" s="95"/>
      <c r="I50" s="95"/>
      <c r="J50" s="95"/>
      <c r="K50" s="95"/>
      <c r="M50" s="107" t="s">
        <v>58</v>
      </c>
      <c r="N50" s="109" t="s">
        <v>107</v>
      </c>
      <c r="O50" s="53">
        <v>15</v>
      </c>
      <c r="P50" s="54">
        <v>25</v>
      </c>
    </row>
    <row r="51" spans="1:16" x14ac:dyDescent="0.25">
      <c r="M51" s="107" t="s">
        <v>58</v>
      </c>
      <c r="N51" s="109" t="s">
        <v>108</v>
      </c>
      <c r="O51" s="53">
        <v>15</v>
      </c>
      <c r="P51" s="54">
        <v>25</v>
      </c>
    </row>
    <row r="52" spans="1:16" ht="14.4" x14ac:dyDescent="0.3">
      <c r="B52" s="96"/>
      <c r="M52" s="107" t="s">
        <v>58</v>
      </c>
      <c r="N52" s="109" t="s">
        <v>109</v>
      </c>
      <c r="O52" s="53">
        <v>15</v>
      </c>
      <c r="P52" s="54">
        <v>25</v>
      </c>
    </row>
    <row r="53" spans="1:16" ht="14.4" x14ac:dyDescent="0.3">
      <c r="B53" s="96"/>
      <c r="M53" s="107" t="s">
        <v>58</v>
      </c>
      <c r="N53" s="109" t="s">
        <v>110</v>
      </c>
      <c r="O53" s="53">
        <v>15</v>
      </c>
      <c r="P53" s="54">
        <v>25</v>
      </c>
    </row>
    <row r="54" spans="1:16" ht="13.2" customHeight="1" x14ac:dyDescent="0.25">
      <c r="A54" s="190" t="s">
        <v>127</v>
      </c>
      <c r="B54" s="192" t="s">
        <v>111</v>
      </c>
      <c r="C54" s="194" t="s">
        <v>105</v>
      </c>
      <c r="D54" s="194" t="s">
        <v>128</v>
      </c>
      <c r="M54" s="107" t="s">
        <v>61</v>
      </c>
      <c r="N54" s="109" t="s">
        <v>106</v>
      </c>
      <c r="O54" s="53">
        <v>15</v>
      </c>
      <c r="P54" s="54">
        <v>25</v>
      </c>
    </row>
    <row r="55" spans="1:16" x14ac:dyDescent="0.25">
      <c r="A55" s="190"/>
      <c r="B55" s="192"/>
      <c r="C55" s="194"/>
      <c r="D55" s="194"/>
      <c r="M55" s="107" t="s">
        <v>61</v>
      </c>
      <c r="N55" s="109" t="s">
        <v>107</v>
      </c>
      <c r="O55" s="53">
        <v>15</v>
      </c>
      <c r="P55" s="54">
        <v>25</v>
      </c>
    </row>
    <row r="56" spans="1:16" ht="14.4" x14ac:dyDescent="0.25">
      <c r="A56" s="190"/>
      <c r="B56" s="192"/>
      <c r="C56" s="194"/>
      <c r="D56" s="194"/>
      <c r="H56" s="43" t="s">
        <v>85</v>
      </c>
      <c r="I56" s="97" t="s">
        <v>129</v>
      </c>
      <c r="M56" s="107" t="s">
        <v>61</v>
      </c>
      <c r="N56" s="109" t="s">
        <v>108</v>
      </c>
      <c r="O56" s="53">
        <v>15</v>
      </c>
      <c r="P56" s="54">
        <v>25</v>
      </c>
    </row>
    <row r="57" spans="1:16" ht="14.4" x14ac:dyDescent="0.25">
      <c r="A57" s="191"/>
      <c r="B57" s="193"/>
      <c r="C57" s="195"/>
      <c r="D57" s="195"/>
      <c r="H57" s="43" t="s">
        <v>86</v>
      </c>
      <c r="I57" s="97" t="s">
        <v>130</v>
      </c>
      <c r="M57" s="107" t="s">
        <v>61</v>
      </c>
      <c r="N57" s="109" t="s">
        <v>109</v>
      </c>
      <c r="O57" s="53">
        <v>15</v>
      </c>
      <c r="P57" s="54">
        <v>25</v>
      </c>
    </row>
    <row r="58" spans="1:16" ht="14.4" x14ac:dyDescent="0.25">
      <c r="A58" s="98">
        <v>20</v>
      </c>
      <c r="B58" s="99">
        <v>39</v>
      </c>
      <c r="C58" s="99">
        <f>J38</f>
        <v>0.318</v>
      </c>
      <c r="D58" s="99">
        <f>J42</f>
        <v>-0.26060606060606067</v>
      </c>
      <c r="H58" s="43" t="s">
        <v>88</v>
      </c>
      <c r="I58" s="97" t="s">
        <v>131</v>
      </c>
      <c r="M58" s="107" t="s">
        <v>61</v>
      </c>
      <c r="N58" s="109" t="s">
        <v>110</v>
      </c>
      <c r="O58" s="53">
        <v>15</v>
      </c>
      <c r="P58" s="54">
        <v>25</v>
      </c>
    </row>
    <row r="59" spans="1:16" ht="14.4" x14ac:dyDescent="0.25">
      <c r="B59">
        <v>139</v>
      </c>
      <c r="H59" s="43" t="s">
        <v>89</v>
      </c>
      <c r="I59" s="97" t="s">
        <v>132</v>
      </c>
      <c r="M59" s="107" t="s">
        <v>112</v>
      </c>
      <c r="N59" s="109" t="s">
        <v>106</v>
      </c>
      <c r="O59" s="53">
        <v>15</v>
      </c>
      <c r="P59" s="54">
        <v>25</v>
      </c>
    </row>
    <row r="60" spans="1:16" ht="14.4" x14ac:dyDescent="0.25">
      <c r="A60" t="str">
        <f>INDEX(M13:M15,MATCH(A58,P13:P15)+1)</f>
        <v>глина</v>
      </c>
      <c r="B60" t="str">
        <f>IF(B58&lt;INDEX(Q19:Q27,MATCH(A58,P19:P27)+2),INDEX(N19:N27,MATCH(A58,P19:P27)+1),INDEX(N19:N27,MATCH(A58,P19:P27)+2))</f>
        <v>легкая пылеватая</v>
      </c>
      <c r="C60" s="100" t="str">
        <f ca="1">IF(C58&gt;=15,INDEX(N49:N78,MATCH(A60,M49:M78,0)+IFERROR(MATCH(C58,OFFSET(P48,MATCH(A60,M49:M78,0),COUNTIF(M49:M78,A60))),0)),"")</f>
        <v/>
      </c>
      <c r="D60" t="str">
        <f ca="1">INDEX(N32:N46,MATCH(A60,M32:M46,0)+IFERROR(MATCH(D58,OFFSET(P31,MATCH(A60,M32:M46,0),,COUNTIF(M32:M46,A60))),0))</f>
        <v>твердая</v>
      </c>
      <c r="H60" s="43" t="s">
        <v>90</v>
      </c>
      <c r="I60" s="97" t="s">
        <v>133</v>
      </c>
      <c r="M60" s="107" t="s">
        <v>112</v>
      </c>
      <c r="N60" s="109" t="s">
        <v>107</v>
      </c>
      <c r="O60" s="53">
        <v>15</v>
      </c>
      <c r="P60" s="54">
        <v>25</v>
      </c>
    </row>
    <row r="61" spans="1:16" ht="14.4" x14ac:dyDescent="0.25">
      <c r="C61" s="101"/>
      <c r="H61" s="43" t="s">
        <v>91</v>
      </c>
      <c r="I61" s="97" t="s">
        <v>134</v>
      </c>
      <c r="M61" s="107" t="s">
        <v>112</v>
      </c>
      <c r="N61" s="109" t="s">
        <v>108</v>
      </c>
      <c r="O61" s="53">
        <v>15</v>
      </c>
      <c r="P61" s="54">
        <v>25</v>
      </c>
    </row>
    <row r="62" spans="1:16" ht="14.4" x14ac:dyDescent="0.25">
      <c r="H62" s="43" t="s">
        <v>93</v>
      </c>
      <c r="I62" s="97" t="s">
        <v>135</v>
      </c>
      <c r="M62" s="107" t="s">
        <v>112</v>
      </c>
      <c r="N62" s="109" t="s">
        <v>109</v>
      </c>
      <c r="O62" s="53">
        <v>15</v>
      </c>
      <c r="P62" s="54">
        <v>25</v>
      </c>
    </row>
    <row r="63" spans="1:16" ht="14.4" x14ac:dyDescent="0.3">
      <c r="A63" s="246" t="str">
        <f ca="1">A60&amp;" "&amp;B60&amp;" "&amp;C60&amp;" "&amp;D60</f>
        <v>глина легкая пылеватая  твердая</v>
      </c>
      <c r="B63" s="246"/>
      <c r="C63" s="101"/>
      <c r="D63" s="101"/>
      <c r="H63" s="43" t="s">
        <v>94</v>
      </c>
      <c r="I63" s="97" t="s">
        <v>136</v>
      </c>
      <c r="M63" s="107" t="s">
        <v>112</v>
      </c>
      <c r="N63" s="109" t="s">
        <v>110</v>
      </c>
      <c r="O63" s="53">
        <v>15</v>
      </c>
      <c r="P63" s="54">
        <v>25</v>
      </c>
    </row>
    <row r="64" spans="1:16" ht="14.4" x14ac:dyDescent="0.25">
      <c r="H64" s="43" t="s">
        <v>95</v>
      </c>
      <c r="I64" s="97" t="s">
        <v>131</v>
      </c>
      <c r="M64" s="107" t="s">
        <v>58</v>
      </c>
      <c r="N64" s="110" t="s">
        <v>113</v>
      </c>
      <c r="O64" s="53">
        <v>25.01</v>
      </c>
      <c r="P64" s="54">
        <v>50</v>
      </c>
    </row>
    <row r="65" spans="1:16" ht="14.4" x14ac:dyDescent="0.25">
      <c r="A65" t="s">
        <v>114</v>
      </c>
      <c r="H65" s="43" t="s">
        <v>85</v>
      </c>
      <c r="I65" s="97" t="s">
        <v>137</v>
      </c>
      <c r="M65" s="107" t="s">
        <v>58</v>
      </c>
      <c r="N65" s="110" t="s">
        <v>115</v>
      </c>
      <c r="O65" s="53">
        <v>25.01</v>
      </c>
      <c r="P65" s="54">
        <v>50</v>
      </c>
    </row>
    <row r="66" spans="1:16" ht="14.4" x14ac:dyDescent="0.25">
      <c r="A66" t="s">
        <v>116</v>
      </c>
      <c r="H66" s="43" t="s">
        <v>97</v>
      </c>
      <c r="I66" s="97" t="s">
        <v>133</v>
      </c>
      <c r="M66" s="107" t="s">
        <v>58</v>
      </c>
      <c r="N66" s="110" t="s">
        <v>117</v>
      </c>
      <c r="O66" s="53">
        <v>25.01</v>
      </c>
      <c r="P66" s="54">
        <v>50</v>
      </c>
    </row>
    <row r="67" spans="1:16" ht="14.4" x14ac:dyDescent="0.25">
      <c r="A67" t="s">
        <v>118</v>
      </c>
      <c r="H67" s="43" t="s">
        <v>98</v>
      </c>
      <c r="I67" s="97" t="s">
        <v>138</v>
      </c>
      <c r="M67" s="107" t="s">
        <v>58</v>
      </c>
      <c r="N67" s="110" t="s">
        <v>119</v>
      </c>
      <c r="O67" s="53">
        <v>25.01</v>
      </c>
      <c r="P67" s="54">
        <v>50</v>
      </c>
    </row>
    <row r="68" spans="1:16" ht="14.4" x14ac:dyDescent="0.25">
      <c r="H68" s="43" t="s">
        <v>99</v>
      </c>
      <c r="I68" s="97" t="s">
        <v>135</v>
      </c>
      <c r="M68" s="107" t="s">
        <v>58</v>
      </c>
      <c r="N68" s="110" t="s">
        <v>120</v>
      </c>
      <c r="O68" s="53">
        <v>25.01</v>
      </c>
      <c r="P68" s="54">
        <v>50</v>
      </c>
    </row>
    <row r="69" spans="1:16" ht="14.4" x14ac:dyDescent="0.25">
      <c r="H69" s="43" t="s">
        <v>100</v>
      </c>
      <c r="I69" s="97" t="s">
        <v>136</v>
      </c>
      <c r="M69" s="107" t="s">
        <v>61</v>
      </c>
      <c r="N69" s="110" t="s">
        <v>121</v>
      </c>
      <c r="O69" s="53">
        <v>25.01</v>
      </c>
      <c r="P69" s="54">
        <v>50</v>
      </c>
    </row>
    <row r="70" spans="1:16" ht="15" thickBot="1" x14ac:dyDescent="0.3">
      <c r="H70" s="60" t="s">
        <v>88</v>
      </c>
      <c r="I70" s="97" t="s">
        <v>131</v>
      </c>
      <c r="M70" s="107" t="s">
        <v>61</v>
      </c>
      <c r="N70" s="110" t="s">
        <v>122</v>
      </c>
      <c r="O70" s="53">
        <v>25.01</v>
      </c>
      <c r="P70" s="54">
        <v>50</v>
      </c>
    </row>
    <row r="71" spans="1:16" x14ac:dyDescent="0.25">
      <c r="M71" s="107" t="s">
        <v>61</v>
      </c>
      <c r="N71" s="110" t="s">
        <v>123</v>
      </c>
      <c r="O71" s="53">
        <v>25.01</v>
      </c>
      <c r="P71" s="54">
        <v>50</v>
      </c>
    </row>
    <row r="72" spans="1:16" x14ac:dyDescent="0.25">
      <c r="M72" s="107" t="s">
        <v>61</v>
      </c>
      <c r="N72" s="110" t="s">
        <v>124</v>
      </c>
      <c r="O72" s="53">
        <v>25.01</v>
      </c>
      <c r="P72" s="54">
        <v>50</v>
      </c>
    </row>
    <row r="73" spans="1:16" x14ac:dyDescent="0.25">
      <c r="M73" s="107" t="s">
        <v>61</v>
      </c>
      <c r="N73" s="110" t="s">
        <v>125</v>
      </c>
      <c r="O73" s="53">
        <v>25.01</v>
      </c>
      <c r="P73" s="54">
        <v>50</v>
      </c>
    </row>
    <row r="74" spans="1:16" x14ac:dyDescent="0.25">
      <c r="M74" s="107" t="s">
        <v>66</v>
      </c>
      <c r="N74" s="110" t="s">
        <v>113</v>
      </c>
      <c r="O74" s="53">
        <v>25.01</v>
      </c>
      <c r="P74" s="54">
        <v>50</v>
      </c>
    </row>
    <row r="75" spans="1:16" x14ac:dyDescent="0.25">
      <c r="M75" s="107" t="s">
        <v>66</v>
      </c>
      <c r="N75" s="110" t="s">
        <v>115</v>
      </c>
      <c r="O75" s="53">
        <v>25.01</v>
      </c>
      <c r="P75" s="54">
        <v>50</v>
      </c>
    </row>
    <row r="76" spans="1:16" x14ac:dyDescent="0.25">
      <c r="M76" s="107" t="s">
        <v>66</v>
      </c>
      <c r="N76" s="110" t="s">
        <v>117</v>
      </c>
      <c r="O76" s="53">
        <v>25.01</v>
      </c>
      <c r="P76" s="54">
        <v>50</v>
      </c>
    </row>
    <row r="77" spans="1:16" x14ac:dyDescent="0.25">
      <c r="M77" s="107" t="s">
        <v>66</v>
      </c>
      <c r="N77" s="110" t="s">
        <v>119</v>
      </c>
      <c r="O77" s="53">
        <v>25.01</v>
      </c>
      <c r="P77" s="54">
        <v>50</v>
      </c>
    </row>
    <row r="78" spans="1:16" ht="13.8" thickBot="1" x14ac:dyDescent="0.3">
      <c r="M78" s="108" t="s">
        <v>66</v>
      </c>
      <c r="N78" s="111" t="s">
        <v>120</v>
      </c>
      <c r="O78" s="61">
        <v>25.01</v>
      </c>
      <c r="P78" s="62">
        <v>50</v>
      </c>
    </row>
  </sheetData>
  <mergeCells count="59">
    <mergeCell ref="A22:D22"/>
    <mergeCell ref="A63:B63"/>
    <mergeCell ref="A11:A12"/>
    <mergeCell ref="B11:K11"/>
    <mergeCell ref="A19:D20"/>
    <mergeCell ref="E19:K19"/>
    <mergeCell ref="A21:D21"/>
    <mergeCell ref="A23:D23"/>
    <mergeCell ref="A24:D24"/>
    <mergeCell ref="A27:A28"/>
    <mergeCell ref="B27:F28"/>
    <mergeCell ref="G27:G28"/>
    <mergeCell ref="J27:K28"/>
    <mergeCell ref="B29:F29"/>
    <mergeCell ref="H29:I29"/>
    <mergeCell ref="J29:K29"/>
    <mergeCell ref="B30:F30"/>
    <mergeCell ref="H30:I30"/>
    <mergeCell ref="J30:K30"/>
    <mergeCell ref="H27:I28"/>
    <mergeCell ref="B31:F31"/>
    <mergeCell ref="H31:I31"/>
    <mergeCell ref="J31:K31"/>
    <mergeCell ref="A32:A33"/>
    <mergeCell ref="B32:F33"/>
    <mergeCell ref="G32:G33"/>
    <mergeCell ref="H32:I32"/>
    <mergeCell ref="J32:K33"/>
    <mergeCell ref="H33:I33"/>
    <mergeCell ref="A34:A37"/>
    <mergeCell ref="B34:F37"/>
    <mergeCell ref="G34:G37"/>
    <mergeCell ref="H34:I35"/>
    <mergeCell ref="J34:K37"/>
    <mergeCell ref="H36:I37"/>
    <mergeCell ref="A38:A41"/>
    <mergeCell ref="B38:F41"/>
    <mergeCell ref="G38:G41"/>
    <mergeCell ref="H38:I39"/>
    <mergeCell ref="J38:K41"/>
    <mergeCell ref="H40:I41"/>
    <mergeCell ref="A42:A45"/>
    <mergeCell ref="B42:F45"/>
    <mergeCell ref="G42:G45"/>
    <mergeCell ref="H42:I43"/>
    <mergeCell ref="J42:K45"/>
    <mergeCell ref="H44:I45"/>
    <mergeCell ref="B46:F46"/>
    <mergeCell ref="H46:I46"/>
    <mergeCell ref="J46:K46"/>
    <mergeCell ref="B47:F47"/>
    <mergeCell ref="H47:I47"/>
    <mergeCell ref="J47:K47"/>
    <mergeCell ref="M48:N48"/>
    <mergeCell ref="A49:B49"/>
    <mergeCell ref="A54:A57"/>
    <mergeCell ref="B54:B57"/>
    <mergeCell ref="C54:C57"/>
    <mergeCell ref="D54:D57"/>
  </mergeCells>
  <dataValidations disablePrompts="1" count="1">
    <dataValidation type="list" allowBlank="1" showInputMessage="1" showErrorMessage="1" sqref="H38:I39">
      <formula1>$N$48:$N$73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Лист1</vt:lpstr>
      <vt:lpstr>'приложение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sveta</cp:lastModifiedBy>
  <cp:lastPrinted>2018-06-06T09:32:54Z</cp:lastPrinted>
  <dcterms:created xsi:type="dcterms:W3CDTF">1996-10-08T23:32:33Z</dcterms:created>
  <dcterms:modified xsi:type="dcterms:W3CDTF">2018-06-15T18:12:35Z</dcterms:modified>
</cp:coreProperties>
</file>