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0008" tabRatio="205"/>
  </bookViews>
  <sheets>
    <sheet name="Лист1" sheetId="1" r:id="rId1"/>
  </sheets>
  <definedNames>
    <definedName name="Более_2_мм">Лист1!$N$49:$N$78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H34" i="1" s="1"/>
  <c r="H36" i="1" s="1"/>
  <c r="J34" i="1"/>
  <c r="J42" i="1"/>
  <c r="J38" i="1"/>
  <c r="K13" i="1"/>
  <c r="K14" i="1"/>
  <c r="D13" i="1"/>
  <c r="D16" i="1"/>
  <c r="J32" i="1" l="1"/>
  <c r="G14" i="1" l="1"/>
  <c r="E22" i="1" l="1"/>
  <c r="E23" i="1" s="1"/>
  <c r="K16" i="1"/>
  <c r="K24" i="1" s="1"/>
  <c r="J16" i="1"/>
  <c r="J24" i="1" s="1"/>
  <c r="I16" i="1"/>
  <c r="I24" i="1" s="1"/>
  <c r="H16" i="1"/>
  <c r="H24" i="1" s="1"/>
  <c r="G16" i="1"/>
  <c r="G24" i="1" s="1"/>
  <c r="F16" i="1"/>
  <c r="F24" i="1" s="1"/>
  <c r="E16" i="1"/>
  <c r="E24" i="1" s="1"/>
  <c r="C16" i="1"/>
  <c r="B16" i="1"/>
  <c r="K21" i="1"/>
  <c r="K22" i="1" s="1"/>
  <c r="J13" i="1"/>
  <c r="J21" i="1" s="1"/>
  <c r="J22" i="1" s="1"/>
  <c r="I14" i="1"/>
  <c r="I13" i="1" s="1"/>
  <c r="I21" i="1" s="1"/>
  <c r="I22" i="1" s="1"/>
  <c r="H14" i="1"/>
  <c r="H13" i="1" s="1"/>
  <c r="H21" i="1" s="1"/>
  <c r="H22" i="1" s="1"/>
  <c r="F14" i="1"/>
  <c r="E14" i="1"/>
  <c r="E13" i="1" s="1"/>
  <c r="D14" i="1"/>
  <c r="C14" i="1"/>
  <c r="B14" i="1"/>
  <c r="G13" i="1"/>
  <c r="G21" i="1" s="1"/>
  <c r="G22" i="1" s="1"/>
  <c r="B13" i="1"/>
  <c r="B58" i="1" l="1"/>
  <c r="D58" i="1"/>
  <c r="A58" i="1"/>
  <c r="A60" i="1" s="1"/>
  <c r="H32" i="1" s="1"/>
  <c r="H33" i="1" s="1"/>
  <c r="F13" i="1"/>
  <c r="F21" i="1" s="1"/>
  <c r="F22" i="1" s="1"/>
  <c r="F23" i="1" s="1"/>
  <c r="G23" i="1" s="1"/>
  <c r="H23" i="1" s="1"/>
  <c r="I23" i="1" s="1"/>
  <c r="J23" i="1" s="1"/>
  <c r="K23" i="1" s="1"/>
  <c r="H40" i="1"/>
  <c r="C13" i="1"/>
  <c r="D60" i="1" l="1"/>
  <c r="H42" i="1" s="1"/>
  <c r="H44" i="1" s="1"/>
  <c r="C58" i="1"/>
  <c r="C60" i="1" s="1"/>
  <c r="A63" i="1" l="1"/>
  <c r="C49" i="1"/>
  <c r="C50" i="1"/>
</calcChain>
</file>

<file path=xl/sharedStrings.xml><?xml version="1.0" encoding="utf-8"?>
<sst xmlns="http://schemas.openxmlformats.org/spreadsheetml/2006/main" count="221" uniqueCount="106">
  <si>
    <t>Супесь</t>
  </si>
  <si>
    <t>Суглинок</t>
  </si>
  <si>
    <t>Глина</t>
  </si>
  <si>
    <t>Содержание песчаных частиц (2-0,05 мм), % по массе</t>
  </si>
  <si>
    <t>песчанистая</t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</si>
  <si>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</si>
  <si>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</si>
  <si>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</si>
  <si>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</si>
  <si>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</si>
  <si>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</si>
  <si>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</si>
  <si>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</si>
  <si>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</si>
  <si>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</si>
  <si>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</si>
  <si>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</si>
  <si>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</si>
  <si>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</si>
  <si>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</si>
  <si>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</si>
  <si>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</si>
  <si>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</si>
  <si>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</si>
  <si>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</si>
  <si>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</si>
  <si>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</si>
  <si>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</si>
  <si>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</si>
  <si>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</si>
  <si>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 xml:space="preserve">Супесь </t>
  </si>
  <si>
    <t>твердая</t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</si>
  <si>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</si>
  <si>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</si>
  <si>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</si>
  <si>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</si>
  <si>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</si>
  <si>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</si>
  <si>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</si>
  <si>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</si>
  <si>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</si>
  <si>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</si>
  <si>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</si>
  <si>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</si>
  <si>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</si>
  <si>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t>Ip , %</t>
  </si>
  <si>
    <t>min</t>
  </si>
  <si>
    <t>max</t>
  </si>
  <si>
    <t>Песок 2-0,05</t>
  </si>
  <si>
    <t>Показатель текучести IL , д.е.</t>
  </si>
  <si>
    <t>Остатки</t>
  </si>
  <si>
    <t>Размеры отверстий сит, мм.</t>
  </si>
  <si>
    <t>дно</t>
  </si>
  <si>
    <t>частные, гр</t>
  </si>
  <si>
    <t>частные, %</t>
  </si>
  <si>
    <t>полные, %</t>
  </si>
  <si>
    <t>полные проходы, %</t>
  </si>
  <si>
    <t>2. Зерновой состав грунта после удаления зерен крупнее 2 мм:</t>
  </si>
  <si>
    <t>3. Физико-механические показатели грунта: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</si>
  <si>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</si>
  <si>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</si>
  <si>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</si>
  <si>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</si>
  <si>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</si>
  <si>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Естественная влажность</t>
  </si>
  <si>
    <t>%</t>
  </si>
  <si>
    <t>не нормируется</t>
  </si>
  <si>
    <t>Граница раскатывания</t>
  </si>
  <si>
    <t>Граница текучести</t>
  </si>
  <si>
    <t>Число пластичности</t>
  </si>
  <si>
    <t>-</t>
  </si>
  <si>
    <t>Содержание песчаных частиц 2 – 0,05 мм</t>
  </si>
  <si>
    <t>Показатель текучести</t>
  </si>
  <si>
    <t>Максимальная плотность грунта</t>
  </si>
  <si>
    <t>г/см³</t>
  </si>
  <si>
    <t>Оптимальная влажность грунта</t>
  </si>
  <si>
    <t>Содержание частиц размером более 2 мм</t>
  </si>
  <si>
    <t>Таблица №1</t>
  </si>
  <si>
    <t>Таблица №2</t>
  </si>
  <si>
    <t>Таблица №3</t>
  </si>
  <si>
    <t>Таблица №4</t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</si>
  <si>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8"/>
        <color theme="1"/>
        <rFont val="Calibri"/>
        <family val="2"/>
        <charset val="204"/>
        <scheme val="minor"/>
      </rPr>
      <t>L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</si>
  <si>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</si>
  <si>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&gt; 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</si>
  <si>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</si>
  <si>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0,25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</si>
  <si>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</si>
  <si>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r>
      <t xml:space="preserve">0,50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0,75</t>
    </r>
  </si>
  <si>
    <r>
      <t xml:space="preserve">0,75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</si>
  <si>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</si>
  <si>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</si>
  <si>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r>
      <t>Заключение:</t>
    </r>
    <r>
      <rPr>
        <sz val="11"/>
        <color indexed="63"/>
        <rFont val="Times New Roman"/>
        <family val="1"/>
        <charset val="204"/>
      </rPr>
      <t xml:space="preserve"> </t>
    </r>
  </si>
  <si>
    <t>Грунт классифицируется, как</t>
  </si>
  <si>
    <t>глина</t>
  </si>
  <si>
    <t>суглинок</t>
  </si>
  <si>
    <t>супесь</t>
  </si>
  <si>
    <t>по ГОСТ 25100-2011 табл. Б. 16, Б. 17, Б. 18, Б. 19.</t>
  </si>
  <si>
    <t>по ГОСТ 25100-2011 табл. Б. 16, Б. 17, Б. 19.</t>
  </si>
  <si>
    <t>10-5</t>
  </si>
  <si>
    <t>5-2</t>
  </si>
  <si>
    <t>2-1</t>
  </si>
  <si>
    <t>1-0,5</t>
  </si>
  <si>
    <t>0,5 - 0,25</t>
  </si>
  <si>
    <t>0,25 - 0,1</t>
  </si>
  <si>
    <r>
      <t xml:space="preserve">Показатель текучести </t>
    </r>
    <r>
      <rPr>
        <sz val="8"/>
        <color theme="1"/>
        <rFont val="Times New Roman"/>
        <family val="1"/>
        <charset val="204"/>
      </rPr>
      <t>I</t>
    </r>
    <r>
      <rPr>
        <vertAlign val="subscript"/>
        <sz val="8"/>
        <color theme="1"/>
        <rFont val="Times New Roman"/>
        <family val="1"/>
        <charset val="204"/>
      </rPr>
      <t>L</t>
    </r>
    <r>
      <rPr>
        <sz val="8"/>
        <color theme="1"/>
        <rFont val="Times New Roman"/>
        <family val="1"/>
        <charset val="204"/>
      </rPr>
      <t xml:space="preserve"> , д.е.</t>
    </r>
  </si>
  <si>
    <t>&lt;0,1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</si>
</sst>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.35"/>
      <color theme="1"/>
      <name val="Calibri"/>
      <family val="2"/>
      <charset val="204"/>
    </font>
    <font>
      <i/>
      <vertAlign val="subscript"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vertAlign val="subscript"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>
      <alignment vertical="center"/>
    </xf>
  </cellStyleXfs>
  <cellXfs count="166">
    <xf numFmtId="0" fontId="0" fillId="0" borderId="0" xfId="0"/>
    <xf numFmtId="0" fontId="4" fillId="0" borderId="5" xfId="1" applyFill="1" applyBorder="1"/>
    <xf numFmtId="0" fontId="4" fillId="0" borderId="0" xfId="1" applyFill="1" applyBorder="1"/>
    <xf numFmtId="0" fontId="4" fillId="3" borderId="5" xfId="1" applyFill="1" applyBorder="1"/>
    <xf numFmtId="0" fontId="4" fillId="3" borderId="18" xfId="1" applyFill="1" applyBorder="1"/>
    <xf numFmtId="0" fontId="0" fillId="0" borderId="7" xfId="0" applyBorder="1" applyAlignment="1">
      <alignment horizontal="center" vertical="center"/>
    </xf>
    <xf numFmtId="0" fontId="0" fillId="4" borderId="0" xfId="0" applyFill="1"/>
    <xf numFmtId="0" fontId="4" fillId="3" borderId="0" xfId="1" applyFill="1" applyBorder="1"/>
    <xf numFmtId="0" fontId="9" fillId="0" borderId="23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1" fontId="10" fillId="0" borderId="32" xfId="2" applyNumberFormat="1" applyFont="1" applyFill="1" applyBorder="1" applyAlignment="1">
      <alignment horizontal="center"/>
    </xf>
    <xf numFmtId="2" fontId="10" fillId="0" borderId="33" xfId="2" applyNumberFormat="1" applyFont="1" applyFill="1" applyBorder="1" applyAlignment="1">
      <alignment horizontal="center"/>
    </xf>
    <xf numFmtId="2" fontId="10" fillId="0" borderId="34" xfId="2" applyNumberFormat="1" applyFont="1" applyFill="1" applyBorder="1" applyAlignment="1">
      <alignment horizontal="center"/>
    </xf>
    <xf numFmtId="2" fontId="10" fillId="0" borderId="15" xfId="2" applyNumberFormat="1" applyFont="1" applyFill="1" applyBorder="1" applyAlignment="1">
      <alignment horizontal="center"/>
    </xf>
    <xf numFmtId="2" fontId="10" fillId="0" borderId="7" xfId="2" applyNumberFormat="1" applyFont="1" applyFill="1" applyBorder="1" applyAlignment="1">
      <alignment horizontal="center"/>
    </xf>
    <xf numFmtId="2" fontId="10" fillId="0" borderId="36" xfId="2" applyNumberFormat="1" applyFont="1" applyFill="1" applyBorder="1" applyAlignment="1">
      <alignment horizontal="center"/>
    </xf>
    <xf numFmtId="2" fontId="10" fillId="0" borderId="40" xfId="2" applyNumberFormat="1" applyFont="1" applyFill="1" applyBorder="1" applyAlignment="1">
      <alignment horizontal="center"/>
    </xf>
    <xf numFmtId="2" fontId="10" fillId="0" borderId="4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0" fillId="0" borderId="0" xfId="2" applyFont="1">
      <alignment vertical="center"/>
    </xf>
    <xf numFmtId="0" fontId="10" fillId="0" borderId="0" xfId="2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center" wrapText="1"/>
    </xf>
    <xf numFmtId="2" fontId="11" fillId="0" borderId="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9" fillId="0" borderId="45" xfId="2" applyFont="1" applyBorder="1" applyAlignment="1">
      <alignment horizontal="center" vertical="center" wrapText="1"/>
    </xf>
    <xf numFmtId="164" fontId="10" fillId="0" borderId="42" xfId="2" applyNumberFormat="1" applyFont="1" applyFill="1" applyBorder="1" applyAlignment="1">
      <alignment horizontal="center"/>
    </xf>
    <xf numFmtId="2" fontId="10" fillId="0" borderId="6" xfId="2" applyNumberFormat="1" applyFont="1" applyFill="1" applyBorder="1" applyAlignment="1">
      <alignment horizontal="center"/>
    </xf>
    <xf numFmtId="2" fontId="10" fillId="0" borderId="46" xfId="2" applyNumberFormat="1" applyFont="1" applyFill="1" applyBorder="1" applyAlignment="1">
      <alignment horizontal="center"/>
    </xf>
    <xf numFmtId="0" fontId="0" fillId="2" borderId="0" xfId="0" applyFill="1"/>
    <xf numFmtId="1" fontId="10" fillId="0" borderId="28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0" xfId="0" applyFont="1"/>
    <xf numFmtId="0" fontId="0" fillId="0" borderId="5" xfId="0" applyFill="1" applyBorder="1"/>
    <xf numFmtId="0" fontId="8" fillId="0" borderId="5" xfId="0" applyFont="1" applyFill="1" applyBorder="1"/>
    <xf numFmtId="0" fontId="4" fillId="3" borderId="19" xfId="1" applyFill="1" applyBorder="1"/>
    <xf numFmtId="0" fontId="12" fillId="2" borderId="0" xfId="0" applyFont="1" applyFill="1"/>
    <xf numFmtId="0" fontId="12" fillId="0" borderId="0" xfId="0" applyFont="1"/>
    <xf numFmtId="0" fontId="10" fillId="0" borderId="7" xfId="0" applyFont="1" applyBorder="1" applyAlignment="1">
      <alignment horizontal="center" vertical="center" wrapText="1"/>
    </xf>
    <xf numFmtId="2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" fontId="0" fillId="0" borderId="19" xfId="0" applyNumberFormat="1" applyBorder="1"/>
    <xf numFmtId="1" fontId="0" fillId="0" borderId="12" xfId="0" applyNumberFormat="1" applyBorder="1"/>
    <xf numFmtId="1" fontId="0" fillId="0" borderId="20" xfId="0" applyNumberFormat="1" applyBorder="1"/>
    <xf numFmtId="49" fontId="2" fillId="0" borderId="0" xfId="0" applyNumberFormat="1" applyFont="1" applyAlignment="1">
      <alignment horizontal="center" vertical="center"/>
    </xf>
    <xf numFmtId="2" fontId="11" fillId="2" borderId="22" xfId="2" applyNumberFormat="1" applyFont="1" applyFill="1" applyBorder="1" applyAlignment="1">
      <alignment horizontal="center"/>
    </xf>
    <xf numFmtId="2" fontId="11" fillId="2" borderId="30" xfId="2" applyNumberFormat="1" applyFont="1" applyFill="1" applyBorder="1" applyAlignment="1">
      <alignment horizontal="center"/>
    </xf>
    <xf numFmtId="2" fontId="11" fillId="2" borderId="10" xfId="2" applyNumberFormat="1" applyFont="1" applyFill="1" applyBorder="1" applyAlignment="1">
      <alignment horizontal="center"/>
    </xf>
    <xf numFmtId="2" fontId="11" fillId="2" borderId="16" xfId="2" applyNumberFormat="1" applyFont="1" applyFill="1" applyBorder="1" applyAlignment="1">
      <alignment horizontal="center"/>
    </xf>
    <xf numFmtId="2" fontId="11" fillId="2" borderId="37" xfId="2" applyNumberFormat="1" applyFont="1" applyFill="1" applyBorder="1" applyAlignment="1">
      <alignment horizontal="center"/>
    </xf>
    <xf numFmtId="2" fontId="11" fillId="2" borderId="38" xfId="2" applyNumberFormat="1" applyFont="1" applyFill="1" applyBorder="1" applyAlignment="1">
      <alignment horizontal="center"/>
    </xf>
    <xf numFmtId="0" fontId="11" fillId="0" borderId="0" xfId="2" applyFont="1" applyAlignment="1">
      <alignment vertical="top" wrapText="1"/>
    </xf>
    <xf numFmtId="0" fontId="11" fillId="0" borderId="25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39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9" fillId="0" borderId="30" xfId="2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6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top" wrapText="1"/>
    </xf>
    <xf numFmtId="0" fontId="25" fillId="0" borderId="27" xfId="2" applyFont="1" applyBorder="1" applyAlignment="1">
      <alignment horizontal="center" vertical="top" wrapText="1"/>
    </xf>
    <xf numFmtId="0" fontId="25" fillId="0" borderId="28" xfId="2" applyFont="1" applyBorder="1" applyAlignment="1">
      <alignment horizontal="center" vertical="top" wrapText="1"/>
    </xf>
    <xf numFmtId="0" fontId="25" fillId="0" borderId="42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0" fontId="11" fillId="0" borderId="4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top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29" fillId="0" borderId="0" xfId="0" applyFont="1" applyBorder="1" applyAlignment="1">
      <alignment horizontal="center" vertical="center" wrapText="1" shrinkToFit="1"/>
    </xf>
    <xf numFmtId="0" fontId="29" fillId="0" borderId="51" xfId="0" applyFont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 wrapText="1" shrinkToFit="1"/>
    </xf>
    <xf numFmtId="0" fontId="28" fillId="0" borderId="51" xfId="0" applyFont="1" applyBorder="1" applyAlignment="1">
      <alignment horizontal="center" vertical="center" wrapText="1" shrinkToFit="1"/>
    </xf>
    <xf numFmtId="0" fontId="26" fillId="0" borderId="0" xfId="2" applyFont="1" applyAlignment="1">
      <alignment horizontal="center" vertical="top"/>
    </xf>
    <xf numFmtId="165" fontId="10" fillId="0" borderId="32" xfId="2" applyNumberFormat="1" applyFont="1" applyFill="1" applyBorder="1" applyAlignment="1">
      <alignment horizontal="center"/>
    </xf>
    <xf numFmtId="0" fontId="10" fillId="0" borderId="0" xfId="2" applyFont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8"/>
  <sheetViews>
    <sheetView tabSelected="1" topLeftCell="A30" zoomScale="85" zoomScaleNormal="85" workbookViewId="0">
      <selection activeCell="A60" sqref="A60"/>
    </sheetView>
  </sheetViews>
  <sheetFormatPr defaultRowHeight="14.4" x14ac:dyDescent="0.3"/>
  <cols>
    <col min="1" max="1" width="12.88671875" customWidth="1"/>
    <col min="2" max="2" width="10.21875" bestFit="1" customWidth="1"/>
    <col min="7" max="7" width="14" customWidth="1"/>
    <col min="8" max="10" width="18.44140625" customWidth="1"/>
    <col min="11" max="12" width="10.6640625" customWidth="1"/>
    <col min="13" max="13" width="12.33203125" customWidth="1"/>
    <col min="14" max="14" width="38.88671875" customWidth="1"/>
    <col min="15" max="15" width="7.88671875" customWidth="1"/>
    <col min="16" max="16" width="9.33203125" customWidth="1"/>
    <col min="17" max="18" width="12.33203125" customWidth="1"/>
  </cols>
  <sheetData>
    <row r="3" spans="1:16" ht="16.5" customHeight="1" x14ac:dyDescent="0.3"/>
    <row r="7" spans="1:16" ht="15" customHeight="1" x14ac:dyDescent="0.3"/>
    <row r="8" spans="1:16" ht="15" customHeight="1" x14ac:dyDescent="0.3"/>
    <row r="10" spans="1:16" ht="15" thickBot="1" x14ac:dyDescent="0.35">
      <c r="L10" s="25"/>
      <c r="M10" s="47" t="s">
        <v>77</v>
      </c>
    </row>
    <row r="11" spans="1:16" x14ac:dyDescent="0.3">
      <c r="A11" s="96" t="s">
        <v>50</v>
      </c>
      <c r="B11" s="98" t="s">
        <v>51</v>
      </c>
      <c r="C11" s="99"/>
      <c r="D11" s="99"/>
      <c r="E11" s="99"/>
      <c r="F11" s="99"/>
      <c r="G11" s="99"/>
      <c r="H11" s="99"/>
      <c r="I11" s="99"/>
      <c r="J11" s="99"/>
      <c r="K11" s="100"/>
      <c r="L11" s="26"/>
      <c r="M11" s="38"/>
      <c r="N11" s="39"/>
      <c r="O11" s="39" t="s">
        <v>45</v>
      </c>
      <c r="P11" s="40" t="s">
        <v>45</v>
      </c>
    </row>
    <row r="12" spans="1:16" ht="15" thickBot="1" x14ac:dyDescent="0.35">
      <c r="A12" s="97"/>
      <c r="B12" s="8">
        <v>80</v>
      </c>
      <c r="C12" s="9">
        <v>10</v>
      </c>
      <c r="D12" s="77" t="s">
        <v>98</v>
      </c>
      <c r="E12" s="77" t="s">
        <v>99</v>
      </c>
      <c r="F12" s="77" t="s">
        <v>100</v>
      </c>
      <c r="G12" s="77" t="s">
        <v>101</v>
      </c>
      <c r="H12" s="77" t="s">
        <v>102</v>
      </c>
      <c r="I12" s="77" t="s">
        <v>103</v>
      </c>
      <c r="J12" s="77" t="s">
        <v>105</v>
      </c>
      <c r="K12" s="77">
        <v>0.05</v>
      </c>
      <c r="L12" s="22">
        <v>1000</v>
      </c>
      <c r="M12" s="41"/>
      <c r="N12" s="42"/>
      <c r="O12" s="42" t="s">
        <v>46</v>
      </c>
      <c r="P12" s="43" t="s">
        <v>47</v>
      </c>
    </row>
    <row r="13" spans="1:16" x14ac:dyDescent="0.3">
      <c r="A13" s="68" t="s">
        <v>53</v>
      </c>
      <c r="B13" s="11">
        <f>B14*$L$12/100</f>
        <v>0</v>
      </c>
      <c r="C13" s="11">
        <f t="shared" ref="C13:G13" si="0">C14*$L$12/100</f>
        <v>0</v>
      </c>
      <c r="D13" s="164">
        <f>D14*$L$12/100</f>
        <v>6.28</v>
      </c>
      <c r="E13" s="164">
        <f t="shared" si="0"/>
        <v>3.8899999999999988</v>
      </c>
      <c r="F13" s="164">
        <f t="shared" si="0"/>
        <v>2.6100000000000012</v>
      </c>
      <c r="G13" s="164">
        <f t="shared" si="0"/>
        <v>2.1100000000000008</v>
      </c>
      <c r="H13" s="164">
        <f>H14*$L$12/100</f>
        <v>3.2599999999999985</v>
      </c>
      <c r="I13" s="164">
        <f>I14*$L$12/100</f>
        <v>10</v>
      </c>
      <c r="J13" s="164">
        <f>J14*$L$12/100</f>
        <v>971.85</v>
      </c>
      <c r="K13" s="37">
        <f>K14*100/100</f>
        <v>9</v>
      </c>
      <c r="L13" s="22"/>
      <c r="M13" s="41" t="s">
        <v>95</v>
      </c>
      <c r="N13" s="42"/>
      <c r="O13" s="42">
        <v>1</v>
      </c>
      <c r="P13" s="43">
        <v>6.9999989999999999</v>
      </c>
    </row>
    <row r="14" spans="1:16" x14ac:dyDescent="0.3">
      <c r="A14" s="69" t="s">
        <v>54</v>
      </c>
      <c r="B14" s="14">
        <f>B15</f>
        <v>0</v>
      </c>
      <c r="C14" s="15">
        <f>C15-B15</f>
        <v>0</v>
      </c>
      <c r="D14" s="15">
        <f t="shared" ref="D14:K14" si="1">D15-C15</f>
        <v>0.628</v>
      </c>
      <c r="E14" s="15">
        <f t="shared" si="1"/>
        <v>0.3889999999999999</v>
      </c>
      <c r="F14" s="15">
        <f t="shared" si="1"/>
        <v>0.26100000000000012</v>
      </c>
      <c r="G14" s="15">
        <f>G15-F15</f>
        <v>0.21100000000000008</v>
      </c>
      <c r="H14" s="15">
        <f t="shared" si="1"/>
        <v>0.32599999999999985</v>
      </c>
      <c r="I14" s="15">
        <f t="shared" si="1"/>
        <v>1</v>
      </c>
      <c r="J14" s="15">
        <v>97.185000000000002</v>
      </c>
      <c r="K14" s="16">
        <f>100-K15</f>
        <v>9</v>
      </c>
      <c r="L14" s="27"/>
      <c r="M14" s="41" t="s">
        <v>94</v>
      </c>
      <c r="N14" s="42"/>
      <c r="O14" s="56">
        <v>7</v>
      </c>
      <c r="P14" s="58">
        <v>16.999998999999999</v>
      </c>
    </row>
    <row r="15" spans="1:16" ht="15" thickBot="1" x14ac:dyDescent="0.35">
      <c r="A15" s="70" t="s">
        <v>55</v>
      </c>
      <c r="B15" s="64">
        <v>0</v>
      </c>
      <c r="C15" s="65">
        <v>0</v>
      </c>
      <c r="D15" s="65">
        <v>0.628</v>
      </c>
      <c r="E15" s="65">
        <v>1.0169999999999999</v>
      </c>
      <c r="F15" s="65">
        <v>1.278</v>
      </c>
      <c r="G15" s="65">
        <v>1.4890000000000001</v>
      </c>
      <c r="H15" s="65">
        <v>1.8149999999999999</v>
      </c>
      <c r="I15" s="65">
        <v>2.8149999999999999</v>
      </c>
      <c r="J15" s="65">
        <v>100</v>
      </c>
      <c r="K15" s="66">
        <v>91</v>
      </c>
      <c r="L15" s="22"/>
      <c r="M15" s="44" t="s">
        <v>93</v>
      </c>
      <c r="N15" s="45"/>
      <c r="O15" s="57">
        <v>17</v>
      </c>
      <c r="P15" s="59">
        <v>100</v>
      </c>
    </row>
    <row r="16" spans="1:16" ht="27" thickBot="1" x14ac:dyDescent="0.35">
      <c r="A16" s="72" t="s">
        <v>56</v>
      </c>
      <c r="B16" s="17">
        <f t="shared" ref="B16:K16" si="2">100-B15</f>
        <v>100</v>
      </c>
      <c r="C16" s="17">
        <f t="shared" si="2"/>
        <v>100</v>
      </c>
      <c r="D16" s="17">
        <f>100-D15</f>
        <v>99.372</v>
      </c>
      <c r="E16" s="17">
        <f t="shared" si="2"/>
        <v>98.983000000000004</v>
      </c>
      <c r="F16" s="17">
        <f t="shared" si="2"/>
        <v>98.721999999999994</v>
      </c>
      <c r="G16" s="17">
        <f t="shared" si="2"/>
        <v>98.510999999999996</v>
      </c>
      <c r="H16" s="17">
        <f t="shared" si="2"/>
        <v>98.185000000000002</v>
      </c>
      <c r="I16" s="17">
        <f t="shared" si="2"/>
        <v>97.185000000000002</v>
      </c>
      <c r="J16" s="17">
        <f t="shared" si="2"/>
        <v>0</v>
      </c>
      <c r="K16" s="18">
        <f t="shared" si="2"/>
        <v>9</v>
      </c>
      <c r="L16" s="21"/>
      <c r="M16" s="49" t="s">
        <v>78</v>
      </c>
    </row>
    <row r="17" spans="1:18" x14ac:dyDescent="0.3">
      <c r="L17" s="19"/>
      <c r="M17" s="38"/>
      <c r="N17" s="39"/>
      <c r="O17" s="39" t="s">
        <v>45</v>
      </c>
      <c r="P17" s="39" t="s">
        <v>45</v>
      </c>
      <c r="Q17" s="39" t="s">
        <v>48</v>
      </c>
      <c r="R17" s="40" t="s">
        <v>48</v>
      </c>
    </row>
    <row r="18" spans="1:18" ht="15" thickBot="1" x14ac:dyDescent="0.35">
      <c r="A18" s="71" t="s">
        <v>57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1"/>
      <c r="N18" s="42"/>
      <c r="O18" s="42" t="s">
        <v>46</v>
      </c>
      <c r="P18" s="42" t="s">
        <v>47</v>
      </c>
      <c r="Q18" s="42" t="s">
        <v>46</v>
      </c>
      <c r="R18" s="43" t="s">
        <v>47</v>
      </c>
    </row>
    <row r="19" spans="1:18" x14ac:dyDescent="0.3">
      <c r="A19" s="101" t="s">
        <v>50</v>
      </c>
      <c r="B19" s="102"/>
      <c r="C19" s="102"/>
      <c r="D19" s="103"/>
      <c r="E19" s="98" t="s">
        <v>51</v>
      </c>
      <c r="F19" s="99"/>
      <c r="G19" s="99"/>
      <c r="H19" s="99"/>
      <c r="I19" s="99"/>
      <c r="J19" s="99"/>
      <c r="K19" s="100"/>
      <c r="L19" s="25"/>
      <c r="M19" s="41" t="s">
        <v>0</v>
      </c>
      <c r="N19" s="42" t="s">
        <v>5</v>
      </c>
      <c r="O19" s="42">
        <v>1</v>
      </c>
      <c r="P19" s="42">
        <v>7</v>
      </c>
      <c r="Q19" s="56">
        <v>0</v>
      </c>
      <c r="R19" s="58">
        <v>49.999999000000003</v>
      </c>
    </row>
    <row r="20" spans="1:18" ht="15" thickBot="1" x14ac:dyDescent="0.35">
      <c r="A20" s="104"/>
      <c r="B20" s="105"/>
      <c r="C20" s="105"/>
      <c r="D20" s="106"/>
      <c r="E20" s="32">
        <v>2</v>
      </c>
      <c r="F20" s="9">
        <v>1</v>
      </c>
      <c r="G20" s="9">
        <v>0.5</v>
      </c>
      <c r="H20" s="9">
        <v>0.25</v>
      </c>
      <c r="I20" s="9">
        <v>0.1</v>
      </c>
      <c r="J20" s="9">
        <v>0.05</v>
      </c>
      <c r="K20" s="10" t="s">
        <v>52</v>
      </c>
      <c r="L20" s="26"/>
      <c r="M20" s="41" t="s">
        <v>0</v>
      </c>
      <c r="N20" s="42" t="s">
        <v>4</v>
      </c>
      <c r="O20" s="42">
        <v>1</v>
      </c>
      <c r="P20" s="42">
        <v>7</v>
      </c>
      <c r="Q20" s="56">
        <v>50</v>
      </c>
      <c r="R20" s="58">
        <v>100</v>
      </c>
    </row>
    <row r="21" spans="1:18" x14ac:dyDescent="0.3">
      <c r="A21" s="107" t="s">
        <v>53</v>
      </c>
      <c r="B21" s="108"/>
      <c r="C21" s="108"/>
      <c r="D21" s="109"/>
      <c r="E21" s="33">
        <v>0</v>
      </c>
      <c r="F21" s="12">
        <f t="shared" ref="F21:K21" si="3">F13</f>
        <v>2.6100000000000012</v>
      </c>
      <c r="G21" s="12">
        <f>G13</f>
        <v>2.1100000000000008</v>
      </c>
      <c r="H21" s="12">
        <f t="shared" si="3"/>
        <v>3.2599999999999985</v>
      </c>
      <c r="I21" s="12">
        <f t="shared" si="3"/>
        <v>10</v>
      </c>
      <c r="J21" s="12">
        <f t="shared" si="3"/>
        <v>971.85</v>
      </c>
      <c r="K21" s="13">
        <f t="shared" si="3"/>
        <v>9</v>
      </c>
      <c r="L21" s="22">
        <v>1000</v>
      </c>
      <c r="M21" s="41" t="s">
        <v>1</v>
      </c>
      <c r="N21" s="42" t="s">
        <v>7</v>
      </c>
      <c r="O21" s="42">
        <v>7</v>
      </c>
      <c r="P21" s="42">
        <v>12</v>
      </c>
      <c r="Q21" s="56">
        <v>0</v>
      </c>
      <c r="R21" s="58">
        <v>39.999999000000003</v>
      </c>
    </row>
    <row r="22" spans="1:18" ht="15.75" customHeight="1" x14ac:dyDescent="0.3">
      <c r="A22" s="83" t="s">
        <v>54</v>
      </c>
      <c r="B22" s="84"/>
      <c r="C22" s="84"/>
      <c r="D22" s="85"/>
      <c r="E22" s="34">
        <f>E21/$L$21*100</f>
        <v>0</v>
      </c>
      <c r="F22" s="15">
        <f t="shared" ref="F22:K22" si="4">F21/$L$21*100</f>
        <v>0.26100000000000012</v>
      </c>
      <c r="G22" s="15">
        <f>G21/$L$21*100</f>
        <v>0.21100000000000008</v>
      </c>
      <c r="H22" s="15">
        <f t="shared" si="4"/>
        <v>0.32599999999999985</v>
      </c>
      <c r="I22" s="15">
        <f t="shared" si="4"/>
        <v>1</v>
      </c>
      <c r="J22" s="15">
        <f t="shared" si="4"/>
        <v>97.185000000000002</v>
      </c>
      <c r="K22" s="16">
        <f t="shared" si="4"/>
        <v>0.89999999999999991</v>
      </c>
      <c r="L22" s="22"/>
      <c r="M22" s="41" t="s">
        <v>1</v>
      </c>
      <c r="N22" s="42" t="s">
        <v>6</v>
      </c>
      <c r="O22" s="42">
        <v>7</v>
      </c>
      <c r="P22" s="42">
        <v>12</v>
      </c>
      <c r="Q22" s="56">
        <v>40</v>
      </c>
      <c r="R22" s="58">
        <v>100</v>
      </c>
    </row>
    <row r="23" spans="1:18" ht="15" thickBot="1" x14ac:dyDescent="0.35">
      <c r="A23" s="86" t="s">
        <v>55</v>
      </c>
      <c r="B23" s="87"/>
      <c r="C23" s="87"/>
      <c r="D23" s="88"/>
      <c r="E23" s="61">
        <f>E22</f>
        <v>0</v>
      </c>
      <c r="F23" s="62">
        <f t="shared" ref="F23:J23" si="5">F22+E23</f>
        <v>0.26100000000000012</v>
      </c>
      <c r="G23" s="62">
        <f>G22+F23</f>
        <v>0.4720000000000002</v>
      </c>
      <c r="H23" s="62">
        <f t="shared" si="5"/>
        <v>0.79800000000000004</v>
      </c>
      <c r="I23" s="62">
        <f>I22+H23</f>
        <v>1.798</v>
      </c>
      <c r="J23" s="62">
        <f t="shared" si="5"/>
        <v>98.983000000000004</v>
      </c>
      <c r="K23" s="63">
        <f>K22+J23</f>
        <v>99.88300000000001</v>
      </c>
      <c r="L23" s="27"/>
      <c r="M23" s="41" t="s">
        <v>1</v>
      </c>
      <c r="N23" s="42" t="s">
        <v>9</v>
      </c>
      <c r="O23" s="42">
        <v>12</v>
      </c>
      <c r="P23" s="42">
        <v>17</v>
      </c>
      <c r="Q23" s="56">
        <v>0</v>
      </c>
      <c r="R23" s="58">
        <v>39.999989999999997</v>
      </c>
    </row>
    <row r="24" spans="1:18" ht="15" thickBot="1" x14ac:dyDescent="0.35">
      <c r="A24" s="89" t="s">
        <v>56</v>
      </c>
      <c r="B24" s="90"/>
      <c r="C24" s="90"/>
      <c r="D24" s="91"/>
      <c r="E24" s="35">
        <f t="shared" ref="E24:J24" si="6">E16</f>
        <v>98.983000000000004</v>
      </c>
      <c r="F24" s="17">
        <f t="shared" si="6"/>
        <v>98.721999999999994</v>
      </c>
      <c r="G24" s="17">
        <f t="shared" si="6"/>
        <v>98.510999999999996</v>
      </c>
      <c r="H24" s="17">
        <f t="shared" si="6"/>
        <v>98.185000000000002</v>
      </c>
      <c r="I24" s="17">
        <f t="shared" si="6"/>
        <v>97.185000000000002</v>
      </c>
      <c r="J24" s="17">
        <f t="shared" si="6"/>
        <v>0</v>
      </c>
      <c r="K24" s="18">
        <f>K16</f>
        <v>9</v>
      </c>
      <c r="L24" s="22"/>
      <c r="M24" s="41" t="s">
        <v>1</v>
      </c>
      <c r="N24" s="42" t="s">
        <v>8</v>
      </c>
      <c r="O24" s="42">
        <v>12</v>
      </c>
      <c r="P24" s="42">
        <v>17</v>
      </c>
      <c r="Q24" s="56">
        <v>40</v>
      </c>
      <c r="R24" s="58">
        <v>100</v>
      </c>
    </row>
    <row r="25" spans="1:18" x14ac:dyDescent="0.3">
      <c r="A25" s="21"/>
      <c r="B25" s="22"/>
      <c r="C25" s="22"/>
      <c r="D25" s="22"/>
      <c r="E25" s="22"/>
      <c r="F25" s="22"/>
      <c r="G25" s="22"/>
      <c r="H25" s="22"/>
      <c r="I25" s="23"/>
      <c r="J25" s="23"/>
      <c r="K25" s="23"/>
      <c r="L25" s="23"/>
      <c r="M25" s="41" t="s">
        <v>2</v>
      </c>
      <c r="N25" s="42" t="s">
        <v>11</v>
      </c>
      <c r="O25" s="42">
        <v>17</v>
      </c>
      <c r="P25" s="42">
        <v>27</v>
      </c>
      <c r="Q25" s="56">
        <v>0</v>
      </c>
      <c r="R25" s="58">
        <v>39.999899999999997</v>
      </c>
    </row>
    <row r="26" spans="1:18" ht="15" thickBot="1" x14ac:dyDescent="0.35">
      <c r="A26" s="76" t="s">
        <v>58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41" t="s">
        <v>2</v>
      </c>
      <c r="N26" s="42" t="s">
        <v>10</v>
      </c>
      <c r="O26" s="42">
        <v>17</v>
      </c>
      <c r="P26" s="42">
        <v>27</v>
      </c>
      <c r="Q26" s="56">
        <v>40</v>
      </c>
      <c r="R26" s="58">
        <v>100</v>
      </c>
    </row>
    <row r="27" spans="1:18" ht="15" thickBot="1" x14ac:dyDescent="0.35">
      <c r="A27" s="92" t="s">
        <v>59</v>
      </c>
      <c r="B27" s="94" t="s">
        <v>60</v>
      </c>
      <c r="C27" s="94"/>
      <c r="D27" s="94"/>
      <c r="E27" s="94"/>
      <c r="F27" s="94"/>
      <c r="G27" s="94" t="s">
        <v>61</v>
      </c>
      <c r="H27" s="110" t="s">
        <v>62</v>
      </c>
      <c r="I27" s="110"/>
      <c r="J27" s="110" t="s">
        <v>63</v>
      </c>
      <c r="K27" s="112"/>
      <c r="L27" s="28"/>
      <c r="M27" s="44" t="s">
        <v>2</v>
      </c>
      <c r="N27" s="45" t="s">
        <v>12</v>
      </c>
      <c r="O27" s="45">
        <v>27</v>
      </c>
      <c r="P27" s="45">
        <v>100</v>
      </c>
      <c r="Q27" s="45">
        <v>0</v>
      </c>
      <c r="R27" s="46"/>
    </row>
    <row r="28" spans="1:18" x14ac:dyDescent="0.3">
      <c r="A28" s="93"/>
      <c r="B28" s="95"/>
      <c r="C28" s="95"/>
      <c r="D28" s="95"/>
      <c r="E28" s="95"/>
      <c r="F28" s="95"/>
      <c r="G28" s="95"/>
      <c r="H28" s="111"/>
      <c r="I28" s="111"/>
      <c r="J28" s="111"/>
      <c r="K28" s="113"/>
      <c r="L28" s="28"/>
    </row>
    <row r="29" spans="1:18" ht="15" thickBot="1" x14ac:dyDescent="0.35">
      <c r="A29" s="73">
        <v>1</v>
      </c>
      <c r="B29" s="79" t="s">
        <v>64</v>
      </c>
      <c r="C29" s="79"/>
      <c r="D29" s="79"/>
      <c r="E29" s="79"/>
      <c r="F29" s="79"/>
      <c r="G29" s="53" t="s">
        <v>65</v>
      </c>
      <c r="H29" s="114" t="s">
        <v>66</v>
      </c>
      <c r="I29" s="114"/>
      <c r="J29" s="114">
        <v>20</v>
      </c>
      <c r="K29" s="115"/>
      <c r="L29" s="29"/>
      <c r="M29" s="47" t="s">
        <v>79</v>
      </c>
    </row>
    <row r="30" spans="1:18" x14ac:dyDescent="0.3">
      <c r="A30" s="73">
        <v>2</v>
      </c>
      <c r="B30" s="79" t="s">
        <v>67</v>
      </c>
      <c r="C30" s="79"/>
      <c r="D30" s="79"/>
      <c r="E30" s="79"/>
      <c r="F30" s="79"/>
      <c r="G30" s="53" t="s">
        <v>65</v>
      </c>
      <c r="H30" s="116" t="s">
        <v>66</v>
      </c>
      <c r="I30" s="116"/>
      <c r="J30" s="116">
        <v>22.4</v>
      </c>
      <c r="K30" s="117"/>
      <c r="L30" s="28"/>
      <c r="M30" s="38"/>
      <c r="N30" s="39"/>
      <c r="O30" s="39" t="s">
        <v>49</v>
      </c>
      <c r="P30" s="39"/>
      <c r="Q30" s="39"/>
      <c r="R30" s="40"/>
    </row>
    <row r="31" spans="1:18" x14ac:dyDescent="0.3">
      <c r="A31" s="73">
        <v>3</v>
      </c>
      <c r="B31" s="79" t="s">
        <v>68</v>
      </c>
      <c r="C31" s="79"/>
      <c r="D31" s="79"/>
      <c r="E31" s="79"/>
      <c r="F31" s="79"/>
      <c r="G31" s="53" t="s">
        <v>65</v>
      </c>
      <c r="H31" s="118" t="s">
        <v>66</v>
      </c>
      <c r="I31" s="118"/>
      <c r="J31" s="116">
        <v>57</v>
      </c>
      <c r="K31" s="117"/>
      <c r="L31" s="28"/>
      <c r="M31" s="41"/>
      <c r="N31" s="42"/>
      <c r="O31" s="42" t="s">
        <v>46</v>
      </c>
      <c r="P31" s="42" t="s">
        <v>47</v>
      </c>
      <c r="Q31" s="42"/>
      <c r="R31" s="43"/>
    </row>
    <row r="32" spans="1:18" x14ac:dyDescent="0.3">
      <c r="A32" s="78">
        <v>4</v>
      </c>
      <c r="B32" s="79" t="s">
        <v>69</v>
      </c>
      <c r="C32" s="79"/>
      <c r="D32" s="79"/>
      <c r="E32" s="79"/>
      <c r="F32" s="79"/>
      <c r="G32" s="127" t="s">
        <v>70</v>
      </c>
      <c r="H32" s="128" t="str">
        <f>A60</f>
        <v>глина</v>
      </c>
      <c r="I32" s="129"/>
      <c r="J32" s="119">
        <f>J31-J30</f>
        <v>34.6</v>
      </c>
      <c r="K32" s="117"/>
      <c r="L32" s="28"/>
      <c r="M32" s="41" t="s">
        <v>30</v>
      </c>
      <c r="N32" s="42" t="s">
        <v>31</v>
      </c>
      <c r="O32" s="42">
        <v>-9</v>
      </c>
      <c r="P32" s="42">
        <v>-1.0000000000000001E-5</v>
      </c>
      <c r="Q32" s="42"/>
      <c r="R32" s="43"/>
    </row>
    <row r="33" spans="1:18" ht="15" customHeight="1" x14ac:dyDescent="0.3">
      <c r="A33" s="78"/>
      <c r="B33" s="79"/>
      <c r="C33" s="79"/>
      <c r="D33" s="79"/>
      <c r="E33" s="79"/>
      <c r="F33" s="79"/>
      <c r="G33" s="127"/>
      <c r="H33" s="125" t="str">
        <f>IF(H32=M13,"1 &lt;= Ip &lt; 7",IF(H32=M14,"7 &lt;= Ip &gt;= 17",IF(H32=M15,"Ip &gt;= 17")))</f>
        <v>Ip &gt;= 17</v>
      </c>
      <c r="I33" s="126"/>
      <c r="J33" s="119"/>
      <c r="K33" s="117"/>
      <c r="L33" s="28"/>
      <c r="M33" s="41" t="s">
        <v>30</v>
      </c>
      <c r="N33" s="42" t="s">
        <v>32</v>
      </c>
      <c r="O33" s="42">
        <v>0</v>
      </c>
      <c r="P33" s="42">
        <v>1</v>
      </c>
      <c r="Q33" s="42"/>
      <c r="R33" s="43"/>
    </row>
    <row r="34" spans="1:18" ht="7.5" customHeight="1" x14ac:dyDescent="0.3">
      <c r="A34" s="78">
        <v>5</v>
      </c>
      <c r="B34" s="79" t="s">
        <v>71</v>
      </c>
      <c r="C34" s="79"/>
      <c r="D34" s="79"/>
      <c r="E34" s="79"/>
      <c r="F34" s="79"/>
      <c r="G34" s="127" t="s">
        <v>65</v>
      </c>
      <c r="H34" s="130" t="e">
        <f>B60</f>
        <v>#REF!</v>
      </c>
      <c r="I34" s="131"/>
      <c r="J34" s="124">
        <f>K14</f>
        <v>9</v>
      </c>
      <c r="K34" s="117"/>
      <c r="L34" s="28"/>
      <c r="M34" s="41" t="s">
        <v>30</v>
      </c>
      <c r="N34" s="42" t="s">
        <v>33</v>
      </c>
      <c r="O34" s="42">
        <v>1</v>
      </c>
      <c r="P34" s="42">
        <v>10</v>
      </c>
      <c r="Q34" s="42"/>
      <c r="R34" s="43"/>
    </row>
    <row r="35" spans="1:18" ht="7.5" customHeight="1" x14ac:dyDescent="0.3">
      <c r="A35" s="78"/>
      <c r="B35" s="79"/>
      <c r="C35" s="79"/>
      <c r="D35" s="79"/>
      <c r="E35" s="79"/>
      <c r="F35" s="79"/>
      <c r="G35" s="127"/>
      <c r="H35" s="132"/>
      <c r="I35" s="133"/>
      <c r="J35" s="119"/>
      <c r="K35" s="117"/>
      <c r="L35" s="28"/>
      <c r="M35" s="41" t="s">
        <v>1</v>
      </c>
      <c r="N35" s="42" t="s">
        <v>34</v>
      </c>
      <c r="O35" s="42">
        <v>-9</v>
      </c>
      <c r="P35" s="42">
        <v>-1.0000000000000001E-5</v>
      </c>
      <c r="Q35" s="42"/>
      <c r="R35" s="43"/>
    </row>
    <row r="36" spans="1:18" ht="7.5" customHeight="1" x14ac:dyDescent="0.3">
      <c r="A36" s="78"/>
      <c r="B36" s="79"/>
      <c r="C36" s="79"/>
      <c r="D36" s="79"/>
      <c r="E36" s="79"/>
      <c r="F36" s="79"/>
      <c r="G36" s="127"/>
      <c r="H36" s="125" t="e">
        <f>IF(H34="","",IF(H34=N20,"&gt;= 50",IF(H34=N19,"&lt; 50",IF(H34=N22,"&gt;= 40",IF(H34=N21,"&lt; 40",IF(H34=N24,"&gt;= 40",IF(H34=N23,"&lt; 40",IF(H34=N26,"&gt;= 40",IF(H34=N25,"&lt; 40",IF(H34=N27,"не регламентируется"))))))))))</f>
        <v>#REF!</v>
      </c>
      <c r="I36" s="126"/>
      <c r="J36" s="119"/>
      <c r="K36" s="117"/>
      <c r="L36" s="28"/>
      <c r="M36" s="41" t="s">
        <v>1</v>
      </c>
      <c r="N36" s="42" t="s">
        <v>35</v>
      </c>
      <c r="O36" s="42">
        <v>0</v>
      </c>
      <c r="P36" s="42">
        <v>0.25</v>
      </c>
      <c r="Q36" s="42"/>
      <c r="R36" s="43"/>
    </row>
    <row r="37" spans="1:18" ht="7.5" customHeight="1" x14ac:dyDescent="0.3">
      <c r="A37" s="78"/>
      <c r="B37" s="79"/>
      <c r="C37" s="79"/>
      <c r="D37" s="79"/>
      <c r="E37" s="79"/>
      <c r="F37" s="79"/>
      <c r="G37" s="127"/>
      <c r="H37" s="125"/>
      <c r="I37" s="126"/>
      <c r="J37" s="119"/>
      <c r="K37" s="117"/>
      <c r="L37" s="28"/>
      <c r="M37" s="41" t="s">
        <v>1</v>
      </c>
      <c r="N37" s="42" t="s">
        <v>36</v>
      </c>
      <c r="O37" s="54">
        <v>0.25000099999999997</v>
      </c>
      <c r="P37" s="42">
        <v>0.5</v>
      </c>
      <c r="Q37" s="42"/>
      <c r="R37" s="43"/>
    </row>
    <row r="38" spans="1:18" ht="8.25" customHeight="1" x14ac:dyDescent="0.3">
      <c r="A38" s="78">
        <v>6</v>
      </c>
      <c r="B38" s="136" t="s">
        <v>76</v>
      </c>
      <c r="C38" s="136"/>
      <c r="D38" s="136"/>
      <c r="E38" s="136"/>
      <c r="F38" s="136"/>
      <c r="G38" s="120" t="s">
        <v>65</v>
      </c>
      <c r="H38" s="145"/>
      <c r="I38" s="146"/>
      <c r="J38" s="122">
        <f>SUM(E15)</f>
        <v>1.0169999999999999</v>
      </c>
      <c r="K38" s="123"/>
      <c r="L38" s="30"/>
      <c r="M38" s="41" t="s">
        <v>1</v>
      </c>
      <c r="N38" s="42" t="s">
        <v>37</v>
      </c>
      <c r="O38" s="55">
        <v>0.50000009999999995</v>
      </c>
      <c r="P38" s="42">
        <v>0.75</v>
      </c>
      <c r="Q38" s="42"/>
      <c r="R38" s="43"/>
    </row>
    <row r="39" spans="1:18" ht="8.25" customHeight="1" x14ac:dyDescent="0.3">
      <c r="A39" s="78"/>
      <c r="B39" s="136"/>
      <c r="C39" s="136"/>
      <c r="D39" s="136"/>
      <c r="E39" s="136"/>
      <c r="F39" s="136"/>
      <c r="G39" s="121"/>
      <c r="H39" s="147"/>
      <c r="I39" s="148"/>
      <c r="J39" s="122"/>
      <c r="K39" s="123"/>
      <c r="L39" s="30"/>
      <c r="M39" s="41" t="s">
        <v>1</v>
      </c>
      <c r="N39" s="42" t="s">
        <v>38</v>
      </c>
      <c r="O39" s="54">
        <v>0.75000001000000005</v>
      </c>
      <c r="P39" s="42">
        <v>1</v>
      </c>
      <c r="Q39" s="42"/>
      <c r="R39" s="43"/>
    </row>
    <row r="40" spans="1:18" ht="8.25" customHeight="1" x14ac:dyDescent="0.3">
      <c r="A40" s="78"/>
      <c r="B40" s="136"/>
      <c r="C40" s="136"/>
      <c r="D40" s="136"/>
      <c r="E40" s="136"/>
      <c r="F40" s="136"/>
      <c r="G40" s="121"/>
      <c r="H40" s="149" t="str">
        <f>IF(J38&lt;O49,"-",IF(J38&lt;=25,"От 15 до 25 включ.",IF(J38&gt;25,"Св. 25 до 50 включ.")))</f>
        <v>-</v>
      </c>
      <c r="I40" s="150"/>
      <c r="J40" s="122"/>
      <c r="K40" s="123"/>
      <c r="L40" s="30"/>
      <c r="M40" s="41" t="s">
        <v>1</v>
      </c>
      <c r="N40" s="42" t="s">
        <v>39</v>
      </c>
      <c r="O40" s="56">
        <v>1.0001</v>
      </c>
      <c r="P40" s="42">
        <v>10</v>
      </c>
      <c r="Q40" s="42"/>
      <c r="R40" s="43"/>
    </row>
    <row r="41" spans="1:18" ht="8.25" customHeight="1" x14ac:dyDescent="0.3">
      <c r="A41" s="78"/>
      <c r="B41" s="136"/>
      <c r="C41" s="136"/>
      <c r="D41" s="136"/>
      <c r="E41" s="136"/>
      <c r="F41" s="136"/>
      <c r="G41" s="121"/>
      <c r="H41" s="151"/>
      <c r="I41" s="152"/>
      <c r="J41" s="122"/>
      <c r="K41" s="123"/>
      <c r="L41" s="30"/>
      <c r="M41" s="41" t="s">
        <v>2</v>
      </c>
      <c r="N41" s="42" t="s">
        <v>31</v>
      </c>
      <c r="O41" s="42">
        <v>-9</v>
      </c>
      <c r="P41" s="42">
        <v>-1.0000000000000001E-5</v>
      </c>
      <c r="Q41" s="42"/>
      <c r="R41" s="43"/>
    </row>
    <row r="42" spans="1:18" ht="7.5" customHeight="1" x14ac:dyDescent="0.3">
      <c r="A42" s="80">
        <v>7</v>
      </c>
      <c r="B42" s="79" t="s">
        <v>72</v>
      </c>
      <c r="C42" s="79"/>
      <c r="D42" s="79"/>
      <c r="E42" s="79"/>
      <c r="F42" s="79"/>
      <c r="G42" s="116" t="s">
        <v>70</v>
      </c>
      <c r="H42" s="153" t="str">
        <f ca="1">D60</f>
        <v>твердая</v>
      </c>
      <c r="I42" s="153"/>
      <c r="J42" s="134">
        <f>IF(J32=0,"-",(J29-J30)/J32)</f>
        <v>-6.9364161849710934E-2</v>
      </c>
      <c r="K42" s="135"/>
      <c r="L42" s="30"/>
      <c r="M42" s="41" t="s">
        <v>2</v>
      </c>
      <c r="N42" s="42" t="s">
        <v>40</v>
      </c>
      <c r="O42" s="56">
        <v>9.9999999999999995E-7</v>
      </c>
      <c r="P42" s="42">
        <v>0.25</v>
      </c>
      <c r="Q42" s="42"/>
      <c r="R42" s="43"/>
    </row>
    <row r="43" spans="1:18" ht="7.5" customHeight="1" x14ac:dyDescent="0.3">
      <c r="A43" s="81"/>
      <c r="B43" s="79"/>
      <c r="C43" s="79"/>
      <c r="D43" s="79"/>
      <c r="E43" s="79"/>
      <c r="F43" s="79"/>
      <c r="G43" s="116"/>
      <c r="H43" s="154"/>
      <c r="I43" s="154"/>
      <c r="J43" s="134"/>
      <c r="K43" s="135"/>
      <c r="L43" s="28"/>
      <c r="M43" s="41" t="s">
        <v>2</v>
      </c>
      <c r="N43" s="42" t="s">
        <v>41</v>
      </c>
      <c r="O43" s="54">
        <v>0.25000099999999997</v>
      </c>
      <c r="P43" s="42">
        <v>0.5</v>
      </c>
      <c r="Q43" s="42"/>
      <c r="R43" s="43"/>
    </row>
    <row r="44" spans="1:18" ht="7.5" customHeight="1" x14ac:dyDescent="0.3">
      <c r="A44" s="81"/>
      <c r="B44" s="79"/>
      <c r="C44" s="79"/>
      <c r="D44" s="79"/>
      <c r="E44" s="79"/>
      <c r="F44" s="79"/>
      <c r="G44" s="116"/>
      <c r="H44" s="141" t="str">
        <f ca="1">IF(H42=N32,I56,IF(H42=N33,I57,IF(H42=N34,I58,IF(H42=N35,I59,IF(H42=N36,I60,IF(H42=N37,I61,IF(H42=N38,I62,IF(H42=N39,I63,IF(H42=N40,I64,IF(H42=N42,I66,IF(H42=N43,I67,IF(H42=N44,I68,IF(H42=N45,I69)))))))))))))</f>
        <v>IL &lt; 0</v>
      </c>
      <c r="I44" s="142"/>
      <c r="J44" s="134"/>
      <c r="K44" s="135"/>
      <c r="M44" s="41" t="s">
        <v>2</v>
      </c>
      <c r="N44" s="42" t="s">
        <v>42</v>
      </c>
      <c r="O44" s="55">
        <v>0.50000100000000003</v>
      </c>
      <c r="P44" s="42">
        <v>0.75</v>
      </c>
      <c r="Q44" s="42"/>
      <c r="R44" s="43"/>
    </row>
    <row r="45" spans="1:18" ht="7.5" customHeight="1" x14ac:dyDescent="0.3">
      <c r="A45" s="82"/>
      <c r="B45" s="79"/>
      <c r="C45" s="79"/>
      <c r="D45" s="79"/>
      <c r="E45" s="79"/>
      <c r="F45" s="79"/>
      <c r="G45" s="116"/>
      <c r="H45" s="143"/>
      <c r="I45" s="144"/>
      <c r="J45" s="134"/>
      <c r="K45" s="135"/>
      <c r="M45" s="41" t="s">
        <v>2</v>
      </c>
      <c r="N45" s="42" t="s">
        <v>43</v>
      </c>
      <c r="O45" s="54">
        <v>0.75000009999999995</v>
      </c>
      <c r="P45" s="42">
        <v>1</v>
      </c>
      <c r="Q45" s="42"/>
      <c r="R45" s="43"/>
    </row>
    <row r="46" spans="1:18" ht="15" thickBot="1" x14ac:dyDescent="0.35">
      <c r="A46" s="73">
        <v>8</v>
      </c>
      <c r="B46" s="79" t="s">
        <v>73</v>
      </c>
      <c r="C46" s="79"/>
      <c r="D46" s="79"/>
      <c r="E46" s="79"/>
      <c r="F46" s="79"/>
      <c r="G46" s="53" t="s">
        <v>74</v>
      </c>
      <c r="H46" s="114" t="s">
        <v>66</v>
      </c>
      <c r="I46" s="114"/>
      <c r="J46" s="134">
        <v>1.59</v>
      </c>
      <c r="K46" s="135"/>
      <c r="M46" s="44" t="s">
        <v>2</v>
      </c>
      <c r="N46" s="45" t="s">
        <v>33</v>
      </c>
      <c r="O46" s="57">
        <v>1.0000009999999999</v>
      </c>
      <c r="P46" s="45">
        <v>10</v>
      </c>
      <c r="Q46" s="45"/>
      <c r="R46" s="46"/>
    </row>
    <row r="47" spans="1:18" ht="15" thickBot="1" x14ac:dyDescent="0.35">
      <c r="A47" s="74">
        <v>9</v>
      </c>
      <c r="B47" s="137" t="s">
        <v>75</v>
      </c>
      <c r="C47" s="137"/>
      <c r="D47" s="137"/>
      <c r="E47" s="137"/>
      <c r="F47" s="137"/>
      <c r="G47" s="75" t="s">
        <v>65</v>
      </c>
      <c r="H47" s="138" t="s">
        <v>66</v>
      </c>
      <c r="I47" s="138"/>
      <c r="J47" s="139">
        <v>19.8</v>
      </c>
      <c r="K47" s="140"/>
      <c r="M47" s="48" t="s">
        <v>80</v>
      </c>
    </row>
    <row r="48" spans="1:18" ht="29.4" customHeight="1" x14ac:dyDescent="0.3">
      <c r="M48" s="155" t="s">
        <v>13</v>
      </c>
      <c r="N48" s="156"/>
      <c r="O48" s="39" t="s">
        <v>46</v>
      </c>
      <c r="P48" s="40" t="s">
        <v>47</v>
      </c>
    </row>
    <row r="49" spans="1:16" ht="15.75" customHeight="1" x14ac:dyDescent="0.3">
      <c r="A49" s="163" t="s">
        <v>91</v>
      </c>
      <c r="B49" s="163"/>
      <c r="C49" s="165" t="e">
        <f ca="1">IF(C60="",A65&amp;" "&amp;A60&amp;" "&amp;B60&amp;" "&amp;C60&amp;" "&amp;D60&amp;" "&amp;A67&amp;"",A65&amp;" "&amp;A60&amp;" "&amp;B60&amp;" "&amp;C60&amp;" "&amp;D60&amp;" "&amp;A66)</f>
        <v>#REF!</v>
      </c>
      <c r="D49" s="165"/>
      <c r="E49" s="165"/>
      <c r="F49" s="165"/>
      <c r="G49" s="165"/>
      <c r="H49" s="165"/>
      <c r="I49" s="67"/>
      <c r="J49" s="67"/>
      <c r="K49" s="67"/>
      <c r="M49" s="1" t="s">
        <v>0</v>
      </c>
      <c r="N49" s="2" t="s">
        <v>14</v>
      </c>
      <c r="O49" s="56">
        <v>15</v>
      </c>
      <c r="P49" s="58">
        <v>25</v>
      </c>
    </row>
    <row r="50" spans="1:16" ht="15.6" x14ac:dyDescent="0.3">
      <c r="A50" s="67"/>
      <c r="B50" s="67"/>
      <c r="C50" s="165" t="e">
        <f ca="1">IF(C60="",A66&amp;" "&amp;A60&amp;" "&amp;B60&amp;" "&amp;C60&amp;" "&amp;D60&amp;" "&amp;A68&amp;"",A66&amp;" "&amp;A60&amp;" "&amp;B60&amp;" "&amp;C60&amp;" "&amp;D60&amp;" "&amp;A67)</f>
        <v>#REF!</v>
      </c>
      <c r="D50" s="165"/>
      <c r="E50" s="165"/>
      <c r="F50" s="165"/>
      <c r="G50" s="165"/>
      <c r="H50" s="67"/>
      <c r="I50" s="67"/>
      <c r="J50" s="67"/>
      <c r="K50" s="67"/>
      <c r="M50" s="1" t="s">
        <v>0</v>
      </c>
      <c r="N50" s="2" t="s">
        <v>15</v>
      </c>
      <c r="O50" s="56">
        <v>15</v>
      </c>
      <c r="P50" s="58">
        <v>25</v>
      </c>
    </row>
    <row r="51" spans="1:16" ht="15.6" x14ac:dyDescent="0.3">
      <c r="M51" s="1" t="s">
        <v>0</v>
      </c>
      <c r="N51" s="2" t="s">
        <v>16</v>
      </c>
      <c r="O51" s="56">
        <v>15</v>
      </c>
      <c r="P51" s="58">
        <v>25</v>
      </c>
    </row>
    <row r="52" spans="1:16" ht="15.6" x14ac:dyDescent="0.3">
      <c r="B52" s="52"/>
      <c r="M52" s="1" t="s">
        <v>0</v>
      </c>
      <c r="N52" s="2" t="s">
        <v>17</v>
      </c>
      <c r="O52" s="56">
        <v>15</v>
      </c>
      <c r="P52" s="58">
        <v>25</v>
      </c>
    </row>
    <row r="53" spans="1:16" ht="15.6" x14ac:dyDescent="0.3">
      <c r="B53" s="52"/>
      <c r="M53" s="1" t="s">
        <v>0</v>
      </c>
      <c r="N53" s="2" t="s">
        <v>18</v>
      </c>
      <c r="O53" s="56">
        <v>15</v>
      </c>
      <c r="P53" s="58">
        <v>25</v>
      </c>
    </row>
    <row r="54" spans="1:16" ht="21" customHeight="1" x14ac:dyDescent="0.3">
      <c r="A54" s="157" t="s">
        <v>44</v>
      </c>
      <c r="B54" s="161" t="s">
        <v>3</v>
      </c>
      <c r="C54" s="159" t="s">
        <v>13</v>
      </c>
      <c r="D54" s="159" t="s">
        <v>104</v>
      </c>
      <c r="M54" s="1" t="s">
        <v>1</v>
      </c>
      <c r="N54" s="2" t="s">
        <v>14</v>
      </c>
      <c r="O54" s="56">
        <v>15</v>
      </c>
      <c r="P54" s="58">
        <v>25</v>
      </c>
    </row>
    <row r="55" spans="1:16" ht="15.6" x14ac:dyDescent="0.3">
      <c r="A55" s="157"/>
      <c r="B55" s="161"/>
      <c r="C55" s="159"/>
      <c r="D55" s="159"/>
      <c r="M55" s="1" t="s">
        <v>1</v>
      </c>
      <c r="N55" s="2" t="s">
        <v>15</v>
      </c>
      <c r="O55" s="56">
        <v>15</v>
      </c>
      <c r="P55" s="58">
        <v>25</v>
      </c>
    </row>
    <row r="56" spans="1:16" ht="21" customHeight="1" x14ac:dyDescent="0.3">
      <c r="A56" s="157"/>
      <c r="B56" s="161"/>
      <c r="C56" s="159"/>
      <c r="D56" s="159"/>
      <c r="H56" s="42" t="s">
        <v>31</v>
      </c>
      <c r="I56" s="60" t="s">
        <v>81</v>
      </c>
      <c r="M56" s="1" t="s">
        <v>1</v>
      </c>
      <c r="N56" s="2" t="s">
        <v>16</v>
      </c>
      <c r="O56" s="56">
        <v>15</v>
      </c>
      <c r="P56" s="58">
        <v>25</v>
      </c>
    </row>
    <row r="57" spans="1:16" ht="15.75" customHeight="1" x14ac:dyDescent="0.3">
      <c r="A57" s="158"/>
      <c r="B57" s="162"/>
      <c r="C57" s="160"/>
      <c r="D57" s="160"/>
      <c r="H57" s="42" t="s">
        <v>32</v>
      </c>
      <c r="I57" s="60" t="s">
        <v>82</v>
      </c>
      <c r="M57" s="1" t="s">
        <v>1</v>
      </c>
      <c r="N57" s="2" t="s">
        <v>17</v>
      </c>
      <c r="O57" s="56">
        <v>15</v>
      </c>
      <c r="P57" s="58">
        <v>25</v>
      </c>
    </row>
    <row r="58" spans="1:16" ht="15.6" x14ac:dyDescent="0.3">
      <c r="A58" s="5">
        <f>J32</f>
        <v>34.6</v>
      </c>
      <c r="B58" s="31">
        <f>J34</f>
        <v>9</v>
      </c>
      <c r="C58" s="31">
        <f>J38</f>
        <v>1.0169999999999999</v>
      </c>
      <c r="D58" s="31">
        <f>J42</f>
        <v>-6.9364161849710934E-2</v>
      </c>
      <c r="H58" s="42" t="s">
        <v>33</v>
      </c>
      <c r="I58" s="60" t="s">
        <v>83</v>
      </c>
      <c r="M58" s="1" t="s">
        <v>1</v>
      </c>
      <c r="N58" s="2" t="s">
        <v>18</v>
      </c>
      <c r="O58" s="56">
        <v>15</v>
      </c>
      <c r="P58" s="58">
        <v>25</v>
      </c>
    </row>
    <row r="59" spans="1:16" ht="15.6" x14ac:dyDescent="0.3">
      <c r="H59" s="42" t="s">
        <v>34</v>
      </c>
      <c r="I59" s="60" t="s">
        <v>84</v>
      </c>
      <c r="M59" s="1" t="s">
        <v>19</v>
      </c>
      <c r="N59" s="2" t="s">
        <v>14</v>
      </c>
      <c r="O59" s="56">
        <v>15</v>
      </c>
      <c r="P59" s="58">
        <v>25</v>
      </c>
    </row>
    <row r="60" spans="1:16" ht="15.6" x14ac:dyDescent="0.3">
      <c r="A60" t="str">
        <f>INDEX(M13:M15,MATCH(A58,P13:P15)+1)</f>
        <v>глина</v>
      </c>
      <c r="B60" t="e">
        <f>IF(B58&lt;INDEX(Q19:Q27,MATCH(A58,P19:P27)+2),INDEX(N19:N27,MATCH(A58,P19:P27)+1),INDEX(N19:N27,MATCH(A58,P19:P27)+2))</f>
        <v>#REF!</v>
      </c>
      <c r="C60" s="6" t="str">
        <f ca="1">IF(C58&gt;=15,INDEX(N49:N78,MATCH(A60,M49:M78,0)+IFERROR(MATCH(C58,OFFSET(P48,MATCH(A60,M49:M78,0),COUNTIF(M49:M78,A60))),0)),"")</f>
        <v/>
      </c>
      <c r="D60" t="str">
        <f ca="1">INDEX(N32:N46,MATCH(A60,M32:M46,0)+IFERROR(MATCH(D58,OFFSET(P31,MATCH(A60,M32:M46,0),,COUNTIF(M32:M46,A60))),0))</f>
        <v>твердая</v>
      </c>
      <c r="H60" s="42" t="s">
        <v>35</v>
      </c>
      <c r="I60" s="60" t="s">
        <v>85</v>
      </c>
      <c r="M60" s="1" t="s">
        <v>19</v>
      </c>
      <c r="N60" s="2" t="s">
        <v>15</v>
      </c>
      <c r="O60" s="56">
        <v>15</v>
      </c>
      <c r="P60" s="58">
        <v>25</v>
      </c>
    </row>
    <row r="61" spans="1:16" ht="15.6" x14ac:dyDescent="0.3">
      <c r="C61" s="36"/>
      <c r="H61" s="42" t="s">
        <v>36</v>
      </c>
      <c r="I61" s="60" t="s">
        <v>86</v>
      </c>
      <c r="M61" s="1" t="s">
        <v>19</v>
      </c>
      <c r="N61" s="2" t="s">
        <v>16</v>
      </c>
      <c r="O61" s="56">
        <v>15</v>
      </c>
      <c r="P61" s="58">
        <v>25</v>
      </c>
    </row>
    <row r="62" spans="1:16" ht="15.6" x14ac:dyDescent="0.3">
      <c r="H62" s="42" t="s">
        <v>37</v>
      </c>
      <c r="I62" s="60" t="s">
        <v>87</v>
      </c>
      <c r="M62" s="1" t="s">
        <v>19</v>
      </c>
      <c r="N62" s="2" t="s">
        <v>17</v>
      </c>
      <c r="O62" s="56">
        <v>15</v>
      </c>
      <c r="P62" s="58">
        <v>25</v>
      </c>
    </row>
    <row r="63" spans="1:16" ht="15.6" x14ac:dyDescent="0.3">
      <c r="A63" s="51" t="e">
        <f ca="1">A60&amp;" "&amp;B60&amp;" "&amp;C60&amp;" "&amp;D60</f>
        <v>#REF!</v>
      </c>
      <c r="B63" s="36"/>
      <c r="C63" s="36"/>
      <c r="D63" s="36"/>
      <c r="H63" s="42" t="s">
        <v>38</v>
      </c>
      <c r="I63" s="60" t="s">
        <v>88</v>
      </c>
      <c r="M63" s="1" t="s">
        <v>19</v>
      </c>
      <c r="N63" s="2" t="s">
        <v>18</v>
      </c>
      <c r="O63" s="56">
        <v>15</v>
      </c>
      <c r="P63" s="58">
        <v>25</v>
      </c>
    </row>
    <row r="64" spans="1:16" ht="15.6" x14ac:dyDescent="0.3">
      <c r="H64" s="42" t="s">
        <v>39</v>
      </c>
      <c r="I64" s="60" t="s">
        <v>83</v>
      </c>
      <c r="M64" s="3" t="s">
        <v>0</v>
      </c>
      <c r="N64" s="7" t="s">
        <v>20</v>
      </c>
      <c r="O64" s="56">
        <v>25.01</v>
      </c>
      <c r="P64" s="58">
        <v>50</v>
      </c>
    </row>
    <row r="65" spans="1:16" ht="15.6" x14ac:dyDescent="0.3">
      <c r="A65" t="s">
        <v>92</v>
      </c>
      <c r="H65" s="42" t="s">
        <v>31</v>
      </c>
      <c r="I65" s="60" t="s">
        <v>89</v>
      </c>
      <c r="M65" s="3" t="s">
        <v>0</v>
      </c>
      <c r="N65" s="7" t="s">
        <v>21</v>
      </c>
      <c r="O65" s="56">
        <v>25.01</v>
      </c>
      <c r="P65" s="58">
        <v>50</v>
      </c>
    </row>
    <row r="66" spans="1:16" ht="15.6" x14ac:dyDescent="0.3">
      <c r="A66" t="s">
        <v>96</v>
      </c>
      <c r="H66" s="42" t="s">
        <v>40</v>
      </c>
      <c r="I66" s="60" t="s">
        <v>85</v>
      </c>
      <c r="M66" s="3" t="s">
        <v>0</v>
      </c>
      <c r="N66" s="7" t="s">
        <v>22</v>
      </c>
      <c r="O66" s="56">
        <v>25.01</v>
      </c>
      <c r="P66" s="58">
        <v>50</v>
      </c>
    </row>
    <row r="67" spans="1:16" ht="15.6" x14ac:dyDescent="0.3">
      <c r="A67" t="s">
        <v>97</v>
      </c>
      <c r="H67" s="42" t="s">
        <v>41</v>
      </c>
      <c r="I67" s="60" t="s">
        <v>90</v>
      </c>
      <c r="M67" s="3" t="s">
        <v>0</v>
      </c>
      <c r="N67" s="7" t="s">
        <v>23</v>
      </c>
      <c r="O67" s="56">
        <v>25.01</v>
      </c>
      <c r="P67" s="58">
        <v>50</v>
      </c>
    </row>
    <row r="68" spans="1:16" ht="15.6" x14ac:dyDescent="0.3">
      <c r="H68" s="42" t="s">
        <v>42</v>
      </c>
      <c r="I68" s="60" t="s">
        <v>87</v>
      </c>
      <c r="M68" s="3" t="s">
        <v>0</v>
      </c>
      <c r="N68" s="7" t="s">
        <v>24</v>
      </c>
      <c r="O68" s="56">
        <v>25.01</v>
      </c>
      <c r="P68" s="58">
        <v>50</v>
      </c>
    </row>
    <row r="69" spans="1:16" ht="15.6" x14ac:dyDescent="0.3">
      <c r="H69" s="42" t="s">
        <v>43</v>
      </c>
      <c r="I69" s="60" t="s">
        <v>88</v>
      </c>
      <c r="M69" s="3" t="s">
        <v>1</v>
      </c>
      <c r="N69" s="7" t="s">
        <v>25</v>
      </c>
      <c r="O69" s="56">
        <v>25.01</v>
      </c>
      <c r="P69" s="58">
        <v>50</v>
      </c>
    </row>
    <row r="70" spans="1:16" ht="16.2" thickBot="1" x14ac:dyDescent="0.35">
      <c r="H70" s="45" t="s">
        <v>33</v>
      </c>
      <c r="I70" s="60" t="s">
        <v>83</v>
      </c>
      <c r="M70" s="3" t="s">
        <v>1</v>
      </c>
      <c r="N70" s="7" t="s">
        <v>26</v>
      </c>
      <c r="O70" s="56">
        <v>25.01</v>
      </c>
      <c r="P70" s="58">
        <v>50</v>
      </c>
    </row>
    <row r="71" spans="1:16" ht="15.6" x14ac:dyDescent="0.3">
      <c r="M71" s="3" t="s">
        <v>1</v>
      </c>
      <c r="N71" s="7" t="s">
        <v>27</v>
      </c>
      <c r="O71" s="56">
        <v>25.01</v>
      </c>
      <c r="P71" s="58">
        <v>50</v>
      </c>
    </row>
    <row r="72" spans="1:16" ht="15.6" x14ac:dyDescent="0.3">
      <c r="M72" s="3" t="s">
        <v>1</v>
      </c>
      <c r="N72" s="7" t="s">
        <v>28</v>
      </c>
      <c r="O72" s="56">
        <v>25.01</v>
      </c>
      <c r="P72" s="58">
        <v>50</v>
      </c>
    </row>
    <row r="73" spans="1:16" ht="15.6" x14ac:dyDescent="0.3">
      <c r="M73" s="3" t="s">
        <v>1</v>
      </c>
      <c r="N73" s="7" t="s">
        <v>29</v>
      </c>
      <c r="O73" s="56">
        <v>25.01</v>
      </c>
      <c r="P73" s="58">
        <v>50</v>
      </c>
    </row>
    <row r="74" spans="1:16" ht="15.6" x14ac:dyDescent="0.3">
      <c r="M74" s="3" t="s">
        <v>2</v>
      </c>
      <c r="N74" s="7" t="s">
        <v>20</v>
      </c>
      <c r="O74" s="56">
        <v>25.01</v>
      </c>
      <c r="P74" s="58">
        <v>50</v>
      </c>
    </row>
    <row r="75" spans="1:16" ht="15.6" x14ac:dyDescent="0.3">
      <c r="M75" s="3" t="s">
        <v>2</v>
      </c>
      <c r="N75" s="7" t="s">
        <v>21</v>
      </c>
      <c r="O75" s="56">
        <v>25.01</v>
      </c>
      <c r="P75" s="58">
        <v>50</v>
      </c>
    </row>
    <row r="76" spans="1:16" ht="15.6" x14ac:dyDescent="0.3">
      <c r="M76" s="3" t="s">
        <v>2</v>
      </c>
      <c r="N76" s="7" t="s">
        <v>22</v>
      </c>
      <c r="O76" s="56">
        <v>25.01</v>
      </c>
      <c r="P76" s="58">
        <v>50</v>
      </c>
    </row>
    <row r="77" spans="1:16" ht="15.6" x14ac:dyDescent="0.3">
      <c r="M77" s="3" t="s">
        <v>2</v>
      </c>
      <c r="N77" s="7" t="s">
        <v>23</v>
      </c>
      <c r="O77" s="56">
        <v>25.01</v>
      </c>
      <c r="P77" s="58">
        <v>50</v>
      </c>
    </row>
    <row r="78" spans="1:16" ht="16.2" thickBot="1" x14ac:dyDescent="0.35">
      <c r="M78" s="4" t="s">
        <v>2</v>
      </c>
      <c r="N78" s="50" t="s">
        <v>24</v>
      </c>
      <c r="O78" s="57">
        <v>25.01</v>
      </c>
      <c r="P78" s="59">
        <v>50</v>
      </c>
    </row>
  </sheetData>
  <mergeCells count="60">
    <mergeCell ref="M48:N48"/>
    <mergeCell ref="A54:A57"/>
    <mergeCell ref="D54:D57"/>
    <mergeCell ref="C54:C57"/>
    <mergeCell ref="B54:B57"/>
    <mergeCell ref="A49:B49"/>
    <mergeCell ref="C49:H49"/>
    <mergeCell ref="C50:G50"/>
    <mergeCell ref="J42:K45"/>
    <mergeCell ref="B38:F41"/>
    <mergeCell ref="H46:I46"/>
    <mergeCell ref="J46:K46"/>
    <mergeCell ref="B47:F47"/>
    <mergeCell ref="H47:I47"/>
    <mergeCell ref="J47:K47"/>
    <mergeCell ref="H44:I45"/>
    <mergeCell ref="H38:I39"/>
    <mergeCell ref="H40:I41"/>
    <mergeCell ref="G42:G45"/>
    <mergeCell ref="H42:I43"/>
    <mergeCell ref="J32:K33"/>
    <mergeCell ref="G38:G41"/>
    <mergeCell ref="J38:K41"/>
    <mergeCell ref="J34:K37"/>
    <mergeCell ref="H33:I33"/>
    <mergeCell ref="G32:G33"/>
    <mergeCell ref="H32:I32"/>
    <mergeCell ref="G34:G37"/>
    <mergeCell ref="H34:I35"/>
    <mergeCell ref="H36:I37"/>
    <mergeCell ref="H30:I30"/>
    <mergeCell ref="J30:K30"/>
    <mergeCell ref="B31:F31"/>
    <mergeCell ref="H31:I31"/>
    <mergeCell ref="J31:K31"/>
    <mergeCell ref="B30:F30"/>
    <mergeCell ref="G27:G28"/>
    <mergeCell ref="H27:I28"/>
    <mergeCell ref="J27:K28"/>
    <mergeCell ref="B29:F29"/>
    <mergeCell ref="H29:I29"/>
    <mergeCell ref="J29:K29"/>
    <mergeCell ref="A11:A12"/>
    <mergeCell ref="B11:K11"/>
    <mergeCell ref="A19:D20"/>
    <mergeCell ref="E19:K19"/>
    <mergeCell ref="A21:D21"/>
    <mergeCell ref="A22:D22"/>
    <mergeCell ref="A23:D23"/>
    <mergeCell ref="A24:D24"/>
    <mergeCell ref="A27:A28"/>
    <mergeCell ref="B27:F28"/>
    <mergeCell ref="A32:A33"/>
    <mergeCell ref="B32:F33"/>
    <mergeCell ref="A42:A45"/>
    <mergeCell ref="B46:F46"/>
    <mergeCell ref="A38:A41"/>
    <mergeCell ref="B42:F45"/>
    <mergeCell ref="A34:A37"/>
    <mergeCell ref="B34:F37"/>
  </mergeCells>
  <dataValidations count="1">
    <dataValidation type="list" allowBlank="1" showInputMessage="1" showErrorMessage="1" sqref="H38:I39">
      <formula1>$N$48:$N$73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Более_2_мм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2018-06-15T12:41:14Z</dcterms:modified>
</cp:coreProperties>
</file>