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050C5066-D6A0-4592-BA27-A79A572E8A47}" xr6:coauthVersionLast="33" xr6:coauthVersionMax="33" xr10:uidLastSave="{00000000-0000-0000-0000-000000000000}"/>
  <bookViews>
    <workbookView xWindow="0" yWindow="0" windowWidth="21570" windowHeight="10230" xr2:uid="{00000000-000D-0000-FFFF-FFFF00000000}"/>
  </bookViews>
  <sheets>
    <sheet name="Лист1" sheetId="1" r:id="rId1"/>
  </sheets>
  <definedNames>
    <definedName name="Более_2_мм">Лист1!$N$49:$N$78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H42" i="1" s="1"/>
  <c r="H44" i="1" s="1"/>
  <c r="C60" i="1"/>
  <c r="B60" i="1"/>
  <c r="A60" i="1"/>
  <c r="D58" i="1"/>
  <c r="C58" i="1"/>
  <c r="B58" i="1"/>
  <c r="A58" i="1"/>
  <c r="J42" i="1"/>
  <c r="H40" i="1"/>
  <c r="J38" i="1"/>
  <c r="H36" i="1"/>
  <c r="J34" i="1"/>
  <c r="H34" i="1"/>
  <c r="H33" i="1"/>
  <c r="J32" i="1"/>
  <c r="H32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K16" i="1"/>
  <c r="J16" i="1"/>
  <c r="I16" i="1"/>
  <c r="H16" i="1"/>
  <c r="G16" i="1"/>
  <c r="F16" i="1"/>
  <c r="E16" i="1"/>
  <c r="D16" i="1"/>
  <c r="C16" i="1"/>
  <c r="B16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C49" i="1" l="1"/>
  <c r="A63" i="1"/>
</calcChain>
</file>

<file path=xl/sharedStrings.xml><?xml version="1.0" encoding="utf-8"?>
<sst xmlns="http://schemas.openxmlformats.org/spreadsheetml/2006/main" count="215" uniqueCount="99">
  <si>
    <t>Супесь</t>
  </si>
  <si>
    <t>Суглинок</t>
  </si>
  <si>
    <t>Глина</t>
  </si>
  <si>
    <t>Содержание песчаных частиц (2-0,05 мм), % по массе</t>
  </si>
  <si>
    <t>песчанистая</t>
  </si>
  <si>
    <t>пылеватая</t>
  </si>
  <si>
    <t>легкий песчанистый</t>
  </si>
  <si>
    <t>легкий пылеватый</t>
  </si>
  <si>
    <t>тяжелый песчанистый</t>
  </si>
  <si>
    <t>тяжелый пылеватый</t>
  </si>
  <si>
    <t>легкая песчанистая</t>
  </si>
  <si>
    <t>легкая пылеватая</t>
  </si>
  <si>
    <t>тяжелая</t>
  </si>
  <si>
    <t>Содержание частиц размером более 2 мм, % по массе</t>
  </si>
  <si>
    <t>с галькой</t>
  </si>
  <si>
    <t>с щебнем</t>
  </si>
  <si>
    <t>с гравием</t>
  </si>
  <si>
    <t>с дресвой</t>
  </si>
  <si>
    <t>с ракушкой</t>
  </si>
  <si>
    <t xml:space="preserve">Глина </t>
  </si>
  <si>
    <t>галечниковая</t>
  </si>
  <si>
    <t>щебенистая</t>
  </si>
  <si>
    <t>гравелистая</t>
  </si>
  <si>
    <t>дресвяная</t>
  </si>
  <si>
    <t>ракушечная</t>
  </si>
  <si>
    <t>галечниковый</t>
  </si>
  <si>
    <t>щебенистый</t>
  </si>
  <si>
    <t>гравелистый</t>
  </si>
  <si>
    <t>дресвяный</t>
  </si>
  <si>
    <t>ракушечный</t>
  </si>
  <si>
    <t xml:space="preserve">Супесь </t>
  </si>
  <si>
    <t>твердая</t>
  </si>
  <si>
    <t>пластичная</t>
  </si>
  <si>
    <t>текучая</t>
  </si>
  <si>
    <t>твердый</t>
  </si>
  <si>
    <t>полутвердый</t>
  </si>
  <si>
    <t>тугопластичный</t>
  </si>
  <si>
    <t>мягкопластичный</t>
  </si>
  <si>
    <t>текучепластичный</t>
  </si>
  <si>
    <t>текучий</t>
  </si>
  <si>
    <t>полутвердая</t>
  </si>
  <si>
    <t>тугопластичная</t>
  </si>
  <si>
    <t>мягкопластичная</t>
  </si>
  <si>
    <t>текучепластичная</t>
  </si>
  <si>
    <r>
      <t xml:space="preserve">Число пластичности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p</t>
    </r>
    <r>
      <rPr>
        <sz val="11"/>
        <color theme="1"/>
        <rFont val="Times New Roman"/>
        <family val="1"/>
        <charset val="204"/>
      </rPr>
      <t xml:space="preserve"> , %</t>
    </r>
  </si>
  <si>
    <r>
      <t xml:space="preserve">Показатель текучести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, д.е.</t>
    </r>
  </si>
  <si>
    <t>Ip , %</t>
  </si>
  <si>
    <t>min</t>
  </si>
  <si>
    <t>max</t>
  </si>
  <si>
    <t>Песок 2-0,05</t>
  </si>
  <si>
    <t>Показатель текучести IL , д.е.</t>
  </si>
  <si>
    <t>Остатки</t>
  </si>
  <si>
    <t>Размеры отверстий сит, мм.</t>
  </si>
  <si>
    <t>дно</t>
  </si>
  <si>
    <t>частные, гр</t>
  </si>
  <si>
    <t>частные, %</t>
  </si>
  <si>
    <t>полные, %</t>
  </si>
  <si>
    <t>полные проходы, %</t>
  </si>
  <si>
    <t>2. Зерновой состав грунта после удаления зерен крупнее 2 мм:</t>
  </si>
  <si>
    <t>3. Физико-механические показатели грунта:</t>
  </si>
  <si>
    <t>№ п/п</t>
  </si>
  <si>
    <t>Наименование показателя</t>
  </si>
  <si>
    <t>Ед. изм.</t>
  </si>
  <si>
    <t>Требования
ГОСТ 25100-2011</t>
  </si>
  <si>
    <t>Фактические значения</t>
  </si>
  <si>
    <t>Естественная влажность</t>
  </si>
  <si>
    <t>%</t>
  </si>
  <si>
    <t>не нормируется</t>
  </si>
  <si>
    <t>Граница раскатывания</t>
  </si>
  <si>
    <t>Граница текучести</t>
  </si>
  <si>
    <t>Число пластичности</t>
  </si>
  <si>
    <t>-</t>
  </si>
  <si>
    <t>Содержание песчаных частиц 2 – 0,05 мм</t>
  </si>
  <si>
    <t>Показатель текучести</t>
  </si>
  <si>
    <t>Максимальная плотность грунта</t>
  </si>
  <si>
    <t>г/см³</t>
  </si>
  <si>
    <t>Оптимальная влажность грунта</t>
  </si>
  <si>
    <t>Содержание частиц размером более 2 мм</t>
  </si>
  <si>
    <t>Таблица №1</t>
  </si>
  <si>
    <t>Таблица №2</t>
  </si>
  <si>
    <t>Таблица №3</t>
  </si>
  <si>
    <t>Таблица №4</t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</si>
  <si>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8"/>
        <color theme="1"/>
        <rFont val="Calibri"/>
        <family val="2"/>
        <charset val="204"/>
        <scheme val="minor"/>
      </rPr>
      <t>L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&lt; 0</t>
    </r>
  </si>
  <si>
    <r>
      <t xml:space="preserve">0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1,00</t>
    </r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</si>
  <si>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&gt; 1,00</t>
    </r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</si>
  <si>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&lt; 0</t>
    </r>
  </si>
  <si>
    <r>
      <t xml:space="preserve">0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0,25</t>
    </r>
  </si>
  <si>
    <r>
      <t xml:space="preserve">0,25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0,50</t>
    </r>
  </si>
  <si>
    <r>
      <t xml:space="preserve">0,50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0,75</t>
    </r>
  </si>
  <si>
    <r>
      <t xml:space="preserve">0,75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1,00</t>
    </r>
  </si>
  <si>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&lt; 0</t>
    </r>
  </si>
  <si>
    <r>
      <t xml:space="preserve">0,25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I</t>
    </r>
    <r>
      <rPr>
        <i/>
        <vertAlign val="subscript"/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</rPr>
      <t>≤</t>
    </r>
    <r>
      <rPr>
        <sz val="9.35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0,50</t>
    </r>
  </si>
  <si>
    <r>
      <t>Заключение:</t>
    </r>
    <r>
      <rPr>
        <sz val="11"/>
        <color indexed="63"/>
        <rFont val="Times New Roman"/>
        <family val="1"/>
        <charset val="204"/>
      </rPr>
      <t xml:space="preserve"> </t>
    </r>
  </si>
  <si>
    <t>Грунт классифицируется, как</t>
  </si>
  <si>
    <t>глина</t>
  </si>
  <si>
    <t>суглинок</t>
  </si>
  <si>
    <t>супесь</t>
  </si>
  <si>
    <t>по ГОСТ 25100-2011 табл. Б. 16, Б. 17, Б. 18, Б. 19.</t>
  </si>
  <si>
    <t>по ГОСТ 25100-2011 табл. Б. 16, Б. 17, Б.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</si>
</sst>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.35"/>
      <color theme="1"/>
      <name val="Calibri"/>
      <family val="2"/>
      <charset val="204"/>
    </font>
    <font>
      <i/>
      <vertAlign val="subscript"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vertAlign val="subscript"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0" borderId="0">
      <alignment vertical="center"/>
    </xf>
  </cellStyleXfs>
  <cellXfs count="157">
    <xf numFmtId="0" fontId="0" fillId="0" borderId="0" xfId="0"/>
    <xf numFmtId="0" fontId="4" fillId="0" borderId="5" xfId="1" applyFill="1" applyBorder="1"/>
    <xf numFmtId="0" fontId="4" fillId="0" borderId="0" xfId="1" applyFill="1" applyBorder="1"/>
    <xf numFmtId="0" fontId="4" fillId="3" borderId="5" xfId="1" applyFill="1" applyBorder="1"/>
    <xf numFmtId="0" fontId="4" fillId="3" borderId="18" xfId="1" applyFill="1" applyBorder="1"/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4" borderId="0" xfId="0" applyFill="1"/>
    <xf numFmtId="0" fontId="4" fillId="3" borderId="0" xfId="1" applyFill="1" applyBorder="1"/>
    <xf numFmtId="0" fontId="9" fillId="0" borderId="23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1" fontId="10" fillId="0" borderId="32" xfId="2" applyNumberFormat="1" applyFont="1" applyFill="1" applyBorder="1" applyAlignment="1">
      <alignment horizontal="center"/>
    </xf>
    <xf numFmtId="2" fontId="10" fillId="0" borderId="33" xfId="2" applyNumberFormat="1" applyFont="1" applyFill="1" applyBorder="1" applyAlignment="1">
      <alignment horizontal="center"/>
    </xf>
    <xf numFmtId="2" fontId="10" fillId="0" borderId="34" xfId="2" applyNumberFormat="1" applyFont="1" applyFill="1" applyBorder="1" applyAlignment="1">
      <alignment horizontal="center"/>
    </xf>
    <xf numFmtId="2" fontId="10" fillId="0" borderId="15" xfId="2" applyNumberFormat="1" applyFont="1" applyFill="1" applyBorder="1" applyAlignment="1">
      <alignment horizontal="center"/>
    </xf>
    <xf numFmtId="2" fontId="10" fillId="0" borderId="7" xfId="2" applyNumberFormat="1" applyFont="1" applyFill="1" applyBorder="1" applyAlignment="1">
      <alignment horizontal="center"/>
    </xf>
    <xf numFmtId="2" fontId="10" fillId="0" borderId="36" xfId="2" applyNumberFormat="1" applyFont="1" applyFill="1" applyBorder="1" applyAlignment="1">
      <alignment horizontal="center"/>
    </xf>
    <xf numFmtId="2" fontId="10" fillId="0" borderId="40" xfId="2" applyNumberFormat="1" applyFont="1" applyFill="1" applyBorder="1" applyAlignment="1">
      <alignment horizontal="center"/>
    </xf>
    <xf numFmtId="2" fontId="10" fillId="0" borderId="4" xfId="2" applyNumberFormat="1" applyFont="1" applyFill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10" fillId="0" borderId="0" xfId="2" applyFont="1">
      <alignment vertical="center"/>
    </xf>
    <xf numFmtId="0" fontId="10" fillId="0" borderId="0" xfId="2" applyFont="1" applyFill="1" applyBorder="1" applyAlignment="1">
      <alignment horizontal="center" vertical="center"/>
    </xf>
    <xf numFmtId="2" fontId="10" fillId="0" borderId="0" xfId="2" applyNumberFormat="1" applyFont="1" applyFill="1" applyBorder="1" applyAlignment="1">
      <alignment horizontal="center"/>
    </xf>
    <xf numFmtId="0" fontId="10" fillId="0" borderId="0" xfId="2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center" wrapText="1"/>
    </xf>
    <xf numFmtId="2" fontId="11" fillId="0" borderId="0" xfId="2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2" fontId="10" fillId="0" borderId="0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0" fontId="9" fillId="0" borderId="45" xfId="2" applyFont="1" applyBorder="1" applyAlignment="1">
      <alignment horizontal="center" vertical="center" wrapText="1"/>
    </xf>
    <xf numFmtId="164" fontId="10" fillId="0" borderId="42" xfId="2" applyNumberFormat="1" applyFont="1" applyFill="1" applyBorder="1" applyAlignment="1">
      <alignment horizontal="center"/>
    </xf>
    <xf numFmtId="2" fontId="10" fillId="0" borderId="6" xfId="2" applyNumberFormat="1" applyFont="1" applyFill="1" applyBorder="1" applyAlignment="1">
      <alignment horizontal="center"/>
    </xf>
    <xf numFmtId="2" fontId="10" fillId="0" borderId="46" xfId="2" applyNumberFormat="1" applyFont="1" applyFill="1" applyBorder="1" applyAlignment="1">
      <alignment horizontal="center"/>
    </xf>
    <xf numFmtId="0" fontId="0" fillId="2" borderId="0" xfId="0" applyFill="1"/>
    <xf numFmtId="1" fontId="10" fillId="0" borderId="28" xfId="2" applyNumberFormat="1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8" fillId="0" borderId="0" xfId="0" applyFont="1"/>
    <xf numFmtId="0" fontId="0" fillId="0" borderId="5" xfId="0" applyFill="1" applyBorder="1"/>
    <xf numFmtId="0" fontId="8" fillId="0" borderId="5" xfId="0" applyFont="1" applyFill="1" applyBorder="1"/>
    <xf numFmtId="0" fontId="4" fillId="3" borderId="19" xfId="1" applyFill="1" applyBorder="1"/>
    <xf numFmtId="0" fontId="12" fillId="2" borderId="0" xfId="0" applyFont="1" applyFill="1"/>
    <xf numFmtId="0" fontId="12" fillId="0" borderId="0" xfId="0" applyFont="1"/>
    <xf numFmtId="0" fontId="10" fillId="0" borderId="7" xfId="0" applyFont="1" applyBorder="1" applyAlignment="1">
      <alignment horizontal="center" vertical="center" wrapText="1"/>
    </xf>
    <xf numFmtId="2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1" fontId="0" fillId="0" borderId="19" xfId="0" applyNumberFormat="1" applyBorder="1"/>
    <xf numFmtId="1" fontId="0" fillId="0" borderId="12" xfId="0" applyNumberFormat="1" applyBorder="1"/>
    <xf numFmtId="1" fontId="0" fillId="0" borderId="20" xfId="0" applyNumberFormat="1" applyBorder="1"/>
    <xf numFmtId="49" fontId="2" fillId="0" borderId="0" xfId="0" applyNumberFormat="1" applyFont="1" applyAlignment="1">
      <alignment horizontal="center" vertical="center"/>
    </xf>
    <xf numFmtId="2" fontId="11" fillId="2" borderId="22" xfId="2" applyNumberFormat="1" applyFont="1" applyFill="1" applyBorder="1" applyAlignment="1">
      <alignment horizontal="center"/>
    </xf>
    <xf numFmtId="2" fontId="11" fillId="2" borderId="30" xfId="2" applyNumberFormat="1" applyFont="1" applyFill="1" applyBorder="1" applyAlignment="1">
      <alignment horizontal="center"/>
    </xf>
    <xf numFmtId="2" fontId="11" fillId="2" borderId="10" xfId="2" applyNumberFormat="1" applyFont="1" applyFill="1" applyBorder="1" applyAlignment="1">
      <alignment horizontal="center"/>
    </xf>
    <xf numFmtId="2" fontId="11" fillId="2" borderId="16" xfId="2" applyNumberFormat="1" applyFont="1" applyFill="1" applyBorder="1" applyAlignment="1">
      <alignment horizontal="center"/>
    </xf>
    <xf numFmtId="2" fontId="11" fillId="2" borderId="37" xfId="2" applyNumberFormat="1" applyFont="1" applyFill="1" applyBorder="1" applyAlignment="1">
      <alignment horizontal="center"/>
    </xf>
    <xf numFmtId="2" fontId="11" fillId="2" borderId="38" xfId="2" applyNumberFormat="1" applyFont="1" applyFill="1" applyBorder="1" applyAlignment="1">
      <alignment horizontal="center"/>
    </xf>
    <xf numFmtId="0" fontId="11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0" fontId="11" fillId="0" borderId="25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39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36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top" wrapText="1"/>
    </xf>
    <xf numFmtId="2" fontId="10" fillId="0" borderId="37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top" wrapText="1"/>
    </xf>
    <xf numFmtId="0" fontId="25" fillId="0" borderId="25" xfId="2" applyFont="1" applyBorder="1" applyAlignment="1">
      <alignment horizontal="center" vertical="center" wrapText="1"/>
    </xf>
    <xf numFmtId="0" fontId="25" fillId="0" borderId="29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top" wrapText="1"/>
    </xf>
    <xf numFmtId="0" fontId="25" fillId="0" borderId="27" xfId="2" applyFont="1" applyBorder="1" applyAlignment="1">
      <alignment horizontal="center" vertical="top" wrapText="1"/>
    </xf>
    <xf numFmtId="0" fontId="25" fillId="0" borderId="28" xfId="2" applyFont="1" applyBorder="1" applyAlignment="1">
      <alignment horizontal="center" vertical="top" wrapText="1"/>
    </xf>
    <xf numFmtId="0" fontId="25" fillId="0" borderId="42" xfId="2" applyFont="1" applyBorder="1" applyAlignment="1">
      <alignment horizontal="left" vertical="center" wrapText="1"/>
    </xf>
    <xf numFmtId="0" fontId="25" fillId="0" borderId="33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 wrapText="1"/>
    </xf>
    <xf numFmtId="0" fontId="25" fillId="0" borderId="17" xfId="2" applyFont="1" applyBorder="1" applyAlignment="1">
      <alignment horizontal="left" vertical="center" wrapText="1"/>
    </xf>
    <xf numFmtId="0" fontId="11" fillId="0" borderId="4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26" fillId="0" borderId="0" xfId="2" applyFont="1" applyAlignment="1">
      <alignment horizontal="center" vertical="top"/>
    </xf>
    <xf numFmtId="0" fontId="11" fillId="0" borderId="6" xfId="2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4" xfId="2" xr:uid="{DF23AB8A-4541-4BC3-99A2-9D62B6C04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78"/>
  <sheetViews>
    <sheetView tabSelected="1" zoomScale="85" zoomScaleNormal="85" workbookViewId="0">
      <selection activeCell="H33" sqref="H33:I33"/>
    </sheetView>
  </sheetViews>
  <sheetFormatPr defaultRowHeight="15" x14ac:dyDescent="0.25"/>
  <cols>
    <col min="1" max="1" width="12.85546875" customWidth="1"/>
    <col min="7" max="7" width="14" customWidth="1"/>
    <col min="8" max="10" width="18.42578125" customWidth="1"/>
    <col min="11" max="12" width="10.7109375" customWidth="1"/>
    <col min="13" max="13" width="11.140625" hidden="1" customWidth="1"/>
    <col min="14" max="14" width="31.140625" hidden="1" customWidth="1"/>
    <col min="15" max="15" width="28.5703125" hidden="1" customWidth="1"/>
    <col min="16" max="16" width="9.28515625" hidden="1" customWidth="1"/>
    <col min="17" max="18" width="12.28515625" hidden="1" customWidth="1"/>
  </cols>
  <sheetData>
    <row r="3" spans="1:16" ht="16.5" customHeight="1" x14ac:dyDescent="0.25"/>
    <row r="7" spans="1:16" ht="15" customHeight="1" x14ac:dyDescent="0.25"/>
    <row r="8" spans="1:16" ht="15" customHeight="1" x14ac:dyDescent="0.25"/>
    <row r="10" spans="1:16" ht="15.75" thickBot="1" x14ac:dyDescent="0.3">
      <c r="L10" s="26"/>
      <c r="M10" s="48" t="s">
        <v>78</v>
      </c>
    </row>
    <row r="11" spans="1:16" x14ac:dyDescent="0.25">
      <c r="A11" s="128" t="s">
        <v>51</v>
      </c>
      <c r="B11" s="130" t="s">
        <v>52</v>
      </c>
      <c r="C11" s="131"/>
      <c r="D11" s="131"/>
      <c r="E11" s="131"/>
      <c r="F11" s="131"/>
      <c r="G11" s="131"/>
      <c r="H11" s="131"/>
      <c r="I11" s="131"/>
      <c r="J11" s="131"/>
      <c r="K11" s="132"/>
      <c r="L11" s="27"/>
      <c r="M11" s="39"/>
      <c r="N11" s="40"/>
      <c r="O11" s="40" t="s">
        <v>46</v>
      </c>
      <c r="P11" s="41" t="s">
        <v>46</v>
      </c>
    </row>
    <row r="12" spans="1:16" ht="15.75" thickBot="1" x14ac:dyDescent="0.3">
      <c r="A12" s="129"/>
      <c r="B12" s="9">
        <v>80</v>
      </c>
      <c r="C12" s="10">
        <v>10</v>
      </c>
      <c r="D12" s="10">
        <v>5</v>
      </c>
      <c r="E12" s="10">
        <v>2</v>
      </c>
      <c r="F12" s="10">
        <v>1</v>
      </c>
      <c r="G12" s="10">
        <v>0.5</v>
      </c>
      <c r="H12" s="10">
        <v>0.25</v>
      </c>
      <c r="I12" s="10">
        <v>0.1</v>
      </c>
      <c r="J12" s="10">
        <v>0.05</v>
      </c>
      <c r="K12" s="11" t="s">
        <v>53</v>
      </c>
      <c r="L12" s="23">
        <v>1000</v>
      </c>
      <c r="M12" s="42"/>
      <c r="N12" s="43"/>
      <c r="O12" s="43" t="s">
        <v>47</v>
      </c>
      <c r="P12" s="44" t="s">
        <v>48</v>
      </c>
    </row>
    <row r="13" spans="1:16" x14ac:dyDescent="0.25">
      <c r="A13" s="70" t="s">
        <v>54</v>
      </c>
      <c r="B13" s="12">
        <f>B14*$L$12/100</f>
        <v>0</v>
      </c>
      <c r="C13" s="12">
        <f t="shared" ref="C13:K13" si="0">C14*$L$12/100</f>
        <v>0</v>
      </c>
      <c r="D13" s="12">
        <f t="shared" si="0"/>
        <v>0</v>
      </c>
      <c r="E13" s="12">
        <f t="shared" si="0"/>
        <v>0</v>
      </c>
      <c r="F13" s="12">
        <f t="shared" si="0"/>
        <v>20.299999999999997</v>
      </c>
      <c r="G13" s="12">
        <f t="shared" si="0"/>
        <v>24.7</v>
      </c>
      <c r="H13" s="12">
        <f t="shared" si="0"/>
        <v>64.600000000000009</v>
      </c>
      <c r="I13" s="12">
        <f t="shared" si="0"/>
        <v>358.1</v>
      </c>
      <c r="J13" s="12">
        <f t="shared" si="0"/>
        <v>214.99999999999991</v>
      </c>
      <c r="K13" s="38">
        <f t="shared" si="0"/>
        <v>317.2999999999999</v>
      </c>
      <c r="L13" s="23"/>
      <c r="M13" s="42" t="s">
        <v>96</v>
      </c>
      <c r="N13" s="43"/>
      <c r="O13" s="43">
        <v>1</v>
      </c>
      <c r="P13" s="44">
        <v>6.9999989999999999</v>
      </c>
    </row>
    <row r="14" spans="1:16" x14ac:dyDescent="0.25">
      <c r="A14" s="71" t="s">
        <v>55</v>
      </c>
      <c r="B14" s="15">
        <f>B15</f>
        <v>0</v>
      </c>
      <c r="C14" s="16">
        <f>C15-B15</f>
        <v>0</v>
      </c>
      <c r="D14" s="16">
        <f t="shared" ref="D14:K14" si="1">D15-C15</f>
        <v>0</v>
      </c>
      <c r="E14" s="16">
        <f t="shared" si="1"/>
        <v>0</v>
      </c>
      <c r="F14" s="16">
        <f t="shared" si="1"/>
        <v>2.0299999999999998</v>
      </c>
      <c r="G14" s="16">
        <f t="shared" si="1"/>
        <v>2.4700000000000002</v>
      </c>
      <c r="H14" s="16">
        <f t="shared" si="1"/>
        <v>6.4600000000000009</v>
      </c>
      <c r="I14" s="16">
        <f t="shared" si="1"/>
        <v>35.81</v>
      </c>
      <c r="J14" s="16">
        <f t="shared" si="1"/>
        <v>21.499999999999993</v>
      </c>
      <c r="K14" s="17">
        <f t="shared" si="1"/>
        <v>31.72999999999999</v>
      </c>
      <c r="L14" s="28"/>
      <c r="M14" s="42" t="s">
        <v>95</v>
      </c>
      <c r="N14" s="43"/>
      <c r="O14" s="57">
        <v>7</v>
      </c>
      <c r="P14" s="59">
        <v>16.999998999999999</v>
      </c>
    </row>
    <row r="15" spans="1:16" ht="15.75" thickBot="1" x14ac:dyDescent="0.3">
      <c r="A15" s="72" t="s">
        <v>56</v>
      </c>
      <c r="B15" s="65">
        <v>0</v>
      </c>
      <c r="C15" s="66">
        <v>0</v>
      </c>
      <c r="D15" s="66">
        <v>0</v>
      </c>
      <c r="E15" s="66">
        <v>0</v>
      </c>
      <c r="F15" s="66">
        <v>2.0299999999999998</v>
      </c>
      <c r="G15" s="66">
        <v>4.5</v>
      </c>
      <c r="H15" s="66">
        <v>10.96</v>
      </c>
      <c r="I15" s="66">
        <v>46.77</v>
      </c>
      <c r="J15" s="66">
        <v>68.27</v>
      </c>
      <c r="K15" s="67">
        <v>99.999999999999986</v>
      </c>
      <c r="L15" s="23"/>
      <c r="M15" s="45" t="s">
        <v>94</v>
      </c>
      <c r="N15" s="46"/>
      <c r="O15" s="58">
        <v>17</v>
      </c>
      <c r="P15" s="60">
        <v>100</v>
      </c>
    </row>
    <row r="16" spans="1:16" ht="26.25" thickBot="1" x14ac:dyDescent="0.3">
      <c r="A16" s="74" t="s">
        <v>57</v>
      </c>
      <c r="B16" s="18">
        <f t="shared" ref="B16:K16" si="2">100-B15</f>
        <v>100</v>
      </c>
      <c r="C16" s="18">
        <f t="shared" si="2"/>
        <v>100</v>
      </c>
      <c r="D16" s="18">
        <f t="shared" si="2"/>
        <v>100</v>
      </c>
      <c r="E16" s="18">
        <f t="shared" si="2"/>
        <v>100</v>
      </c>
      <c r="F16" s="18">
        <f t="shared" si="2"/>
        <v>97.97</v>
      </c>
      <c r="G16" s="18">
        <f t="shared" si="2"/>
        <v>95.5</v>
      </c>
      <c r="H16" s="18">
        <f t="shared" si="2"/>
        <v>89.039999999999992</v>
      </c>
      <c r="I16" s="18">
        <f t="shared" si="2"/>
        <v>53.23</v>
      </c>
      <c r="J16" s="18">
        <f t="shared" si="2"/>
        <v>31.730000000000004</v>
      </c>
      <c r="K16" s="19">
        <f t="shared" si="2"/>
        <v>0</v>
      </c>
      <c r="L16" s="22"/>
      <c r="M16" s="50" t="s">
        <v>79</v>
      </c>
    </row>
    <row r="17" spans="1:18" x14ac:dyDescent="0.25">
      <c r="L17" s="20"/>
      <c r="M17" s="39"/>
      <c r="N17" s="40"/>
      <c r="O17" s="40" t="s">
        <v>46</v>
      </c>
      <c r="P17" s="40" t="s">
        <v>46</v>
      </c>
      <c r="Q17" s="40" t="s">
        <v>49</v>
      </c>
      <c r="R17" s="41" t="s">
        <v>49</v>
      </c>
    </row>
    <row r="18" spans="1:18" ht="15.75" thickBot="1" x14ac:dyDescent="0.3">
      <c r="A18" s="73" t="s">
        <v>58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42"/>
      <c r="N18" s="43"/>
      <c r="O18" s="43" t="s">
        <v>47</v>
      </c>
      <c r="P18" s="43" t="s">
        <v>48</v>
      </c>
      <c r="Q18" s="43" t="s">
        <v>47</v>
      </c>
      <c r="R18" s="44" t="s">
        <v>48</v>
      </c>
    </row>
    <row r="19" spans="1:18" x14ac:dyDescent="0.25">
      <c r="A19" s="133" t="s">
        <v>51</v>
      </c>
      <c r="B19" s="134"/>
      <c r="C19" s="134"/>
      <c r="D19" s="135"/>
      <c r="E19" s="130" t="s">
        <v>52</v>
      </c>
      <c r="F19" s="131"/>
      <c r="G19" s="131"/>
      <c r="H19" s="131"/>
      <c r="I19" s="131"/>
      <c r="J19" s="131"/>
      <c r="K19" s="132"/>
      <c r="L19" s="26"/>
      <c r="M19" s="42" t="s">
        <v>0</v>
      </c>
      <c r="N19" s="43" t="s">
        <v>5</v>
      </c>
      <c r="O19" s="43">
        <v>1</v>
      </c>
      <c r="P19" s="43">
        <v>7</v>
      </c>
      <c r="Q19" s="57">
        <v>0</v>
      </c>
      <c r="R19" s="59">
        <v>49.999999000000003</v>
      </c>
    </row>
    <row r="20" spans="1:18" ht="15.75" thickBot="1" x14ac:dyDescent="0.3">
      <c r="A20" s="136"/>
      <c r="B20" s="137"/>
      <c r="C20" s="137"/>
      <c r="D20" s="138"/>
      <c r="E20" s="33">
        <v>2</v>
      </c>
      <c r="F20" s="10">
        <v>1</v>
      </c>
      <c r="G20" s="10">
        <v>0.5</v>
      </c>
      <c r="H20" s="10">
        <v>0.25</v>
      </c>
      <c r="I20" s="10">
        <v>0.1</v>
      </c>
      <c r="J20" s="10">
        <v>0.05</v>
      </c>
      <c r="K20" s="11" t="s">
        <v>53</v>
      </c>
      <c r="L20" s="27"/>
      <c r="M20" s="42" t="s">
        <v>0</v>
      </c>
      <c r="N20" s="43" t="s">
        <v>4</v>
      </c>
      <c r="O20" s="43">
        <v>1</v>
      </c>
      <c r="P20" s="43">
        <v>7</v>
      </c>
      <c r="Q20" s="57">
        <v>50</v>
      </c>
      <c r="R20" s="59">
        <v>100</v>
      </c>
    </row>
    <row r="21" spans="1:18" x14ac:dyDescent="0.25">
      <c r="A21" s="139" t="s">
        <v>54</v>
      </c>
      <c r="B21" s="140"/>
      <c r="C21" s="140"/>
      <c r="D21" s="141"/>
      <c r="E21" s="34">
        <v>0</v>
      </c>
      <c r="F21" s="13">
        <f t="shared" ref="F21:K21" si="3">F13</f>
        <v>20.299999999999997</v>
      </c>
      <c r="G21" s="13">
        <f t="shared" si="3"/>
        <v>24.7</v>
      </c>
      <c r="H21" s="13">
        <f t="shared" si="3"/>
        <v>64.600000000000009</v>
      </c>
      <c r="I21" s="13">
        <f t="shared" si="3"/>
        <v>358.1</v>
      </c>
      <c r="J21" s="13">
        <f t="shared" si="3"/>
        <v>214.99999999999991</v>
      </c>
      <c r="K21" s="14">
        <f t="shared" si="3"/>
        <v>317.2999999999999</v>
      </c>
      <c r="L21" s="23">
        <v>1000</v>
      </c>
      <c r="M21" s="42" t="s">
        <v>1</v>
      </c>
      <c r="N21" s="43" t="s">
        <v>7</v>
      </c>
      <c r="O21" s="43">
        <v>7</v>
      </c>
      <c r="P21" s="43">
        <v>12</v>
      </c>
      <c r="Q21" s="57">
        <v>0</v>
      </c>
      <c r="R21" s="59">
        <v>39.999999000000003</v>
      </c>
    </row>
    <row r="22" spans="1:18" ht="15.75" customHeight="1" x14ac:dyDescent="0.25">
      <c r="A22" s="143" t="s">
        <v>55</v>
      </c>
      <c r="B22" s="144"/>
      <c r="C22" s="144"/>
      <c r="D22" s="145"/>
      <c r="E22" s="35">
        <f>E21/$L$21*100</f>
        <v>0</v>
      </c>
      <c r="F22" s="16">
        <f t="shared" ref="F22:K22" si="4">F21/$L$21*100</f>
        <v>2.0299999999999998</v>
      </c>
      <c r="G22" s="16">
        <f t="shared" si="4"/>
        <v>2.4699999999999998</v>
      </c>
      <c r="H22" s="16">
        <f t="shared" si="4"/>
        <v>6.4600000000000009</v>
      </c>
      <c r="I22" s="16">
        <f t="shared" si="4"/>
        <v>35.81</v>
      </c>
      <c r="J22" s="16">
        <f t="shared" si="4"/>
        <v>21.499999999999993</v>
      </c>
      <c r="K22" s="17">
        <f t="shared" si="4"/>
        <v>31.72999999999999</v>
      </c>
      <c r="L22" s="23"/>
      <c r="M22" s="42" t="s">
        <v>1</v>
      </c>
      <c r="N22" s="43" t="s">
        <v>6</v>
      </c>
      <c r="O22" s="43">
        <v>7</v>
      </c>
      <c r="P22" s="43">
        <v>12</v>
      </c>
      <c r="Q22" s="57">
        <v>40</v>
      </c>
      <c r="R22" s="59">
        <v>100</v>
      </c>
    </row>
    <row r="23" spans="1:18" ht="15.75" thickBot="1" x14ac:dyDescent="0.3">
      <c r="A23" s="146" t="s">
        <v>56</v>
      </c>
      <c r="B23" s="147"/>
      <c r="C23" s="147"/>
      <c r="D23" s="148"/>
      <c r="E23" s="62">
        <f>E22</f>
        <v>0</v>
      </c>
      <c r="F23" s="63">
        <f t="shared" ref="F23:K23" si="5">F22+E23</f>
        <v>2.0299999999999998</v>
      </c>
      <c r="G23" s="63">
        <f t="shared" si="5"/>
        <v>4.5</v>
      </c>
      <c r="H23" s="63">
        <f t="shared" si="5"/>
        <v>10.96</v>
      </c>
      <c r="I23" s="63">
        <f t="shared" si="5"/>
        <v>46.77</v>
      </c>
      <c r="J23" s="63">
        <f t="shared" si="5"/>
        <v>68.27</v>
      </c>
      <c r="K23" s="64">
        <f t="shared" si="5"/>
        <v>99.999999999999986</v>
      </c>
      <c r="L23" s="28"/>
      <c r="M23" s="42" t="s">
        <v>1</v>
      </c>
      <c r="N23" s="43" t="s">
        <v>9</v>
      </c>
      <c r="O23" s="43">
        <v>12</v>
      </c>
      <c r="P23" s="43">
        <v>17</v>
      </c>
      <c r="Q23" s="57">
        <v>0</v>
      </c>
      <c r="R23" s="59">
        <v>39.999989999999997</v>
      </c>
    </row>
    <row r="24" spans="1:18" ht="15.75" thickBot="1" x14ac:dyDescent="0.3">
      <c r="A24" s="149" t="s">
        <v>57</v>
      </c>
      <c r="B24" s="150"/>
      <c r="C24" s="150"/>
      <c r="D24" s="151"/>
      <c r="E24" s="36">
        <f t="shared" ref="E24:K24" si="6">E16</f>
        <v>100</v>
      </c>
      <c r="F24" s="18">
        <f t="shared" si="6"/>
        <v>97.97</v>
      </c>
      <c r="G24" s="18">
        <f t="shared" si="6"/>
        <v>95.5</v>
      </c>
      <c r="H24" s="18">
        <f t="shared" si="6"/>
        <v>89.039999999999992</v>
      </c>
      <c r="I24" s="18">
        <f t="shared" si="6"/>
        <v>53.23</v>
      </c>
      <c r="J24" s="18">
        <f t="shared" si="6"/>
        <v>31.730000000000004</v>
      </c>
      <c r="K24" s="19">
        <f t="shared" si="6"/>
        <v>0</v>
      </c>
      <c r="L24" s="23"/>
      <c r="M24" s="42" t="s">
        <v>1</v>
      </c>
      <c r="N24" s="43" t="s">
        <v>8</v>
      </c>
      <c r="O24" s="43">
        <v>12</v>
      </c>
      <c r="P24" s="43">
        <v>17</v>
      </c>
      <c r="Q24" s="57">
        <v>40</v>
      </c>
      <c r="R24" s="59">
        <v>100</v>
      </c>
    </row>
    <row r="25" spans="1:18" x14ac:dyDescent="0.25">
      <c r="A25" s="22"/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4"/>
      <c r="M25" s="42" t="s">
        <v>2</v>
      </c>
      <c r="N25" s="43" t="s">
        <v>11</v>
      </c>
      <c r="O25" s="43">
        <v>17</v>
      </c>
      <c r="P25" s="43">
        <v>27</v>
      </c>
      <c r="Q25" s="57">
        <v>0</v>
      </c>
      <c r="R25" s="59">
        <v>39.999899999999997</v>
      </c>
    </row>
    <row r="26" spans="1:18" ht="15.75" thickBot="1" x14ac:dyDescent="0.3">
      <c r="A26" s="78" t="s">
        <v>59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2" t="s">
        <v>2</v>
      </c>
      <c r="N26" s="43" t="s">
        <v>10</v>
      </c>
      <c r="O26" s="43">
        <v>17</v>
      </c>
      <c r="P26" s="43">
        <v>27</v>
      </c>
      <c r="Q26" s="57">
        <v>40</v>
      </c>
      <c r="R26" s="59">
        <v>100</v>
      </c>
    </row>
    <row r="27" spans="1:18" ht="15.75" thickBot="1" x14ac:dyDescent="0.3">
      <c r="A27" s="152" t="s">
        <v>60</v>
      </c>
      <c r="B27" s="121" t="s">
        <v>61</v>
      </c>
      <c r="C27" s="121"/>
      <c r="D27" s="121"/>
      <c r="E27" s="121"/>
      <c r="F27" s="121"/>
      <c r="G27" s="121" t="s">
        <v>62</v>
      </c>
      <c r="H27" s="123" t="s">
        <v>63</v>
      </c>
      <c r="I27" s="123"/>
      <c r="J27" s="123" t="s">
        <v>64</v>
      </c>
      <c r="K27" s="125"/>
      <c r="L27" s="29"/>
      <c r="M27" s="45" t="s">
        <v>2</v>
      </c>
      <c r="N27" s="46" t="s">
        <v>12</v>
      </c>
      <c r="O27" s="46">
        <v>27</v>
      </c>
      <c r="P27" s="46">
        <v>100</v>
      </c>
      <c r="Q27" s="46"/>
      <c r="R27" s="47"/>
    </row>
    <row r="28" spans="1:18" x14ac:dyDescent="0.25">
      <c r="A28" s="153"/>
      <c r="B28" s="122"/>
      <c r="C28" s="122"/>
      <c r="D28" s="122"/>
      <c r="E28" s="122"/>
      <c r="F28" s="122"/>
      <c r="G28" s="122"/>
      <c r="H28" s="124"/>
      <c r="I28" s="124"/>
      <c r="J28" s="124"/>
      <c r="K28" s="126"/>
      <c r="L28" s="29"/>
    </row>
    <row r="29" spans="1:18" ht="15.75" thickBot="1" x14ac:dyDescent="0.3">
      <c r="A29" s="75">
        <v>1</v>
      </c>
      <c r="B29" s="106" t="s">
        <v>65</v>
      </c>
      <c r="C29" s="106"/>
      <c r="D29" s="106"/>
      <c r="E29" s="106"/>
      <c r="F29" s="106"/>
      <c r="G29" s="54" t="s">
        <v>66</v>
      </c>
      <c r="H29" s="82" t="s">
        <v>67</v>
      </c>
      <c r="I29" s="82"/>
      <c r="J29" s="82">
        <v>27.1</v>
      </c>
      <c r="K29" s="127"/>
      <c r="L29" s="30"/>
      <c r="M29" s="48" t="s">
        <v>80</v>
      </c>
    </row>
    <row r="30" spans="1:18" x14ac:dyDescent="0.25">
      <c r="A30" s="75">
        <v>2</v>
      </c>
      <c r="B30" s="106" t="s">
        <v>68</v>
      </c>
      <c r="C30" s="106"/>
      <c r="D30" s="106"/>
      <c r="E30" s="106"/>
      <c r="F30" s="106"/>
      <c r="G30" s="54" t="s">
        <v>66</v>
      </c>
      <c r="H30" s="99" t="s">
        <v>67</v>
      </c>
      <c r="I30" s="99"/>
      <c r="J30" s="99">
        <v>20.69</v>
      </c>
      <c r="K30" s="114"/>
      <c r="L30" s="29"/>
      <c r="M30" s="39"/>
      <c r="N30" s="40"/>
      <c r="O30" s="40" t="s">
        <v>50</v>
      </c>
      <c r="P30" s="40"/>
      <c r="Q30" s="40"/>
      <c r="R30" s="41"/>
    </row>
    <row r="31" spans="1:18" x14ac:dyDescent="0.25">
      <c r="A31" s="75">
        <v>3</v>
      </c>
      <c r="B31" s="106" t="s">
        <v>69</v>
      </c>
      <c r="C31" s="106"/>
      <c r="D31" s="106"/>
      <c r="E31" s="106"/>
      <c r="F31" s="106"/>
      <c r="G31" s="54" t="s">
        <v>66</v>
      </c>
      <c r="H31" s="120" t="s">
        <v>67</v>
      </c>
      <c r="I31" s="120"/>
      <c r="J31" s="99">
        <v>30.54</v>
      </c>
      <c r="K31" s="114"/>
      <c r="L31" s="29"/>
      <c r="M31" s="42"/>
      <c r="N31" s="43"/>
      <c r="O31" s="43" t="s">
        <v>47</v>
      </c>
      <c r="P31" s="43" t="s">
        <v>48</v>
      </c>
      <c r="Q31" s="43"/>
      <c r="R31" s="44"/>
    </row>
    <row r="32" spans="1:18" x14ac:dyDescent="0.25">
      <c r="A32" s="105">
        <v>4</v>
      </c>
      <c r="B32" s="106" t="s">
        <v>70</v>
      </c>
      <c r="C32" s="106"/>
      <c r="D32" s="106"/>
      <c r="E32" s="106"/>
      <c r="F32" s="106"/>
      <c r="G32" s="102" t="s">
        <v>71</v>
      </c>
      <c r="H32" s="103" t="str">
        <f>A60</f>
        <v>суглинок</v>
      </c>
      <c r="I32" s="104"/>
      <c r="J32" s="113">
        <f>J31-J30</f>
        <v>9.8499999999999979</v>
      </c>
      <c r="K32" s="114"/>
      <c r="L32" s="29"/>
      <c r="M32" s="42" t="s">
        <v>30</v>
      </c>
      <c r="N32" s="43" t="s">
        <v>31</v>
      </c>
      <c r="O32" s="43">
        <v>-9</v>
      </c>
      <c r="P32" s="43">
        <v>-1.0000000000000001E-5</v>
      </c>
      <c r="Q32" s="43"/>
      <c r="R32" s="44"/>
    </row>
    <row r="33" spans="1:18" ht="15" customHeight="1" x14ac:dyDescent="0.25">
      <c r="A33" s="105"/>
      <c r="B33" s="106"/>
      <c r="C33" s="106"/>
      <c r="D33" s="106"/>
      <c r="E33" s="106"/>
      <c r="F33" s="106"/>
      <c r="G33" s="102"/>
      <c r="H33" s="111" t="str">
        <f>IF(H32=M13,"1 &lt;= Ip &lt; 7",IF(H32=M14,"7 &lt;= Ip &gt;= 17",IF(H32=M15,"Ip &gt;= 17")))</f>
        <v>7 &lt;= Ip &gt;= 17</v>
      </c>
      <c r="I33" s="112"/>
      <c r="J33" s="113"/>
      <c r="K33" s="114"/>
      <c r="L33" s="29"/>
      <c r="M33" s="42" t="s">
        <v>30</v>
      </c>
      <c r="N33" s="43" t="s">
        <v>32</v>
      </c>
      <c r="O33" s="43">
        <v>0</v>
      </c>
      <c r="P33" s="43">
        <v>1</v>
      </c>
      <c r="Q33" s="43"/>
      <c r="R33" s="44"/>
    </row>
    <row r="34" spans="1:18" ht="7.5" customHeight="1" x14ac:dyDescent="0.25">
      <c r="A34" s="105">
        <v>5</v>
      </c>
      <c r="B34" s="106" t="s">
        <v>72</v>
      </c>
      <c r="C34" s="106"/>
      <c r="D34" s="106"/>
      <c r="E34" s="106"/>
      <c r="F34" s="106"/>
      <c r="G34" s="102" t="s">
        <v>66</v>
      </c>
      <c r="H34" s="107" t="str">
        <f>B60</f>
        <v>легкий песчанистый</v>
      </c>
      <c r="I34" s="108"/>
      <c r="J34" s="119">
        <f>SUM(F14:J14)</f>
        <v>68.27</v>
      </c>
      <c r="K34" s="114"/>
      <c r="L34" s="29"/>
      <c r="M34" s="42" t="s">
        <v>30</v>
      </c>
      <c r="N34" s="43" t="s">
        <v>33</v>
      </c>
      <c r="O34" s="43">
        <v>1</v>
      </c>
      <c r="P34" s="43">
        <v>10</v>
      </c>
      <c r="Q34" s="43"/>
      <c r="R34" s="44"/>
    </row>
    <row r="35" spans="1:18" ht="7.5" customHeight="1" x14ac:dyDescent="0.25">
      <c r="A35" s="105"/>
      <c r="B35" s="106"/>
      <c r="C35" s="106"/>
      <c r="D35" s="106"/>
      <c r="E35" s="106"/>
      <c r="F35" s="106"/>
      <c r="G35" s="102"/>
      <c r="H35" s="109"/>
      <c r="I35" s="110"/>
      <c r="J35" s="113"/>
      <c r="K35" s="114"/>
      <c r="L35" s="29"/>
      <c r="M35" s="42" t="s">
        <v>1</v>
      </c>
      <c r="N35" s="43" t="s">
        <v>34</v>
      </c>
      <c r="O35" s="43">
        <v>-9</v>
      </c>
      <c r="P35" s="43">
        <v>-1.0000000000000001E-5</v>
      </c>
      <c r="Q35" s="43"/>
      <c r="R35" s="44"/>
    </row>
    <row r="36" spans="1:18" ht="7.5" customHeight="1" x14ac:dyDescent="0.25">
      <c r="A36" s="105"/>
      <c r="B36" s="106"/>
      <c r="C36" s="106"/>
      <c r="D36" s="106"/>
      <c r="E36" s="106"/>
      <c r="F36" s="106"/>
      <c r="G36" s="102"/>
      <c r="H36" s="111" t="str">
        <f>IF(H34="","",IF(H34=N20,"&gt;= 50",IF(H34=N19,"&lt; 50",IF(H34=N22,"&gt;= 40",IF(H34=N21,"&lt; 40",IF(H34=N24,"&gt;= 40",IF(H34=N23,"&lt; 40",IF(H34=N26,"&gt;= 40",IF(H34=N25,"&lt; 40",IF(H34=N27,"не регламентируется"))))))))))</f>
        <v>&gt;= 40</v>
      </c>
      <c r="I36" s="112"/>
      <c r="J36" s="113"/>
      <c r="K36" s="114"/>
      <c r="L36" s="29"/>
      <c r="M36" s="42" t="s">
        <v>1</v>
      </c>
      <c r="N36" s="43" t="s">
        <v>35</v>
      </c>
      <c r="O36" s="43">
        <v>0</v>
      </c>
      <c r="P36" s="43">
        <v>0.25</v>
      </c>
      <c r="Q36" s="43"/>
      <c r="R36" s="44"/>
    </row>
    <row r="37" spans="1:18" ht="7.5" customHeight="1" x14ac:dyDescent="0.25">
      <c r="A37" s="105"/>
      <c r="B37" s="106"/>
      <c r="C37" s="106"/>
      <c r="D37" s="106"/>
      <c r="E37" s="106"/>
      <c r="F37" s="106"/>
      <c r="G37" s="102"/>
      <c r="H37" s="111"/>
      <c r="I37" s="112"/>
      <c r="J37" s="113"/>
      <c r="K37" s="114"/>
      <c r="L37" s="29"/>
      <c r="M37" s="42" t="s">
        <v>1</v>
      </c>
      <c r="N37" s="43" t="s">
        <v>36</v>
      </c>
      <c r="O37" s="55">
        <v>0.25000099999999997</v>
      </c>
      <c r="P37" s="43">
        <v>0.5</v>
      </c>
      <c r="Q37" s="43"/>
      <c r="R37" s="44"/>
    </row>
    <row r="38" spans="1:18" ht="8.25" customHeight="1" x14ac:dyDescent="0.25">
      <c r="A38" s="105">
        <v>6</v>
      </c>
      <c r="B38" s="81" t="s">
        <v>77</v>
      </c>
      <c r="C38" s="81"/>
      <c r="D38" s="81"/>
      <c r="E38" s="81"/>
      <c r="F38" s="81"/>
      <c r="G38" s="115" t="s">
        <v>66</v>
      </c>
      <c r="H38" s="91"/>
      <c r="I38" s="92"/>
      <c r="J38" s="117">
        <f>SUM(B14:E14)</f>
        <v>0</v>
      </c>
      <c r="K38" s="118"/>
      <c r="L38" s="31"/>
      <c r="M38" s="42" t="s">
        <v>1</v>
      </c>
      <c r="N38" s="43" t="s">
        <v>37</v>
      </c>
      <c r="O38" s="56">
        <v>0.50000009999999995</v>
      </c>
      <c r="P38" s="43">
        <v>0.75</v>
      </c>
      <c r="Q38" s="43"/>
      <c r="R38" s="44"/>
    </row>
    <row r="39" spans="1:18" ht="8.25" customHeight="1" x14ac:dyDescent="0.25">
      <c r="A39" s="105"/>
      <c r="B39" s="81"/>
      <c r="C39" s="81"/>
      <c r="D39" s="81"/>
      <c r="E39" s="81"/>
      <c r="F39" s="81"/>
      <c r="G39" s="116"/>
      <c r="H39" s="93"/>
      <c r="I39" s="94"/>
      <c r="J39" s="117"/>
      <c r="K39" s="118"/>
      <c r="L39" s="31"/>
      <c r="M39" s="42" t="s">
        <v>1</v>
      </c>
      <c r="N39" s="43" t="s">
        <v>38</v>
      </c>
      <c r="O39" s="55">
        <v>0.75000001000000005</v>
      </c>
      <c r="P39" s="43">
        <v>1</v>
      </c>
      <c r="Q39" s="43"/>
      <c r="R39" s="44"/>
    </row>
    <row r="40" spans="1:18" ht="8.25" customHeight="1" x14ac:dyDescent="0.25">
      <c r="A40" s="105"/>
      <c r="B40" s="81"/>
      <c r="C40" s="81"/>
      <c r="D40" s="81"/>
      <c r="E40" s="81"/>
      <c r="F40" s="81"/>
      <c r="G40" s="116"/>
      <c r="H40" s="95" t="str">
        <f>IF(J38&lt;O49,"-",IF(J38&lt;=25,"От 15 до 25 включ.",IF(J38&gt;25,"Св. 25 до 50 включ.")))</f>
        <v>-</v>
      </c>
      <c r="I40" s="96"/>
      <c r="J40" s="117"/>
      <c r="K40" s="118"/>
      <c r="L40" s="31"/>
      <c r="M40" s="42" t="s">
        <v>1</v>
      </c>
      <c r="N40" s="43" t="s">
        <v>39</v>
      </c>
      <c r="O40" s="57">
        <v>1.0001</v>
      </c>
      <c r="P40" s="43">
        <v>10</v>
      </c>
      <c r="Q40" s="43"/>
      <c r="R40" s="44"/>
    </row>
    <row r="41" spans="1:18" ht="8.25" customHeight="1" x14ac:dyDescent="0.25">
      <c r="A41" s="105"/>
      <c r="B41" s="81"/>
      <c r="C41" s="81"/>
      <c r="D41" s="81"/>
      <c r="E41" s="81"/>
      <c r="F41" s="81"/>
      <c r="G41" s="116"/>
      <c r="H41" s="97"/>
      <c r="I41" s="98"/>
      <c r="J41" s="117"/>
      <c r="K41" s="118"/>
      <c r="L41" s="31"/>
      <c r="M41" s="42" t="s">
        <v>2</v>
      </c>
      <c r="N41" s="43" t="s">
        <v>31</v>
      </c>
      <c r="O41" s="43">
        <v>-9</v>
      </c>
      <c r="P41" s="43">
        <v>-1.0000000000000001E-5</v>
      </c>
      <c r="Q41" s="43"/>
      <c r="R41" s="44"/>
    </row>
    <row r="42" spans="1:18" ht="7.5" customHeight="1" x14ac:dyDescent="0.25">
      <c r="A42" s="154">
        <v>7</v>
      </c>
      <c r="B42" s="106" t="s">
        <v>73</v>
      </c>
      <c r="C42" s="106"/>
      <c r="D42" s="106"/>
      <c r="E42" s="106"/>
      <c r="F42" s="106"/>
      <c r="G42" s="99" t="s">
        <v>71</v>
      </c>
      <c r="H42" s="100" t="str">
        <f ca="1">D60</f>
        <v>мягкопластичный</v>
      </c>
      <c r="I42" s="100"/>
      <c r="J42" s="79">
        <f>(J29-J30)/J32</f>
        <v>0.65076142131979708</v>
      </c>
      <c r="K42" s="80"/>
      <c r="L42" s="31"/>
      <c r="M42" s="42" t="s">
        <v>2</v>
      </c>
      <c r="N42" s="43" t="s">
        <v>40</v>
      </c>
      <c r="O42" s="57">
        <v>9.9999999999999995E-7</v>
      </c>
      <c r="P42" s="43">
        <v>0.25</v>
      </c>
      <c r="Q42" s="43"/>
      <c r="R42" s="44"/>
    </row>
    <row r="43" spans="1:18" ht="7.5" customHeight="1" x14ac:dyDescent="0.25">
      <c r="A43" s="155"/>
      <c r="B43" s="106"/>
      <c r="C43" s="106"/>
      <c r="D43" s="106"/>
      <c r="E43" s="106"/>
      <c r="F43" s="106"/>
      <c r="G43" s="99"/>
      <c r="H43" s="101"/>
      <c r="I43" s="101"/>
      <c r="J43" s="79"/>
      <c r="K43" s="80"/>
      <c r="L43" s="29"/>
      <c r="M43" s="42" t="s">
        <v>2</v>
      </c>
      <c r="N43" s="43" t="s">
        <v>41</v>
      </c>
      <c r="O43" s="55">
        <v>0.25000099999999997</v>
      </c>
      <c r="P43" s="43">
        <v>0.5</v>
      </c>
      <c r="Q43" s="43"/>
      <c r="R43" s="44"/>
    </row>
    <row r="44" spans="1:18" ht="7.5" customHeight="1" x14ac:dyDescent="0.25">
      <c r="A44" s="155"/>
      <c r="B44" s="106"/>
      <c r="C44" s="106"/>
      <c r="D44" s="106"/>
      <c r="E44" s="106"/>
      <c r="F44" s="106"/>
      <c r="G44" s="99"/>
      <c r="H44" s="87" t="str">
        <f ca="1">IF(H42=N32,I56,IF(H42=N33,I57,IF(H42=N34,I58,IF(H42=N35,I59,IF(H42=N36,I60,IF(H42=N37,I61,IF(H42=N38,I62,IF(H42=N39,I63,IF(H42=N40,I64,IF(H42=N42,I66,IF(H42=N43,I67,IF(H42=N44,I68,IF(H42=N45,I69)))))))))))))</f>
        <v>0,50 ≤ IL ≤ 0,75</v>
      </c>
      <c r="I44" s="88"/>
      <c r="J44" s="79"/>
      <c r="K44" s="80"/>
      <c r="M44" s="42" t="s">
        <v>2</v>
      </c>
      <c r="N44" s="43" t="s">
        <v>42</v>
      </c>
      <c r="O44" s="56">
        <v>0.50000100000000003</v>
      </c>
      <c r="P44" s="43">
        <v>0.75</v>
      </c>
      <c r="Q44" s="43"/>
      <c r="R44" s="44"/>
    </row>
    <row r="45" spans="1:18" ht="7.5" customHeight="1" x14ac:dyDescent="0.25">
      <c r="A45" s="156"/>
      <c r="B45" s="106"/>
      <c r="C45" s="106"/>
      <c r="D45" s="106"/>
      <c r="E45" s="106"/>
      <c r="F45" s="106"/>
      <c r="G45" s="99"/>
      <c r="H45" s="89"/>
      <c r="I45" s="90"/>
      <c r="J45" s="79"/>
      <c r="K45" s="80"/>
      <c r="M45" s="42" t="s">
        <v>2</v>
      </c>
      <c r="N45" s="43" t="s">
        <v>43</v>
      </c>
      <c r="O45" s="55">
        <v>0.75000009999999995</v>
      </c>
      <c r="P45" s="43">
        <v>1</v>
      </c>
      <c r="Q45" s="43"/>
      <c r="R45" s="44"/>
    </row>
    <row r="46" spans="1:18" ht="15.75" thickBot="1" x14ac:dyDescent="0.3">
      <c r="A46" s="75">
        <v>8</v>
      </c>
      <c r="B46" s="106" t="s">
        <v>74</v>
      </c>
      <c r="C46" s="106"/>
      <c r="D46" s="106"/>
      <c r="E46" s="106"/>
      <c r="F46" s="106"/>
      <c r="G46" s="54" t="s">
        <v>75</v>
      </c>
      <c r="H46" s="82" t="s">
        <v>67</v>
      </c>
      <c r="I46" s="82"/>
      <c r="J46" s="79">
        <v>1.66</v>
      </c>
      <c r="K46" s="80"/>
      <c r="M46" s="45" t="s">
        <v>2</v>
      </c>
      <c r="N46" s="46" t="s">
        <v>33</v>
      </c>
      <c r="O46" s="58">
        <v>1.0000009999999999</v>
      </c>
      <c r="P46" s="46">
        <v>10</v>
      </c>
      <c r="Q46" s="46"/>
      <c r="R46" s="47"/>
    </row>
    <row r="47" spans="1:18" ht="15.75" thickBot="1" x14ac:dyDescent="0.3">
      <c r="A47" s="76">
        <v>9</v>
      </c>
      <c r="B47" s="83" t="s">
        <v>76</v>
      </c>
      <c r="C47" s="83"/>
      <c r="D47" s="83"/>
      <c r="E47" s="83"/>
      <c r="F47" s="83"/>
      <c r="G47" s="77" t="s">
        <v>66</v>
      </c>
      <c r="H47" s="84" t="s">
        <v>67</v>
      </c>
      <c r="I47" s="84"/>
      <c r="J47" s="85">
        <v>17.98</v>
      </c>
      <c r="K47" s="86"/>
      <c r="M47" s="49" t="s">
        <v>81</v>
      </c>
    </row>
    <row r="48" spans="1:18" x14ac:dyDescent="0.25">
      <c r="M48" s="39" t="s">
        <v>13</v>
      </c>
      <c r="N48" s="40"/>
      <c r="O48" s="40" t="s">
        <v>47</v>
      </c>
      <c r="P48" s="41" t="s">
        <v>48</v>
      </c>
    </row>
    <row r="49" spans="1:16" ht="15.75" customHeight="1" x14ac:dyDescent="0.25">
      <c r="A49" s="142" t="s">
        <v>92</v>
      </c>
      <c r="B49" s="142"/>
      <c r="C49" s="69" t="str">
        <f ca="1">IF(C60="",A65&amp;" "&amp;A60&amp;" "&amp;B60&amp;" "&amp;C60&amp;" "&amp;D60&amp;" "&amp;A67&amp;"",A65&amp;" "&amp;A60&amp;" "&amp;B60&amp;" "&amp;C60&amp;" "&amp;D60&amp;" "&amp;A66)</f>
        <v>Грунт классифицируется, как суглинок легкий песчанистый  мягкопластичный по ГОСТ 25100-2011 табл. Б. 16, Б. 17, Б. 19.</v>
      </c>
      <c r="D49" s="68"/>
      <c r="E49" s="68"/>
      <c r="F49" s="68"/>
      <c r="G49" s="68"/>
      <c r="H49" s="68"/>
      <c r="I49" s="68"/>
      <c r="J49" s="68"/>
      <c r="K49" s="68"/>
      <c r="M49" s="1" t="s">
        <v>0</v>
      </c>
      <c r="N49" s="2" t="s">
        <v>14</v>
      </c>
      <c r="O49" s="57">
        <v>15</v>
      </c>
      <c r="P49" s="59">
        <v>25</v>
      </c>
    </row>
    <row r="50" spans="1:16" ht="15.75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M50" s="1" t="s">
        <v>0</v>
      </c>
      <c r="N50" s="2" t="s">
        <v>15</v>
      </c>
      <c r="O50" s="57">
        <v>15</v>
      </c>
      <c r="P50" s="59">
        <v>25</v>
      </c>
    </row>
    <row r="51" spans="1:16" ht="15.75" x14ac:dyDescent="0.25">
      <c r="M51" s="1" t="s">
        <v>0</v>
      </c>
      <c r="N51" s="2" t="s">
        <v>16</v>
      </c>
      <c r="O51" s="57">
        <v>15</v>
      </c>
      <c r="P51" s="59">
        <v>25</v>
      </c>
    </row>
    <row r="52" spans="1:16" ht="15.75" x14ac:dyDescent="0.25">
      <c r="B52" s="53"/>
      <c r="M52" s="1" t="s">
        <v>0</v>
      </c>
      <c r="N52" s="2" t="s">
        <v>17</v>
      </c>
      <c r="O52" s="57">
        <v>15</v>
      </c>
      <c r="P52" s="59">
        <v>25</v>
      </c>
    </row>
    <row r="53" spans="1:16" ht="15.75" x14ac:dyDescent="0.25">
      <c r="B53" s="53"/>
      <c r="M53" s="1" t="s">
        <v>0</v>
      </c>
      <c r="N53" s="2" t="s">
        <v>18</v>
      </c>
      <c r="O53" s="57">
        <v>15</v>
      </c>
      <c r="P53" s="59">
        <v>25</v>
      </c>
    </row>
    <row r="54" spans="1:16" ht="15.75" x14ac:dyDescent="0.25">
      <c r="M54" s="1" t="s">
        <v>1</v>
      </c>
      <c r="N54" s="2" t="s">
        <v>14</v>
      </c>
      <c r="O54" s="57">
        <v>15</v>
      </c>
      <c r="P54" s="59">
        <v>25</v>
      </c>
    </row>
    <row r="55" spans="1:16" ht="15.75" x14ac:dyDescent="0.25">
      <c r="M55" s="1" t="s">
        <v>1</v>
      </c>
      <c r="N55" s="2" t="s">
        <v>15</v>
      </c>
      <c r="O55" s="57">
        <v>15</v>
      </c>
      <c r="P55" s="59">
        <v>25</v>
      </c>
    </row>
    <row r="56" spans="1:16" ht="15.75" hidden="1" x14ac:dyDescent="0.25">
      <c r="H56" s="43" t="s">
        <v>31</v>
      </c>
      <c r="I56" s="61" t="s">
        <v>82</v>
      </c>
      <c r="M56" s="1" t="s">
        <v>1</v>
      </c>
      <c r="N56" s="2" t="s">
        <v>16</v>
      </c>
      <c r="O56" s="57">
        <v>15</v>
      </c>
      <c r="P56" s="59">
        <v>25</v>
      </c>
    </row>
    <row r="57" spans="1:16" ht="15.75" hidden="1" customHeight="1" x14ac:dyDescent="0.25">
      <c r="A57" s="5" t="s">
        <v>44</v>
      </c>
      <c r="B57" s="5" t="s">
        <v>3</v>
      </c>
      <c r="C57" s="5" t="s">
        <v>13</v>
      </c>
      <c r="D57" s="5" t="s">
        <v>45</v>
      </c>
      <c r="H57" s="43" t="s">
        <v>32</v>
      </c>
      <c r="I57" s="61" t="s">
        <v>83</v>
      </c>
      <c r="M57" s="1" t="s">
        <v>1</v>
      </c>
      <c r="N57" s="2" t="s">
        <v>17</v>
      </c>
      <c r="O57" s="57">
        <v>15</v>
      </c>
      <c r="P57" s="59">
        <v>25</v>
      </c>
    </row>
    <row r="58" spans="1:16" ht="15.75" hidden="1" x14ac:dyDescent="0.25">
      <c r="A58" s="6">
        <f>J32</f>
        <v>9.8499999999999979</v>
      </c>
      <c r="B58" s="32">
        <f>J34</f>
        <v>68.27</v>
      </c>
      <c r="C58" s="32">
        <f>J38</f>
        <v>0</v>
      </c>
      <c r="D58" s="32">
        <f>J42</f>
        <v>0.65076142131979708</v>
      </c>
      <c r="H58" s="43" t="s">
        <v>33</v>
      </c>
      <c r="I58" s="61" t="s">
        <v>84</v>
      </c>
      <c r="M58" s="1" t="s">
        <v>1</v>
      </c>
      <c r="N58" s="2" t="s">
        <v>18</v>
      </c>
      <c r="O58" s="57">
        <v>15</v>
      </c>
      <c r="P58" s="59">
        <v>25</v>
      </c>
    </row>
    <row r="59" spans="1:16" ht="15.75" hidden="1" x14ac:dyDescent="0.25">
      <c r="H59" s="43" t="s">
        <v>34</v>
      </c>
      <c r="I59" s="61" t="s">
        <v>85</v>
      </c>
      <c r="M59" s="1" t="s">
        <v>19</v>
      </c>
      <c r="N59" s="2" t="s">
        <v>14</v>
      </c>
      <c r="O59" s="57">
        <v>15</v>
      </c>
      <c r="P59" s="59">
        <v>25</v>
      </c>
    </row>
    <row r="60" spans="1:16" ht="15.75" hidden="1" x14ac:dyDescent="0.25">
      <c r="A60" t="str">
        <f>INDEX(M13:M15,MATCH(A58,P13:P15)+1)</f>
        <v>суглинок</v>
      </c>
      <c r="B60" t="str">
        <f>IF(B58&lt;INDEX(Q19:Q26,MATCH(A58,P19:P27)+2),INDEX(N19:N27,MATCH(A58,P19:P27)+1),INDEX(N19:N27,MATCH(A58,P19:P27)+2))</f>
        <v>легкий песчанистый</v>
      </c>
      <c r="C60" s="7" t="str">
        <f ca="1">IF(C58&gt;=15,INDEX(N49:N78,MATCH(A60,M49:M78,0)+IFERROR(MATCH(C58,OFFSET(P48,MATCH(A60,M49:M78,0),COUNTIF(M49:M78,A60))),0)),"")</f>
        <v/>
      </c>
      <c r="D60" t="str">
        <f ca="1">INDEX(N32:N46,MATCH(A60,M32:M46,0)+IFERROR(MATCH(D58,OFFSET(P31,MATCH(A60,M32:M46,0),,COUNTIF(M32:M46,A60))),0))</f>
        <v>мягкопластичный</v>
      </c>
      <c r="H60" s="43" t="s">
        <v>35</v>
      </c>
      <c r="I60" s="61" t="s">
        <v>86</v>
      </c>
      <c r="M60" s="1" t="s">
        <v>19</v>
      </c>
      <c r="N60" s="2" t="s">
        <v>15</v>
      </c>
      <c r="O60" s="57">
        <v>15</v>
      </c>
      <c r="P60" s="59">
        <v>25</v>
      </c>
    </row>
    <row r="61" spans="1:16" ht="15.75" hidden="1" x14ac:dyDescent="0.25">
      <c r="C61" s="37"/>
      <c r="H61" s="43" t="s">
        <v>36</v>
      </c>
      <c r="I61" s="61" t="s">
        <v>87</v>
      </c>
      <c r="M61" s="1" t="s">
        <v>19</v>
      </c>
      <c r="N61" s="2" t="s">
        <v>16</v>
      </c>
      <c r="O61" s="57">
        <v>15</v>
      </c>
      <c r="P61" s="59">
        <v>25</v>
      </c>
    </row>
    <row r="62" spans="1:16" ht="15.75" hidden="1" x14ac:dyDescent="0.25">
      <c r="H62" s="43" t="s">
        <v>37</v>
      </c>
      <c r="I62" s="61" t="s">
        <v>88</v>
      </c>
      <c r="M62" s="1" t="s">
        <v>19</v>
      </c>
      <c r="N62" s="2" t="s">
        <v>17</v>
      </c>
      <c r="O62" s="57">
        <v>15</v>
      </c>
      <c r="P62" s="59">
        <v>25</v>
      </c>
    </row>
    <row r="63" spans="1:16" ht="15.75" hidden="1" x14ac:dyDescent="0.25">
      <c r="A63" s="52" t="str">
        <f ca="1">A60&amp;" "&amp;B60&amp;" "&amp;C60&amp;" "&amp;D60</f>
        <v>суглинок легкий песчанистый  мягкопластичный</v>
      </c>
      <c r="B63" s="37"/>
      <c r="C63" s="37"/>
      <c r="D63" s="37"/>
      <c r="H63" s="43" t="s">
        <v>38</v>
      </c>
      <c r="I63" s="61" t="s">
        <v>89</v>
      </c>
      <c r="M63" s="1" t="s">
        <v>19</v>
      </c>
      <c r="N63" s="2" t="s">
        <v>18</v>
      </c>
      <c r="O63" s="57">
        <v>15</v>
      </c>
      <c r="P63" s="59">
        <v>25</v>
      </c>
    </row>
    <row r="64" spans="1:16" ht="15.75" hidden="1" x14ac:dyDescent="0.25">
      <c r="H64" s="43" t="s">
        <v>39</v>
      </c>
      <c r="I64" s="61" t="s">
        <v>84</v>
      </c>
      <c r="M64" s="3" t="s">
        <v>0</v>
      </c>
      <c r="N64" s="8" t="s">
        <v>20</v>
      </c>
      <c r="O64" s="57">
        <v>25.01</v>
      </c>
      <c r="P64" s="59">
        <v>50</v>
      </c>
    </row>
    <row r="65" spans="1:16" ht="15.75" hidden="1" x14ac:dyDescent="0.25">
      <c r="A65" t="s">
        <v>93</v>
      </c>
      <c r="H65" s="43" t="s">
        <v>31</v>
      </c>
      <c r="I65" s="61" t="s">
        <v>90</v>
      </c>
      <c r="M65" s="3" t="s">
        <v>0</v>
      </c>
      <c r="N65" s="8" t="s">
        <v>21</v>
      </c>
      <c r="O65" s="57">
        <v>25.01</v>
      </c>
      <c r="P65" s="59">
        <v>50</v>
      </c>
    </row>
    <row r="66" spans="1:16" ht="15.75" hidden="1" x14ac:dyDescent="0.25">
      <c r="A66" t="s">
        <v>97</v>
      </c>
      <c r="H66" s="43" t="s">
        <v>40</v>
      </c>
      <c r="I66" s="61" t="s">
        <v>86</v>
      </c>
      <c r="M66" s="3" t="s">
        <v>0</v>
      </c>
      <c r="N66" s="8" t="s">
        <v>22</v>
      </c>
      <c r="O66" s="57">
        <v>25.01</v>
      </c>
      <c r="P66" s="59">
        <v>50</v>
      </c>
    </row>
    <row r="67" spans="1:16" ht="15.75" hidden="1" x14ac:dyDescent="0.25">
      <c r="A67" t="s">
        <v>98</v>
      </c>
      <c r="H67" s="43" t="s">
        <v>41</v>
      </c>
      <c r="I67" s="61" t="s">
        <v>91</v>
      </c>
      <c r="M67" s="3" t="s">
        <v>0</v>
      </c>
      <c r="N67" s="8" t="s">
        <v>23</v>
      </c>
      <c r="O67" s="57">
        <v>25.01</v>
      </c>
      <c r="P67" s="59">
        <v>50</v>
      </c>
    </row>
    <row r="68" spans="1:16" ht="15.75" hidden="1" x14ac:dyDescent="0.25">
      <c r="H68" s="43" t="s">
        <v>42</v>
      </c>
      <c r="I68" s="61" t="s">
        <v>88</v>
      </c>
      <c r="M68" s="3" t="s">
        <v>0</v>
      </c>
      <c r="N68" s="8" t="s">
        <v>24</v>
      </c>
      <c r="O68" s="57">
        <v>25.01</v>
      </c>
      <c r="P68" s="59">
        <v>50</v>
      </c>
    </row>
    <row r="69" spans="1:16" ht="15.75" hidden="1" x14ac:dyDescent="0.25">
      <c r="H69" s="43" t="s">
        <v>43</v>
      </c>
      <c r="I69" s="61" t="s">
        <v>89</v>
      </c>
      <c r="M69" s="3" t="s">
        <v>1</v>
      </c>
      <c r="N69" s="8" t="s">
        <v>25</v>
      </c>
      <c r="O69" s="57">
        <v>25.01</v>
      </c>
      <c r="P69" s="59">
        <v>50</v>
      </c>
    </row>
    <row r="70" spans="1:16" ht="16.5" hidden="1" thickBot="1" x14ac:dyDescent="0.3">
      <c r="H70" s="46" t="s">
        <v>33</v>
      </c>
      <c r="I70" s="61" t="s">
        <v>84</v>
      </c>
      <c r="M70" s="3" t="s">
        <v>1</v>
      </c>
      <c r="N70" s="8" t="s">
        <v>26</v>
      </c>
      <c r="O70" s="57">
        <v>25.01</v>
      </c>
      <c r="P70" s="59">
        <v>50</v>
      </c>
    </row>
    <row r="71" spans="1:16" ht="15.75" x14ac:dyDescent="0.25">
      <c r="M71" s="3" t="s">
        <v>1</v>
      </c>
      <c r="N71" s="8" t="s">
        <v>27</v>
      </c>
      <c r="O71" s="57">
        <v>25.01</v>
      </c>
      <c r="P71" s="59">
        <v>50</v>
      </c>
    </row>
    <row r="72" spans="1:16" ht="15.75" x14ac:dyDescent="0.25">
      <c r="M72" s="3" t="s">
        <v>1</v>
      </c>
      <c r="N72" s="8" t="s">
        <v>28</v>
      </c>
      <c r="O72" s="57">
        <v>25.01</v>
      </c>
      <c r="P72" s="59">
        <v>50</v>
      </c>
    </row>
    <row r="73" spans="1:16" ht="15.75" x14ac:dyDescent="0.25">
      <c r="M73" s="3" t="s">
        <v>1</v>
      </c>
      <c r="N73" s="8" t="s">
        <v>29</v>
      </c>
      <c r="O73" s="57">
        <v>25.01</v>
      </c>
      <c r="P73" s="59">
        <v>50</v>
      </c>
    </row>
    <row r="74" spans="1:16" ht="15.75" x14ac:dyDescent="0.25">
      <c r="M74" s="3" t="s">
        <v>2</v>
      </c>
      <c r="N74" s="8" t="s">
        <v>20</v>
      </c>
      <c r="O74" s="57">
        <v>25.01</v>
      </c>
      <c r="P74" s="59">
        <v>50</v>
      </c>
    </row>
    <row r="75" spans="1:16" ht="15.75" x14ac:dyDescent="0.25">
      <c r="M75" s="3" t="s">
        <v>2</v>
      </c>
      <c r="N75" s="8" t="s">
        <v>21</v>
      </c>
      <c r="O75" s="57">
        <v>25.01</v>
      </c>
      <c r="P75" s="59">
        <v>50</v>
      </c>
    </row>
    <row r="76" spans="1:16" ht="15.75" x14ac:dyDescent="0.25">
      <c r="M76" s="3" t="s">
        <v>2</v>
      </c>
      <c r="N76" s="8" t="s">
        <v>22</v>
      </c>
      <c r="O76" s="57">
        <v>25.01</v>
      </c>
      <c r="P76" s="59">
        <v>50</v>
      </c>
    </row>
    <row r="77" spans="1:16" ht="15.75" x14ac:dyDescent="0.25">
      <c r="M77" s="3" t="s">
        <v>2</v>
      </c>
      <c r="N77" s="8" t="s">
        <v>23</v>
      </c>
      <c r="O77" s="57">
        <v>25.01</v>
      </c>
      <c r="P77" s="59">
        <v>50</v>
      </c>
    </row>
    <row r="78" spans="1:16" ht="16.5" thickBot="1" x14ac:dyDescent="0.3">
      <c r="M78" s="4" t="s">
        <v>2</v>
      </c>
      <c r="N78" s="51" t="s">
        <v>24</v>
      </c>
      <c r="O78" s="58">
        <v>25.01</v>
      </c>
      <c r="P78" s="60">
        <v>50</v>
      </c>
    </row>
  </sheetData>
  <mergeCells count="53">
    <mergeCell ref="A49:B49"/>
    <mergeCell ref="A22:D22"/>
    <mergeCell ref="A23:D23"/>
    <mergeCell ref="A24:D24"/>
    <mergeCell ref="A27:A28"/>
    <mergeCell ref="B27:F28"/>
    <mergeCell ref="B30:F30"/>
    <mergeCell ref="A32:A33"/>
    <mergeCell ref="B32:F33"/>
    <mergeCell ref="A42:A45"/>
    <mergeCell ref="B46:F46"/>
    <mergeCell ref="A38:A41"/>
    <mergeCell ref="B42:F45"/>
    <mergeCell ref="A11:A12"/>
    <mergeCell ref="B11:K11"/>
    <mergeCell ref="A19:D20"/>
    <mergeCell ref="E19:K19"/>
    <mergeCell ref="A21:D21"/>
    <mergeCell ref="G27:G28"/>
    <mergeCell ref="H27:I28"/>
    <mergeCell ref="J27:K28"/>
    <mergeCell ref="B29:F29"/>
    <mergeCell ref="H29:I29"/>
    <mergeCell ref="J29:K29"/>
    <mergeCell ref="H30:I30"/>
    <mergeCell ref="J30:K30"/>
    <mergeCell ref="B31:F31"/>
    <mergeCell ref="H31:I31"/>
    <mergeCell ref="J31:K31"/>
    <mergeCell ref="J32:K33"/>
    <mergeCell ref="G38:G41"/>
    <mergeCell ref="J38:K41"/>
    <mergeCell ref="J34:K37"/>
    <mergeCell ref="H33:I33"/>
    <mergeCell ref="G32:G33"/>
    <mergeCell ref="H32:I32"/>
    <mergeCell ref="A34:A37"/>
    <mergeCell ref="B34:F37"/>
    <mergeCell ref="G34:G37"/>
    <mergeCell ref="H34:I35"/>
    <mergeCell ref="H36:I37"/>
    <mergeCell ref="J42:K45"/>
    <mergeCell ref="B38:F41"/>
    <mergeCell ref="H46:I46"/>
    <mergeCell ref="J46:K46"/>
    <mergeCell ref="B47:F47"/>
    <mergeCell ref="H47:I47"/>
    <mergeCell ref="J47:K47"/>
    <mergeCell ref="H44:I45"/>
    <mergeCell ref="H38:I39"/>
    <mergeCell ref="H40:I41"/>
    <mergeCell ref="G42:G45"/>
    <mergeCell ref="H42:I43"/>
  </mergeCells>
  <dataValidations count="1">
    <dataValidation type="list" allowBlank="1" showInputMessage="1" showErrorMessage="1" sqref="H38:I39" xr:uid="{4CAB2ABA-773D-420F-9DCB-7D5C18FEAAA7}">
      <formula1>$N$48:$N$73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Более_2_мм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2018-06-13T05:49:36Z</dcterms:modified>
</cp:coreProperties>
</file>