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330"/>
  <workbookPr filterPrivacy="1"/>
  <xr:revisionPtr revIDLastSave="0" documentId="10_ncr:8100000_{EA2816EF-5A18-4396-9905-23F8FFA69A69}" xr6:coauthVersionLast="33" xr6:coauthVersionMax="33" xr10:uidLastSave="{00000000-0000-0000-0000-000000000000}"/>
  <bookViews>
    <workbookView xWindow="0" yWindow="0" windowWidth="21570" windowHeight="10230" xr2:uid="{00000000-000D-0000-FFFF-FFFF00000000}"/>
  </bookViews>
  <sheets>
    <sheet name="Лист1" sheetId="1" r:id="rId1"/>
  </sheets>
  <definedNames>
    <definedName name="Более_2_мм">Лист1!#REF!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 l="1"/>
  <c r="H14" i="1"/>
  <c r="I14" i="1"/>
  <c r="J14" i="1"/>
  <c r="K14" i="1"/>
  <c r="C5" i="1"/>
  <c r="D5" i="1"/>
  <c r="E5" i="1"/>
  <c r="F5" i="1"/>
  <c r="G5" i="1"/>
  <c r="H5" i="1"/>
  <c r="I5" i="1"/>
  <c r="J5" i="1"/>
  <c r="K5" i="1"/>
  <c r="B5" i="1"/>
  <c r="E14" i="1"/>
  <c r="E15" i="1" s="1"/>
  <c r="C53" i="1"/>
  <c r="J24" i="1"/>
  <c r="J34" i="1" s="1"/>
  <c r="D50" i="1" s="1"/>
  <c r="H16" i="1"/>
  <c r="G16" i="1"/>
  <c r="F16" i="1"/>
  <c r="K8" i="1"/>
  <c r="K16" i="1" s="1"/>
  <c r="J8" i="1"/>
  <c r="J16" i="1" s="1"/>
  <c r="I8" i="1"/>
  <c r="I16" i="1" s="1"/>
  <c r="H8" i="1"/>
  <c r="G8" i="1"/>
  <c r="F8" i="1"/>
  <c r="E8" i="1"/>
  <c r="E16" i="1" s="1"/>
  <c r="D8" i="1"/>
  <c r="C8" i="1"/>
  <c r="B8" i="1"/>
  <c r="K6" i="1"/>
  <c r="K13" i="1" s="1"/>
  <c r="J6" i="1"/>
  <c r="I6" i="1"/>
  <c r="H6" i="1"/>
  <c r="G6" i="1"/>
  <c r="G13" i="1" s="1"/>
  <c r="F6" i="1"/>
  <c r="J26" i="1" s="1"/>
  <c r="B50" i="1" s="1"/>
  <c r="E6" i="1"/>
  <c r="D6" i="1"/>
  <c r="C6" i="1"/>
  <c r="B6" i="1"/>
  <c r="J13" i="1"/>
  <c r="I13" i="1"/>
  <c r="H13" i="1"/>
  <c r="F13" i="1"/>
  <c r="F14" i="1" s="1"/>
  <c r="A50" i="1" l="1"/>
  <c r="A52" i="1" s="1"/>
  <c r="H24" i="1" s="1"/>
  <c r="A53" i="1" s="1"/>
  <c r="F15" i="1"/>
  <c r="G15" i="1" s="1"/>
  <c r="H15" i="1" s="1"/>
  <c r="I15" i="1" s="1"/>
  <c r="J15" i="1" s="1"/>
  <c r="K15" i="1" s="1"/>
  <c r="J30" i="1"/>
  <c r="H25" i="1" l="1"/>
  <c r="B52" i="1"/>
  <c r="H26" i="1" s="1"/>
  <c r="D52" i="1"/>
  <c r="H34" i="1" s="1"/>
  <c r="D53" i="1" s="1"/>
  <c r="C50" i="1"/>
  <c r="C52" i="1" s="1"/>
  <c r="H32" i="1"/>
  <c r="A55" i="1" l="1"/>
  <c r="B41" i="1"/>
  <c r="H36" i="1"/>
  <c r="B53" i="1"/>
  <c r="H28" i="1"/>
</calcChain>
</file>

<file path=xl/sharedStrings.xml><?xml version="1.0" encoding="utf-8"?>
<sst xmlns="http://schemas.openxmlformats.org/spreadsheetml/2006/main" count="221" uniqueCount="107">
  <si>
    <t>Супесь</t>
  </si>
  <si>
    <t>Суглинок</t>
  </si>
  <si>
    <t>Глина</t>
  </si>
  <si>
    <t>Содержание песчаных частиц (2-0,05 мм), % по массе</t>
  </si>
  <si>
    <t>песчанистая</t>
  </si>
  <si>
    <t>пылеватая</t>
  </si>
  <si>
    <t>легкий песчанистый</t>
  </si>
  <si>
    <t>легкий пылеватый</t>
  </si>
  <si>
    <t>тяжелый песчанистый</t>
  </si>
  <si>
    <t>тяжелый пылеватый</t>
  </si>
  <si>
    <t>легкая песчанистая</t>
  </si>
  <si>
    <t>легкая пылеватая</t>
  </si>
  <si>
    <t>тяжелая</t>
  </si>
  <si>
    <t>Содержание частиц размером более 2 мм, % по массе</t>
  </si>
  <si>
    <t>с галькой</t>
  </si>
  <si>
    <t>с щебнем</t>
  </si>
  <si>
    <t>с гравием</t>
  </si>
  <si>
    <t>с дресвой</t>
  </si>
  <si>
    <t>с ракушкой</t>
  </si>
  <si>
    <t xml:space="preserve">Глина </t>
  </si>
  <si>
    <t>галечниковая</t>
  </si>
  <si>
    <t>щебенистая</t>
  </si>
  <si>
    <t>гравелистая</t>
  </si>
  <si>
    <t>дресвяная</t>
  </si>
  <si>
    <t>ракушечная</t>
  </si>
  <si>
    <t>галечниковый</t>
  </si>
  <si>
    <t>щебенистый</t>
  </si>
  <si>
    <t>гравелистый</t>
  </si>
  <si>
    <t xml:space="preserve">Супесь </t>
  </si>
  <si>
    <t>твердая</t>
  </si>
  <si>
    <t>пластичная</t>
  </si>
  <si>
    <t>текучая</t>
  </si>
  <si>
    <t>твердый</t>
  </si>
  <si>
    <t>полутвердый</t>
  </si>
  <si>
    <t>тугопластичный</t>
  </si>
  <si>
    <t>мягкопластичный</t>
  </si>
  <si>
    <t>текучепластичный</t>
  </si>
  <si>
    <t>текучий</t>
  </si>
  <si>
    <t>полутвердая</t>
  </si>
  <si>
    <t>тугопластичная</t>
  </si>
  <si>
    <t>мягкопластичная</t>
  </si>
  <si>
    <t>текучепластичная</t>
  </si>
  <si>
    <r>
      <t xml:space="preserve">Число пластичности </t>
    </r>
    <r>
      <rPr>
        <sz val="16"/>
        <color theme="1"/>
        <rFont val="Times New Roman"/>
        <family val="1"/>
        <charset val="204"/>
      </rPr>
      <t>I</t>
    </r>
    <r>
      <rPr>
        <vertAlign val="subscript"/>
        <sz val="11"/>
        <color theme="1"/>
        <rFont val="Times New Roman"/>
        <family val="1"/>
        <charset val="204"/>
      </rPr>
      <t>p</t>
    </r>
    <r>
      <rPr>
        <sz val="11"/>
        <color theme="1"/>
        <rFont val="Times New Roman"/>
        <family val="1"/>
        <charset val="204"/>
      </rPr>
      <t xml:space="preserve"> , %</t>
    </r>
  </si>
  <si>
    <r>
      <t xml:space="preserve">Показатель текучести </t>
    </r>
    <r>
      <rPr>
        <sz val="16"/>
        <color theme="1"/>
        <rFont val="Times New Roman"/>
        <family val="1"/>
        <charset val="204"/>
      </rPr>
      <t>I</t>
    </r>
    <r>
      <rPr>
        <vertAlign val="subscript"/>
        <sz val="11"/>
        <color theme="1"/>
        <rFont val="Times New Roman"/>
        <family val="1"/>
        <charset val="204"/>
      </rPr>
      <t>L</t>
    </r>
    <r>
      <rPr>
        <sz val="11"/>
        <color theme="1"/>
        <rFont val="Times New Roman"/>
        <family val="1"/>
        <charset val="204"/>
      </rPr>
      <t xml:space="preserve"> , д.е.</t>
    </r>
  </si>
  <si>
    <t>Ip , %</t>
  </si>
  <si>
    <t>min</t>
  </si>
  <si>
    <t>max</t>
  </si>
  <si>
    <t>Песок 2-0,05</t>
  </si>
  <si>
    <t>Показатель текучести IL , д.е.</t>
  </si>
  <si>
    <t>Остатки</t>
  </si>
  <si>
    <t>Размеры отверстий сит, мм.</t>
  </si>
  <si>
    <t>дно</t>
  </si>
  <si>
    <t>частные, гр</t>
  </si>
  <si>
    <t>частные, %</t>
  </si>
  <si>
    <t>полные, %</t>
  </si>
  <si>
    <t>полные проходы, %</t>
  </si>
  <si>
    <t>2. Зерновой состав грунта после удаления зерен крупнее 2 мм:</t>
  </si>
  <si>
    <t>3. Физико-механические показатели грунта:</t>
  </si>
  <si>
    <t>№ п/п</t>
  </si>
  <si>
    <t>Наименование показателя</t>
  </si>
  <si>
    <t>Ед. изм.</t>
  </si>
  <si>
    <t>Требования
ГОСТ 25100-2011</t>
  </si>
  <si>
    <t>Фактические значения</t>
  </si>
  <si>
    <t>Естественная влажность</t>
  </si>
  <si>
    <t>%</t>
  </si>
  <si>
    <t>не нормируется</t>
  </si>
  <si>
    <t>Граница раскатывания</t>
  </si>
  <si>
    <t>Граница текучести</t>
  </si>
  <si>
    <t>Число пластичности</t>
  </si>
  <si>
    <t>-</t>
  </si>
  <si>
    <t>Содержание песчаных частиц 2 – 0,05 мм</t>
  </si>
  <si>
    <t>Показатель текучести</t>
  </si>
  <si>
    <t>Максимальная плотность грунта</t>
  </si>
  <si>
    <t>г/см³</t>
  </si>
  <si>
    <t>Оптимальная влажность грунта</t>
  </si>
  <si>
    <t>Содержание частиц размером более 2 мм</t>
  </si>
  <si>
    <t>Таблица №1</t>
  </si>
  <si>
    <t>Таблица №2</t>
  </si>
  <si>
    <t>Таблица №3</t>
  </si>
  <si>
    <t>Таблица №4</t>
  </si>
  <si>
    <r>
      <t>Заключение:</t>
    </r>
    <r>
      <rPr>
        <sz val="11"/>
        <color indexed="63"/>
        <rFont val="Times New Roman"/>
        <family val="1"/>
        <charset val="204"/>
      </rPr>
      <t xml:space="preserve"> </t>
    </r>
  </si>
  <si>
    <t>Грунт классифицируется, как</t>
  </si>
  <si>
    <t>глина</t>
  </si>
  <si>
    <t>суглинок</t>
  </si>
  <si>
    <t>супесь</t>
  </si>
  <si>
    <t>по ГОСТ 25100-2011 табл. Б. 16, Б. 17, Б. 18, Б. 19.</t>
  </si>
  <si>
    <t>по ГОСТ 25100-2011 табл. Б. 16, Б. 17, Б. 19.</t>
  </si>
  <si>
    <t>1. Зерновой состав грунта:</t>
  </si>
  <si>
    <t>Грунт переувлажнен, подлежит замене.</t>
  </si>
  <si>
    <r>
      <rPr>
        <i/>
        <sz val="11"/>
        <color theme="1"/>
        <rFont val="Times New Roman"/>
        <family val="1"/>
        <charset val="204"/>
      </rPr>
      <t>I</t>
    </r>
    <r>
      <rPr>
        <i/>
        <vertAlign val="subscript"/>
        <sz val="8"/>
        <color theme="1"/>
        <rFont val="Times New Roman"/>
        <family val="1"/>
        <charset val="204"/>
      </rPr>
      <t>L</t>
    </r>
    <r>
      <rPr>
        <sz val="8"/>
        <color theme="1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>&lt; 0</t>
    </r>
  </si>
  <si>
    <t>≥ 50</t>
  </si>
  <si>
    <r>
      <t>1 ≤ I</t>
    </r>
    <r>
      <rPr>
        <vertAlign val="subscript"/>
        <sz val="12"/>
        <rFont val="Times New Roman"/>
        <family val="1"/>
        <charset val="204"/>
      </rPr>
      <t>p</t>
    </r>
    <r>
      <rPr>
        <sz val="12"/>
        <rFont val="Times New Roman"/>
        <family val="1"/>
        <charset val="204"/>
      </rPr>
      <t xml:space="preserve"> &lt; 7</t>
    </r>
  </si>
  <si>
    <r>
      <t>0 ≤</t>
    </r>
    <r>
      <rPr>
        <sz val="9.35"/>
        <color theme="1"/>
        <rFont val="Times New Roman"/>
        <family val="1"/>
        <charset val="204"/>
      </rPr>
      <t xml:space="preserve"> </t>
    </r>
    <r>
      <rPr>
        <i/>
        <sz val="11"/>
        <color theme="1"/>
        <rFont val="Times New Roman"/>
        <family val="1"/>
        <charset val="204"/>
      </rPr>
      <t>I</t>
    </r>
    <r>
      <rPr>
        <i/>
        <vertAlign val="subscript"/>
        <sz val="9"/>
        <color theme="1"/>
        <rFont val="Times New Roman"/>
        <family val="1"/>
        <charset val="204"/>
      </rPr>
      <t>L</t>
    </r>
    <r>
      <rPr>
        <sz val="11"/>
        <color theme="1"/>
        <rFont val="Times New Roman"/>
        <family val="1"/>
        <charset val="204"/>
      </rPr>
      <t xml:space="preserve"> ≤</t>
    </r>
    <r>
      <rPr>
        <sz val="9.35"/>
        <color theme="1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>1,00</t>
    </r>
  </si>
  <si>
    <t>&lt; 50</t>
  </si>
  <si>
    <r>
      <t>7 ≤ I</t>
    </r>
    <r>
      <rPr>
        <vertAlign val="subscript"/>
        <sz val="12"/>
        <rFont val="Times New Roman"/>
        <family val="1"/>
        <charset val="204"/>
      </rPr>
      <t>p</t>
    </r>
    <r>
      <rPr>
        <sz val="12"/>
        <rFont val="Times New Roman"/>
        <family val="1"/>
        <charset val="204"/>
      </rPr>
      <t xml:space="preserve"> &lt; 17</t>
    </r>
  </si>
  <si>
    <r>
      <rPr>
        <i/>
        <sz val="11"/>
        <color theme="1"/>
        <rFont val="Times New Roman"/>
        <family val="1"/>
        <charset val="204"/>
      </rPr>
      <t>I</t>
    </r>
    <r>
      <rPr>
        <i/>
        <vertAlign val="subscript"/>
        <sz val="9"/>
        <color theme="1"/>
        <rFont val="Times New Roman"/>
        <family val="1"/>
        <charset val="204"/>
      </rPr>
      <t>L</t>
    </r>
    <r>
      <rPr>
        <sz val="11"/>
        <color theme="1"/>
        <rFont val="Times New Roman"/>
        <family val="1"/>
        <charset val="204"/>
      </rPr>
      <t xml:space="preserve"> &gt; 1,00</t>
    </r>
  </si>
  <si>
    <t>≥ 40</t>
  </si>
  <si>
    <r>
      <t>I</t>
    </r>
    <r>
      <rPr>
        <vertAlign val="subscript"/>
        <sz val="12"/>
        <rFont val="Times New Roman"/>
        <family val="1"/>
        <charset val="204"/>
      </rPr>
      <t>p</t>
    </r>
    <r>
      <rPr>
        <sz val="12"/>
        <rFont val="Times New Roman"/>
        <family val="1"/>
        <charset val="204"/>
      </rPr>
      <t xml:space="preserve"> ≥ 17</t>
    </r>
  </si>
  <si>
    <r>
      <rPr>
        <i/>
        <sz val="11"/>
        <color theme="1"/>
        <rFont val="Times New Roman"/>
        <family val="1"/>
        <charset val="204"/>
      </rPr>
      <t>I</t>
    </r>
    <r>
      <rPr>
        <i/>
        <vertAlign val="subscript"/>
        <sz val="9"/>
        <color theme="1"/>
        <rFont val="Times New Roman"/>
        <family val="1"/>
        <charset val="204"/>
      </rPr>
      <t>L</t>
    </r>
    <r>
      <rPr>
        <sz val="11"/>
        <color theme="1"/>
        <rFont val="Times New Roman"/>
        <family val="1"/>
        <charset val="204"/>
      </rPr>
      <t xml:space="preserve"> &lt; 0</t>
    </r>
  </si>
  <si>
    <t>&lt; 40</t>
  </si>
  <si>
    <r>
      <t>0 ≤</t>
    </r>
    <r>
      <rPr>
        <sz val="9.35"/>
        <color theme="1"/>
        <rFont val="Times New Roman"/>
        <family val="1"/>
        <charset val="204"/>
      </rPr>
      <t xml:space="preserve"> </t>
    </r>
    <r>
      <rPr>
        <i/>
        <sz val="11"/>
        <color theme="1"/>
        <rFont val="Times New Roman"/>
        <family val="1"/>
        <charset val="204"/>
      </rPr>
      <t>I</t>
    </r>
    <r>
      <rPr>
        <i/>
        <vertAlign val="subscript"/>
        <sz val="9"/>
        <color theme="1"/>
        <rFont val="Times New Roman"/>
        <family val="1"/>
        <charset val="204"/>
      </rPr>
      <t>L</t>
    </r>
    <r>
      <rPr>
        <sz val="11"/>
        <color theme="1"/>
        <rFont val="Times New Roman"/>
        <family val="1"/>
        <charset val="204"/>
      </rPr>
      <t xml:space="preserve"> ≤</t>
    </r>
    <r>
      <rPr>
        <sz val="9.35"/>
        <color theme="1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>0,25</t>
    </r>
  </si>
  <si>
    <t>не регламентируется</t>
  </si>
  <si>
    <r>
      <t>0,25 ≤</t>
    </r>
    <r>
      <rPr>
        <sz val="9.35"/>
        <color theme="1"/>
        <rFont val="Times New Roman"/>
        <family val="1"/>
        <charset val="204"/>
      </rPr>
      <t xml:space="preserve"> </t>
    </r>
    <r>
      <rPr>
        <i/>
        <sz val="11"/>
        <color theme="1"/>
        <rFont val="Times New Roman"/>
        <family val="1"/>
        <charset val="204"/>
      </rPr>
      <t>I</t>
    </r>
    <r>
      <rPr>
        <i/>
        <vertAlign val="subscript"/>
        <sz val="9"/>
        <color theme="1"/>
        <rFont val="Times New Roman"/>
        <family val="1"/>
        <charset val="204"/>
      </rPr>
      <t>L</t>
    </r>
    <r>
      <rPr>
        <sz val="9"/>
        <color theme="1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>≤</t>
    </r>
    <r>
      <rPr>
        <sz val="9.35"/>
        <color theme="1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>0,50</t>
    </r>
  </si>
  <si>
    <r>
      <t>0,50 ≤</t>
    </r>
    <r>
      <rPr>
        <sz val="9.35"/>
        <color theme="1"/>
        <rFont val="Times New Roman"/>
        <family val="1"/>
        <charset val="204"/>
      </rPr>
      <t xml:space="preserve"> </t>
    </r>
    <r>
      <rPr>
        <i/>
        <sz val="11"/>
        <color theme="1"/>
        <rFont val="Times New Roman"/>
        <family val="1"/>
        <charset val="204"/>
      </rPr>
      <t>I</t>
    </r>
    <r>
      <rPr>
        <i/>
        <vertAlign val="subscript"/>
        <sz val="9"/>
        <color theme="1"/>
        <rFont val="Times New Roman"/>
        <family val="1"/>
        <charset val="204"/>
      </rPr>
      <t>L</t>
    </r>
    <r>
      <rPr>
        <sz val="11"/>
        <color theme="1"/>
        <rFont val="Times New Roman"/>
        <family val="1"/>
        <charset val="204"/>
      </rPr>
      <t xml:space="preserve"> ≤</t>
    </r>
    <r>
      <rPr>
        <sz val="9.35"/>
        <color theme="1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>0,75</t>
    </r>
  </si>
  <si>
    <r>
      <t>0,75 ≤</t>
    </r>
    <r>
      <rPr>
        <sz val="9.35"/>
        <color theme="1"/>
        <rFont val="Times New Roman"/>
        <family val="1"/>
        <charset val="204"/>
      </rPr>
      <t xml:space="preserve"> </t>
    </r>
    <r>
      <rPr>
        <i/>
        <sz val="11"/>
        <color theme="1"/>
        <rFont val="Times New Roman"/>
        <family val="1"/>
        <charset val="204"/>
      </rPr>
      <t>I</t>
    </r>
    <r>
      <rPr>
        <i/>
        <vertAlign val="subscript"/>
        <sz val="9"/>
        <color theme="1"/>
        <rFont val="Times New Roman"/>
        <family val="1"/>
        <charset val="204"/>
      </rPr>
      <t>L</t>
    </r>
    <r>
      <rPr>
        <sz val="11"/>
        <color theme="1"/>
        <rFont val="Times New Roman"/>
        <family val="1"/>
        <charset val="204"/>
      </rPr>
      <t xml:space="preserve"> ≤</t>
    </r>
    <r>
      <rPr>
        <sz val="9.35"/>
        <color theme="1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>1,00</t>
    </r>
  </si>
  <si>
    <r>
      <rPr>
        <i/>
        <sz val="11"/>
        <color theme="1"/>
        <rFont val="Times New Roman"/>
        <family val="1"/>
        <charset val="204"/>
      </rPr>
      <t>I</t>
    </r>
    <r>
      <rPr>
        <i/>
        <vertAlign val="subscript"/>
        <sz val="9"/>
        <color theme="1"/>
        <rFont val="Times New Roman"/>
        <family val="1"/>
        <charset val="204"/>
      </rPr>
      <t>L</t>
    </r>
    <r>
      <rPr>
        <sz val="9"/>
        <color theme="1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>&lt; 0</t>
    </r>
  </si>
  <si>
    <r>
      <t>0,25 ≤</t>
    </r>
    <r>
      <rPr>
        <sz val="9.35"/>
        <color theme="1"/>
        <rFont val="Times New Roman"/>
        <family val="1"/>
        <charset val="204"/>
      </rPr>
      <t xml:space="preserve"> </t>
    </r>
    <r>
      <rPr>
        <i/>
        <sz val="11"/>
        <color theme="1"/>
        <rFont val="Times New Roman"/>
        <family val="1"/>
        <charset val="204"/>
      </rPr>
      <t>I</t>
    </r>
    <r>
      <rPr>
        <i/>
        <vertAlign val="subscript"/>
        <sz val="9"/>
        <color theme="1"/>
        <rFont val="Times New Roman"/>
        <family val="1"/>
        <charset val="204"/>
      </rPr>
      <t>L</t>
    </r>
    <r>
      <rPr>
        <sz val="11"/>
        <color theme="1"/>
        <rFont val="Times New Roman"/>
        <family val="1"/>
        <charset val="204"/>
      </rPr>
      <t xml:space="preserve"> ≤</t>
    </r>
    <r>
      <rPr>
        <sz val="9.35"/>
        <color theme="1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>0,50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</si>
</sst>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 Cyr"/>
      <charset val="204"/>
    </font>
    <font>
      <sz val="11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vertAlign val="subscript"/>
      <sz val="11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i/>
      <vertAlign val="subscript"/>
      <sz val="8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vertAlign val="subscript"/>
      <sz val="12"/>
      <name val="Times New Roman"/>
      <family val="1"/>
      <charset val="204"/>
    </font>
    <font>
      <sz val="9.35"/>
      <color theme="1"/>
      <name val="Times New Roman"/>
      <family val="1"/>
      <charset val="204"/>
    </font>
    <font>
      <i/>
      <vertAlign val="subscript"/>
      <sz val="9"/>
      <color theme="1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>
      <alignment vertical="center"/>
    </xf>
  </cellStyleXfs>
  <cellXfs count="170">
    <xf numFmtId="0" fontId="0" fillId="0" borderId="0" xfId="0"/>
    <xf numFmtId="0" fontId="6" fillId="0" borderId="23" xfId="2" applyFont="1" applyBorder="1" applyAlignment="1">
      <alignment horizontal="center" vertical="center" wrapText="1"/>
    </xf>
    <xf numFmtId="0" fontId="6" fillId="0" borderId="30" xfId="2" applyFont="1" applyBorder="1" applyAlignment="1">
      <alignment horizontal="center" vertical="center" wrapText="1"/>
    </xf>
    <xf numFmtId="0" fontId="6" fillId="0" borderId="31" xfId="2" applyFont="1" applyBorder="1" applyAlignment="1">
      <alignment horizontal="center" vertical="center" wrapText="1"/>
    </xf>
    <xf numFmtId="1" fontId="7" fillId="0" borderId="32" xfId="2" applyNumberFormat="1" applyFont="1" applyFill="1" applyBorder="1" applyAlignment="1">
      <alignment horizontal="center"/>
    </xf>
    <xf numFmtId="2" fontId="7" fillId="0" borderId="33" xfId="2" applyNumberFormat="1" applyFont="1" applyFill="1" applyBorder="1" applyAlignment="1">
      <alignment horizontal="center"/>
    </xf>
    <xf numFmtId="2" fontId="7" fillId="0" borderId="34" xfId="2" applyNumberFormat="1" applyFont="1" applyFill="1" applyBorder="1" applyAlignment="1">
      <alignment horizontal="center"/>
    </xf>
    <xf numFmtId="2" fontId="7" fillId="0" borderId="15" xfId="2" applyNumberFormat="1" applyFont="1" applyFill="1" applyBorder="1" applyAlignment="1">
      <alignment horizontal="center"/>
    </xf>
    <xf numFmtId="2" fontId="7" fillId="0" borderId="7" xfId="2" applyNumberFormat="1" applyFont="1" applyFill="1" applyBorder="1" applyAlignment="1">
      <alignment horizontal="center"/>
    </xf>
    <xf numFmtId="2" fontId="7" fillId="0" borderId="36" xfId="2" applyNumberFormat="1" applyFont="1" applyFill="1" applyBorder="1" applyAlignment="1">
      <alignment horizontal="center"/>
    </xf>
    <xf numFmtId="2" fontId="7" fillId="0" borderId="40" xfId="2" applyNumberFormat="1" applyFont="1" applyFill="1" applyBorder="1" applyAlignment="1">
      <alignment horizontal="center"/>
    </xf>
    <xf numFmtId="2" fontId="7" fillId="0" borderId="4" xfId="2" applyNumberFormat="1" applyFont="1" applyFill="1" applyBorder="1" applyAlignment="1">
      <alignment horizontal="center"/>
    </xf>
    <xf numFmtId="0" fontId="6" fillId="0" borderId="0" xfId="2" applyFont="1" applyAlignment="1">
      <alignment horizontal="center" vertical="center" wrapText="1"/>
    </xf>
    <xf numFmtId="0" fontId="7" fillId="0" borderId="0" xfId="2" applyFont="1">
      <alignment vertical="center"/>
    </xf>
    <xf numFmtId="0" fontId="7" fillId="0" borderId="0" xfId="2" applyFont="1" applyFill="1" applyBorder="1" applyAlignment="1">
      <alignment horizontal="center" vertical="center"/>
    </xf>
    <xf numFmtId="2" fontId="7" fillId="0" borderId="0" xfId="2" applyNumberFormat="1" applyFont="1" applyFill="1" applyBorder="1" applyAlignment="1">
      <alignment horizontal="center"/>
    </xf>
    <xf numFmtId="0" fontId="7" fillId="0" borderId="0" xfId="2" applyFont="1" applyFill="1" applyAlignment="1">
      <alignment vertical="center"/>
    </xf>
    <xf numFmtId="0" fontId="7" fillId="0" borderId="0" xfId="0" applyFont="1" applyAlignment="1">
      <alignment vertical="center"/>
    </xf>
    <xf numFmtId="0" fontId="6" fillId="0" borderId="0" xfId="2" applyFont="1" applyBorder="1" applyAlignment="1">
      <alignment horizontal="center" vertical="top" wrapText="1"/>
    </xf>
    <xf numFmtId="0" fontId="6" fillId="0" borderId="0" xfId="2" applyFont="1" applyBorder="1" applyAlignment="1">
      <alignment horizontal="center" vertical="center" wrapText="1"/>
    </xf>
    <xf numFmtId="2" fontId="8" fillId="0" borderId="0" xfId="2" applyNumberFormat="1" applyFont="1" applyFill="1" applyBorder="1" applyAlignment="1">
      <alignment horizontal="center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top" wrapText="1"/>
    </xf>
    <xf numFmtId="2" fontId="7" fillId="0" borderId="0" xfId="0" applyNumberFormat="1" applyFont="1" applyBorder="1" applyAlignment="1">
      <alignment horizontal="center" vertical="center" wrapText="1"/>
    </xf>
    <xf numFmtId="0" fontId="6" fillId="0" borderId="45" xfId="2" applyFont="1" applyBorder="1" applyAlignment="1">
      <alignment horizontal="center" vertical="center" wrapText="1"/>
    </xf>
    <xf numFmtId="164" fontId="7" fillId="0" borderId="42" xfId="2" applyNumberFormat="1" applyFont="1" applyFill="1" applyBorder="1" applyAlignment="1">
      <alignment horizontal="center"/>
    </xf>
    <xf numFmtId="2" fontId="7" fillId="0" borderId="6" xfId="2" applyNumberFormat="1" applyFont="1" applyFill="1" applyBorder="1" applyAlignment="1">
      <alignment horizontal="center"/>
    </xf>
    <xf numFmtId="2" fontId="7" fillId="0" borderId="46" xfId="2" applyNumberFormat="1" applyFont="1" applyFill="1" applyBorder="1" applyAlignment="1">
      <alignment horizontal="center"/>
    </xf>
    <xf numFmtId="2" fontId="8" fillId="2" borderId="22" xfId="2" applyNumberFormat="1" applyFont="1" applyFill="1" applyBorder="1" applyAlignment="1">
      <alignment horizontal="center"/>
    </xf>
    <xf numFmtId="2" fontId="8" fillId="2" borderId="30" xfId="2" applyNumberFormat="1" applyFont="1" applyFill="1" applyBorder="1" applyAlignment="1">
      <alignment horizontal="center"/>
    </xf>
    <xf numFmtId="2" fontId="8" fillId="2" borderId="10" xfId="2" applyNumberFormat="1" applyFont="1" applyFill="1" applyBorder="1" applyAlignment="1">
      <alignment horizontal="center"/>
    </xf>
    <xf numFmtId="2" fontId="8" fillId="2" borderId="16" xfId="2" applyNumberFormat="1" applyFont="1" applyFill="1" applyBorder="1" applyAlignment="1">
      <alignment horizontal="center"/>
    </xf>
    <xf numFmtId="2" fontId="8" fillId="2" borderId="37" xfId="2" applyNumberFormat="1" applyFont="1" applyFill="1" applyBorder="1" applyAlignment="1">
      <alignment horizontal="center"/>
    </xf>
    <xf numFmtId="2" fontId="8" fillId="2" borderId="38" xfId="2" applyNumberFormat="1" applyFont="1" applyFill="1" applyBorder="1" applyAlignment="1">
      <alignment horizontal="center"/>
    </xf>
    <xf numFmtId="0" fontId="8" fillId="0" borderId="0" xfId="2" applyFont="1" applyAlignment="1">
      <alignment vertical="top" wrapText="1"/>
    </xf>
    <xf numFmtId="0" fontId="7" fillId="0" borderId="0" xfId="2" applyFont="1" applyAlignment="1">
      <alignment vertical="top"/>
    </xf>
    <xf numFmtId="0" fontId="8" fillId="0" borderId="25" xfId="2" applyFont="1" applyFill="1" applyBorder="1" applyAlignment="1">
      <alignment horizontal="center" vertical="center"/>
    </xf>
    <xf numFmtId="0" fontId="8" fillId="0" borderId="35" xfId="2" applyFont="1" applyFill="1" applyBorder="1" applyAlignment="1">
      <alignment horizontal="center" vertical="center"/>
    </xf>
    <xf numFmtId="0" fontId="8" fillId="0" borderId="29" xfId="2" applyFont="1" applyFill="1" applyBorder="1" applyAlignment="1">
      <alignment horizontal="center" vertical="center"/>
    </xf>
    <xf numFmtId="0" fontId="8" fillId="0" borderId="0" xfId="2" applyFont="1">
      <alignment vertical="center"/>
    </xf>
    <xf numFmtId="0" fontId="8" fillId="0" borderId="39" xfId="2" applyFont="1" applyFill="1" applyBorder="1" applyAlignment="1">
      <alignment horizontal="center" vertical="center" wrapText="1"/>
    </xf>
    <xf numFmtId="0" fontId="7" fillId="0" borderId="43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7" fillId="0" borderId="7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8" fillId="0" borderId="6" xfId="2" applyFont="1" applyFill="1" applyBorder="1" applyAlignment="1">
      <alignment horizontal="left" vertical="center"/>
    </xf>
    <xf numFmtId="0" fontId="8" fillId="0" borderId="7" xfId="2" applyFont="1" applyFill="1" applyBorder="1" applyAlignment="1">
      <alignment horizontal="left" vertical="center"/>
    </xf>
    <xf numFmtId="0" fontId="8" fillId="0" borderId="14" xfId="2" applyFont="1" applyFill="1" applyBorder="1" applyAlignment="1">
      <alignment horizontal="left" vertical="center"/>
    </xf>
    <xf numFmtId="0" fontId="8" fillId="0" borderId="45" xfId="2" applyFont="1" applyFill="1" applyBorder="1" applyAlignment="1">
      <alignment horizontal="left" vertical="center"/>
    </xf>
    <xf numFmtId="0" fontId="8" fillId="0" borderId="30" xfId="2" applyFont="1" applyFill="1" applyBorder="1" applyAlignment="1">
      <alignment horizontal="left" vertical="center"/>
    </xf>
    <xf numFmtId="0" fontId="8" fillId="0" borderId="8" xfId="2" applyFont="1" applyFill="1" applyBorder="1" applyAlignment="1">
      <alignment horizontal="left" vertical="center"/>
    </xf>
    <xf numFmtId="0" fontId="8" fillId="0" borderId="46" xfId="2" applyFont="1" applyFill="1" applyBorder="1" applyAlignment="1">
      <alignment horizontal="left" vertical="center"/>
    </xf>
    <xf numFmtId="0" fontId="8" fillId="0" borderId="47" xfId="2" applyFont="1" applyFill="1" applyBorder="1" applyAlignment="1">
      <alignment horizontal="left" vertical="center"/>
    </xf>
    <xf numFmtId="0" fontId="8" fillId="0" borderId="49" xfId="2" applyFont="1" applyFill="1" applyBorder="1" applyAlignment="1">
      <alignment horizontal="left" vertical="center"/>
    </xf>
    <xf numFmtId="0" fontId="8" fillId="0" borderId="42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7" fillId="0" borderId="7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center" vertical="center"/>
    </xf>
    <xf numFmtId="0" fontId="11" fillId="0" borderId="25" xfId="2" applyFont="1" applyBorder="1" applyAlignment="1">
      <alignment horizontal="center" vertical="center" wrapText="1"/>
    </xf>
    <xf numFmtId="0" fontId="11" fillId="0" borderId="29" xfId="2" applyFont="1" applyBorder="1" applyAlignment="1">
      <alignment horizontal="center" vertical="center" wrapText="1"/>
    </xf>
    <xf numFmtId="0" fontId="11" fillId="0" borderId="26" xfId="2" applyFont="1" applyBorder="1" applyAlignment="1">
      <alignment horizontal="center" vertical="top" wrapText="1"/>
    </xf>
    <xf numFmtId="0" fontId="11" fillId="0" borderId="27" xfId="2" applyFont="1" applyBorder="1" applyAlignment="1">
      <alignment horizontal="center" vertical="top" wrapText="1"/>
    </xf>
    <xf numFmtId="0" fontId="11" fillId="0" borderId="28" xfId="2" applyFont="1" applyBorder="1" applyAlignment="1">
      <alignment horizontal="center" vertical="top" wrapText="1"/>
    </xf>
    <xf numFmtId="0" fontId="11" fillId="0" borderId="42" xfId="2" applyFont="1" applyBorder="1" applyAlignment="1">
      <alignment horizontal="left" vertical="center" wrapText="1"/>
    </xf>
    <xf numFmtId="0" fontId="11" fillId="0" borderId="33" xfId="2" applyFont="1" applyBorder="1" applyAlignment="1">
      <alignment horizontal="left" vertical="center" wrapText="1"/>
    </xf>
    <xf numFmtId="0" fontId="11" fillId="0" borderId="48" xfId="2" applyFont="1" applyBorder="1" applyAlignment="1">
      <alignment horizontal="left" vertical="center" wrapText="1"/>
    </xf>
    <xf numFmtId="0" fontId="11" fillId="0" borderId="43" xfId="2" applyFont="1" applyBorder="1" applyAlignment="1">
      <alignment horizontal="left" vertical="center" wrapText="1"/>
    </xf>
    <xf numFmtId="0" fontId="11" fillId="0" borderId="37" xfId="2" applyFont="1" applyBorder="1" applyAlignment="1">
      <alignment horizontal="left" vertical="center" wrapText="1"/>
    </xf>
    <xf numFmtId="0" fontId="11" fillId="0" borderId="17" xfId="2" applyFont="1" applyBorder="1" applyAlignment="1">
      <alignment horizontal="left" vertical="center" wrapText="1"/>
    </xf>
    <xf numFmtId="0" fontId="8" fillId="0" borderId="44" xfId="2" applyFont="1" applyFill="1" applyBorder="1" applyAlignment="1">
      <alignment horizontal="left" vertical="center"/>
    </xf>
    <xf numFmtId="0" fontId="8" fillId="0" borderId="41" xfId="2" applyFont="1" applyFill="1" applyBorder="1" applyAlignment="1">
      <alignment horizontal="left" vertical="center"/>
    </xf>
    <xf numFmtId="0" fontId="8" fillId="0" borderId="11" xfId="2" applyFont="1" applyFill="1" applyBorder="1" applyAlignment="1">
      <alignment horizontal="left" vertical="center"/>
    </xf>
    <xf numFmtId="0" fontId="8" fillId="0" borderId="33" xfId="0" applyFont="1" applyBorder="1" applyAlignment="1">
      <alignment horizontal="center" vertical="center" wrapText="1"/>
    </xf>
    <xf numFmtId="0" fontId="8" fillId="0" borderId="34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36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2" fontId="7" fillId="0" borderId="15" xfId="0" applyNumberFormat="1" applyFont="1" applyBorder="1" applyAlignment="1">
      <alignment horizontal="center" vertical="center" wrapText="1"/>
    </xf>
    <xf numFmtId="0" fontId="10" fillId="2" borderId="21" xfId="0" applyFont="1" applyFill="1" applyBorder="1" applyAlignment="1">
      <alignment horizontal="center" vertical="center" wrapText="1"/>
    </xf>
    <xf numFmtId="0" fontId="10" fillId="2" borderId="24" xfId="0" applyFont="1" applyFill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2" fontId="7" fillId="0" borderId="7" xfId="0" applyNumberFormat="1" applyFont="1" applyBorder="1" applyAlignment="1">
      <alignment horizontal="center" vertical="center" wrapText="1"/>
    </xf>
    <xf numFmtId="2" fontId="7" fillId="0" borderId="36" xfId="0" applyNumberFormat="1" applyFont="1" applyBorder="1" applyAlignment="1">
      <alignment horizontal="center" vertical="center" wrapText="1"/>
    </xf>
    <xf numFmtId="0" fontId="7" fillId="0" borderId="37" xfId="0" applyFont="1" applyBorder="1" applyAlignment="1">
      <alignment horizontal="left" vertical="center" wrapText="1"/>
    </xf>
    <xf numFmtId="2" fontId="7" fillId="0" borderId="37" xfId="0" applyNumberFormat="1" applyFont="1" applyBorder="1" applyAlignment="1">
      <alignment horizontal="center" vertical="center" wrapText="1"/>
    </xf>
    <xf numFmtId="0" fontId="7" fillId="0" borderId="38" xfId="0" applyFont="1" applyBorder="1" applyAlignment="1">
      <alignment horizontal="center" vertical="center" wrapText="1"/>
    </xf>
    <xf numFmtId="0" fontId="7" fillId="0" borderId="0" xfId="2" applyFont="1" applyAlignment="1">
      <alignment horizontal="center" vertical="center"/>
    </xf>
    <xf numFmtId="0" fontId="14" fillId="0" borderId="0" xfId="0" applyFont="1"/>
    <xf numFmtId="0" fontId="7" fillId="2" borderId="0" xfId="2" applyFont="1" applyFill="1" applyBorder="1">
      <alignment vertical="center"/>
    </xf>
    <xf numFmtId="0" fontId="12" fillId="0" borderId="0" xfId="0" applyFont="1"/>
    <xf numFmtId="0" fontId="14" fillId="0" borderId="1" xfId="0" applyFont="1" applyBorder="1"/>
    <xf numFmtId="0" fontId="14" fillId="0" borderId="2" xfId="0" applyFont="1" applyBorder="1"/>
    <xf numFmtId="0" fontId="14" fillId="0" borderId="3" xfId="0" applyFont="1" applyBorder="1"/>
    <xf numFmtId="0" fontId="14" fillId="0" borderId="5" xfId="0" applyFont="1" applyBorder="1"/>
    <xf numFmtId="0" fontId="14" fillId="0" borderId="0" xfId="0" applyFont="1" applyBorder="1"/>
    <xf numFmtId="0" fontId="14" fillId="0" borderId="12" xfId="0" applyFont="1" applyBorder="1"/>
    <xf numFmtId="1" fontId="14" fillId="0" borderId="0" xfId="0" applyNumberFormat="1" applyFont="1" applyBorder="1"/>
    <xf numFmtId="1" fontId="14" fillId="0" borderId="12" xfId="0" applyNumberFormat="1" applyFont="1" applyBorder="1"/>
    <xf numFmtId="0" fontId="7" fillId="2" borderId="0" xfId="2" applyFont="1" applyFill="1" applyBorder="1" applyAlignment="1">
      <alignment vertical="center"/>
    </xf>
    <xf numFmtId="0" fontId="14" fillId="0" borderId="18" xfId="0" applyFont="1" applyBorder="1"/>
    <xf numFmtId="0" fontId="14" fillId="0" borderId="19" xfId="0" applyFont="1" applyBorder="1"/>
    <xf numFmtId="1" fontId="14" fillId="0" borderId="19" xfId="0" applyNumberFormat="1" applyFont="1" applyBorder="1"/>
    <xf numFmtId="1" fontId="14" fillId="0" borderId="20" xfId="0" applyNumberFormat="1" applyFont="1" applyBorder="1"/>
    <xf numFmtId="0" fontId="12" fillId="0" borderId="5" xfId="0" applyFont="1" applyFill="1" applyBorder="1"/>
    <xf numFmtId="2" fontId="9" fillId="2" borderId="0" xfId="2" applyNumberFormat="1" applyFont="1" applyFill="1" applyBorder="1" applyAlignment="1">
      <alignment horizontal="center" vertical="center" wrapText="1"/>
    </xf>
    <xf numFmtId="0" fontId="7" fillId="2" borderId="0" xfId="2" applyFont="1" applyFill="1" applyBorder="1" applyAlignment="1">
      <alignment horizontal="center" vertical="center"/>
    </xf>
    <xf numFmtId="0" fontId="8" fillId="2" borderId="0" xfId="2" applyFont="1" applyFill="1" applyBorder="1">
      <alignment vertical="center"/>
    </xf>
    <xf numFmtId="0" fontId="6" fillId="2" borderId="0" xfId="2" applyFont="1" applyFill="1" applyBorder="1" applyAlignment="1">
      <alignment vertical="top" wrapText="1"/>
    </xf>
    <xf numFmtId="0" fontId="6" fillId="2" borderId="0" xfId="2" applyFont="1" applyFill="1" applyBorder="1" applyAlignment="1">
      <alignment horizontal="center" vertical="center" wrapText="1"/>
    </xf>
    <xf numFmtId="0" fontId="7" fillId="2" borderId="0" xfId="2" applyNumberFormat="1" applyFont="1" applyFill="1" applyBorder="1" applyAlignment="1">
      <alignment horizontal="center"/>
    </xf>
    <xf numFmtId="2" fontId="7" fillId="2" borderId="0" xfId="2" applyNumberFormat="1" applyFont="1" applyFill="1" applyBorder="1" applyAlignment="1">
      <alignment horizontal="center"/>
    </xf>
    <xf numFmtId="0" fontId="14" fillId="0" borderId="20" xfId="0" applyFont="1" applyBorder="1"/>
    <xf numFmtId="0" fontId="8" fillId="0" borderId="43" xfId="0" applyFont="1" applyBorder="1" applyAlignment="1">
      <alignment horizontal="center" vertical="center"/>
    </xf>
    <xf numFmtId="0" fontId="8" fillId="0" borderId="37" xfId="0" applyFont="1" applyBorder="1" applyAlignment="1">
      <alignment horizontal="center" vertical="center"/>
    </xf>
    <xf numFmtId="0" fontId="8" fillId="0" borderId="37" xfId="0" applyFont="1" applyBorder="1" applyAlignment="1">
      <alignment horizontal="center" vertical="center" wrapText="1"/>
    </xf>
    <xf numFmtId="0" fontId="8" fillId="0" borderId="38" xfId="0" applyFont="1" applyBorder="1" applyAlignment="1">
      <alignment horizontal="center" vertical="center" wrapText="1"/>
    </xf>
    <xf numFmtId="0" fontId="7" fillId="0" borderId="44" xfId="0" applyFont="1" applyBorder="1" applyAlignment="1">
      <alignment horizontal="center" vertical="center"/>
    </xf>
    <xf numFmtId="0" fontId="7" fillId="0" borderId="41" xfId="0" applyFont="1" applyBorder="1" applyAlignment="1">
      <alignment horizontal="left" vertical="center" wrapText="1"/>
    </xf>
    <xf numFmtId="0" fontId="7" fillId="0" borderId="41" xfId="0" applyFont="1" applyBorder="1" applyAlignment="1">
      <alignment horizontal="center" vertical="center" wrapText="1"/>
    </xf>
    <xf numFmtId="0" fontId="11" fillId="0" borderId="41" xfId="0" applyFont="1" applyBorder="1" applyAlignment="1">
      <alignment horizontal="center" vertical="top" wrapText="1"/>
    </xf>
    <xf numFmtId="0" fontId="7" fillId="0" borderId="41" xfId="0" applyFont="1" applyBorder="1" applyAlignment="1">
      <alignment horizontal="center" vertical="top" wrapText="1"/>
    </xf>
    <xf numFmtId="0" fontId="7" fillId="0" borderId="51" xfId="0" applyFont="1" applyBorder="1" applyAlignment="1">
      <alignment horizontal="center" vertical="top" wrapText="1"/>
    </xf>
    <xf numFmtId="0" fontId="11" fillId="0" borderId="7" xfId="0" applyFont="1" applyBorder="1" applyAlignment="1">
      <alignment horizontal="center" vertical="center" wrapText="1"/>
    </xf>
    <xf numFmtId="0" fontId="11" fillId="0" borderId="30" xfId="0" applyFont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10" fillId="2" borderId="23" xfId="0" applyFont="1" applyFill="1" applyBorder="1" applyAlignment="1">
      <alignment horizontal="center" vertical="center" wrapText="1"/>
    </xf>
    <xf numFmtId="0" fontId="10" fillId="2" borderId="21" xfId="0" applyNumberFormat="1" applyFont="1" applyFill="1" applyBorder="1" applyAlignment="1">
      <alignment horizontal="center" vertical="center" wrapText="1"/>
    </xf>
    <xf numFmtId="0" fontId="10" fillId="2" borderId="24" xfId="0" applyNumberFormat="1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/>
    </xf>
    <xf numFmtId="0" fontId="10" fillId="2" borderId="23" xfId="0" applyFont="1" applyFill="1" applyBorder="1" applyAlignment="1">
      <alignment horizontal="center" vertical="center"/>
    </xf>
    <xf numFmtId="0" fontId="10" fillId="2" borderId="21" xfId="0" applyFont="1" applyFill="1" applyBorder="1" applyAlignment="1">
      <alignment horizontal="center" vertical="center"/>
    </xf>
    <xf numFmtId="0" fontId="10" fillId="2" borderId="24" xfId="0" applyFont="1" applyFill="1" applyBorder="1" applyAlignment="1">
      <alignment horizontal="center" vertical="center"/>
    </xf>
    <xf numFmtId="2" fontId="14" fillId="0" borderId="0" xfId="0" applyNumberFormat="1" applyFont="1" applyBorder="1"/>
    <xf numFmtId="0" fontId="9" fillId="0" borderId="9" xfId="0" applyFont="1" applyBorder="1" applyAlignment="1">
      <alignment horizontal="center" vertical="center"/>
    </xf>
    <xf numFmtId="2" fontId="9" fillId="0" borderId="15" xfId="0" applyNumberFormat="1" applyFont="1" applyBorder="1" applyAlignment="1">
      <alignment horizontal="center" vertical="center"/>
    </xf>
    <xf numFmtId="2" fontId="9" fillId="0" borderId="36" xfId="0" applyNumberFormat="1" applyFont="1" applyBorder="1" applyAlignment="1">
      <alignment horizontal="center" vertical="center"/>
    </xf>
    <xf numFmtId="164" fontId="14" fillId="0" borderId="0" xfId="0" applyNumberFormat="1" applyFont="1" applyBorder="1"/>
    <xf numFmtId="0" fontId="9" fillId="0" borderId="0" xfId="0" applyFont="1" applyBorder="1" applyAlignment="1">
      <alignment horizontal="center" vertical="center"/>
    </xf>
    <xf numFmtId="0" fontId="15" fillId="2" borderId="21" xfId="0" applyFont="1" applyFill="1" applyBorder="1" applyAlignment="1">
      <alignment horizontal="center" vertical="center" wrapText="1"/>
    </xf>
    <xf numFmtId="0" fontId="15" fillId="2" borderId="24" xfId="0" applyFont="1" applyFill="1" applyBorder="1" applyAlignment="1">
      <alignment horizontal="center" vertical="center" wrapText="1"/>
    </xf>
    <xf numFmtId="0" fontId="14" fillId="0" borderId="45" xfId="0" applyFont="1" applyBorder="1" applyAlignment="1">
      <alignment horizontal="center" vertical="center"/>
    </xf>
    <xf numFmtId="0" fontId="14" fillId="0" borderId="50" xfId="0" applyFont="1" applyBorder="1" applyAlignment="1">
      <alignment horizontal="center" vertical="center"/>
    </xf>
    <xf numFmtId="49" fontId="10" fillId="2" borderId="21" xfId="0" applyNumberFormat="1" applyFont="1" applyFill="1" applyBorder="1" applyAlignment="1">
      <alignment horizontal="center" vertical="center" wrapText="1"/>
    </xf>
    <xf numFmtId="49" fontId="10" fillId="2" borderId="24" xfId="0" applyNumberFormat="1" applyFont="1" applyFill="1" applyBorder="1" applyAlignment="1">
      <alignment horizontal="center" vertical="center" wrapText="1"/>
    </xf>
    <xf numFmtId="0" fontId="14" fillId="0" borderId="44" xfId="0" applyFont="1" applyBorder="1" applyAlignment="1">
      <alignment horizontal="center" vertical="center"/>
    </xf>
    <xf numFmtId="49" fontId="10" fillId="2" borderId="11" xfId="0" applyNumberFormat="1" applyFont="1" applyFill="1" applyBorder="1" applyAlignment="1">
      <alignment horizontal="center" vertical="center" wrapText="1"/>
    </xf>
    <xf numFmtId="49" fontId="10" fillId="2" borderId="13" xfId="0" applyNumberFormat="1" applyFont="1" applyFill="1" applyBorder="1" applyAlignment="1">
      <alignment horizontal="center" vertical="center" wrapText="1"/>
    </xf>
    <xf numFmtId="0" fontId="11" fillId="0" borderId="37" xfId="0" applyFont="1" applyBorder="1" applyAlignment="1">
      <alignment horizontal="center" vertical="top" wrapText="1"/>
    </xf>
    <xf numFmtId="0" fontId="14" fillId="0" borderId="5" xfId="0" applyFont="1" applyFill="1" applyBorder="1"/>
    <xf numFmtId="0" fontId="12" fillId="0" borderId="0" xfId="2" applyFont="1" applyAlignment="1">
      <alignment vertical="top"/>
    </xf>
    <xf numFmtId="0" fontId="14" fillId="0" borderId="5" xfId="1" applyFont="1" applyFill="1" applyBorder="1"/>
    <xf numFmtId="0" fontId="14" fillId="0" borderId="0" xfId="1" applyFont="1" applyFill="1" applyBorder="1"/>
    <xf numFmtId="0" fontId="16" fillId="0" borderId="0" xfId="0" applyFont="1"/>
    <xf numFmtId="0" fontId="3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center"/>
    </xf>
    <xf numFmtId="0" fontId="14" fillId="0" borderId="12" xfId="0" applyFont="1" applyBorder="1" applyAlignment="1">
      <alignment horizontal="center"/>
    </xf>
    <xf numFmtId="0" fontId="14" fillId="0" borderId="7" xfId="0" applyFont="1" applyBorder="1" applyAlignment="1">
      <alignment horizontal="center" vertical="center" wrapText="1" shrinkToFit="1"/>
    </xf>
    <xf numFmtId="0" fontId="14" fillId="0" borderId="7" xfId="0" applyFont="1" applyBorder="1" applyAlignment="1">
      <alignment horizontal="center" vertical="center"/>
    </xf>
    <xf numFmtId="2" fontId="14" fillId="0" borderId="7" xfId="0" applyNumberFormat="1" applyFont="1" applyBorder="1" applyAlignment="1">
      <alignment horizontal="center" vertical="center"/>
    </xf>
    <xf numFmtId="0" fontId="14" fillId="3" borderId="0" xfId="0" applyFont="1" applyFill="1"/>
    <xf numFmtId="0" fontId="23" fillId="0" borderId="0" xfId="0" applyFont="1" applyAlignment="1">
      <alignment horizontal="center" vertical="center"/>
    </xf>
    <xf numFmtId="0" fontId="14" fillId="2" borderId="0" xfId="0" applyFont="1" applyFill="1"/>
    <xf numFmtId="0" fontId="3" fillId="2" borderId="0" xfId="2" applyFont="1" applyFill="1" applyBorder="1">
      <alignment vertical="center"/>
    </xf>
    <xf numFmtId="0" fontId="3" fillId="0" borderId="0" xfId="2" applyFont="1">
      <alignment vertical="center"/>
    </xf>
    <xf numFmtId="0" fontId="16" fillId="2" borderId="0" xfId="0" applyFont="1" applyFill="1"/>
    <xf numFmtId="0" fontId="14" fillId="4" borderId="5" xfId="1" applyFont="1" applyFill="1" applyBorder="1"/>
    <xf numFmtId="0" fontId="14" fillId="4" borderId="0" xfId="1" applyFont="1" applyFill="1" applyBorder="1"/>
    <xf numFmtId="0" fontId="3" fillId="0" borderId="0" xfId="2" applyFont="1" applyAlignment="1">
      <alignment horizontal="center" vertical="center"/>
    </xf>
  </cellXfs>
  <cellStyles count="3">
    <cellStyle name="Обычный" xfId="0" builtinId="0"/>
    <cellStyle name="Обычный 2" xfId="1" xr:uid="{00000000-0005-0000-0000-000001000000}"/>
    <cellStyle name="Обычный 4" xfId="2" xr:uid="{DF23AB8A-4541-4BC3-99A2-9D62B6C04D3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79"/>
  <sheetViews>
    <sheetView tabSelected="1" topLeftCell="A19" zoomScale="85" zoomScaleNormal="85" workbookViewId="0">
      <selection activeCell="H30" sqref="H30:I31"/>
    </sheetView>
  </sheetViews>
  <sheetFormatPr defaultRowHeight="15" x14ac:dyDescent="0.25"/>
  <cols>
    <col min="1" max="1" width="14.7109375" customWidth="1"/>
    <col min="6" max="6" width="13.7109375" customWidth="1"/>
    <col min="10" max="10" width="12.7109375" customWidth="1"/>
    <col min="11" max="11" width="12.140625" customWidth="1"/>
    <col min="12" max="12" width="23.28515625" customWidth="1"/>
  </cols>
  <sheetData>
    <row r="1" spans="1:22" s="13" customFormat="1" ht="15.75" x14ac:dyDescent="0.25">
      <c r="A1" s="87"/>
      <c r="B1" s="87"/>
      <c r="C1" s="87"/>
      <c r="D1" s="87"/>
      <c r="E1" s="87"/>
      <c r="F1" s="87"/>
      <c r="G1" s="87"/>
      <c r="H1" s="87"/>
      <c r="I1" s="87"/>
      <c r="J1" s="87"/>
      <c r="K1" s="87"/>
      <c r="L1" s="88"/>
      <c r="M1" s="88"/>
      <c r="N1" s="88"/>
      <c r="O1" s="88"/>
      <c r="P1" s="88"/>
      <c r="Q1" s="88"/>
      <c r="R1" s="88"/>
      <c r="S1" s="88"/>
      <c r="T1" s="89"/>
      <c r="U1" s="89"/>
      <c r="V1" s="89"/>
    </row>
    <row r="2" spans="1:22" s="13" customFormat="1" ht="16.5" thickBot="1" x14ac:dyDescent="0.3">
      <c r="A2" s="39" t="s">
        <v>87</v>
      </c>
      <c r="L2" s="18"/>
      <c r="M2" s="90" t="s">
        <v>76</v>
      </c>
      <c r="N2" s="88"/>
      <c r="O2" s="88"/>
      <c r="P2" s="88"/>
      <c r="Q2" s="88"/>
      <c r="R2" s="88"/>
      <c r="S2" s="88"/>
      <c r="T2" s="89"/>
      <c r="U2" s="89"/>
      <c r="V2" s="89"/>
    </row>
    <row r="3" spans="1:22" s="13" customFormat="1" ht="15.75" customHeight="1" x14ac:dyDescent="0.25">
      <c r="A3" s="59" t="s">
        <v>49</v>
      </c>
      <c r="B3" s="61" t="s">
        <v>50</v>
      </c>
      <c r="C3" s="62"/>
      <c r="D3" s="62"/>
      <c r="E3" s="62"/>
      <c r="F3" s="62"/>
      <c r="G3" s="62"/>
      <c r="H3" s="62"/>
      <c r="I3" s="62"/>
      <c r="J3" s="62"/>
      <c r="K3" s="63"/>
      <c r="L3" s="19"/>
      <c r="M3" s="91"/>
      <c r="N3" s="92"/>
      <c r="O3" s="92" t="s">
        <v>44</v>
      </c>
      <c r="P3" s="93" t="s">
        <v>44</v>
      </c>
      <c r="Q3" s="88"/>
      <c r="R3" s="88"/>
      <c r="S3" s="88"/>
      <c r="T3" s="89"/>
      <c r="U3" s="89"/>
      <c r="V3" s="89"/>
    </row>
    <row r="4" spans="1:22" s="13" customFormat="1" ht="12.75" customHeight="1" thickBot="1" x14ac:dyDescent="0.3">
      <c r="A4" s="60"/>
      <c r="B4" s="1">
        <v>80</v>
      </c>
      <c r="C4" s="2">
        <v>10</v>
      </c>
      <c r="D4" s="2">
        <v>5</v>
      </c>
      <c r="E4" s="2">
        <v>2</v>
      </c>
      <c r="F4" s="2">
        <v>1</v>
      </c>
      <c r="G4" s="2">
        <v>0.5</v>
      </c>
      <c r="H4" s="2">
        <v>0.25</v>
      </c>
      <c r="I4" s="2">
        <v>0.1</v>
      </c>
      <c r="J4" s="2">
        <v>0.05</v>
      </c>
      <c r="K4" s="3" t="s">
        <v>51</v>
      </c>
      <c r="L4" s="15">
        <v>1000</v>
      </c>
      <c r="M4" s="94"/>
      <c r="N4" s="95"/>
      <c r="O4" s="95" t="s">
        <v>45</v>
      </c>
      <c r="P4" s="96" t="s">
        <v>46</v>
      </c>
      <c r="Q4" s="88"/>
      <c r="R4" s="88"/>
      <c r="S4" s="88"/>
      <c r="T4" s="89"/>
      <c r="U4" s="89"/>
      <c r="V4" s="89"/>
    </row>
    <row r="5" spans="1:22" s="13" customFormat="1" ht="15.75" x14ac:dyDescent="0.25">
      <c r="A5" s="36" t="s">
        <v>52</v>
      </c>
      <c r="B5" s="4">
        <f>B6*$L$4/100</f>
        <v>0</v>
      </c>
      <c r="C5" s="4">
        <f t="shared" ref="C5:K5" si="0">C6*$L$4/100</f>
        <v>0</v>
      </c>
      <c r="D5" s="4">
        <f t="shared" si="0"/>
        <v>0</v>
      </c>
      <c r="E5" s="4">
        <f t="shared" si="0"/>
        <v>0</v>
      </c>
      <c r="F5" s="4">
        <f t="shared" si="0"/>
        <v>0</v>
      </c>
      <c r="G5" s="4">
        <f t="shared" si="0"/>
        <v>45</v>
      </c>
      <c r="H5" s="4">
        <f t="shared" si="0"/>
        <v>64.600000000000009</v>
      </c>
      <c r="I5" s="4">
        <f t="shared" si="0"/>
        <v>358.1</v>
      </c>
      <c r="J5" s="4">
        <f t="shared" si="0"/>
        <v>214.99999999999991</v>
      </c>
      <c r="K5" s="4">
        <f t="shared" si="0"/>
        <v>317.2999999999999</v>
      </c>
      <c r="L5" s="15"/>
      <c r="M5" s="94" t="s">
        <v>84</v>
      </c>
      <c r="N5" s="95"/>
      <c r="O5" s="95">
        <v>1</v>
      </c>
      <c r="P5" s="96">
        <v>6.9999989999999999</v>
      </c>
      <c r="Q5" s="88"/>
      <c r="R5" s="88"/>
      <c r="S5" s="88"/>
      <c r="T5" s="89"/>
      <c r="U5" s="89"/>
      <c r="V5" s="89"/>
    </row>
    <row r="6" spans="1:22" s="13" customFormat="1" ht="15.75" x14ac:dyDescent="0.25">
      <c r="A6" s="37" t="s">
        <v>53</v>
      </c>
      <c r="B6" s="7">
        <f>B7</f>
        <v>0</v>
      </c>
      <c r="C6" s="8">
        <f>C7-B7</f>
        <v>0</v>
      </c>
      <c r="D6" s="8">
        <f t="shared" ref="D6:K6" si="1">D7-C7</f>
        <v>0</v>
      </c>
      <c r="E6" s="8">
        <f t="shared" si="1"/>
        <v>0</v>
      </c>
      <c r="F6" s="8">
        <f t="shared" si="1"/>
        <v>0</v>
      </c>
      <c r="G6" s="8">
        <f t="shared" si="1"/>
        <v>4.5</v>
      </c>
      <c r="H6" s="8">
        <f t="shared" si="1"/>
        <v>6.4600000000000009</v>
      </c>
      <c r="I6" s="8">
        <f t="shared" si="1"/>
        <v>35.81</v>
      </c>
      <c r="J6" s="8">
        <f t="shared" si="1"/>
        <v>21.499999999999993</v>
      </c>
      <c r="K6" s="9">
        <f t="shared" si="1"/>
        <v>31.72999999999999</v>
      </c>
      <c r="L6" s="20"/>
      <c r="M6" s="94" t="s">
        <v>83</v>
      </c>
      <c r="N6" s="95"/>
      <c r="O6" s="97">
        <v>7</v>
      </c>
      <c r="P6" s="98">
        <v>16.999998999999999</v>
      </c>
      <c r="Q6" s="88"/>
      <c r="R6" s="88"/>
      <c r="S6" s="88"/>
      <c r="T6" s="99"/>
      <c r="U6" s="99"/>
      <c r="V6" s="99"/>
    </row>
    <row r="7" spans="1:22" s="13" customFormat="1" ht="16.5" thickBot="1" x14ac:dyDescent="0.3">
      <c r="A7" s="38" t="s">
        <v>54</v>
      </c>
      <c r="B7" s="31">
        <v>0</v>
      </c>
      <c r="C7" s="32">
        <v>0</v>
      </c>
      <c r="D7" s="32">
        <v>0</v>
      </c>
      <c r="E7" s="32">
        <v>0</v>
      </c>
      <c r="F7" s="32">
        <v>0</v>
      </c>
      <c r="G7" s="32">
        <v>4.5</v>
      </c>
      <c r="H7" s="32">
        <v>10.96</v>
      </c>
      <c r="I7" s="32">
        <v>46.77</v>
      </c>
      <c r="J7" s="32">
        <v>68.27</v>
      </c>
      <c r="K7" s="33">
        <v>99.999999999999986</v>
      </c>
      <c r="L7" s="15"/>
      <c r="M7" s="100" t="s">
        <v>82</v>
      </c>
      <c r="N7" s="101"/>
      <c r="O7" s="102">
        <v>17</v>
      </c>
      <c r="P7" s="103">
        <v>100</v>
      </c>
      <c r="Q7" s="88"/>
      <c r="R7" s="88"/>
      <c r="S7" s="88"/>
      <c r="T7" s="99"/>
      <c r="U7" s="99"/>
      <c r="V7" s="99"/>
    </row>
    <row r="8" spans="1:22" s="13" customFormat="1" ht="12.75" customHeight="1" thickBot="1" x14ac:dyDescent="0.3">
      <c r="A8" s="40" t="s">
        <v>55</v>
      </c>
      <c r="B8" s="10">
        <f t="shared" ref="B8:K8" si="2">100-B7</f>
        <v>100</v>
      </c>
      <c r="C8" s="10">
        <f t="shared" si="2"/>
        <v>100</v>
      </c>
      <c r="D8" s="10">
        <f t="shared" si="2"/>
        <v>100</v>
      </c>
      <c r="E8" s="10">
        <f t="shared" si="2"/>
        <v>100</v>
      </c>
      <c r="F8" s="10">
        <f t="shared" si="2"/>
        <v>100</v>
      </c>
      <c r="G8" s="10">
        <f t="shared" si="2"/>
        <v>95.5</v>
      </c>
      <c r="H8" s="10">
        <f t="shared" si="2"/>
        <v>89.039999999999992</v>
      </c>
      <c r="I8" s="10">
        <f t="shared" si="2"/>
        <v>53.23</v>
      </c>
      <c r="J8" s="10">
        <f t="shared" si="2"/>
        <v>31.730000000000004</v>
      </c>
      <c r="K8" s="11">
        <f t="shared" si="2"/>
        <v>0</v>
      </c>
      <c r="L8" s="14"/>
      <c r="M8" s="104" t="s">
        <v>77</v>
      </c>
      <c r="N8" s="88"/>
      <c r="O8" s="88"/>
      <c r="P8" s="88"/>
      <c r="Q8" s="88"/>
      <c r="R8" s="88"/>
      <c r="S8" s="88"/>
      <c r="T8" s="89"/>
      <c r="U8" s="89"/>
      <c r="V8" s="89"/>
    </row>
    <row r="9" spans="1:22" s="13" customFormat="1" ht="15.75" hidden="1" x14ac:dyDescent="0.25">
      <c r="A9" s="88"/>
      <c r="B9" s="88"/>
      <c r="C9" s="88"/>
      <c r="D9" s="88"/>
      <c r="E9" s="88"/>
      <c r="F9" s="88"/>
      <c r="G9" s="88"/>
      <c r="H9" s="88"/>
      <c r="I9" s="88"/>
      <c r="J9" s="88"/>
      <c r="K9" s="88"/>
      <c r="L9" s="12"/>
      <c r="M9" s="91"/>
      <c r="N9" s="92"/>
      <c r="O9" s="92" t="s">
        <v>44</v>
      </c>
      <c r="P9" s="92" t="s">
        <v>44</v>
      </c>
      <c r="Q9" s="92" t="s">
        <v>47</v>
      </c>
      <c r="R9" s="93" t="s">
        <v>47</v>
      </c>
      <c r="S9" s="88"/>
      <c r="T9" s="105"/>
      <c r="U9" s="105"/>
      <c r="V9" s="89"/>
    </row>
    <row r="10" spans="1:22" s="13" customFormat="1" ht="16.5" thickBot="1" x14ac:dyDescent="0.3">
      <c r="A10" s="39" t="s">
        <v>56</v>
      </c>
      <c r="M10" s="94"/>
      <c r="N10" s="95"/>
      <c r="O10" s="95" t="s">
        <v>45</v>
      </c>
      <c r="P10" s="95" t="s">
        <v>46</v>
      </c>
      <c r="Q10" s="95" t="s">
        <v>45</v>
      </c>
      <c r="R10" s="96" t="s">
        <v>46</v>
      </c>
      <c r="S10" s="88"/>
      <c r="T10" s="106"/>
      <c r="U10" s="106"/>
      <c r="V10" s="107"/>
    </row>
    <row r="11" spans="1:22" s="13" customFormat="1" ht="15.75" customHeight="1" x14ac:dyDescent="0.25">
      <c r="A11" s="64" t="s">
        <v>49</v>
      </c>
      <c r="B11" s="65"/>
      <c r="C11" s="65"/>
      <c r="D11" s="66"/>
      <c r="E11" s="61" t="s">
        <v>50</v>
      </c>
      <c r="F11" s="62"/>
      <c r="G11" s="62"/>
      <c r="H11" s="62"/>
      <c r="I11" s="62"/>
      <c r="J11" s="62"/>
      <c r="K11" s="63"/>
      <c r="L11" s="18"/>
      <c r="M11" s="94" t="s">
        <v>0</v>
      </c>
      <c r="N11" s="95" t="s">
        <v>5</v>
      </c>
      <c r="O11" s="95">
        <v>1</v>
      </c>
      <c r="P11" s="95">
        <v>7</v>
      </c>
      <c r="Q11" s="97">
        <v>0</v>
      </c>
      <c r="R11" s="98">
        <v>49.999999000000003</v>
      </c>
      <c r="S11" s="88"/>
      <c r="T11" s="89"/>
      <c r="U11" s="89"/>
      <c r="V11" s="89"/>
    </row>
    <row r="12" spans="1:22" s="13" customFormat="1" ht="12.75" customHeight="1" thickBot="1" x14ac:dyDescent="0.3">
      <c r="A12" s="67"/>
      <c r="B12" s="68"/>
      <c r="C12" s="68"/>
      <c r="D12" s="69"/>
      <c r="E12" s="24">
        <v>2</v>
      </c>
      <c r="F12" s="2">
        <v>1</v>
      </c>
      <c r="G12" s="2">
        <v>0.5</v>
      </c>
      <c r="H12" s="2">
        <v>0.25</v>
      </c>
      <c r="I12" s="2">
        <v>0.1</v>
      </c>
      <c r="J12" s="2">
        <v>0.05</v>
      </c>
      <c r="K12" s="3" t="s">
        <v>51</v>
      </c>
      <c r="L12" s="19"/>
      <c r="M12" s="94" t="s">
        <v>0</v>
      </c>
      <c r="N12" s="95" t="s">
        <v>4</v>
      </c>
      <c r="O12" s="95">
        <v>1</v>
      </c>
      <c r="P12" s="95">
        <v>7</v>
      </c>
      <c r="Q12" s="97">
        <v>50</v>
      </c>
      <c r="R12" s="98">
        <v>100</v>
      </c>
      <c r="S12" s="88"/>
      <c r="T12" s="108"/>
      <c r="U12" s="108"/>
      <c r="V12" s="108"/>
    </row>
    <row r="13" spans="1:22" s="13" customFormat="1" ht="15.75" x14ac:dyDescent="0.25">
      <c r="A13" s="70" t="s">
        <v>52</v>
      </c>
      <c r="B13" s="71"/>
      <c r="C13" s="71"/>
      <c r="D13" s="72"/>
      <c r="E13" s="25">
        <v>0</v>
      </c>
      <c r="F13" s="5">
        <f t="shared" ref="F13:K13" si="3">F5</f>
        <v>0</v>
      </c>
      <c r="G13" s="5">
        <f t="shared" si="3"/>
        <v>45</v>
      </c>
      <c r="H13" s="5">
        <f t="shared" si="3"/>
        <v>64.600000000000009</v>
      </c>
      <c r="I13" s="5">
        <f t="shared" si="3"/>
        <v>358.1</v>
      </c>
      <c r="J13" s="5">
        <f t="shared" si="3"/>
        <v>214.99999999999991</v>
      </c>
      <c r="K13" s="6">
        <f t="shared" si="3"/>
        <v>317.2999999999999</v>
      </c>
      <c r="L13" s="15">
        <v>1000</v>
      </c>
      <c r="M13" s="94" t="s">
        <v>1</v>
      </c>
      <c r="N13" s="95" t="s">
        <v>7</v>
      </c>
      <c r="O13" s="95">
        <v>7</v>
      </c>
      <c r="P13" s="95">
        <v>12</v>
      </c>
      <c r="Q13" s="97">
        <v>0</v>
      </c>
      <c r="R13" s="98">
        <v>39.999999000000003</v>
      </c>
      <c r="S13" s="88"/>
      <c r="T13" s="109"/>
      <c r="U13" s="109"/>
      <c r="V13" s="109"/>
    </row>
    <row r="14" spans="1:22" s="16" customFormat="1" ht="15.75" customHeight="1" x14ac:dyDescent="0.25">
      <c r="A14" s="46" t="s">
        <v>53</v>
      </c>
      <c r="B14" s="47"/>
      <c r="C14" s="47"/>
      <c r="D14" s="48"/>
      <c r="E14" s="26">
        <f>E13/$L$13*100</f>
        <v>0</v>
      </c>
      <c r="F14" s="8">
        <f>F13/$L$13*100</f>
        <v>0</v>
      </c>
      <c r="G14" s="8">
        <f t="shared" ref="G14:K14" si="4">G13/$L$13*100</f>
        <v>4.5</v>
      </c>
      <c r="H14" s="8">
        <f t="shared" si="4"/>
        <v>6.4600000000000009</v>
      </c>
      <c r="I14" s="8">
        <f t="shared" si="4"/>
        <v>35.81</v>
      </c>
      <c r="J14" s="8">
        <f t="shared" si="4"/>
        <v>21.499999999999993</v>
      </c>
      <c r="K14" s="8">
        <f t="shared" si="4"/>
        <v>31.72999999999999</v>
      </c>
      <c r="L14" s="15"/>
      <c r="M14" s="94" t="s">
        <v>1</v>
      </c>
      <c r="N14" s="95" t="s">
        <v>6</v>
      </c>
      <c r="O14" s="95">
        <v>7</v>
      </c>
      <c r="P14" s="95">
        <v>12</v>
      </c>
      <c r="Q14" s="97">
        <v>40</v>
      </c>
      <c r="R14" s="98">
        <v>100</v>
      </c>
      <c r="S14" s="88"/>
      <c r="T14" s="106"/>
      <c r="U14" s="106"/>
      <c r="V14" s="110"/>
    </row>
    <row r="15" spans="1:22" s="16" customFormat="1" ht="16.5" thickBot="1" x14ac:dyDescent="0.3">
      <c r="A15" s="49" t="s">
        <v>54</v>
      </c>
      <c r="B15" s="50"/>
      <c r="C15" s="50"/>
      <c r="D15" s="51"/>
      <c r="E15" s="28">
        <f>E14</f>
        <v>0</v>
      </c>
      <c r="F15" s="29">
        <f>F14+E15</f>
        <v>0</v>
      </c>
      <c r="G15" s="29">
        <f t="shared" ref="G15:K15" si="5">G14+F15</f>
        <v>4.5</v>
      </c>
      <c r="H15" s="29">
        <f t="shared" si="5"/>
        <v>10.96</v>
      </c>
      <c r="I15" s="29">
        <f t="shared" si="5"/>
        <v>46.77</v>
      </c>
      <c r="J15" s="29">
        <f t="shared" si="5"/>
        <v>68.27</v>
      </c>
      <c r="K15" s="30">
        <f t="shared" si="5"/>
        <v>99.999999999999986</v>
      </c>
      <c r="L15" s="20"/>
      <c r="M15" s="94" t="s">
        <v>1</v>
      </c>
      <c r="N15" s="95" t="s">
        <v>9</v>
      </c>
      <c r="O15" s="95">
        <v>12</v>
      </c>
      <c r="P15" s="95">
        <v>17</v>
      </c>
      <c r="Q15" s="97">
        <v>0</v>
      </c>
      <c r="R15" s="98">
        <v>39.999989999999997</v>
      </c>
      <c r="S15" s="88"/>
      <c r="T15" s="106"/>
      <c r="U15" s="106"/>
      <c r="V15" s="111"/>
    </row>
    <row r="16" spans="1:22" s="16" customFormat="1" ht="16.5" thickBot="1" x14ac:dyDescent="0.3">
      <c r="A16" s="52" t="s">
        <v>55</v>
      </c>
      <c r="B16" s="53"/>
      <c r="C16" s="53"/>
      <c r="D16" s="54"/>
      <c r="E16" s="27">
        <f t="shared" ref="E16:K16" si="6">E8</f>
        <v>100</v>
      </c>
      <c r="F16" s="10">
        <f t="shared" si="6"/>
        <v>100</v>
      </c>
      <c r="G16" s="10">
        <f t="shared" si="6"/>
        <v>95.5</v>
      </c>
      <c r="H16" s="10">
        <f t="shared" si="6"/>
        <v>89.039999999999992</v>
      </c>
      <c r="I16" s="10">
        <f t="shared" si="6"/>
        <v>53.23</v>
      </c>
      <c r="J16" s="10">
        <f t="shared" si="6"/>
        <v>31.730000000000004</v>
      </c>
      <c r="K16" s="11">
        <f t="shared" si="6"/>
        <v>0</v>
      </c>
      <c r="L16" s="15"/>
      <c r="M16" s="94" t="s">
        <v>1</v>
      </c>
      <c r="N16" s="95" t="s">
        <v>8</v>
      </c>
      <c r="O16" s="95">
        <v>12</v>
      </c>
      <c r="P16" s="95">
        <v>17</v>
      </c>
      <c r="Q16" s="97">
        <v>40</v>
      </c>
      <c r="R16" s="98">
        <v>100</v>
      </c>
      <c r="S16" s="88"/>
      <c r="T16" s="106"/>
      <c r="U16" s="106"/>
      <c r="V16" s="111"/>
    </row>
    <row r="17" spans="1:22" s="16" customFormat="1" ht="15.75" hidden="1" x14ac:dyDescent="0.25">
      <c r="A17" s="14"/>
      <c r="B17" s="15"/>
      <c r="C17" s="15"/>
      <c r="D17" s="15"/>
      <c r="E17" s="15"/>
      <c r="F17" s="15"/>
      <c r="G17" s="15"/>
      <c r="H17" s="15"/>
      <c r="M17" s="94" t="s">
        <v>2</v>
      </c>
      <c r="N17" s="95" t="s">
        <v>11</v>
      </c>
      <c r="O17" s="95">
        <v>17</v>
      </c>
      <c r="P17" s="95">
        <v>27</v>
      </c>
      <c r="Q17" s="97">
        <v>0</v>
      </c>
      <c r="R17" s="98">
        <v>39.999899999999997</v>
      </c>
      <c r="S17" s="88"/>
      <c r="T17" s="111"/>
      <c r="U17" s="111"/>
      <c r="V17" s="111"/>
    </row>
    <row r="18" spans="1:22" s="16" customFormat="1" ht="18.75" customHeight="1" thickBot="1" x14ac:dyDescent="0.3">
      <c r="A18" s="43" t="s">
        <v>57</v>
      </c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94" t="s">
        <v>2</v>
      </c>
      <c r="N18" s="95" t="s">
        <v>10</v>
      </c>
      <c r="O18" s="95">
        <v>17</v>
      </c>
      <c r="P18" s="95">
        <v>27</v>
      </c>
      <c r="Q18" s="97">
        <v>40</v>
      </c>
      <c r="R18" s="98">
        <v>100</v>
      </c>
      <c r="S18" s="88"/>
      <c r="T18" s="99"/>
      <c r="U18" s="99"/>
      <c r="V18" s="99"/>
    </row>
    <row r="19" spans="1:22" s="13" customFormat="1" ht="16.5" customHeight="1" thickBot="1" x14ac:dyDescent="0.3">
      <c r="A19" s="55" t="s">
        <v>58</v>
      </c>
      <c r="B19" s="56" t="s">
        <v>59</v>
      </c>
      <c r="C19" s="56"/>
      <c r="D19" s="56"/>
      <c r="E19" s="56"/>
      <c r="F19" s="56"/>
      <c r="G19" s="56" t="s">
        <v>60</v>
      </c>
      <c r="H19" s="73" t="s">
        <v>61</v>
      </c>
      <c r="I19" s="73"/>
      <c r="J19" s="73" t="s">
        <v>62</v>
      </c>
      <c r="K19" s="74"/>
      <c r="L19" s="21"/>
      <c r="M19" s="100" t="s">
        <v>2</v>
      </c>
      <c r="N19" s="101" t="s">
        <v>12</v>
      </c>
      <c r="O19" s="101">
        <v>27</v>
      </c>
      <c r="P19" s="101">
        <v>100</v>
      </c>
      <c r="Q19" s="101"/>
      <c r="R19" s="112"/>
      <c r="S19" s="88"/>
      <c r="T19" s="89"/>
      <c r="U19" s="89"/>
      <c r="V19" s="89"/>
    </row>
    <row r="20" spans="1:22" s="13" customFormat="1" ht="16.5" thickBot="1" x14ac:dyDescent="0.3">
      <c r="A20" s="113"/>
      <c r="B20" s="114"/>
      <c r="C20" s="114"/>
      <c r="D20" s="114"/>
      <c r="E20" s="114"/>
      <c r="F20" s="114"/>
      <c r="G20" s="114"/>
      <c r="H20" s="115"/>
      <c r="I20" s="115"/>
      <c r="J20" s="115"/>
      <c r="K20" s="116"/>
      <c r="L20" s="21"/>
      <c r="M20" s="88"/>
      <c r="N20" s="88"/>
      <c r="O20" s="88"/>
      <c r="P20" s="88"/>
      <c r="Q20" s="88"/>
      <c r="R20" s="88"/>
      <c r="S20" s="88"/>
      <c r="T20" s="89"/>
      <c r="U20" s="89"/>
      <c r="V20" s="89"/>
    </row>
    <row r="21" spans="1:22" s="13" customFormat="1" ht="16.5" customHeight="1" thickBot="1" x14ac:dyDescent="0.3">
      <c r="A21" s="117">
        <v>1</v>
      </c>
      <c r="B21" s="118" t="s">
        <v>63</v>
      </c>
      <c r="C21" s="118"/>
      <c r="D21" s="118"/>
      <c r="E21" s="118"/>
      <c r="F21" s="118"/>
      <c r="G21" s="119" t="s">
        <v>64</v>
      </c>
      <c r="H21" s="120" t="s">
        <v>65</v>
      </c>
      <c r="I21" s="120"/>
      <c r="J21" s="121">
        <v>20</v>
      </c>
      <c r="K21" s="122"/>
      <c r="L21" s="22"/>
      <c r="M21" s="90" t="s">
        <v>78</v>
      </c>
      <c r="N21" s="88"/>
      <c r="O21" s="88"/>
      <c r="P21" s="88"/>
      <c r="Q21" s="88"/>
      <c r="R21" s="88"/>
      <c r="S21" s="88"/>
      <c r="T21" s="108"/>
      <c r="U21" s="108"/>
      <c r="V21" s="108"/>
    </row>
    <row r="22" spans="1:22" s="13" customFormat="1" ht="15.75" customHeight="1" x14ac:dyDescent="0.25">
      <c r="A22" s="45">
        <v>2</v>
      </c>
      <c r="B22" s="57" t="s">
        <v>66</v>
      </c>
      <c r="C22" s="57"/>
      <c r="D22" s="57"/>
      <c r="E22" s="57"/>
      <c r="F22" s="57"/>
      <c r="G22" s="44" t="s">
        <v>64</v>
      </c>
      <c r="H22" s="123" t="s">
        <v>65</v>
      </c>
      <c r="I22" s="123"/>
      <c r="J22" s="75">
        <v>22</v>
      </c>
      <c r="K22" s="76"/>
      <c r="L22" s="21"/>
      <c r="M22" s="91"/>
      <c r="N22" s="92"/>
      <c r="O22" s="92" t="s">
        <v>48</v>
      </c>
      <c r="P22" s="92"/>
      <c r="Q22" s="92"/>
      <c r="R22" s="93"/>
      <c r="S22" s="88"/>
      <c r="T22" s="109"/>
      <c r="U22" s="109"/>
      <c r="V22" s="109"/>
    </row>
    <row r="23" spans="1:22" s="16" customFormat="1" ht="15.75" customHeight="1" x14ac:dyDescent="0.25">
      <c r="A23" s="45">
        <v>3</v>
      </c>
      <c r="B23" s="57" t="s">
        <v>67</v>
      </c>
      <c r="C23" s="57"/>
      <c r="D23" s="57"/>
      <c r="E23" s="57"/>
      <c r="F23" s="57"/>
      <c r="G23" s="44" t="s">
        <v>64</v>
      </c>
      <c r="H23" s="124" t="s">
        <v>65</v>
      </c>
      <c r="I23" s="124"/>
      <c r="J23" s="75">
        <v>44</v>
      </c>
      <c r="K23" s="76"/>
      <c r="L23" s="21"/>
      <c r="M23" s="94"/>
      <c r="N23" s="95"/>
      <c r="O23" s="95" t="s">
        <v>45</v>
      </c>
      <c r="P23" s="95" t="s">
        <v>46</v>
      </c>
      <c r="Q23" s="95"/>
      <c r="R23" s="96"/>
      <c r="S23" s="88"/>
      <c r="T23" s="106"/>
      <c r="U23" s="106"/>
      <c r="V23" s="110"/>
    </row>
    <row r="24" spans="1:22" s="16" customFormat="1" ht="15.75" customHeight="1" x14ac:dyDescent="0.25">
      <c r="A24" s="58">
        <v>4</v>
      </c>
      <c r="B24" s="57" t="s">
        <v>68</v>
      </c>
      <c r="C24" s="57"/>
      <c r="D24" s="57"/>
      <c r="E24" s="57"/>
      <c r="F24" s="57"/>
      <c r="G24" s="81" t="s">
        <v>69</v>
      </c>
      <c r="H24" s="125" t="str">
        <f>A52</f>
        <v>глина</v>
      </c>
      <c r="I24" s="126"/>
      <c r="J24" s="77">
        <f>J23-J22</f>
        <v>22</v>
      </c>
      <c r="K24" s="76"/>
      <c r="L24" s="21"/>
      <c r="M24" s="94" t="s">
        <v>28</v>
      </c>
      <c r="N24" s="95" t="s">
        <v>29</v>
      </c>
      <c r="O24" s="95">
        <v>-9</v>
      </c>
      <c r="P24" s="95">
        <v>-1.0000000000000001E-5</v>
      </c>
      <c r="Q24" s="95"/>
      <c r="R24" s="96"/>
      <c r="S24" s="88"/>
      <c r="T24" s="106"/>
      <c r="U24" s="106"/>
      <c r="V24" s="111"/>
    </row>
    <row r="25" spans="1:22" s="16" customFormat="1" ht="15" customHeight="1" x14ac:dyDescent="0.25">
      <c r="A25" s="58"/>
      <c r="B25" s="57"/>
      <c r="C25" s="57"/>
      <c r="D25" s="57"/>
      <c r="E25" s="57"/>
      <c r="F25" s="57"/>
      <c r="G25" s="81"/>
      <c r="H25" s="127" t="str">
        <f>IF(H24=M5,K48,IF(H24=M6,K49,IF(H24=M7,K50)))</f>
        <v>Ip ≥ 17</v>
      </c>
      <c r="I25" s="128"/>
      <c r="J25" s="77"/>
      <c r="K25" s="76"/>
      <c r="L25" s="21"/>
      <c r="M25" s="94" t="s">
        <v>28</v>
      </c>
      <c r="N25" s="95" t="s">
        <v>30</v>
      </c>
      <c r="O25" s="95">
        <v>0</v>
      </c>
      <c r="P25" s="95">
        <v>1</v>
      </c>
      <c r="Q25" s="95"/>
      <c r="R25" s="96"/>
      <c r="S25" s="88"/>
      <c r="T25" s="106"/>
      <c r="U25" s="106"/>
      <c r="V25" s="111"/>
    </row>
    <row r="26" spans="1:22" s="16" customFormat="1" ht="12.75" customHeight="1" x14ac:dyDescent="0.25">
      <c r="A26" s="58">
        <v>5</v>
      </c>
      <c r="B26" s="57" t="s">
        <v>70</v>
      </c>
      <c r="C26" s="57"/>
      <c r="D26" s="57"/>
      <c r="E26" s="57"/>
      <c r="F26" s="57"/>
      <c r="G26" s="81" t="s">
        <v>64</v>
      </c>
      <c r="H26" s="129" t="str">
        <f>B52</f>
        <v>легкая песчанистая</v>
      </c>
      <c r="I26" s="130"/>
      <c r="J26" s="78">
        <f>SUM(F6:J6)</f>
        <v>68.27</v>
      </c>
      <c r="K26" s="76"/>
      <c r="L26" s="21"/>
      <c r="M26" s="94" t="s">
        <v>28</v>
      </c>
      <c r="N26" s="95" t="s">
        <v>31</v>
      </c>
      <c r="O26" s="95">
        <v>1</v>
      </c>
      <c r="P26" s="95">
        <v>10</v>
      </c>
      <c r="Q26" s="95"/>
      <c r="R26" s="96"/>
      <c r="S26" s="88"/>
      <c r="T26" s="111"/>
      <c r="U26" s="111"/>
      <c r="V26" s="111"/>
    </row>
    <row r="27" spans="1:22" s="16" customFormat="1" ht="7.5" customHeight="1" x14ac:dyDescent="0.25">
      <c r="A27" s="58"/>
      <c r="B27" s="57"/>
      <c r="C27" s="57"/>
      <c r="D27" s="57"/>
      <c r="E27" s="57"/>
      <c r="F27" s="57"/>
      <c r="G27" s="81"/>
      <c r="H27" s="131"/>
      <c r="I27" s="132"/>
      <c r="J27" s="77"/>
      <c r="K27" s="76"/>
      <c r="L27" s="21"/>
      <c r="M27" s="94" t="s">
        <v>1</v>
      </c>
      <c r="N27" s="95" t="s">
        <v>32</v>
      </c>
      <c r="O27" s="95">
        <v>-9</v>
      </c>
      <c r="P27" s="95">
        <v>-1.0000000000000001E-5</v>
      </c>
      <c r="Q27" s="95"/>
      <c r="R27" s="96"/>
      <c r="S27" s="88"/>
      <c r="T27" s="111"/>
      <c r="U27" s="111"/>
      <c r="V27" s="111"/>
    </row>
    <row r="28" spans="1:22" s="16" customFormat="1" ht="7.5" customHeight="1" x14ac:dyDescent="0.25">
      <c r="A28" s="58"/>
      <c r="B28" s="57"/>
      <c r="C28" s="57"/>
      <c r="D28" s="57"/>
      <c r="E28" s="57"/>
      <c r="F28" s="57"/>
      <c r="G28" s="81"/>
      <c r="H28" s="79" t="str">
        <f>IF(H26="","",IF(H26=N12,J48,IF(H26=N11,J49,IF(H26=N14,J50,IF(H26=N13,J51,IF(H26=N16,J50,IF(H26=N15,J51,IF(H26=N18,J50,IF(H26=N17,J51,IF(H26=N19,J52))))))))))</f>
        <v>≥ 40</v>
      </c>
      <c r="I28" s="80"/>
      <c r="J28" s="77"/>
      <c r="K28" s="76"/>
      <c r="L28" s="21"/>
      <c r="M28" s="94" t="s">
        <v>1</v>
      </c>
      <c r="N28" s="95" t="s">
        <v>33</v>
      </c>
      <c r="O28" s="95">
        <v>0</v>
      </c>
      <c r="P28" s="95">
        <v>0.25</v>
      </c>
      <c r="Q28" s="95"/>
      <c r="R28" s="96"/>
      <c r="S28" s="88"/>
      <c r="T28" s="111"/>
      <c r="U28" s="111"/>
      <c r="V28" s="111"/>
    </row>
    <row r="29" spans="1:22" s="16" customFormat="1" ht="7.5" customHeight="1" x14ac:dyDescent="0.25">
      <c r="A29" s="58"/>
      <c r="B29" s="57"/>
      <c r="C29" s="57"/>
      <c r="D29" s="57"/>
      <c r="E29" s="57"/>
      <c r="F29" s="57"/>
      <c r="G29" s="81"/>
      <c r="H29" s="79"/>
      <c r="I29" s="80"/>
      <c r="J29" s="77"/>
      <c r="K29" s="76"/>
      <c r="L29" s="21"/>
      <c r="M29" s="94" t="s">
        <v>1</v>
      </c>
      <c r="N29" s="95" t="s">
        <v>34</v>
      </c>
      <c r="O29" s="133">
        <v>0.25000099999999997</v>
      </c>
      <c r="P29" s="95">
        <v>0.5</v>
      </c>
      <c r="Q29" s="95"/>
      <c r="R29" s="96"/>
      <c r="S29" s="88"/>
      <c r="T29" s="111"/>
      <c r="U29" s="111"/>
      <c r="V29" s="111"/>
    </row>
    <row r="30" spans="1:22" s="16" customFormat="1" ht="8.25" customHeight="1" x14ac:dyDescent="0.25">
      <c r="A30" s="58">
        <v>6</v>
      </c>
      <c r="B30" s="57" t="s">
        <v>75</v>
      </c>
      <c r="C30" s="57"/>
      <c r="D30" s="57"/>
      <c r="E30" s="57"/>
      <c r="F30" s="57"/>
      <c r="G30" s="134" t="s">
        <v>64</v>
      </c>
      <c r="H30" s="125"/>
      <c r="I30" s="126"/>
      <c r="J30" s="135">
        <f>SUM(B6:E6)</f>
        <v>0</v>
      </c>
      <c r="K30" s="136"/>
      <c r="L30" s="23"/>
      <c r="M30" s="94" t="s">
        <v>1</v>
      </c>
      <c r="N30" s="95" t="s">
        <v>35</v>
      </c>
      <c r="O30" s="137">
        <v>0.50000009999999995</v>
      </c>
      <c r="P30" s="95">
        <v>0.75</v>
      </c>
      <c r="Q30" s="95"/>
      <c r="R30" s="96"/>
      <c r="S30" s="88"/>
      <c r="T30" s="111"/>
      <c r="U30" s="111"/>
      <c r="V30" s="111"/>
    </row>
    <row r="31" spans="1:22" s="16" customFormat="1" ht="8.25" customHeight="1" x14ac:dyDescent="0.25">
      <c r="A31" s="58"/>
      <c r="B31" s="57"/>
      <c r="C31" s="57"/>
      <c r="D31" s="57"/>
      <c r="E31" s="57"/>
      <c r="F31" s="57"/>
      <c r="G31" s="138"/>
      <c r="H31" s="79"/>
      <c r="I31" s="80"/>
      <c r="J31" s="135"/>
      <c r="K31" s="136"/>
      <c r="L31" s="23"/>
      <c r="M31" s="94" t="s">
        <v>1</v>
      </c>
      <c r="N31" s="95" t="s">
        <v>36</v>
      </c>
      <c r="O31" s="133">
        <v>0.75000001000000005</v>
      </c>
      <c r="P31" s="95">
        <v>1</v>
      </c>
      <c r="Q31" s="95"/>
      <c r="R31" s="96"/>
      <c r="S31" s="88"/>
      <c r="T31" s="111"/>
      <c r="U31" s="111"/>
      <c r="V31" s="111"/>
    </row>
    <row r="32" spans="1:22" s="16" customFormat="1" ht="8.25" customHeight="1" x14ac:dyDescent="0.25">
      <c r="A32" s="58"/>
      <c r="B32" s="57"/>
      <c r="C32" s="57"/>
      <c r="D32" s="57"/>
      <c r="E32" s="57"/>
      <c r="F32" s="57"/>
      <c r="G32" s="138"/>
      <c r="H32" s="139" t="str">
        <f>IF(J30&lt;O41,"-",IF(J30&lt;=25,"От 15 до 25 включ.",IF(J30&gt;25,"Св. 25 до 50 включ.")))</f>
        <v>-</v>
      </c>
      <c r="I32" s="140"/>
      <c r="J32" s="135"/>
      <c r="K32" s="136"/>
      <c r="L32" s="23"/>
      <c r="M32" s="94" t="s">
        <v>1</v>
      </c>
      <c r="N32" s="95" t="s">
        <v>37</v>
      </c>
      <c r="O32" s="97">
        <v>1.0001</v>
      </c>
      <c r="P32" s="95">
        <v>10</v>
      </c>
      <c r="Q32" s="95"/>
      <c r="R32" s="96"/>
      <c r="S32" s="88"/>
      <c r="T32" s="111"/>
      <c r="U32" s="111"/>
      <c r="V32" s="111"/>
    </row>
    <row r="33" spans="1:22" s="16" customFormat="1" ht="8.25" customHeight="1" x14ac:dyDescent="0.25">
      <c r="A33" s="58"/>
      <c r="B33" s="57"/>
      <c r="C33" s="57"/>
      <c r="D33" s="57"/>
      <c r="E33" s="57"/>
      <c r="F33" s="57"/>
      <c r="G33" s="138"/>
      <c r="H33" s="139"/>
      <c r="I33" s="140"/>
      <c r="J33" s="135"/>
      <c r="K33" s="136"/>
      <c r="L33" s="23"/>
      <c r="M33" s="94" t="s">
        <v>2</v>
      </c>
      <c r="N33" s="95" t="s">
        <v>29</v>
      </c>
      <c r="O33" s="95">
        <v>-9</v>
      </c>
      <c r="P33" s="95">
        <v>-1.0000000000000001E-5</v>
      </c>
      <c r="Q33" s="95"/>
      <c r="R33" s="96"/>
      <c r="S33" s="88"/>
      <c r="T33" s="111"/>
      <c r="U33" s="111"/>
      <c r="V33" s="111"/>
    </row>
    <row r="34" spans="1:22" s="16" customFormat="1" ht="7.5" customHeight="1" x14ac:dyDescent="0.25">
      <c r="A34" s="141">
        <v>7</v>
      </c>
      <c r="B34" s="57" t="s">
        <v>71</v>
      </c>
      <c r="C34" s="57"/>
      <c r="D34" s="57"/>
      <c r="E34" s="57"/>
      <c r="F34" s="57"/>
      <c r="G34" s="81" t="s">
        <v>69</v>
      </c>
      <c r="H34" s="125" t="str">
        <f ca="1">D52</f>
        <v>твердая</v>
      </c>
      <c r="I34" s="126"/>
      <c r="J34" s="78">
        <f>(J21-J22)/J24</f>
        <v>-9.0909090909090912E-2</v>
      </c>
      <c r="K34" s="83"/>
      <c r="L34" s="23"/>
      <c r="M34" s="94" t="s">
        <v>2</v>
      </c>
      <c r="N34" s="95" t="s">
        <v>38</v>
      </c>
      <c r="O34" s="97">
        <v>9.9999999999999995E-7</v>
      </c>
      <c r="P34" s="95">
        <v>0.25</v>
      </c>
      <c r="Q34" s="95"/>
      <c r="R34" s="96"/>
      <c r="S34" s="88"/>
      <c r="T34" s="111"/>
      <c r="U34" s="111"/>
      <c r="V34" s="111"/>
    </row>
    <row r="35" spans="1:22" s="16" customFormat="1" ht="7.5" customHeight="1" x14ac:dyDescent="0.25">
      <c r="A35" s="142"/>
      <c r="B35" s="57"/>
      <c r="C35" s="57"/>
      <c r="D35" s="57"/>
      <c r="E35" s="57"/>
      <c r="F35" s="57"/>
      <c r="G35" s="81"/>
      <c r="H35" s="79"/>
      <c r="I35" s="80"/>
      <c r="J35" s="78"/>
      <c r="K35" s="83"/>
      <c r="L35" s="21"/>
      <c r="M35" s="94" t="s">
        <v>2</v>
      </c>
      <c r="N35" s="95" t="s">
        <v>39</v>
      </c>
      <c r="O35" s="133">
        <v>0.25000099999999997</v>
      </c>
      <c r="P35" s="95">
        <v>0.5</v>
      </c>
      <c r="Q35" s="95"/>
      <c r="R35" s="96"/>
      <c r="S35" s="88"/>
      <c r="T35" s="111"/>
      <c r="U35" s="111"/>
      <c r="V35" s="111"/>
    </row>
    <row r="36" spans="1:22" s="16" customFormat="1" ht="7.5" customHeight="1" x14ac:dyDescent="0.25">
      <c r="A36" s="142"/>
      <c r="B36" s="57"/>
      <c r="C36" s="57"/>
      <c r="D36" s="57"/>
      <c r="E36" s="57"/>
      <c r="F36" s="57"/>
      <c r="G36" s="81"/>
      <c r="H36" s="143" t="str">
        <f ca="1">IF(H34=N24,I48,IF(H34=N25,I49,IF(H34=N26,I50,IF(H34=N27,I51,IF(H34=N28,I52,IF(H34=N29,I53,IF(H34=N30,I54,IF(H34=N31,I55,IF(H34=N32,I56,IF(H34=N34,I58,IF(H34=N35,I59,IF(H34=N36,I60,IF(H34=N37,I61)))))))))))))</f>
        <v>IL &lt; 0</v>
      </c>
      <c r="I36" s="144"/>
      <c r="J36" s="78"/>
      <c r="K36" s="83"/>
      <c r="L36" s="88"/>
      <c r="M36" s="94" t="s">
        <v>2</v>
      </c>
      <c r="N36" s="95" t="s">
        <v>40</v>
      </c>
      <c r="O36" s="137">
        <v>0.50000100000000003</v>
      </c>
      <c r="P36" s="95">
        <v>0.75</v>
      </c>
      <c r="Q36" s="95"/>
      <c r="R36" s="96"/>
      <c r="S36" s="88"/>
      <c r="T36" s="111"/>
      <c r="U36" s="111"/>
      <c r="V36" s="111"/>
    </row>
    <row r="37" spans="1:22" s="16" customFormat="1" ht="7.5" customHeight="1" x14ac:dyDescent="0.25">
      <c r="A37" s="145"/>
      <c r="B37" s="57"/>
      <c r="C37" s="57"/>
      <c r="D37" s="57"/>
      <c r="E37" s="57"/>
      <c r="F37" s="57"/>
      <c r="G37" s="81"/>
      <c r="H37" s="146"/>
      <c r="I37" s="147"/>
      <c r="J37" s="78"/>
      <c r="K37" s="83"/>
      <c r="L37" s="88"/>
      <c r="M37" s="94" t="s">
        <v>2</v>
      </c>
      <c r="N37" s="95" t="s">
        <v>41</v>
      </c>
      <c r="O37" s="133">
        <v>0.75000009999999995</v>
      </c>
      <c r="P37" s="95">
        <v>1</v>
      </c>
      <c r="Q37" s="95"/>
      <c r="R37" s="96"/>
      <c r="S37" s="88"/>
      <c r="T37" s="111"/>
      <c r="U37" s="111"/>
      <c r="V37" s="111"/>
    </row>
    <row r="38" spans="1:22" s="16" customFormat="1" ht="16.5" customHeight="1" thickBot="1" x14ac:dyDescent="0.3">
      <c r="A38" s="45">
        <v>8</v>
      </c>
      <c r="B38" s="57" t="s">
        <v>72</v>
      </c>
      <c r="C38" s="57"/>
      <c r="D38" s="57"/>
      <c r="E38" s="57"/>
      <c r="F38" s="57"/>
      <c r="G38" s="44" t="s">
        <v>73</v>
      </c>
      <c r="H38" s="120" t="s">
        <v>65</v>
      </c>
      <c r="I38" s="120"/>
      <c r="J38" s="82">
        <v>1.66</v>
      </c>
      <c r="K38" s="83"/>
      <c r="L38" s="88"/>
      <c r="M38" s="100" t="s">
        <v>2</v>
      </c>
      <c r="N38" s="101" t="s">
        <v>31</v>
      </c>
      <c r="O38" s="102">
        <v>1.0000009999999999</v>
      </c>
      <c r="P38" s="101">
        <v>10</v>
      </c>
      <c r="Q38" s="101"/>
      <c r="R38" s="112"/>
      <c r="S38" s="88"/>
      <c r="T38" s="111"/>
      <c r="U38" s="111"/>
      <c r="V38" s="111"/>
    </row>
    <row r="39" spans="1:22" s="16" customFormat="1" ht="16.5" customHeight="1" thickBot="1" x14ac:dyDescent="0.3">
      <c r="A39" s="41">
        <v>9</v>
      </c>
      <c r="B39" s="84" t="s">
        <v>74</v>
      </c>
      <c r="C39" s="84"/>
      <c r="D39" s="84"/>
      <c r="E39" s="84"/>
      <c r="F39" s="84"/>
      <c r="G39" s="42" t="s">
        <v>64</v>
      </c>
      <c r="H39" s="148" t="s">
        <v>65</v>
      </c>
      <c r="I39" s="148"/>
      <c r="J39" s="85">
        <v>17.98</v>
      </c>
      <c r="K39" s="86"/>
      <c r="L39" s="88"/>
      <c r="M39" s="149" t="s">
        <v>79</v>
      </c>
      <c r="N39" s="88"/>
      <c r="O39" s="88"/>
      <c r="P39" s="88"/>
      <c r="Q39" s="88"/>
      <c r="R39" s="88"/>
      <c r="S39" s="88"/>
      <c r="T39" s="111"/>
      <c r="U39" s="111"/>
      <c r="V39" s="111"/>
    </row>
    <row r="40" spans="1:22" s="16" customFormat="1" ht="12.75" customHeight="1" x14ac:dyDescent="0.25">
      <c r="A40" s="88"/>
      <c r="B40" s="88"/>
      <c r="C40" s="88"/>
      <c r="D40" s="88"/>
      <c r="E40" s="88"/>
      <c r="F40" s="88"/>
      <c r="G40" s="88"/>
      <c r="H40" s="88"/>
      <c r="I40" s="88"/>
      <c r="J40" s="88"/>
      <c r="K40" s="88"/>
      <c r="L40" s="88"/>
      <c r="M40" s="91" t="s">
        <v>13</v>
      </c>
      <c r="N40" s="92"/>
      <c r="O40" s="92" t="s">
        <v>45</v>
      </c>
      <c r="P40" s="93" t="s">
        <v>46</v>
      </c>
      <c r="Q40" s="88"/>
      <c r="R40" s="88"/>
      <c r="S40" s="88"/>
      <c r="T40" s="111"/>
      <c r="U40" s="111"/>
      <c r="V40" s="111"/>
    </row>
    <row r="41" spans="1:22" s="16" customFormat="1" ht="15.75" customHeight="1" x14ac:dyDescent="0.25">
      <c r="A41" s="150" t="s">
        <v>80</v>
      </c>
      <c r="B41" s="35" t="str">
        <f ca="1">IF(C53="",A57&amp;" "&amp;A53&amp;" "&amp;B53&amp;" "&amp;C53&amp;" "&amp;D53&amp;" "&amp;A59&amp;"",A57&amp;" "&amp;A53&amp;" "&amp;B53&amp;" "&amp;C53&amp;" "&amp;D53&amp;" "&amp;A58)</f>
        <v>Грунт классифицируется, как глина легкая песчанистая  твердая по ГОСТ 25100-2011 табл. Б. 16, Б. 17, Б. 19.</v>
      </c>
      <c r="D41" s="34"/>
      <c r="E41" s="34"/>
      <c r="F41" s="34"/>
      <c r="G41" s="34"/>
      <c r="H41" s="34"/>
      <c r="I41" s="34"/>
      <c r="J41" s="34"/>
      <c r="K41" s="34"/>
      <c r="L41" s="88"/>
      <c r="M41" s="151" t="s">
        <v>0</v>
      </c>
      <c r="N41" s="152" t="s">
        <v>14</v>
      </c>
      <c r="O41" s="97">
        <v>15</v>
      </c>
      <c r="P41" s="98">
        <v>25</v>
      </c>
      <c r="Q41" s="88"/>
      <c r="R41" s="88"/>
      <c r="S41" s="88"/>
      <c r="T41" s="111"/>
      <c r="U41" s="111"/>
      <c r="V41" s="111"/>
    </row>
    <row r="42" spans="1:22" s="16" customFormat="1" ht="15.75" x14ac:dyDescent="0.25">
      <c r="A42" s="34"/>
      <c r="B42" s="35" t="s">
        <v>88</v>
      </c>
      <c r="D42" s="34"/>
      <c r="E42" s="34"/>
      <c r="F42" s="34"/>
      <c r="G42" s="34"/>
      <c r="H42" s="34"/>
      <c r="I42" s="34"/>
      <c r="J42" s="34"/>
      <c r="K42" s="34"/>
      <c r="L42" s="88"/>
      <c r="M42" s="151" t="s">
        <v>0</v>
      </c>
      <c r="N42" s="152" t="s">
        <v>15</v>
      </c>
      <c r="O42" s="97">
        <v>15</v>
      </c>
      <c r="P42" s="98">
        <v>25</v>
      </c>
      <c r="Q42" s="88"/>
      <c r="R42" s="88"/>
      <c r="S42" s="88"/>
      <c r="T42" s="111"/>
      <c r="U42" s="111"/>
      <c r="V42" s="111"/>
    </row>
    <row r="43" spans="1:22" s="16" customFormat="1" ht="15.75" x14ac:dyDescent="0.25">
      <c r="A43" s="88"/>
      <c r="B43" s="88"/>
      <c r="C43" s="88"/>
      <c r="D43" s="88"/>
      <c r="E43" s="88"/>
      <c r="F43" s="88"/>
      <c r="G43" s="88"/>
      <c r="H43" s="88"/>
      <c r="I43" s="88"/>
      <c r="J43" s="88"/>
      <c r="K43" s="88"/>
      <c r="L43" s="88"/>
      <c r="M43" s="151" t="s">
        <v>0</v>
      </c>
      <c r="N43" s="152" t="s">
        <v>16</v>
      </c>
      <c r="O43" s="97">
        <v>15</v>
      </c>
      <c r="P43" s="98">
        <v>25</v>
      </c>
      <c r="Q43" s="88"/>
      <c r="R43" s="88"/>
      <c r="S43" s="88"/>
      <c r="T43" s="111"/>
      <c r="U43" s="111"/>
      <c r="V43" s="111"/>
    </row>
    <row r="44" spans="1:22" s="16" customFormat="1" ht="12.75" customHeight="1" x14ac:dyDescent="0.25">
      <c r="A44" s="88"/>
      <c r="B44" s="153"/>
      <c r="C44" s="88"/>
      <c r="D44" s="88"/>
      <c r="E44" s="88"/>
      <c r="F44" s="88"/>
      <c r="G44" s="88"/>
      <c r="H44" s="88"/>
      <c r="I44" s="88"/>
      <c r="J44" s="88"/>
      <c r="K44" s="88"/>
      <c r="L44" s="88"/>
      <c r="M44" s="151" t="s">
        <v>0</v>
      </c>
      <c r="N44" s="152" t="s">
        <v>17</v>
      </c>
      <c r="O44" s="97">
        <v>15</v>
      </c>
      <c r="P44" s="98">
        <v>25</v>
      </c>
      <c r="Q44" s="88"/>
      <c r="R44" s="88"/>
      <c r="S44" s="88"/>
      <c r="T44" s="111"/>
      <c r="U44" s="111"/>
      <c r="V44" s="111"/>
    </row>
    <row r="45" spans="1:22" s="16" customFormat="1" ht="12.75" customHeight="1" x14ac:dyDescent="0.25">
      <c r="A45" s="88"/>
      <c r="B45" s="153"/>
      <c r="C45" s="88"/>
      <c r="D45" s="88"/>
      <c r="E45" s="88"/>
      <c r="F45" s="88"/>
      <c r="G45" s="88"/>
      <c r="H45" s="88"/>
      <c r="I45" s="88"/>
      <c r="J45" s="88"/>
      <c r="K45" s="88"/>
      <c r="L45" s="88"/>
      <c r="M45" s="151" t="s">
        <v>0</v>
      </c>
      <c r="N45" s="152" t="s">
        <v>18</v>
      </c>
      <c r="O45" s="97">
        <v>15</v>
      </c>
      <c r="P45" s="98">
        <v>25</v>
      </c>
      <c r="Q45" s="88"/>
      <c r="R45" s="88"/>
      <c r="S45" s="88"/>
      <c r="T45" s="111"/>
      <c r="U45" s="111"/>
      <c r="V45" s="111"/>
    </row>
    <row r="46" spans="1:22" s="16" customFormat="1" ht="15.75" x14ac:dyDescent="0.25">
      <c r="A46" s="88"/>
      <c r="B46" s="88"/>
      <c r="C46" s="88"/>
      <c r="D46" s="88"/>
      <c r="E46" s="88"/>
      <c r="F46" s="88"/>
      <c r="G46" s="88"/>
      <c r="H46" s="88"/>
      <c r="I46" s="88"/>
      <c r="J46" s="88"/>
      <c r="K46" s="88"/>
      <c r="L46" s="88"/>
      <c r="M46" s="151" t="s">
        <v>1</v>
      </c>
      <c r="N46" s="152" t="s">
        <v>14</v>
      </c>
      <c r="O46" s="97">
        <v>15</v>
      </c>
      <c r="P46" s="98">
        <v>25</v>
      </c>
      <c r="Q46" s="88"/>
      <c r="R46" s="88"/>
      <c r="S46" s="88"/>
      <c r="T46" s="111"/>
      <c r="U46" s="111"/>
      <c r="V46" s="111"/>
    </row>
    <row r="47" spans="1:22" s="13" customFormat="1" ht="12.75" customHeight="1" x14ac:dyDescent="0.25">
      <c r="A47" s="88"/>
      <c r="B47" s="88"/>
      <c r="C47" s="88"/>
      <c r="D47" s="88"/>
      <c r="E47" s="88"/>
      <c r="F47" s="88"/>
      <c r="G47" s="88"/>
      <c r="H47" s="88"/>
      <c r="I47" s="88"/>
      <c r="J47" s="88"/>
      <c r="K47" s="88"/>
      <c r="L47" s="88"/>
      <c r="M47" s="151" t="s">
        <v>1</v>
      </c>
      <c r="N47" s="152" t="s">
        <v>15</v>
      </c>
      <c r="O47" s="97">
        <v>15</v>
      </c>
      <c r="P47" s="98">
        <v>25</v>
      </c>
      <c r="Q47" s="88"/>
      <c r="R47" s="88"/>
      <c r="S47" s="88"/>
      <c r="T47" s="89"/>
      <c r="U47" s="89"/>
      <c r="V47" s="89"/>
    </row>
    <row r="48" spans="1:22" s="13" customFormat="1" ht="18.75" x14ac:dyDescent="0.35">
      <c r="A48" s="88"/>
      <c r="B48" s="88"/>
      <c r="C48" s="88"/>
      <c r="D48" s="88"/>
      <c r="E48" s="88"/>
      <c r="F48" s="88"/>
      <c r="G48" s="88"/>
      <c r="H48" s="95" t="s">
        <v>29</v>
      </c>
      <c r="I48" s="154" t="s">
        <v>89</v>
      </c>
      <c r="J48" s="155" t="s">
        <v>90</v>
      </c>
      <c r="K48" s="156" t="s">
        <v>91</v>
      </c>
      <c r="L48" s="157"/>
      <c r="M48" s="151" t="s">
        <v>1</v>
      </c>
      <c r="N48" s="152" t="s">
        <v>16</v>
      </c>
      <c r="O48" s="97">
        <v>15</v>
      </c>
      <c r="P48" s="98">
        <v>25</v>
      </c>
      <c r="Q48" s="88"/>
      <c r="R48" s="88"/>
      <c r="S48" s="88"/>
      <c r="T48" s="89"/>
      <c r="U48" s="89"/>
      <c r="V48" s="89"/>
    </row>
    <row r="49" spans="1:22" s="13" customFormat="1" ht="24" customHeight="1" x14ac:dyDescent="0.35">
      <c r="A49" s="158" t="s">
        <v>42</v>
      </c>
      <c r="B49" s="158" t="s">
        <v>3</v>
      </c>
      <c r="C49" s="158" t="s">
        <v>13</v>
      </c>
      <c r="D49" s="158" t="s">
        <v>43</v>
      </c>
      <c r="E49" s="88"/>
      <c r="F49" s="88"/>
      <c r="G49" s="88"/>
      <c r="H49" s="95" t="s">
        <v>30</v>
      </c>
      <c r="I49" s="154" t="s">
        <v>92</v>
      </c>
      <c r="J49" s="155" t="s">
        <v>93</v>
      </c>
      <c r="K49" s="156" t="s">
        <v>94</v>
      </c>
      <c r="L49" s="157"/>
      <c r="M49" s="151" t="s">
        <v>1</v>
      </c>
      <c r="N49" s="152" t="s">
        <v>17</v>
      </c>
      <c r="O49" s="97">
        <v>15</v>
      </c>
      <c r="P49" s="98">
        <v>25</v>
      </c>
      <c r="Q49" s="88"/>
      <c r="R49" s="88"/>
      <c r="S49" s="88"/>
      <c r="T49" s="89"/>
      <c r="U49" s="89"/>
      <c r="V49" s="89"/>
    </row>
    <row r="50" spans="1:22" s="13" customFormat="1" ht="18.75" x14ac:dyDescent="0.35">
      <c r="A50" s="159">
        <f>J24</f>
        <v>22</v>
      </c>
      <c r="B50" s="160">
        <f>J26</f>
        <v>68.27</v>
      </c>
      <c r="C50" s="160">
        <f>J30</f>
        <v>0</v>
      </c>
      <c r="D50" s="160">
        <f>J34</f>
        <v>-9.0909090909090912E-2</v>
      </c>
      <c r="E50" s="88"/>
      <c r="F50" s="88"/>
      <c r="G50" s="88"/>
      <c r="H50" s="95" t="s">
        <v>31</v>
      </c>
      <c r="I50" s="154" t="s">
        <v>95</v>
      </c>
      <c r="J50" s="155" t="s">
        <v>96</v>
      </c>
      <c r="K50" s="156" t="s">
        <v>97</v>
      </c>
      <c r="L50" s="157"/>
      <c r="M50" s="151" t="s">
        <v>1</v>
      </c>
      <c r="N50" s="152" t="s">
        <v>18</v>
      </c>
      <c r="O50" s="97">
        <v>15</v>
      </c>
      <c r="P50" s="98">
        <v>25</v>
      </c>
      <c r="Q50" s="88"/>
      <c r="R50" s="88"/>
      <c r="S50" s="88"/>
      <c r="T50" s="89"/>
      <c r="U50" s="89"/>
      <c r="V50" s="89"/>
    </row>
    <row r="51" spans="1:22" s="13" customFormat="1" ht="15.75" x14ac:dyDescent="0.25">
      <c r="A51" s="88"/>
      <c r="B51" s="88"/>
      <c r="C51" s="88"/>
      <c r="D51" s="88"/>
      <c r="E51" s="88"/>
      <c r="F51" s="88"/>
      <c r="G51" s="88"/>
      <c r="H51" s="95" t="s">
        <v>32</v>
      </c>
      <c r="I51" s="154" t="s">
        <v>98</v>
      </c>
      <c r="J51" s="155" t="s">
        <v>99</v>
      </c>
      <c r="K51" s="156"/>
      <c r="L51" s="157"/>
      <c r="M51" s="151" t="s">
        <v>19</v>
      </c>
      <c r="N51" s="152" t="s">
        <v>14</v>
      </c>
      <c r="O51" s="97">
        <v>15</v>
      </c>
      <c r="P51" s="98">
        <v>25</v>
      </c>
      <c r="Q51" s="88"/>
      <c r="R51" s="88"/>
      <c r="S51" s="88"/>
      <c r="T51" s="89"/>
      <c r="U51" s="89"/>
      <c r="V51" s="89"/>
    </row>
    <row r="52" spans="1:22" s="13" customFormat="1" ht="15.75" x14ac:dyDescent="0.25">
      <c r="A52" s="88" t="str">
        <f>INDEX(M5:M7,MATCH(A50,P5:P7)+1)</f>
        <v>глина</v>
      </c>
      <c r="B52" s="88" t="str">
        <f>IF(B50&lt;INDEX(Q11:Q18,MATCH(A50,P11:P19)+2),INDEX(N11:N19,MATCH(A50,P11:P19)+1),INDEX(N11:N19,MATCH(A50,P11:P19)+2))</f>
        <v>легкая песчанистая</v>
      </c>
      <c r="C52" s="161" t="str">
        <f ca="1">IF(C50&gt;=15,INDEX(N41:N68,MATCH(A52,M41:M68,0)+IFERROR(MATCH(C50,OFFSET(P40,MATCH(A52,M41:M68,0),COUNTIF(M41:M68,A52))),0)),"")</f>
        <v/>
      </c>
      <c r="D52" s="88" t="str">
        <f ca="1">INDEX(N24:N38,MATCH(A52,M24:M38,0)+IFERROR(MATCH(D50,OFFSET(P23,MATCH(A52,M24:M38,0),,COUNTIF(M24:M38,A52))),0))</f>
        <v>твердая</v>
      </c>
      <c r="E52" s="88"/>
      <c r="F52" s="88"/>
      <c r="G52" s="88"/>
      <c r="H52" s="95" t="s">
        <v>33</v>
      </c>
      <c r="I52" s="154" t="s">
        <v>100</v>
      </c>
      <c r="J52" s="162" t="s">
        <v>101</v>
      </c>
      <c r="K52" s="156"/>
      <c r="L52" s="157"/>
      <c r="M52" s="151" t="s">
        <v>19</v>
      </c>
      <c r="N52" s="152" t="s">
        <v>15</v>
      </c>
      <c r="O52" s="97">
        <v>15</v>
      </c>
      <c r="P52" s="98">
        <v>25</v>
      </c>
      <c r="Q52" s="88"/>
      <c r="R52" s="88"/>
      <c r="S52" s="88"/>
      <c r="T52" s="89"/>
      <c r="U52" s="89"/>
      <c r="V52" s="89"/>
    </row>
    <row r="53" spans="1:22" s="165" customFormat="1" ht="15.75" x14ac:dyDescent="0.25">
      <c r="A53" s="88" t="str">
        <f>H24</f>
        <v>глина</v>
      </c>
      <c r="B53" s="88" t="str">
        <f>H26</f>
        <v>легкая песчанистая</v>
      </c>
      <c r="C53" s="163" t="str">
        <f>IF(H30&gt;0,H30,"")</f>
        <v/>
      </c>
      <c r="D53" s="88" t="str">
        <f ca="1">H34</f>
        <v>твердая</v>
      </c>
      <c r="E53" s="88"/>
      <c r="F53" s="88"/>
      <c r="G53" s="88"/>
      <c r="H53" s="95" t="s">
        <v>34</v>
      </c>
      <c r="I53" s="154" t="s">
        <v>102</v>
      </c>
      <c r="J53" s="155"/>
      <c r="K53" s="156"/>
      <c r="L53" s="157"/>
      <c r="M53" s="151" t="s">
        <v>19</v>
      </c>
      <c r="N53" s="152" t="s">
        <v>16</v>
      </c>
      <c r="O53" s="97">
        <v>15</v>
      </c>
      <c r="P53" s="98">
        <v>25</v>
      </c>
      <c r="Q53" s="88"/>
      <c r="R53" s="88"/>
      <c r="S53" s="88"/>
      <c r="T53" s="164"/>
      <c r="U53" s="164"/>
      <c r="V53" s="164"/>
    </row>
    <row r="54" spans="1:22" s="165" customFormat="1" ht="15.75" x14ac:dyDescent="0.25">
      <c r="A54" s="88"/>
      <c r="B54" s="88"/>
      <c r="C54" s="88"/>
      <c r="D54" s="88"/>
      <c r="E54" s="88"/>
      <c r="F54" s="88"/>
      <c r="G54" s="88"/>
      <c r="H54" s="95" t="s">
        <v>35</v>
      </c>
      <c r="I54" s="154" t="s">
        <v>103</v>
      </c>
      <c r="J54" s="155"/>
      <c r="K54" s="156"/>
      <c r="L54" s="157"/>
      <c r="M54" s="151" t="s">
        <v>19</v>
      </c>
      <c r="N54" s="152" t="s">
        <v>17</v>
      </c>
      <c r="O54" s="97">
        <v>15</v>
      </c>
      <c r="P54" s="98">
        <v>25</v>
      </c>
      <c r="Q54" s="88"/>
      <c r="R54" s="88"/>
      <c r="S54" s="88"/>
    </row>
    <row r="55" spans="1:22" s="165" customFormat="1" ht="15.75" x14ac:dyDescent="0.25">
      <c r="A55" s="166" t="str">
        <f ca="1">A52&amp;" "&amp;B52&amp;" "&amp;C52&amp;" "&amp;D52</f>
        <v>глина легкая песчанистая  твердая</v>
      </c>
      <c r="B55" s="163"/>
      <c r="C55" s="163"/>
      <c r="D55" s="163"/>
      <c r="E55" s="88"/>
      <c r="F55" s="88"/>
      <c r="G55" s="88"/>
      <c r="H55" s="95" t="s">
        <v>36</v>
      </c>
      <c r="I55" s="154" t="s">
        <v>104</v>
      </c>
      <c r="J55" s="155"/>
      <c r="K55" s="156"/>
      <c r="L55" s="157"/>
      <c r="M55" s="151" t="s">
        <v>19</v>
      </c>
      <c r="N55" s="152" t="s">
        <v>18</v>
      </c>
      <c r="O55" s="97">
        <v>15</v>
      </c>
      <c r="P55" s="98">
        <v>25</v>
      </c>
      <c r="Q55" s="88"/>
      <c r="R55" s="88"/>
      <c r="S55" s="88"/>
    </row>
    <row r="56" spans="1:22" s="165" customFormat="1" ht="15.75" x14ac:dyDescent="0.25">
      <c r="A56" s="88"/>
      <c r="B56" s="88"/>
      <c r="C56" s="88"/>
      <c r="D56" s="88"/>
      <c r="E56" s="88"/>
      <c r="F56" s="88"/>
      <c r="G56" s="88"/>
      <c r="H56" s="95" t="s">
        <v>37</v>
      </c>
      <c r="I56" s="154" t="s">
        <v>95</v>
      </c>
      <c r="J56" s="155"/>
      <c r="K56" s="88"/>
      <c r="L56" s="88"/>
      <c r="M56" s="167" t="s">
        <v>0</v>
      </c>
      <c r="N56" s="168" t="s">
        <v>20</v>
      </c>
      <c r="O56" s="97">
        <v>25.01</v>
      </c>
      <c r="P56" s="98">
        <v>50</v>
      </c>
      <c r="Q56" s="88"/>
      <c r="R56" s="88"/>
      <c r="S56" s="88"/>
    </row>
    <row r="57" spans="1:22" s="165" customFormat="1" ht="15.75" x14ac:dyDescent="0.25">
      <c r="A57" s="88" t="s">
        <v>81</v>
      </c>
      <c r="B57" s="88"/>
      <c r="C57" s="88"/>
      <c r="D57" s="88"/>
      <c r="E57" s="88"/>
      <c r="F57" s="88"/>
      <c r="G57" s="88"/>
      <c r="H57" s="95" t="s">
        <v>29</v>
      </c>
      <c r="I57" s="154" t="s">
        <v>105</v>
      </c>
      <c r="J57" s="155"/>
      <c r="K57" s="88"/>
      <c r="L57" s="88"/>
      <c r="M57" s="167" t="s">
        <v>0</v>
      </c>
      <c r="N57" s="168" t="s">
        <v>21</v>
      </c>
      <c r="O57" s="97">
        <v>25.01</v>
      </c>
      <c r="P57" s="98">
        <v>50</v>
      </c>
      <c r="Q57" s="88"/>
      <c r="R57" s="88"/>
      <c r="S57" s="88"/>
    </row>
    <row r="58" spans="1:22" s="165" customFormat="1" ht="15.75" x14ac:dyDescent="0.25">
      <c r="A58" s="88" t="s">
        <v>85</v>
      </c>
      <c r="B58" s="88"/>
      <c r="C58" s="88"/>
      <c r="D58" s="88"/>
      <c r="E58" s="88"/>
      <c r="F58" s="88"/>
      <c r="G58" s="88"/>
      <c r="H58" s="95" t="s">
        <v>38</v>
      </c>
      <c r="I58" s="154" t="s">
        <v>100</v>
      </c>
      <c r="J58" s="155"/>
      <c r="K58" s="88"/>
      <c r="L58" s="88"/>
      <c r="M58" s="167" t="s">
        <v>0</v>
      </c>
      <c r="N58" s="168" t="s">
        <v>22</v>
      </c>
      <c r="O58" s="97">
        <v>25.01</v>
      </c>
      <c r="P58" s="98">
        <v>50</v>
      </c>
      <c r="Q58" s="88"/>
      <c r="R58" s="88"/>
      <c r="S58" s="88"/>
    </row>
    <row r="59" spans="1:22" s="165" customFormat="1" ht="15.75" x14ac:dyDescent="0.25">
      <c r="A59" s="88" t="s">
        <v>86</v>
      </c>
      <c r="B59" s="88"/>
      <c r="C59" s="88"/>
      <c r="D59" s="88"/>
      <c r="E59" s="88"/>
      <c r="F59" s="88"/>
      <c r="G59" s="88"/>
      <c r="H59" s="95" t="s">
        <v>39</v>
      </c>
      <c r="I59" s="154" t="s">
        <v>106</v>
      </c>
      <c r="J59" s="155"/>
      <c r="K59" s="88"/>
      <c r="L59" s="88"/>
      <c r="M59" s="167" t="s">
        <v>0</v>
      </c>
      <c r="N59" s="168" t="s">
        <v>23</v>
      </c>
      <c r="O59" s="97">
        <v>25.01</v>
      </c>
      <c r="P59" s="98">
        <v>50</v>
      </c>
      <c r="Q59" s="88"/>
      <c r="R59" s="88"/>
      <c r="S59" s="88"/>
    </row>
    <row r="60" spans="1:22" s="165" customFormat="1" ht="15.75" x14ac:dyDescent="0.25">
      <c r="A60" s="88"/>
      <c r="B60" s="88"/>
      <c r="C60" s="88"/>
      <c r="D60" s="88"/>
      <c r="E60" s="88"/>
      <c r="F60" s="88"/>
      <c r="G60" s="88"/>
      <c r="H60" s="95" t="s">
        <v>40</v>
      </c>
      <c r="I60" s="154" t="s">
        <v>103</v>
      </c>
      <c r="J60" s="155"/>
      <c r="K60" s="88"/>
      <c r="L60" s="88"/>
      <c r="M60" s="167" t="s">
        <v>0</v>
      </c>
      <c r="N60" s="168" t="s">
        <v>24</v>
      </c>
      <c r="O60" s="97">
        <v>25.01</v>
      </c>
      <c r="P60" s="98">
        <v>50</v>
      </c>
      <c r="Q60" s="88"/>
      <c r="R60" s="88"/>
      <c r="S60" s="88"/>
    </row>
    <row r="61" spans="1:22" s="165" customFormat="1" ht="15.75" x14ac:dyDescent="0.25">
      <c r="A61" s="88"/>
      <c r="B61" s="88"/>
      <c r="C61" s="88"/>
      <c r="D61" s="88"/>
      <c r="E61" s="88"/>
      <c r="F61" s="88"/>
      <c r="G61" s="88"/>
      <c r="H61" s="95" t="s">
        <v>41</v>
      </c>
      <c r="I61" s="154" t="s">
        <v>104</v>
      </c>
      <c r="J61" s="155"/>
      <c r="K61" s="88"/>
      <c r="L61" s="88"/>
      <c r="M61" s="167" t="s">
        <v>1</v>
      </c>
      <c r="N61" s="168" t="s">
        <v>25</v>
      </c>
      <c r="O61" s="97">
        <v>25.01</v>
      </c>
      <c r="P61" s="98">
        <v>50</v>
      </c>
      <c r="Q61" s="88"/>
      <c r="R61" s="88"/>
      <c r="S61" s="88"/>
    </row>
    <row r="62" spans="1:22" s="165" customFormat="1" ht="16.5" thickBot="1" x14ac:dyDescent="0.3">
      <c r="A62" s="88"/>
      <c r="B62" s="88"/>
      <c r="C62" s="88"/>
      <c r="D62" s="88"/>
      <c r="E62" s="88"/>
      <c r="F62" s="88"/>
      <c r="G62" s="88"/>
      <c r="H62" s="101" t="s">
        <v>31</v>
      </c>
      <c r="I62" s="154" t="s">
        <v>95</v>
      </c>
      <c r="J62" s="155"/>
      <c r="K62" s="88"/>
      <c r="L62" s="88"/>
      <c r="M62" s="167" t="s">
        <v>1</v>
      </c>
      <c r="N62" s="168" t="s">
        <v>26</v>
      </c>
      <c r="O62" s="97">
        <v>25.01</v>
      </c>
      <c r="P62" s="98">
        <v>50</v>
      </c>
      <c r="Q62" s="88"/>
      <c r="R62" s="88"/>
      <c r="S62" s="88"/>
    </row>
    <row r="63" spans="1:22" s="165" customFormat="1" ht="15.75" x14ac:dyDescent="0.25">
      <c r="A63" s="88"/>
      <c r="B63" s="88"/>
      <c r="C63" s="88"/>
      <c r="D63" s="88"/>
      <c r="E63" s="88"/>
      <c r="F63" s="88"/>
      <c r="G63" s="88"/>
      <c r="H63" s="88"/>
      <c r="I63" s="88"/>
      <c r="J63" s="155"/>
      <c r="K63" s="88"/>
      <c r="L63" s="88"/>
      <c r="M63" s="167" t="s">
        <v>1</v>
      </c>
      <c r="N63" s="168" t="s">
        <v>27</v>
      </c>
      <c r="O63" s="97">
        <v>25.01</v>
      </c>
      <c r="P63" s="98">
        <v>50</v>
      </c>
      <c r="Q63" s="88"/>
      <c r="R63" s="88"/>
      <c r="S63" s="88"/>
    </row>
    <row r="64" spans="1:22" s="165" customFormat="1" ht="15.75" x14ac:dyDescent="0.25">
      <c r="J64" s="169"/>
      <c r="M64" s="167" t="s">
        <v>19</v>
      </c>
      <c r="N64" s="168" t="s">
        <v>20</v>
      </c>
      <c r="O64" s="97">
        <v>25.01</v>
      </c>
      <c r="P64" s="98">
        <v>50</v>
      </c>
    </row>
    <row r="65" spans="13:16" s="165" customFormat="1" ht="15.75" x14ac:dyDescent="0.25">
      <c r="M65" s="167" t="s">
        <v>19</v>
      </c>
      <c r="N65" s="168" t="s">
        <v>21</v>
      </c>
      <c r="O65" s="97">
        <v>25.01</v>
      </c>
      <c r="P65" s="98">
        <v>50</v>
      </c>
    </row>
    <row r="66" spans="13:16" s="165" customFormat="1" ht="15.75" x14ac:dyDescent="0.25">
      <c r="M66" s="167" t="s">
        <v>19</v>
      </c>
      <c r="N66" s="168" t="s">
        <v>22</v>
      </c>
      <c r="O66" s="97">
        <v>25.01</v>
      </c>
      <c r="P66" s="98">
        <v>50</v>
      </c>
    </row>
    <row r="67" spans="13:16" s="165" customFormat="1" ht="15.75" x14ac:dyDescent="0.25">
      <c r="M67" s="167" t="s">
        <v>19</v>
      </c>
      <c r="N67" s="168" t="s">
        <v>23</v>
      </c>
      <c r="O67" s="97">
        <v>25.01</v>
      </c>
      <c r="P67" s="98">
        <v>50</v>
      </c>
    </row>
    <row r="68" spans="13:16" s="165" customFormat="1" ht="15.75" x14ac:dyDescent="0.25">
      <c r="M68" s="167" t="s">
        <v>19</v>
      </c>
      <c r="N68" s="168" t="s">
        <v>24</v>
      </c>
      <c r="O68" s="97">
        <v>25.01</v>
      </c>
      <c r="P68" s="98">
        <v>50</v>
      </c>
    </row>
    <row r="69" spans="13:16" s="165" customFormat="1" x14ac:dyDescent="0.25"/>
    <row r="70" spans="13:16" s="165" customFormat="1" x14ac:dyDescent="0.25"/>
    <row r="71" spans="13:16" s="165" customFormat="1" x14ac:dyDescent="0.25"/>
    <row r="72" spans="13:16" s="165" customFormat="1" x14ac:dyDescent="0.25"/>
    <row r="73" spans="13:16" s="165" customFormat="1" x14ac:dyDescent="0.25"/>
    <row r="74" spans="13:16" s="165" customFormat="1" x14ac:dyDescent="0.25"/>
    <row r="75" spans="13:16" s="165" customFormat="1" x14ac:dyDescent="0.25"/>
    <row r="76" spans="13:16" s="165" customFormat="1" x14ac:dyDescent="0.25"/>
    <row r="77" spans="13:16" s="165" customFormat="1" x14ac:dyDescent="0.25"/>
    <row r="78" spans="13:16" s="165" customFormat="1" x14ac:dyDescent="0.25"/>
    <row r="79" spans="13:16" s="165" customFormat="1" x14ac:dyDescent="0.25"/>
  </sheetData>
  <mergeCells count="60">
    <mergeCell ref="K53:L53"/>
    <mergeCell ref="K54:L54"/>
    <mergeCell ref="K55:L55"/>
    <mergeCell ref="K48:L48"/>
    <mergeCell ref="K49:L49"/>
    <mergeCell ref="K50:L50"/>
    <mergeCell ref="K51:L51"/>
    <mergeCell ref="K52:L52"/>
    <mergeCell ref="A30:A33"/>
    <mergeCell ref="B30:F33"/>
    <mergeCell ref="G30:G33"/>
    <mergeCell ref="H30:I31"/>
    <mergeCell ref="J30:K33"/>
    <mergeCell ref="H32:I33"/>
    <mergeCell ref="A26:A29"/>
    <mergeCell ref="B26:F29"/>
    <mergeCell ref="G26:G29"/>
    <mergeCell ref="H26:I27"/>
    <mergeCell ref="J26:K29"/>
    <mergeCell ref="H28:I29"/>
    <mergeCell ref="A24:A25"/>
    <mergeCell ref="B24:F25"/>
    <mergeCell ref="G24:G25"/>
    <mergeCell ref="H24:I24"/>
    <mergeCell ref="J24:K25"/>
    <mergeCell ref="H25:I25"/>
    <mergeCell ref="H22:I22"/>
    <mergeCell ref="J22:K22"/>
    <mergeCell ref="B23:F23"/>
    <mergeCell ref="H23:I23"/>
    <mergeCell ref="J23:K23"/>
    <mergeCell ref="A3:A4"/>
    <mergeCell ref="B3:K3"/>
    <mergeCell ref="A11:D12"/>
    <mergeCell ref="E11:K11"/>
    <mergeCell ref="A13:D13"/>
    <mergeCell ref="B38:F38"/>
    <mergeCell ref="H38:I38"/>
    <mergeCell ref="J38:K38"/>
    <mergeCell ref="B39:F39"/>
    <mergeCell ref="J34:K37"/>
    <mergeCell ref="G34:G37"/>
    <mergeCell ref="H34:I35"/>
    <mergeCell ref="H36:I37"/>
    <mergeCell ref="H39:I39"/>
    <mergeCell ref="J39:K39"/>
    <mergeCell ref="A14:D14"/>
    <mergeCell ref="A15:D15"/>
    <mergeCell ref="A16:D16"/>
    <mergeCell ref="A19:A20"/>
    <mergeCell ref="B19:F20"/>
    <mergeCell ref="G19:G20"/>
    <mergeCell ref="H19:I20"/>
    <mergeCell ref="J19:K20"/>
    <mergeCell ref="B21:F21"/>
    <mergeCell ref="H21:I21"/>
    <mergeCell ref="J21:K21"/>
    <mergeCell ref="A34:A37"/>
    <mergeCell ref="B34:F37"/>
    <mergeCell ref="B22:F22"/>
  </mergeCells>
  <dataValidations count="1">
    <dataValidation type="list" allowBlank="1" showInputMessage="1" showErrorMessage="1" sqref="H30:I31" xr:uid="{FB9EF018-93DE-42D4-A383-D9DB873C49E4}">
      <formula1>$N$57:$N$82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2018-06-20T01:29:13Z</dcterms:modified>
</cp:coreProperties>
</file>