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61" activeTab="6"/>
  </bookViews>
  <sheets>
    <sheet name="Заказы" sheetId="2" r:id="rId1"/>
    <sheet name="Реализация" sheetId="3" r:id="rId2"/>
    <sheet name="приход" sheetId="15" r:id="rId3"/>
    <sheet name="Расходы" sheetId="1" r:id="rId4"/>
    <sheet name="Касса" sheetId="4" r:id="rId5"/>
    <sheet name="календарь" sheetId="22" r:id="rId6"/>
    <sheet name="лиды" sheetId="18" r:id="rId7"/>
    <sheet name="ноябрь" sheetId="5" r:id="rId8"/>
    <sheet name="Долги" sheetId="14" r:id="rId9"/>
    <sheet name="цель" sheetId="16" r:id="rId10"/>
    <sheet name="остатки" sheetId="17" r:id="rId11"/>
    <sheet name="отчет по лидам лиды" sheetId="6" r:id="rId12"/>
    <sheet name="списки лидов" sheetId="19" r:id="rId13"/>
    <sheet name="итоги" sheetId="20" r:id="rId14"/>
    <sheet name="директ" sheetId="23" r:id="rId15"/>
    <sheet name="вк" sheetId="24" r:id="rId16"/>
  </sheets>
  <definedNames>
    <definedName name="_xlnm._FilterDatabase" localSheetId="6" hidden="1">лиды!$I$2:$I$18</definedName>
    <definedName name="фурнитура">#REF!</definedName>
  </definedNames>
  <calcPr calcId="145621"/>
</workbook>
</file>

<file path=xl/calcChain.xml><?xml version="1.0" encoding="utf-8"?>
<calcChain xmlns="http://schemas.openxmlformats.org/spreadsheetml/2006/main">
  <c r="H2" i="18" l="1"/>
  <c r="B1" i="18" l="1"/>
  <c r="C2" i="18"/>
  <c r="E22" i="23" l="1"/>
  <c r="E24" i="23" s="1"/>
  <c r="E26" i="23" s="1"/>
  <c r="E27" i="23" s="1"/>
  <c r="E20" i="23"/>
  <c r="B20" i="23"/>
  <c r="B22" i="23" s="1"/>
  <c r="B24" i="23" s="1"/>
  <c r="B26" i="23" s="1"/>
  <c r="B27" i="23" s="1"/>
  <c r="E13" i="23"/>
  <c r="B13" i="23"/>
  <c r="E8" i="23"/>
  <c r="E10" i="23" s="1"/>
  <c r="E12" i="23" s="1"/>
  <c r="E6" i="23"/>
  <c r="B12" i="23"/>
  <c r="B10" i="23"/>
  <c r="B8" i="23"/>
  <c r="B6" i="23"/>
  <c r="AH19" i="22" l="1"/>
  <c r="AI19" i="22"/>
  <c r="AJ19" i="22"/>
  <c r="AK19" i="22"/>
  <c r="AL19" i="22"/>
  <c r="AM19" i="22"/>
  <c r="AN19" i="22"/>
  <c r="AO19" i="22"/>
  <c r="AP19" i="22"/>
  <c r="AQ19" i="22"/>
  <c r="AR19" i="22"/>
  <c r="AS19" i="22"/>
  <c r="AT19" i="22"/>
  <c r="AU19" i="22"/>
  <c r="AV19" i="22"/>
  <c r="AW19" i="22"/>
  <c r="AX19" i="22"/>
  <c r="AY19" i="22"/>
  <c r="AZ19" i="22"/>
  <c r="BA19" i="22"/>
  <c r="BB19" i="22"/>
  <c r="BC19" i="22"/>
  <c r="BD19" i="22"/>
  <c r="BE19" i="22"/>
  <c r="BF19" i="22"/>
  <c r="BG19" i="22"/>
  <c r="BH19" i="22"/>
  <c r="BI19" i="22"/>
  <c r="BJ19" i="22"/>
  <c r="BK19" i="22"/>
  <c r="BL19" i="22"/>
  <c r="AH7" i="22"/>
  <c r="AI7" i="22"/>
  <c r="AJ7" i="22"/>
  <c r="AK7" i="22"/>
  <c r="AL7" i="22"/>
  <c r="AM7" i="22"/>
  <c r="AN7" i="22"/>
  <c r="AO7" i="22"/>
  <c r="AP7" i="22"/>
  <c r="AQ7" i="22"/>
  <c r="AR7" i="22"/>
  <c r="AS7" i="22"/>
  <c r="AT7" i="22"/>
  <c r="AU7" i="22"/>
  <c r="AV7" i="22"/>
  <c r="AW7" i="22"/>
  <c r="AX7" i="22"/>
  <c r="AY7" i="22"/>
  <c r="AZ7" i="22"/>
  <c r="BA7" i="22"/>
  <c r="BB7" i="22"/>
  <c r="BC7" i="22"/>
  <c r="BD7" i="22"/>
  <c r="BE7" i="22"/>
  <c r="BF7" i="22"/>
  <c r="BG7" i="22"/>
  <c r="BH7" i="22"/>
  <c r="BI7" i="22"/>
  <c r="BJ7" i="22"/>
  <c r="BK7" i="22"/>
  <c r="BL7" i="22"/>
  <c r="E19" i="22" l="1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D19" i="22"/>
  <c r="C19" i="22"/>
  <c r="D7" i="22"/>
  <c r="D20" i="22" s="1"/>
  <c r="E7" i="22"/>
  <c r="F7" i="22"/>
  <c r="F20" i="22" s="1"/>
  <c r="G7" i="22"/>
  <c r="G20" i="22" s="1"/>
  <c r="H7" i="22"/>
  <c r="H20" i="22" s="1"/>
  <c r="I7" i="22"/>
  <c r="I20" i="22" s="1"/>
  <c r="J7" i="22"/>
  <c r="J20" i="22" s="1"/>
  <c r="K7" i="22"/>
  <c r="K20" i="22" s="1"/>
  <c r="L7" i="22"/>
  <c r="L20" i="22" s="1"/>
  <c r="M7" i="22"/>
  <c r="M20" i="22" s="1"/>
  <c r="N7" i="22"/>
  <c r="N20" i="22" s="1"/>
  <c r="O7" i="22"/>
  <c r="O20" i="22" s="1"/>
  <c r="P7" i="22"/>
  <c r="P20" i="22" s="1"/>
  <c r="Q7" i="22"/>
  <c r="Q20" i="22" s="1"/>
  <c r="R7" i="22"/>
  <c r="R20" i="22" s="1"/>
  <c r="S7" i="22"/>
  <c r="S20" i="22" s="1"/>
  <c r="T7" i="22"/>
  <c r="T20" i="22" s="1"/>
  <c r="U7" i="22"/>
  <c r="U20" i="22" s="1"/>
  <c r="V7" i="22"/>
  <c r="V20" i="22" s="1"/>
  <c r="W7" i="22"/>
  <c r="W20" i="22" s="1"/>
  <c r="X7" i="22"/>
  <c r="X20" i="22" s="1"/>
  <c r="Y7" i="22"/>
  <c r="Y20" i="22" s="1"/>
  <c r="Z7" i="22"/>
  <c r="Z20" i="22" s="1"/>
  <c r="AA7" i="22"/>
  <c r="AA20" i="22" s="1"/>
  <c r="AB7" i="22"/>
  <c r="AB20" i="22" s="1"/>
  <c r="AC7" i="22"/>
  <c r="AD7" i="22"/>
  <c r="AD20" i="22" s="1"/>
  <c r="AE7" i="22"/>
  <c r="AE20" i="22" s="1"/>
  <c r="AF7" i="22"/>
  <c r="AF20" i="22" s="1"/>
  <c r="AG7" i="22"/>
  <c r="C7" i="22"/>
  <c r="C20" i="22" s="1"/>
  <c r="AG20" i="22" l="1"/>
  <c r="C21" i="22"/>
  <c r="D3" i="22" s="1"/>
  <c r="AC20" i="22"/>
  <c r="D21" i="22"/>
  <c r="E3" i="22" s="1"/>
  <c r="E21" i="22" s="1"/>
  <c r="F3" i="22" s="1"/>
  <c r="F21" i="22" s="1"/>
  <c r="G3" i="22" s="1"/>
  <c r="G21" i="22" s="1"/>
  <c r="H3" i="22" s="1"/>
  <c r="E20" i="22"/>
  <c r="CQ48" i="1"/>
  <c r="BK48" i="1"/>
  <c r="AH48" i="1"/>
  <c r="H21" i="22" l="1"/>
  <c r="I3" i="22" s="1"/>
  <c r="I21" i="22" l="1"/>
  <c r="J3" i="22" s="1"/>
  <c r="J21" i="22" l="1"/>
  <c r="K3" i="22" s="1"/>
  <c r="K21" i="22" l="1"/>
  <c r="L3" i="22" s="1"/>
  <c r="L21" i="22" l="1"/>
  <c r="M3" i="22" s="1"/>
  <c r="I19" i="14"/>
  <c r="M21" i="22" l="1"/>
  <c r="N3" i="22" s="1"/>
  <c r="CQ50" i="1"/>
  <c r="CQ14" i="1"/>
  <c r="CQ25" i="1"/>
  <c r="BK25" i="1"/>
  <c r="N21" i="22" l="1"/>
  <c r="O3" i="22" s="1"/>
  <c r="E6" i="4"/>
  <c r="E25" i="15"/>
  <c r="E5" i="4"/>
  <c r="G34" i="3"/>
  <c r="F34" i="3"/>
  <c r="E34" i="3"/>
  <c r="E3" i="4"/>
  <c r="K53" i="2"/>
  <c r="L53" i="2"/>
  <c r="M53" i="2"/>
  <c r="M42" i="2"/>
  <c r="M43" i="2"/>
  <c r="M44" i="2"/>
  <c r="M45" i="2"/>
  <c r="M46" i="2"/>
  <c r="M47" i="2"/>
  <c r="M48" i="2"/>
  <c r="M49" i="2"/>
  <c r="M50" i="2"/>
  <c r="R52" i="2"/>
  <c r="Q52" i="2"/>
  <c r="M52" i="2"/>
  <c r="Q51" i="2"/>
  <c r="R51" i="2" s="1"/>
  <c r="M51" i="2"/>
  <c r="R53" i="2"/>
  <c r="B39" i="2"/>
  <c r="BK50" i="1"/>
  <c r="O21" i="22" l="1"/>
  <c r="P3" i="22" s="1"/>
  <c r="E8" i="4"/>
  <c r="E9" i="4"/>
  <c r="Q53" i="2"/>
  <c r="P21" i="22" l="1"/>
  <c r="Q3" i="22" s="1"/>
  <c r="H19" i="14"/>
  <c r="Q21" i="22" l="1"/>
  <c r="R3" i="22" s="1"/>
  <c r="R21" i="22" l="1"/>
  <c r="S3" i="22" s="1"/>
  <c r="B17" i="19"/>
  <c r="B16" i="19"/>
  <c r="B15" i="19"/>
  <c r="B14" i="19"/>
  <c r="B13" i="19"/>
  <c r="B12" i="19"/>
  <c r="A17" i="19"/>
  <c r="A16" i="19"/>
  <c r="A15" i="19"/>
  <c r="A14" i="19"/>
  <c r="A13" i="19"/>
  <c r="A12" i="19"/>
  <c r="S21" i="22" l="1"/>
  <c r="T3" i="22" s="1"/>
  <c r="G2" i="17"/>
  <c r="G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19" i="14"/>
  <c r="T21" i="22" l="1"/>
  <c r="U3" i="22" s="1"/>
  <c r="DW28" i="1"/>
  <c r="CQ28" i="1"/>
  <c r="DW16" i="1"/>
  <c r="CQ16" i="1"/>
  <c r="BK28" i="1"/>
  <c r="AH28" i="1"/>
  <c r="U21" i="22" l="1"/>
  <c r="V3" i="22" s="1"/>
  <c r="B7" i="16"/>
  <c r="B4" i="16"/>
  <c r="B6" i="16" s="1"/>
  <c r="B9" i="16"/>
  <c r="F27" i="3"/>
  <c r="G27" i="3"/>
  <c r="V21" i="22" l="1"/>
  <c r="W3" i="22" s="1"/>
  <c r="R32" i="2"/>
  <c r="R33" i="2"/>
  <c r="R34" i="2"/>
  <c r="R35" i="2"/>
  <c r="R36" i="2"/>
  <c r="Q28" i="2"/>
  <c r="R28" i="2" s="1"/>
  <c r="Q29" i="2"/>
  <c r="R29" i="2" s="1"/>
  <c r="Q30" i="2"/>
  <c r="R30" i="2" s="1"/>
  <c r="Q31" i="2"/>
  <c r="R31" i="2" s="1"/>
  <c r="Q32" i="2"/>
  <c r="Q33" i="2"/>
  <c r="Q34" i="2"/>
  <c r="Q35" i="2"/>
  <c r="Q36" i="2"/>
  <c r="Q27" i="2"/>
  <c r="R27" i="2" s="1"/>
  <c r="M15" i="2"/>
  <c r="M14" i="2"/>
  <c r="M13" i="2"/>
  <c r="R10" i="2"/>
  <c r="R11" i="2"/>
  <c r="R12" i="2"/>
  <c r="R16" i="2"/>
  <c r="R17" i="2"/>
  <c r="R18" i="2"/>
  <c r="R19" i="2"/>
  <c r="R6" i="2"/>
  <c r="Q7" i="2"/>
  <c r="R7" i="2" s="1"/>
  <c r="Q8" i="2"/>
  <c r="R8" i="2" s="1"/>
  <c r="Q9" i="2"/>
  <c r="R9" i="2" s="1"/>
  <c r="Q10" i="2"/>
  <c r="Q11" i="2"/>
  <c r="Q12" i="2"/>
  <c r="Q13" i="2"/>
  <c r="R13" i="2" s="1"/>
  <c r="Q14" i="2"/>
  <c r="R14" i="2" s="1"/>
  <c r="Q15" i="2"/>
  <c r="R15" i="2" s="1"/>
  <c r="Q16" i="2"/>
  <c r="Q17" i="2"/>
  <c r="Q18" i="2"/>
  <c r="Q19" i="2"/>
  <c r="Q6" i="2"/>
  <c r="M12" i="2"/>
  <c r="M11" i="2"/>
  <c r="M7" i="2"/>
  <c r="M8" i="2"/>
  <c r="BK16" i="1"/>
  <c r="DW5" i="1"/>
  <c r="CQ5" i="1"/>
  <c r="BK5" i="1"/>
  <c r="DW33" i="1"/>
  <c r="CQ33" i="1"/>
  <c r="BK33" i="1"/>
  <c r="M9" i="2"/>
  <c r="M10" i="2"/>
  <c r="M16" i="2"/>
  <c r="M17" i="2"/>
  <c r="M18" i="2"/>
  <c r="M19" i="2"/>
  <c r="E13" i="15"/>
  <c r="D6" i="4" s="1"/>
  <c r="W21" i="22" l="1"/>
  <c r="X3" i="22" s="1"/>
  <c r="F19" i="14"/>
  <c r="X21" i="22" l="1"/>
  <c r="Y3" i="22" s="1"/>
  <c r="E19" i="14"/>
  <c r="D19" i="14"/>
  <c r="C19" i="14"/>
  <c r="Y21" i="22" l="1"/>
  <c r="Z3" i="22" s="1"/>
  <c r="E27" i="3"/>
  <c r="R37" i="2"/>
  <c r="L37" i="2"/>
  <c r="D3" i="4" s="1"/>
  <c r="K37" i="2"/>
  <c r="M36" i="2"/>
  <c r="M35" i="2"/>
  <c r="M34" i="2"/>
  <c r="M30" i="2"/>
  <c r="M29" i="2"/>
  <c r="M28" i="2"/>
  <c r="M27" i="2"/>
  <c r="B23" i="2"/>
  <c r="BK3" i="1"/>
  <c r="BK4" i="1"/>
  <c r="BK6" i="1"/>
  <c r="BK7" i="1"/>
  <c r="BK8" i="1"/>
  <c r="BK9" i="1"/>
  <c r="BK10" i="1"/>
  <c r="BK11" i="1"/>
  <c r="BK12" i="1"/>
  <c r="BK15" i="1"/>
  <c r="BK17" i="1"/>
  <c r="BK18" i="1"/>
  <c r="BK19" i="1"/>
  <c r="BK20" i="1"/>
  <c r="BK21" i="1"/>
  <c r="BK22" i="1"/>
  <c r="BK23" i="1"/>
  <c r="BK24" i="1"/>
  <c r="BK26" i="1"/>
  <c r="BK27" i="1"/>
  <c r="BK29" i="1"/>
  <c r="BK30" i="1"/>
  <c r="BK31" i="1"/>
  <c r="BK32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9" i="1"/>
  <c r="BK51" i="1"/>
  <c r="BK13" i="1"/>
  <c r="AH4" i="1"/>
  <c r="AH6" i="1"/>
  <c r="AH7" i="1"/>
  <c r="AH8" i="1"/>
  <c r="AH9" i="1"/>
  <c r="AH10" i="1"/>
  <c r="AH11" i="1"/>
  <c r="AH12" i="1"/>
  <c r="AH13" i="1"/>
  <c r="AH15" i="1"/>
  <c r="AH17" i="1"/>
  <c r="AH18" i="1"/>
  <c r="AH19" i="1"/>
  <c r="AH20" i="1"/>
  <c r="AH21" i="1"/>
  <c r="AH22" i="1"/>
  <c r="AH23" i="1"/>
  <c r="AH24" i="1"/>
  <c r="AH26" i="1"/>
  <c r="AH27" i="1"/>
  <c r="AH29" i="1"/>
  <c r="AH30" i="1"/>
  <c r="AH31" i="1"/>
  <c r="AH32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9" i="1"/>
  <c r="AH51" i="1"/>
  <c r="AH3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9" i="1"/>
  <c r="CQ40" i="1"/>
  <c r="CQ41" i="1"/>
  <c r="CQ42" i="1"/>
  <c r="CQ43" i="1"/>
  <c r="CQ44" i="1"/>
  <c r="CQ45" i="1"/>
  <c r="CQ46" i="1"/>
  <c r="CQ47" i="1"/>
  <c r="CQ49" i="1"/>
  <c r="CQ15" i="1"/>
  <c r="DW10" i="1"/>
  <c r="DW11" i="1"/>
  <c r="DW12" i="1"/>
  <c r="DW13" i="1"/>
  <c r="DW15" i="1"/>
  <c r="DW17" i="1"/>
  <c r="DW18" i="1"/>
  <c r="D5" i="4"/>
  <c r="Z21" i="22" l="1"/>
  <c r="AA3" i="22" s="1"/>
  <c r="M37" i="2"/>
  <c r="Q37" i="2"/>
  <c r="CQ36" i="1"/>
  <c r="CQ10" i="1"/>
  <c r="CQ11" i="1"/>
  <c r="CQ12" i="1"/>
  <c r="CQ13" i="1"/>
  <c r="CQ17" i="1"/>
  <c r="AA21" i="22" l="1"/>
  <c r="AB3" i="22" s="1"/>
  <c r="DW35" i="1"/>
  <c r="CQ35" i="1"/>
  <c r="CQ1" i="1"/>
  <c r="CQ18" i="1"/>
  <c r="DW51" i="1"/>
  <c r="DW34" i="1"/>
  <c r="DW32" i="1"/>
  <c r="DW31" i="1"/>
  <c r="DW30" i="1"/>
  <c r="DW29" i="1"/>
  <c r="DW27" i="1"/>
  <c r="DW26" i="1"/>
  <c r="DW24" i="1"/>
  <c r="DW23" i="1"/>
  <c r="DW22" i="1"/>
  <c r="DW21" i="1"/>
  <c r="DW20" i="1"/>
  <c r="DW19" i="1"/>
  <c r="DW9" i="1"/>
  <c r="DW8" i="1"/>
  <c r="DW7" i="1"/>
  <c r="DW6" i="1"/>
  <c r="DW4" i="1"/>
  <c r="DW3" i="1"/>
  <c r="DW1" i="1"/>
  <c r="AC3" i="22" l="1"/>
  <c r="DW52" i="1"/>
  <c r="AC21" i="22" l="1"/>
  <c r="AD3" i="22" s="1"/>
  <c r="AD21" i="22" s="1"/>
  <c r="AE3" i="22" s="1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AS17" i="6" s="1"/>
  <c r="H17" i="6"/>
  <c r="G17" i="6"/>
  <c r="AQ17" i="6" s="1"/>
  <c r="F17" i="6"/>
  <c r="E17" i="6"/>
  <c r="AO17" i="6" s="1"/>
  <c r="D17" i="6"/>
  <c r="AN17" i="6" s="1"/>
  <c r="C17" i="6"/>
  <c r="AM17" i="6" s="1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AT16" i="6" s="1"/>
  <c r="I16" i="6"/>
  <c r="H16" i="6"/>
  <c r="AR16" i="6" s="1"/>
  <c r="G16" i="6"/>
  <c r="F16" i="6"/>
  <c r="AP16" i="6" s="1"/>
  <c r="E16" i="6"/>
  <c r="D16" i="6"/>
  <c r="AN16" i="6" s="1"/>
  <c r="C16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AS15" i="6" s="1"/>
  <c r="H15" i="6"/>
  <c r="G15" i="6"/>
  <c r="AQ15" i="6" s="1"/>
  <c r="F15" i="6"/>
  <c r="E15" i="6"/>
  <c r="AO15" i="6" s="1"/>
  <c r="D15" i="6"/>
  <c r="C15" i="6"/>
  <c r="AM15" i="6" s="1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AT14" i="6" s="1"/>
  <c r="I14" i="6"/>
  <c r="H14" i="6"/>
  <c r="AR14" i="6" s="1"/>
  <c r="G14" i="6"/>
  <c r="F14" i="6"/>
  <c r="AP14" i="6" s="1"/>
  <c r="E14" i="6"/>
  <c r="D14" i="6"/>
  <c r="C14" i="6"/>
  <c r="AT13" i="6"/>
  <c r="AS13" i="6"/>
  <c r="AR13" i="6"/>
  <c r="AQ13" i="6"/>
  <c r="AP13" i="6"/>
  <c r="AO13" i="6"/>
  <c r="AT12" i="6"/>
  <c r="AS12" i="6"/>
  <c r="AQ12" i="6"/>
  <c r="AP12" i="6"/>
  <c r="AO12" i="6"/>
  <c r="AN12" i="6"/>
  <c r="AM12" i="6"/>
  <c r="AT11" i="6"/>
  <c r="AS11" i="6"/>
  <c r="AQ11" i="6"/>
  <c r="AP11" i="6"/>
  <c r="AO11" i="6"/>
  <c r="AM11" i="6"/>
  <c r="AU11" i="6" s="1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AT9" i="6" s="1"/>
  <c r="I9" i="6"/>
  <c r="H9" i="6"/>
  <c r="AR9" i="6" s="1"/>
  <c r="G9" i="6"/>
  <c r="F9" i="6"/>
  <c r="AP9" i="6" s="1"/>
  <c r="E9" i="6"/>
  <c r="D9" i="6"/>
  <c r="AN9" i="6" s="1"/>
  <c r="C9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AS8" i="6" s="1"/>
  <c r="H8" i="6"/>
  <c r="G8" i="6"/>
  <c r="AQ8" i="6" s="1"/>
  <c r="F8" i="6"/>
  <c r="E8" i="6"/>
  <c r="AO8" i="6" s="1"/>
  <c r="D8" i="6"/>
  <c r="C8" i="6"/>
  <c r="AM8" i="6" s="1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AT7" i="6" s="1"/>
  <c r="I7" i="6"/>
  <c r="H7" i="6"/>
  <c r="G7" i="6"/>
  <c r="F7" i="6"/>
  <c r="AP7" i="6" s="1"/>
  <c r="E7" i="6"/>
  <c r="D7" i="6"/>
  <c r="AN7" i="6" s="1"/>
  <c r="C7" i="6"/>
  <c r="AU4" i="6"/>
  <c r="B15" i="5"/>
  <c r="B14" i="5"/>
  <c r="B13" i="5"/>
  <c r="B12" i="5"/>
  <c r="B7" i="5"/>
  <c r="CQ38" i="1"/>
  <c r="AE21" i="22" l="1"/>
  <c r="AF3" i="22" s="1"/>
  <c r="AF21" i="22" s="1"/>
  <c r="AO14" i="6"/>
  <c r="AQ14" i="6"/>
  <c r="AS14" i="6"/>
  <c r="AN15" i="6"/>
  <c r="AP15" i="6"/>
  <c r="AR15" i="6"/>
  <c r="AT15" i="6"/>
  <c r="AM16" i="6"/>
  <c r="AO16" i="6"/>
  <c r="AQ16" i="6"/>
  <c r="AS16" i="6"/>
  <c r="AP17" i="6"/>
  <c r="AR17" i="6"/>
  <c r="AT17" i="6"/>
  <c r="AM7" i="6"/>
  <c r="AO7" i="6"/>
  <c r="AQ7" i="6"/>
  <c r="AS7" i="6"/>
  <c r="AN8" i="6"/>
  <c r="AP8" i="6"/>
  <c r="AR8" i="6"/>
  <c r="AT8" i="6"/>
  <c r="AM9" i="6"/>
  <c r="AO9" i="6"/>
  <c r="AQ9" i="6"/>
  <c r="AS9" i="6"/>
  <c r="AU5" i="6"/>
  <c r="AU12" i="6"/>
  <c r="AR7" i="6"/>
  <c r="AU3" i="6"/>
  <c r="AU13" i="6"/>
  <c r="AU7" i="6"/>
  <c r="AU8" i="6"/>
  <c r="AM14" i="6"/>
  <c r="AG3" i="22" l="1"/>
  <c r="AG21" i="22" s="1"/>
  <c r="AH3" i="22" s="1"/>
  <c r="AH21" i="22" s="1"/>
  <c r="AI3" i="22" s="1"/>
  <c r="AI21" i="22" s="1"/>
  <c r="AJ3" i="22" s="1"/>
  <c r="AJ21" i="22" s="1"/>
  <c r="AK3" i="22" s="1"/>
  <c r="AK21" i="22" s="1"/>
  <c r="AL3" i="22" s="1"/>
  <c r="AL21" i="22" s="1"/>
  <c r="AM3" i="22" s="1"/>
  <c r="AM21" i="22" s="1"/>
  <c r="AN3" i="22" s="1"/>
  <c r="AN21" i="22" s="1"/>
  <c r="AO3" i="22" s="1"/>
  <c r="AO21" i="22" s="1"/>
  <c r="AP3" i="22" s="1"/>
  <c r="AP21" i="22" s="1"/>
  <c r="AQ3" i="22" s="1"/>
  <c r="AQ21" i="22" s="1"/>
  <c r="AR3" i="22" s="1"/>
  <c r="AR21" i="22" s="1"/>
  <c r="AS3" i="22" s="1"/>
  <c r="AS21" i="22" s="1"/>
  <c r="AT3" i="22" s="1"/>
  <c r="AT21" i="22" s="1"/>
  <c r="AU3" i="22" s="1"/>
  <c r="AU21" i="22" s="1"/>
  <c r="AV3" i="22" s="1"/>
  <c r="AV21" i="22" s="1"/>
  <c r="AW3" i="22" s="1"/>
  <c r="AW21" i="22" s="1"/>
  <c r="AX3" i="22" s="1"/>
  <c r="AX21" i="22" s="1"/>
  <c r="AY3" i="22" s="1"/>
  <c r="AY21" i="22" s="1"/>
  <c r="AZ3" i="22" s="1"/>
  <c r="AZ21" i="22" s="1"/>
  <c r="BA3" i="22" s="1"/>
  <c r="BA21" i="22" s="1"/>
  <c r="BB3" i="22" s="1"/>
  <c r="BB21" i="22" s="1"/>
  <c r="BC3" i="22" s="1"/>
  <c r="BC21" i="22" s="1"/>
  <c r="BD3" i="22" s="1"/>
  <c r="BD21" i="22" s="1"/>
  <c r="BE3" i="22" s="1"/>
  <c r="BE21" i="22" s="1"/>
  <c r="BF3" i="22" s="1"/>
  <c r="BF21" i="22" s="1"/>
  <c r="BG3" i="22" s="1"/>
  <c r="BG21" i="22" s="1"/>
  <c r="BH3" i="22" s="1"/>
  <c r="BH21" i="22" s="1"/>
  <c r="BI3" i="22" s="1"/>
  <c r="BI21" i="22" s="1"/>
  <c r="BJ3" i="22" s="1"/>
  <c r="BJ21" i="22" s="1"/>
  <c r="BK3" i="22" s="1"/>
  <c r="BK21" i="22" s="1"/>
  <c r="BL3" i="22" s="1"/>
  <c r="BL21" i="22" s="1"/>
  <c r="R20" i="2"/>
  <c r="AU9" i="6"/>
  <c r="AU16" i="6"/>
  <c r="AU14" i="6"/>
  <c r="AU15" i="6"/>
  <c r="Q20" i="2"/>
  <c r="AU17" i="6"/>
  <c r="CQ37" i="1"/>
  <c r="CQ39" i="1"/>
  <c r="CQ34" i="1"/>
  <c r="F22" i="3"/>
  <c r="C5" i="4" s="1"/>
  <c r="E22" i="3"/>
  <c r="CQ32" i="1" l="1"/>
  <c r="CQ4" i="1"/>
  <c r="CQ6" i="1"/>
  <c r="CQ7" i="1"/>
  <c r="CQ8" i="1"/>
  <c r="CQ9" i="1"/>
  <c r="CQ19" i="1"/>
  <c r="CQ20" i="1"/>
  <c r="CQ21" i="1"/>
  <c r="CQ22" i="1"/>
  <c r="CQ23" i="1"/>
  <c r="CQ24" i="1"/>
  <c r="CQ26" i="1"/>
  <c r="CQ27" i="1"/>
  <c r="CQ29" i="1"/>
  <c r="CQ30" i="1"/>
  <c r="CQ31" i="1"/>
  <c r="CQ51" i="1"/>
  <c r="CQ3" i="1"/>
  <c r="CQ52" i="1" l="1"/>
  <c r="E4" i="4" s="1"/>
  <c r="L20" i="2" l="1"/>
  <c r="C3" i="4" s="1"/>
  <c r="K20" i="2"/>
  <c r="M6" i="2"/>
  <c r="M20" i="2" l="1"/>
  <c r="B2" i="2" l="1"/>
  <c r="BK52" i="1" l="1"/>
  <c r="D4" i="4" s="1"/>
  <c r="AH52" i="1"/>
  <c r="C4" i="4" s="1"/>
  <c r="C7" i="4" s="1"/>
  <c r="D2" i="4" s="1"/>
  <c r="D7" i="4" l="1"/>
  <c r="E2" i="4" s="1"/>
  <c r="E7" i="4" s="1"/>
</calcChain>
</file>

<file path=xl/comments1.xml><?xml version="1.0" encoding="utf-8"?>
<comments xmlns="http://schemas.openxmlformats.org/spreadsheetml/2006/main">
  <authors>
    <author>Автор</author>
  </authors>
  <commentList>
    <comment ref="S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цветы</t>
        </r>
      </text>
    </comment>
    <comment ref="AA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такси</t>
        </r>
      </text>
    </comment>
    <comment ref="AC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такси</t>
        </r>
      </text>
    </comment>
    <comment ref="BI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роллы</t>
        </r>
      </text>
    </comment>
    <comment ref="BN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шарики темка</t>
        </r>
      </text>
    </comment>
    <comment ref="CG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роллы</t>
        </r>
      </text>
    </comment>
    <comment ref="BI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т. Ира (2017)</t>
        </r>
      </text>
    </comment>
    <comment ref="BL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экспоторг</t>
        </r>
      </text>
    </comment>
    <comment ref="BI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авито</t>
        </r>
      </text>
    </comment>
    <comment ref="BQ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аптека</t>
        </r>
      </text>
    </comment>
    <comment ref="BR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книги</t>
        </r>
      </text>
    </comment>
    <comment ref="BS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стрижка</t>
        </r>
      </text>
    </comment>
    <comment ref="CF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аптека</t>
        </r>
      </text>
    </comment>
    <comment ref="CG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зубной</t>
        </r>
      </text>
    </comment>
    <comment ref="BN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аквариум</t>
        </r>
      </text>
    </comment>
    <comment ref="AW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переезд</t>
        </r>
      </text>
    </comment>
    <comment ref="AW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аккумулятор</t>
        </r>
      </text>
    </comment>
    <comment ref="BI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 части к счетчику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строка ниже для добавления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двери хренникова д6а</t>
        </r>
      </text>
    </comment>
    <comment ref="I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 двери Беккер
1000 двери при входе
1000 спальня 4</t>
        </r>
      </text>
    </comment>
  </commentList>
</comments>
</file>

<file path=xl/sharedStrings.xml><?xml version="1.0" encoding="utf-8"?>
<sst xmlns="http://schemas.openxmlformats.org/spreadsheetml/2006/main" count="639" uniqueCount="348">
  <si>
    <t>№ п/п</t>
  </si>
  <si>
    <t>Наименование</t>
  </si>
  <si>
    <t>Материал (фурнитура)</t>
  </si>
  <si>
    <t>Бензин</t>
  </si>
  <si>
    <t>Заработная плата</t>
  </si>
  <si>
    <t>Сборщики</t>
  </si>
  <si>
    <t>Конструктор</t>
  </si>
  <si>
    <t>Аренда</t>
  </si>
  <si>
    <t>Интернет</t>
  </si>
  <si>
    <t>Доставка</t>
  </si>
  <si>
    <t>Подъем</t>
  </si>
  <si>
    <t>Итого</t>
  </si>
  <si>
    <t>Дорохин</t>
  </si>
  <si>
    <t>Расходный материал</t>
  </si>
  <si>
    <t>Общая стоимость</t>
  </si>
  <si>
    <t>Дата</t>
  </si>
  <si>
    <t xml:space="preserve">Итого: </t>
  </si>
  <si>
    <t>Расход</t>
  </si>
  <si>
    <t>В кассе</t>
  </si>
  <si>
    <t>Дата начала</t>
  </si>
  <si>
    <t>Изделие</t>
  </si>
  <si>
    <t>Предоплата</t>
  </si>
  <si>
    <t>Остаток</t>
  </si>
  <si>
    <t>план</t>
  </si>
  <si>
    <t>факт</t>
  </si>
  <si>
    <t>Резерв денег</t>
  </si>
  <si>
    <t>Услуги</t>
  </si>
  <si>
    <t>Общая ст-ть</t>
  </si>
  <si>
    <t>Дата монтажа</t>
  </si>
  <si>
    <t>итого:</t>
  </si>
  <si>
    <t>итого</t>
  </si>
  <si>
    <t>№ Дог</t>
  </si>
  <si>
    <t>Осталось</t>
  </si>
  <si>
    <t>Мат</t>
  </si>
  <si>
    <t>Канцелярия</t>
  </si>
  <si>
    <t>Прибыль Факт</t>
  </si>
  <si>
    <t>План прибыль</t>
  </si>
  <si>
    <t>Крепеж</t>
  </si>
  <si>
    <t>Доплата</t>
  </si>
  <si>
    <t>статус</t>
  </si>
  <si>
    <t>Заточка дисков</t>
  </si>
  <si>
    <t>Аквариум</t>
  </si>
  <si>
    <t>Партнерка</t>
  </si>
  <si>
    <t>Мария Обухова</t>
  </si>
  <si>
    <t>Упаковочный материал</t>
  </si>
  <si>
    <t>скотч</t>
  </si>
  <si>
    <t>План</t>
  </si>
  <si>
    <t>Показатель</t>
  </si>
  <si>
    <t>По месяцу</t>
  </si>
  <si>
    <t>Выручка</t>
  </si>
  <si>
    <t>Лиды</t>
  </si>
  <si>
    <t>Встречи</t>
  </si>
  <si>
    <t>Кол-во сделок</t>
  </si>
  <si>
    <t>Средний чек</t>
  </si>
  <si>
    <t>Ожидаемая маржа</t>
  </si>
  <si>
    <t>Ожидаемая марж-сть, %</t>
  </si>
  <si>
    <t>Фактическая маржа</t>
  </si>
  <si>
    <t>Фактическая марж-сть, %</t>
  </si>
  <si>
    <t>Соответсвие плану, %</t>
  </si>
  <si>
    <t>CV лид-встреча</t>
  </si>
  <si>
    <t>CV встреча-продажа</t>
  </si>
  <si>
    <t>CV лид-продажа</t>
  </si>
  <si>
    <t>1 (с 1 по 8)</t>
  </si>
  <si>
    <t>2 (с 9 по 15)</t>
  </si>
  <si>
    <t>3 (с 16 по 20)</t>
  </si>
  <si>
    <t>Ноябрь Итого</t>
  </si>
  <si>
    <t>ВК</t>
  </si>
  <si>
    <t>Сайт</t>
  </si>
  <si>
    <t>Рек-ции</t>
  </si>
  <si>
    <t>Повторный</t>
  </si>
  <si>
    <t>Личные</t>
  </si>
  <si>
    <t>Звонок</t>
  </si>
  <si>
    <t>Прохожий</t>
  </si>
  <si>
    <t>лиды</t>
  </si>
  <si>
    <t>замер</t>
  </si>
  <si>
    <t>договор</t>
  </si>
  <si>
    <t>CV лид-замер</t>
  </si>
  <si>
    <t>CV замер-договор</t>
  </si>
  <si>
    <t>CV лид-договор</t>
  </si>
  <si>
    <t>сумма договоров</t>
  </si>
  <si>
    <t>прибыль (ориентир)</t>
  </si>
  <si>
    <t>цена замера</t>
  </si>
  <si>
    <t>цена договора</t>
  </si>
  <si>
    <t>рентабельность</t>
  </si>
  <si>
    <t>ноябрь итого</t>
  </si>
  <si>
    <t>затраты по каналам</t>
  </si>
  <si>
    <t>цена лида</t>
  </si>
  <si>
    <t>Митька</t>
  </si>
  <si>
    <t>машина</t>
  </si>
  <si>
    <t>моб. Банк</t>
  </si>
  <si>
    <t>Январь</t>
  </si>
  <si>
    <t>продукты</t>
  </si>
  <si>
    <t>перекус</t>
  </si>
  <si>
    <t>развлечение</t>
  </si>
  <si>
    <t>Февраль</t>
  </si>
  <si>
    <t>март</t>
  </si>
  <si>
    <t>Апрель</t>
  </si>
  <si>
    <t>Март</t>
  </si>
  <si>
    <t>Валера (электрик)</t>
  </si>
  <si>
    <t>январь</t>
  </si>
  <si>
    <t>февраль</t>
  </si>
  <si>
    <t>Доплаты от реализации</t>
  </si>
  <si>
    <t>долг ирина</t>
  </si>
  <si>
    <t>долги</t>
  </si>
  <si>
    <t>распил</t>
  </si>
  <si>
    <t>прочий приход</t>
  </si>
  <si>
    <t>тиньков</t>
  </si>
  <si>
    <t>Вереникин</t>
  </si>
  <si>
    <t>возврат</t>
  </si>
  <si>
    <t>Образцы</t>
  </si>
  <si>
    <t>гофрокартон</t>
  </si>
  <si>
    <t>брак</t>
  </si>
  <si>
    <t>зап части</t>
  </si>
  <si>
    <t>работа</t>
  </si>
  <si>
    <t>х.з.</t>
  </si>
  <si>
    <t>Дог № 37</t>
  </si>
  <si>
    <t>родители</t>
  </si>
  <si>
    <t>Вывоз мусора</t>
  </si>
  <si>
    <t>экспозиция</t>
  </si>
  <si>
    <t>Кровать шкаф</t>
  </si>
  <si>
    <t>возврат от марии отопление</t>
  </si>
  <si>
    <t>кухня</t>
  </si>
  <si>
    <t>9 февраля</t>
  </si>
  <si>
    <t>шкаф купе</t>
  </si>
  <si>
    <t>14 февраля</t>
  </si>
  <si>
    <t>двери купе</t>
  </si>
  <si>
    <t>Савушкин</t>
  </si>
  <si>
    <t>продажа струпцины</t>
  </si>
  <si>
    <t>прочий (подарки)</t>
  </si>
  <si>
    <t>№</t>
  </si>
  <si>
    <t>06 января</t>
  </si>
  <si>
    <t>23 января</t>
  </si>
  <si>
    <t>охрана</t>
  </si>
  <si>
    <t>московская</t>
  </si>
  <si>
    <t>Мотька</t>
  </si>
  <si>
    <t>Ирина</t>
  </si>
  <si>
    <t>Андрей</t>
  </si>
  <si>
    <t>т. Ира</t>
  </si>
  <si>
    <t>Налоги</t>
  </si>
  <si>
    <t>Инга</t>
  </si>
  <si>
    <t>Экспоторг</t>
  </si>
  <si>
    <t>21 февраля</t>
  </si>
  <si>
    <t>тумба из офиса</t>
  </si>
  <si>
    <t>переделка ящика</t>
  </si>
  <si>
    <t>шкаф + тумба с экспозиции</t>
  </si>
  <si>
    <t>сдача металла и алюминия</t>
  </si>
  <si>
    <t>Приход</t>
  </si>
  <si>
    <t>Десткая</t>
  </si>
  <si>
    <t>42(1)</t>
  </si>
  <si>
    <t>стол домашний</t>
  </si>
  <si>
    <t>Реклама</t>
  </si>
  <si>
    <t>авито</t>
  </si>
  <si>
    <t>Охрана</t>
  </si>
  <si>
    <t>прочее</t>
  </si>
  <si>
    <t>Распил</t>
  </si>
  <si>
    <t>Исполнитель</t>
  </si>
  <si>
    <t>Контрагент, контакты, адрес</t>
  </si>
  <si>
    <t>9 января</t>
  </si>
  <si>
    <t xml:space="preserve">Михаил, т. 8 904 218 09 11, ул. Хреникова д.6а, кв. 158 </t>
  </si>
  <si>
    <t>шкаф купе в зал</t>
  </si>
  <si>
    <t>шкаф купе в коридор</t>
  </si>
  <si>
    <t>готов</t>
  </si>
  <si>
    <t>19 января</t>
  </si>
  <si>
    <t>Востриков, т. 8 920 243 10 00, с. Воскресеновка</t>
  </si>
  <si>
    <t>купе при входе</t>
  </si>
  <si>
    <t>купе спальня 1</t>
  </si>
  <si>
    <t>купе спальня 2</t>
  </si>
  <si>
    <t>купе спальня 3</t>
  </si>
  <si>
    <t>купе спальня 4</t>
  </si>
  <si>
    <t>гардеробная (1+2)</t>
  </si>
  <si>
    <t>Беккер Коля-Юля</t>
  </si>
  <si>
    <t>нет</t>
  </si>
  <si>
    <t>хочу в месяц</t>
  </si>
  <si>
    <t>реализация</t>
  </si>
  <si>
    <t>прибыль</t>
  </si>
  <si>
    <t>итог</t>
  </si>
  <si>
    <t>конверсия в клиента</t>
  </si>
  <si>
    <t>клиентов</t>
  </si>
  <si>
    <t>средний чек</t>
  </si>
  <si>
    <t>оборот</t>
  </si>
  <si>
    <t>Договор № 41 (тумба в ванну)</t>
  </si>
  <si>
    <t>продажа горелок</t>
  </si>
  <si>
    <t>работник</t>
  </si>
  <si>
    <t>кредитная карта</t>
  </si>
  <si>
    <t>Андрей-паша</t>
  </si>
  <si>
    <t>Отдано</t>
  </si>
  <si>
    <t>Гот. ор-р</t>
  </si>
  <si>
    <t>Гот. Факт</t>
  </si>
  <si>
    <t>Двери купе</t>
  </si>
  <si>
    <t>Стеклосфера</t>
  </si>
  <si>
    <t>27 ФЕВРАЛЯ</t>
  </si>
  <si>
    <t>на распиле</t>
  </si>
  <si>
    <t>ЛДСП 16, Дуб чарльстор темно коричневый</t>
  </si>
  <si>
    <t>площадь, м2</t>
  </si>
  <si>
    <t>кол во, шт</t>
  </si>
  <si>
    <t>ширина, мм</t>
  </si>
  <si>
    <t>длина, мм</t>
  </si>
  <si>
    <t>Андрей Паша</t>
  </si>
  <si>
    <t>ДВП, белое</t>
  </si>
  <si>
    <t>Постников</t>
  </si>
  <si>
    <t>№ дог</t>
  </si>
  <si>
    <t>43 (сп3)</t>
  </si>
  <si>
    <t>42 (зал)</t>
  </si>
  <si>
    <t>заказ №</t>
  </si>
  <si>
    <t>в работе</t>
  </si>
  <si>
    <t>дата создания</t>
  </si>
  <si>
    <t>Ф.И.О.</t>
  </si>
  <si>
    <t>телефон</t>
  </si>
  <si>
    <t>следующий шаг</t>
  </si>
  <si>
    <t>дата сл. шага</t>
  </si>
  <si>
    <t>комментарий</t>
  </si>
  <si>
    <t xml:space="preserve"> </t>
  </si>
  <si>
    <t>источник</t>
  </si>
  <si>
    <t>источники</t>
  </si>
  <si>
    <t>повторный</t>
  </si>
  <si>
    <t>вк</t>
  </si>
  <si>
    <t>рекомендация</t>
  </si>
  <si>
    <t>партнерка</t>
  </si>
  <si>
    <t>звонок</t>
  </si>
  <si>
    <t xml:space="preserve">личные </t>
  </si>
  <si>
    <t>сл. шага</t>
  </si>
  <si>
    <t>новый лид</t>
  </si>
  <si>
    <t>проект1/цена1</t>
  </si>
  <si>
    <t>проект2/цена2</t>
  </si>
  <si>
    <t>клиент</t>
  </si>
  <si>
    <t>изделие</t>
  </si>
  <si>
    <t>отказ</t>
  </si>
  <si>
    <t>цена</t>
  </si>
  <si>
    <t>Команда</t>
  </si>
  <si>
    <t>я, дизайнер удалено, монтажники</t>
  </si>
  <si>
    <t>лиды, кол-во</t>
  </si>
  <si>
    <t>лиды, сумма</t>
  </si>
  <si>
    <t>клиенты, р</t>
  </si>
  <si>
    <t>клиенты, шт</t>
  </si>
  <si>
    <t>CV лид в клиента,  %</t>
  </si>
  <si>
    <t>месяц</t>
  </si>
  <si>
    <t>реализация, р</t>
  </si>
  <si>
    <t>прибыль, р</t>
  </si>
  <si>
    <t>рент-ть, %</t>
  </si>
  <si>
    <t>8 марта</t>
  </si>
  <si>
    <t>Риал</t>
  </si>
  <si>
    <t>Постниуов</t>
  </si>
  <si>
    <t>Фасады</t>
  </si>
  <si>
    <t>андрей паша</t>
  </si>
  <si>
    <t>андрей</t>
  </si>
  <si>
    <t>счетчик Надежда</t>
  </si>
  <si>
    <t>Ирина возврат</t>
  </si>
  <si>
    <t>Сотовая связь</t>
  </si>
  <si>
    <t>Дизайнер</t>
  </si>
  <si>
    <t>гардероб</t>
  </si>
  <si>
    <t>20 марта</t>
  </si>
  <si>
    <t>Сергей</t>
  </si>
  <si>
    <t>Максим</t>
  </si>
  <si>
    <t>стеклосфера</t>
  </si>
  <si>
    <t>папа</t>
  </si>
  <si>
    <t>сайт</t>
  </si>
  <si>
    <t>Реализация</t>
  </si>
  <si>
    <t>Валовая прибыль</t>
  </si>
  <si>
    <t>Поступления</t>
  </si>
  <si>
    <t>от клиентов</t>
  </si>
  <si>
    <t>заемные</t>
  </si>
  <si>
    <t>ИТОГО поступлений</t>
  </si>
  <si>
    <t>Выплаты</t>
  </si>
  <si>
    <t>материал</t>
  </si>
  <si>
    <t>Административные расходы</t>
  </si>
  <si>
    <t>Комунальные</t>
  </si>
  <si>
    <t xml:space="preserve">пенсионный </t>
  </si>
  <si>
    <t>ИТОГО выплаты</t>
  </si>
  <si>
    <t>ИЗМЕНЕНИЕ ЗА ДЕНЬ</t>
  </si>
  <si>
    <t>ОСТАТОК на начало дня</t>
  </si>
  <si>
    <t>ОСТАТОК на конец дня</t>
  </si>
  <si>
    <t>конверсия из замера</t>
  </si>
  <si>
    <t>замеров</t>
  </si>
  <si>
    <t>конверсия в заказ из замера</t>
  </si>
  <si>
    <t>заказов</t>
  </si>
  <si>
    <t>средний чек по кухне</t>
  </si>
  <si>
    <t>прибыль, %</t>
  </si>
  <si>
    <t>прибыль, руб</t>
  </si>
  <si>
    <t>валовая прибыль, руб</t>
  </si>
  <si>
    <t>средний чек по шкафу</t>
  </si>
  <si>
    <t>прибыль с вычетом</t>
  </si>
  <si>
    <t>расход на рекламу</t>
  </si>
  <si>
    <t>бюджет на рекламу</t>
  </si>
  <si>
    <t>ведение РК</t>
  </si>
  <si>
    <t>программа минимум</t>
  </si>
  <si>
    <t>программа поднажать</t>
  </si>
  <si>
    <t>Ольга Дорохина</t>
  </si>
  <si>
    <t>Профиль соц сеть</t>
  </si>
  <si>
    <t>https://vk.com/id70874090</t>
  </si>
  <si>
    <t>столешница из камня</t>
  </si>
  <si>
    <t>Сергей Вискас</t>
  </si>
  <si>
    <t>https://vk.com/wiskas_mmm</t>
  </si>
  <si>
    <t>Мария Коноплева</t>
  </si>
  <si>
    <t>https://vk.com/id27396210</t>
  </si>
  <si>
    <t>шкаф, прихожая</t>
  </si>
  <si>
    <t>Валентина Покидова</t>
  </si>
  <si>
    <t>8 904 689 66 93</t>
  </si>
  <si>
    <t>https://vk.com/v.pokidova83</t>
  </si>
  <si>
    <t>Таисия Морхова</t>
  </si>
  <si>
    <t>https://vk.com/tessm</t>
  </si>
  <si>
    <t>просчет цены</t>
  </si>
  <si>
    <t>Алексей Дмитриев</t>
  </si>
  <si>
    <t>https://vk.com/id78879295</t>
  </si>
  <si>
    <t>узнать по стоимости, бюджет</t>
  </si>
  <si>
    <t>Анна Крынина</t>
  </si>
  <si>
    <t>https://vk.com/id19633326</t>
  </si>
  <si>
    <t>гардеробная</t>
  </si>
  <si>
    <t>просчитать стоимость</t>
  </si>
  <si>
    <t>Никита Белов</t>
  </si>
  <si>
    <t>https://vk.com/white48</t>
  </si>
  <si>
    <t>тумба в ванну</t>
  </si>
  <si>
    <t>8 910 742 00 47</t>
  </si>
  <si>
    <t>договорить о замере</t>
  </si>
  <si>
    <t>просчитать цену</t>
  </si>
  <si>
    <t>подготовить КП, по ее бюджету</t>
  </si>
  <si>
    <t>Ольга Базуева</t>
  </si>
  <si>
    <t>8 904 680 39 64</t>
  </si>
  <si>
    <t>нарисовать проект</t>
  </si>
  <si>
    <t>8 920 527 32 47</t>
  </si>
  <si>
    <t xml:space="preserve">перенес </t>
  </si>
  <si>
    <t>апрель</t>
  </si>
  <si>
    <t>дни</t>
  </si>
  <si>
    <t>с 11 по 15</t>
  </si>
  <si>
    <t>вступившие</t>
  </si>
  <si>
    <t>узнать решение</t>
  </si>
  <si>
    <t>жду ответа по бюджету</t>
  </si>
  <si>
    <t>пожелания по проекту</t>
  </si>
  <si>
    <t>следующий шаг 1</t>
  </si>
  <si>
    <t>следующий шаг 2</t>
  </si>
  <si>
    <t>отпарвить заявку на кромку</t>
  </si>
  <si>
    <t>заявка на дверь купе</t>
  </si>
  <si>
    <t>Евгениц Бабынин</t>
  </si>
  <si>
    <t>8 960 155 15 33</t>
  </si>
  <si>
    <t>https://vk.com/babynin85</t>
  </si>
  <si>
    <t>кухня, шкаф</t>
  </si>
  <si>
    <t>Марьяна Григорьевна</t>
  </si>
  <si>
    <t>https://vk.com/id297135457</t>
  </si>
  <si>
    <t>дверь купе</t>
  </si>
  <si>
    <t>ремонт затянулся</t>
  </si>
  <si>
    <t>Кристина Бирюкова</t>
  </si>
  <si>
    <t>https://vk.com/kristyinlove</t>
  </si>
  <si>
    <t>Андрей (сварка)</t>
  </si>
  <si>
    <t>Елена</t>
  </si>
  <si>
    <t>8 910 351 26 62</t>
  </si>
  <si>
    <t>бюджет 60-70</t>
  </si>
  <si>
    <t>Роман</t>
  </si>
  <si>
    <t>8 904 219 77 38</t>
  </si>
  <si>
    <t>поддоконник, тумба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</si>
</sst>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0.0%"/>
    <numFmt numFmtId="166" formatCode="_-* #,##0.00&quot;р.&quot;_-;\-* #,##0.00&quot;р.&quot;_-;_-* &quot;-&quot;??&quot;р.&quot;_-;_-@_-"/>
    <numFmt numFmtId="167" formatCode="[$-419]d\ mmm;@"/>
    <numFmt numFmtId="168" formatCode="[$-F800]dddd\,\ mmmm\ dd\,\ yyyy"/>
    <numFmt numFmtId="169" formatCode="d\ mmm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sz val="12"/>
      <name val="Consolas"/>
      <family val="3"/>
      <charset val="204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0" fillId="0" borderId="0" xfId="0" applyBorder="1"/>
    <xf numFmtId="44" fontId="0" fillId="0" borderId="0" xfId="1" applyFont="1" applyBorder="1"/>
    <xf numFmtId="0" fontId="5" fillId="2" borderId="0" xfId="0" applyFont="1" applyFill="1"/>
    <xf numFmtId="0" fontId="5" fillId="0" borderId="0" xfId="0" applyFont="1" applyAlignment="1">
      <alignment horizontal="center"/>
    </xf>
    <xf numFmtId="0" fontId="5" fillId="3" borderId="1" xfId="0" applyFont="1" applyFill="1" applyBorder="1"/>
    <xf numFmtId="44" fontId="5" fillId="3" borderId="1" xfId="0" applyNumberFormat="1" applyFont="1" applyFill="1" applyBorder="1"/>
    <xf numFmtId="0" fontId="0" fillId="0" borderId="1" xfId="0" applyFill="1" applyBorder="1"/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/>
    <xf numFmtId="164" fontId="5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3" borderId="1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164" fontId="5" fillId="2" borderId="1" xfId="1" applyNumberFormat="1" applyFont="1" applyFill="1" applyBorder="1"/>
    <xf numFmtId="0" fontId="0" fillId="0" borderId="3" xfId="0" applyBorder="1"/>
    <xf numFmtId="0" fontId="5" fillId="0" borderId="0" xfId="0" applyFont="1" applyBorder="1" applyAlignment="1">
      <alignment horizontal="center" wrapText="1"/>
    </xf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/>
    <xf numFmtId="44" fontId="0" fillId="0" borderId="0" xfId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7" fillId="3" borderId="1" xfId="3" applyFont="1" applyFill="1" applyBorder="1"/>
    <xf numFmtId="44" fontId="7" fillId="3" borderId="1" xfId="4" applyFont="1" applyFill="1" applyBorder="1"/>
    <xf numFmtId="0" fontId="3" fillId="0" borderId="0" xfId="3"/>
    <xf numFmtId="0" fontId="6" fillId="0" borderId="1" xfId="3" applyFont="1" applyBorder="1" applyAlignment="1">
      <alignment horizontal="center"/>
    </xf>
    <xf numFmtId="0" fontId="3" fillId="0" borderId="1" xfId="3" applyBorder="1"/>
    <xf numFmtId="44" fontId="0" fillId="0" borderId="1" xfId="4" applyFont="1" applyBorder="1"/>
    <xf numFmtId="9" fontId="0" fillId="0" borderId="1" xfId="5" applyFont="1" applyBorder="1"/>
    <xf numFmtId="165" fontId="0" fillId="0" borderId="1" xfId="5" applyNumberFormat="1" applyFont="1" applyBorder="1"/>
    <xf numFmtId="0" fontId="0" fillId="0" borderId="1" xfId="0" applyBorder="1" applyAlignment="1"/>
    <xf numFmtId="0" fontId="0" fillId="0" borderId="9" xfId="0" applyBorder="1"/>
    <xf numFmtId="9" fontId="0" fillId="0" borderId="1" xfId="2" applyNumberFormat="1" applyFont="1" applyBorder="1"/>
    <xf numFmtId="9" fontId="0" fillId="0" borderId="1" xfId="0" applyNumberFormat="1" applyBorder="1"/>
    <xf numFmtId="9" fontId="0" fillId="0" borderId="5" xfId="0" applyNumberFormat="1" applyBorder="1"/>
    <xf numFmtId="0" fontId="0" fillId="0" borderId="10" xfId="0" applyBorder="1"/>
    <xf numFmtId="2" fontId="0" fillId="0" borderId="1" xfId="0" applyNumberFormat="1" applyBorder="1"/>
    <xf numFmtId="9" fontId="0" fillId="0" borderId="1" xfId="2" applyFont="1" applyBorder="1"/>
    <xf numFmtId="165" fontId="0" fillId="0" borderId="1" xfId="2" applyNumberFormat="1" applyFont="1" applyBorder="1"/>
    <xf numFmtId="0" fontId="5" fillId="0" borderId="1" xfId="0" applyFont="1" applyBorder="1"/>
    <xf numFmtId="44" fontId="5" fillId="0" borderId="1" xfId="1" applyFont="1" applyBorder="1"/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4" fontId="0" fillId="0" borderId="0" xfId="1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7"/>
    <xf numFmtId="164" fontId="0" fillId="0" borderId="0" xfId="8" applyNumberFormat="1" applyFont="1"/>
    <xf numFmtId="164" fontId="0" fillId="0" borderId="0" xfId="8" applyNumberFormat="1" applyFont="1" applyAlignment="1">
      <alignment horizontal="center"/>
    </xf>
    <xf numFmtId="0" fontId="2" fillId="0" borderId="0" xfId="7" applyAlignment="1">
      <alignment horizontal="center"/>
    </xf>
    <xf numFmtId="164" fontId="2" fillId="0" borderId="0" xfId="1" applyNumberFormat="1" applyFont="1" applyAlignment="1">
      <alignment horizontal="center"/>
    </xf>
    <xf numFmtId="0" fontId="10" fillId="0" borderId="0" xfId="7" applyFont="1"/>
    <xf numFmtId="0" fontId="2" fillId="0" borderId="1" xfId="7" applyBorder="1"/>
    <xf numFmtId="164" fontId="0" fillId="0" borderId="1" xfId="8" applyNumberFormat="1" applyFont="1" applyBorder="1"/>
    <xf numFmtId="164" fontId="0" fillId="0" borderId="1" xfId="8" applyNumberFormat="1" applyFont="1" applyBorder="1" applyAlignment="1">
      <alignment horizontal="center"/>
    </xf>
    <xf numFmtId="0" fontId="2" fillId="0" borderId="1" xfId="7" applyBorder="1" applyAlignment="1">
      <alignment horizontal="center"/>
    </xf>
    <xf numFmtId="0" fontId="2" fillId="0" borderId="1" xfId="7" applyBorder="1" applyAlignment="1">
      <alignment horizontal="center" wrapText="1"/>
    </xf>
    <xf numFmtId="0" fontId="2" fillId="0" borderId="1" xfId="7" applyFont="1" applyBorder="1"/>
    <xf numFmtId="164" fontId="2" fillId="0" borderId="1" xfId="1" applyNumberFormat="1" applyFont="1" applyBorder="1" applyAlignment="1">
      <alignment horizontal="center"/>
    </xf>
    <xf numFmtId="0" fontId="10" fillId="0" borderId="1" xfId="7" applyFont="1" applyBorder="1"/>
    <xf numFmtId="164" fontId="2" fillId="0" borderId="1" xfId="7" applyNumberFormat="1" applyBorder="1" applyAlignment="1">
      <alignment horizontal="center"/>
    </xf>
    <xf numFmtId="0" fontId="5" fillId="0" borderId="1" xfId="7" applyFont="1" applyBorder="1" applyAlignment="1">
      <alignment horizontal="center"/>
    </xf>
    <xf numFmtId="164" fontId="5" fillId="0" borderId="1" xfId="8" applyNumberFormat="1" applyFont="1" applyBorder="1" applyAlignment="1">
      <alignment horizontal="center"/>
    </xf>
    <xf numFmtId="0" fontId="5" fillId="0" borderId="1" xfId="7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7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5" fillId="2" borderId="0" xfId="0" applyFont="1" applyFill="1" applyBorder="1"/>
    <xf numFmtId="0" fontId="5" fillId="2" borderId="1" xfId="0" applyFont="1" applyFill="1" applyBorder="1"/>
    <xf numFmtId="0" fontId="0" fillId="0" borderId="7" xfId="0" applyBorder="1"/>
    <xf numFmtId="0" fontId="0" fillId="0" borderId="4" xfId="0" applyBorder="1"/>
    <xf numFmtId="0" fontId="5" fillId="5" borderId="0" xfId="0" applyFon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center"/>
    </xf>
    <xf numFmtId="0" fontId="5" fillId="5" borderId="0" xfId="0" applyFont="1" applyFill="1" applyBorder="1"/>
    <xf numFmtId="164" fontId="5" fillId="5" borderId="0" xfId="1" applyNumberFormat="1" applyFont="1" applyFill="1" applyBorder="1"/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2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4" fontId="0" fillId="0" borderId="1" xfId="0" applyNumberForma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/>
    <xf numFmtId="44" fontId="5" fillId="0" borderId="1" xfId="1" applyFont="1" applyBorder="1" applyAlignment="1">
      <alignment horizontal="center"/>
    </xf>
    <xf numFmtId="44" fontId="0" fillId="3" borderId="1" xfId="1" applyFont="1" applyFill="1" applyBorder="1"/>
    <xf numFmtId="0" fontId="1" fillId="0" borderId="1" xfId="0" applyFont="1" applyBorder="1"/>
    <xf numFmtId="44" fontId="1" fillId="0" borderId="1" xfId="1" applyFont="1" applyBorder="1"/>
    <xf numFmtId="9" fontId="1" fillId="0" borderId="1" xfId="2" applyFont="1" applyBorder="1"/>
    <xf numFmtId="0" fontId="1" fillId="0" borderId="1" xfId="2" applyNumberFormat="1" applyFont="1" applyBorder="1"/>
    <xf numFmtId="44" fontId="1" fillId="0" borderId="1" xfId="2" applyNumberFormat="1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0" fillId="0" borderId="4" xfId="0" applyNumberFormat="1" applyBorder="1"/>
    <xf numFmtId="0" fontId="0" fillId="0" borderId="8" xfId="0" applyBorder="1"/>
    <xf numFmtId="0" fontId="5" fillId="2" borderId="3" xfId="0" applyFont="1" applyFill="1" applyBorder="1"/>
    <xf numFmtId="0" fontId="5" fillId="5" borderId="1" xfId="0" applyFont="1" applyFill="1" applyBorder="1"/>
    <xf numFmtId="0" fontId="5" fillId="0" borderId="1" xfId="0" applyFont="1" applyBorder="1" applyAlignment="1"/>
    <xf numFmtId="16" fontId="0" fillId="0" borderId="3" xfId="0" applyNumberFormat="1" applyBorder="1"/>
    <xf numFmtId="2" fontId="0" fillId="0" borderId="0" xfId="0" applyNumberFormat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5" borderId="0" xfId="0" applyNumberFormat="1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6" fontId="0" fillId="0" borderId="1" xfId="0" applyNumberFormat="1" applyBorder="1"/>
    <xf numFmtId="0" fontId="11" fillId="5" borderId="0" xfId="0" applyFont="1" applyFill="1" applyBorder="1"/>
    <xf numFmtId="0" fontId="0" fillId="0" borderId="1" xfId="0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left" wrapText="1"/>
    </xf>
    <xf numFmtId="169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168" fontId="0" fillId="0" borderId="1" xfId="0" applyNumberFormat="1" applyBorder="1" applyAlignment="1">
      <alignment wrapText="1"/>
    </xf>
    <xf numFmtId="169" fontId="0" fillId="0" borderId="1" xfId="0" applyNumberFormat="1" applyBorder="1" applyAlignment="1">
      <alignment wrapText="1"/>
    </xf>
    <xf numFmtId="167" fontId="0" fillId="0" borderId="0" xfId="0" applyNumberFormat="1" applyBorder="1" applyAlignment="1"/>
    <xf numFmtId="168" fontId="0" fillId="0" borderId="0" xfId="0" applyNumberFormat="1" applyAlignment="1"/>
    <xf numFmtId="44" fontId="0" fillId="0" borderId="0" xfId="1" applyFont="1" applyAlignment="1">
      <alignment horizontal="left"/>
    </xf>
    <xf numFmtId="44" fontId="0" fillId="0" borderId="1" xfId="1" applyFont="1" applyBorder="1" applyAlignment="1">
      <alignment horizontal="left" wrapText="1"/>
    </xf>
    <xf numFmtId="14" fontId="0" fillId="0" borderId="0" xfId="0" applyNumberFormat="1"/>
    <xf numFmtId="0" fontId="0" fillId="0" borderId="1" xfId="0" applyBorder="1" applyAlignment="1">
      <alignment horizontal="center" wrapText="1"/>
    </xf>
    <xf numFmtId="169" fontId="0" fillId="0" borderId="0" xfId="0" applyNumberFormat="1"/>
    <xf numFmtId="169" fontId="0" fillId="0" borderId="4" xfId="0" applyNumberFormat="1" applyBorder="1"/>
    <xf numFmtId="169" fontId="0" fillId="0" borderId="1" xfId="0" applyNumberForma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9" fontId="0" fillId="0" borderId="3" xfId="0" applyNumberForma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0" xfId="0" applyFill="1"/>
    <xf numFmtId="44" fontId="0" fillId="3" borderId="0" xfId="1" applyFont="1" applyFill="1"/>
    <xf numFmtId="0" fontId="0" fillId="6" borderId="0" xfId="0" applyFill="1"/>
    <xf numFmtId="44" fontId="0" fillId="6" borderId="0" xfId="1" applyFont="1" applyFill="1"/>
    <xf numFmtId="0" fontId="0" fillId="7" borderId="0" xfId="0" applyFill="1"/>
    <xf numFmtId="44" fontId="0" fillId="7" borderId="0" xfId="1" applyFont="1" applyFill="1"/>
    <xf numFmtId="0" fontId="0" fillId="0" borderId="0" xfId="0" applyNumberFormat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44" fontId="0" fillId="0" borderId="6" xfId="1" applyFont="1" applyBorder="1"/>
    <xf numFmtId="0" fontId="5" fillId="6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0" fillId="8" borderId="0" xfId="0" applyFill="1"/>
    <xf numFmtId="44" fontId="0" fillId="8" borderId="0" xfId="1" applyFont="1" applyFill="1"/>
    <xf numFmtId="0" fontId="5" fillId="8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9" borderId="0" xfId="0" applyFill="1"/>
    <xf numFmtId="44" fontId="0" fillId="9" borderId="0" xfId="1" applyFont="1" applyFill="1"/>
    <xf numFmtId="0" fontId="5" fillId="9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5" fillId="0" borderId="1" xfId="1" applyFont="1" applyBorder="1" applyAlignment="1">
      <alignment horizontal="center" wrapText="1"/>
    </xf>
    <xf numFmtId="168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wrapText="1"/>
    </xf>
    <xf numFmtId="169" fontId="0" fillId="5" borderId="1" xfId="0" applyNumberForma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right" wrapText="1"/>
    </xf>
    <xf numFmtId="44" fontId="0" fillId="0" borderId="0" xfId="1" applyFont="1" applyBorder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1" applyFont="1" applyBorder="1" applyAlignment="1">
      <alignment horizontal="left" wrapText="1"/>
    </xf>
    <xf numFmtId="44" fontId="0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64" fontId="5" fillId="0" borderId="2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14" fontId="0" fillId="0" borderId="12" xfId="0" applyNumberFormat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4" fontId="0" fillId="0" borderId="0" xfId="1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0">
    <cellStyle name="Денежный" xfId="1" builtinId="4"/>
    <cellStyle name="Денежный 2" xfId="4"/>
    <cellStyle name="Денежный 2 2" xfId="8"/>
    <cellStyle name="Денежный 3" xfId="9"/>
    <cellStyle name="Обычный" xfId="0" builtinId="0"/>
    <cellStyle name="Обычный 2" xfId="3"/>
    <cellStyle name="Обычный 2 2" xfId="7"/>
    <cellStyle name="Обычный 3" xfId="6"/>
    <cellStyle name="Процентный" xfId="2" builtinId="5"/>
    <cellStyle name="Процентный 2" xfId="5"/>
  </cellStyles>
  <dxfs count="25"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colors>
    <mruColors>
      <color rgb="FFFFFF99"/>
      <color rgb="FFFFFFCC"/>
      <color rgb="FF44C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010061242345"/>
          <c:y val="0.10001166520851561"/>
          <c:w val="0.82318372703412068"/>
          <c:h val="0.524750656167979"/>
        </c:manualLayout>
      </c:layout>
      <c:barChart>
        <c:barDir val="col"/>
        <c:grouping val="stacked"/>
        <c:varyColors val="0"/>
        <c:ser>
          <c:idx val="1"/>
          <c:order val="1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лидов'!$C$12:$C$17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лидов'!$D$12:$D$17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лидов'!$E$12:$E$17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лидов'!$F$12:$F$17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лидов'!$G$12:$G$17</c:f>
              <c:numCache>
                <c:formatCode>General</c:formatCode>
                <c:ptCount val="6"/>
              </c:numCache>
            </c:numRef>
          </c:val>
        </c:ser>
        <c:ser>
          <c:idx val="0"/>
          <c:order val="0"/>
          <c:invertIfNegative val="0"/>
          <c:cat>
            <c:strRef>
              <c:f>'списки лидов'!$A$12:$A$17</c:f>
              <c:strCache>
                <c:ptCount val="6"/>
                <c:pt idx="0">
                  <c:v>новый лид</c:v>
                </c:pt>
                <c:pt idx="1">
                  <c:v>проект1/цена1</c:v>
                </c:pt>
                <c:pt idx="2">
                  <c:v>замер</c:v>
                </c:pt>
                <c:pt idx="3">
                  <c:v>проект2/цена2</c:v>
                </c:pt>
                <c:pt idx="4">
                  <c:v>договор</c:v>
                </c:pt>
                <c:pt idx="5">
                  <c:v>клиент</c:v>
                </c:pt>
              </c:strCache>
            </c:strRef>
          </c:cat>
          <c:val>
            <c:numRef>
              <c:f>'списки лидов'!$B$12:$B$17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882496"/>
        <c:axId val="123888384"/>
      </c:barChart>
      <c:catAx>
        <c:axId val="12388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88384"/>
        <c:crosses val="autoZero"/>
        <c:auto val="1"/>
        <c:lblAlgn val="ctr"/>
        <c:lblOffset val="100"/>
        <c:noMultiLvlLbl val="0"/>
      </c:catAx>
      <c:valAx>
        <c:axId val="12388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88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18</xdr:row>
      <xdr:rowOff>180975</xdr:rowOff>
    </xdr:from>
    <xdr:to>
      <xdr:col>6</xdr:col>
      <xdr:colOff>1009650</xdr:colOff>
      <xdr:row>30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workbookViewId="0">
      <pane xSplit="5" ySplit="4" topLeftCell="F17" activePane="bottomRight" state="frozen"/>
      <selection pane="topRight" activeCell="F1" sqref="F1"/>
      <selection pane="bottomLeft" activeCell="A5" sqref="A5"/>
      <selection pane="bottomRight" activeCell="M27" sqref="M27:M28"/>
    </sheetView>
  </sheetViews>
  <sheetFormatPr defaultRowHeight="15" x14ac:dyDescent="0.25"/>
  <cols>
    <col min="1" max="1" width="6.42578125" style="1" bestFit="1" customWidth="1"/>
    <col min="2" max="2" width="7" style="1" bestFit="1" customWidth="1"/>
    <col min="3" max="3" width="12" style="26" bestFit="1" customWidth="1"/>
    <col min="4" max="4" width="27.85546875" style="94" bestFit="1" customWidth="1"/>
    <col min="5" max="5" width="29.42578125" style="94" customWidth="1"/>
    <col min="6" max="6" width="16.7109375" style="1" customWidth="1"/>
    <col min="7" max="7" width="15.42578125" style="1" customWidth="1"/>
    <col min="8" max="8" width="5.42578125" style="1" bestFit="1" customWidth="1"/>
    <col min="9" max="9" width="5.28515625" style="1" bestFit="1" customWidth="1"/>
    <col min="10" max="10" width="9.28515625" style="1" bestFit="1" customWidth="1"/>
    <col min="11" max="11" width="12" style="1" bestFit="1" customWidth="1"/>
    <col min="12" max="12" width="12.140625" style="1" bestFit="1" customWidth="1"/>
    <col min="13" max="13" width="10.42578125" style="6" bestFit="1" customWidth="1"/>
    <col min="14" max="14" width="2" style="44" customWidth="1"/>
    <col min="15" max="16" width="9.42578125" style="1" bestFit="1" customWidth="1"/>
    <col min="17" max="17" width="10.42578125" style="8" bestFit="1" customWidth="1"/>
    <col min="18" max="18" width="14.42578125" style="36" bestFit="1" customWidth="1"/>
    <col min="19" max="19" width="2" style="15" customWidth="1"/>
    <col min="20" max="20" width="14.5703125" style="8" bestFit="1" customWidth="1"/>
    <col min="21" max="21" width="12" bestFit="1" customWidth="1"/>
    <col min="22" max="22" width="12" style="36" bestFit="1" customWidth="1"/>
    <col min="23" max="23" width="12" style="8" bestFit="1" customWidth="1"/>
    <col min="24" max="24" width="2.140625" style="15" customWidth="1"/>
    <col min="25" max="25" width="13.28515625" style="8" bestFit="1" customWidth="1"/>
    <col min="26" max="26" width="12" bestFit="1" customWidth="1"/>
    <col min="27" max="27" width="8.5703125" style="4" bestFit="1" customWidth="1"/>
    <col min="28" max="28" width="8.85546875" bestFit="1" customWidth="1"/>
    <col min="29" max="29" width="12" style="36" bestFit="1" customWidth="1"/>
    <col min="30" max="30" width="12" style="8" bestFit="1" customWidth="1"/>
    <col min="31" max="31" width="2.7109375" customWidth="1"/>
    <col min="32" max="32" width="13.28515625" style="8" bestFit="1" customWidth="1"/>
    <col min="33" max="33" width="12" bestFit="1" customWidth="1"/>
    <col min="34" max="34" width="8.5703125" style="4" bestFit="1" customWidth="1"/>
    <col min="35" max="35" width="8.85546875" bestFit="1" customWidth="1"/>
    <col min="36" max="36" width="12" style="36" bestFit="1" customWidth="1"/>
    <col min="37" max="37" width="9" style="8" bestFit="1" customWidth="1"/>
  </cols>
  <sheetData>
    <row r="1" spans="1:37" x14ac:dyDescent="0.25">
      <c r="Q1" s="15"/>
      <c r="R1" s="15"/>
      <c r="T1" s="15"/>
      <c r="U1" s="15"/>
      <c r="V1" s="15"/>
      <c r="Y1" s="15"/>
      <c r="Z1" s="15"/>
      <c r="AA1" s="143"/>
      <c r="AB1" s="15"/>
      <c r="AC1" s="15"/>
      <c r="AF1" s="15"/>
      <c r="AG1" s="15"/>
      <c r="AH1" s="143"/>
      <c r="AI1" s="15"/>
      <c r="AJ1" s="15"/>
    </row>
    <row r="2" spans="1:37" x14ac:dyDescent="0.25">
      <c r="B2" s="251">
        <f ca="1">TODAY()</f>
        <v>43223</v>
      </c>
      <c r="C2" s="251"/>
      <c r="Q2" s="15"/>
      <c r="R2" s="15"/>
      <c r="T2" s="15"/>
      <c r="U2" s="15"/>
      <c r="V2" s="15"/>
      <c r="W2" s="111"/>
      <c r="Y2" s="15"/>
      <c r="Z2" s="15"/>
      <c r="AA2" s="143"/>
      <c r="AB2" s="15"/>
      <c r="AC2" s="15"/>
      <c r="AD2" s="111"/>
      <c r="AF2" s="15"/>
      <c r="AG2" s="15"/>
      <c r="AH2" s="143"/>
      <c r="AI2" s="15"/>
      <c r="AJ2" s="15"/>
      <c r="AK2" s="111"/>
    </row>
    <row r="3" spans="1:37" s="18" customFormat="1" x14ac:dyDescent="0.25">
      <c r="A3" s="230" t="s">
        <v>39</v>
      </c>
      <c r="B3" s="232" t="s">
        <v>31</v>
      </c>
      <c r="C3" s="232" t="s">
        <v>19</v>
      </c>
      <c r="D3" s="232" t="s">
        <v>156</v>
      </c>
      <c r="E3" s="232" t="s">
        <v>20</v>
      </c>
      <c r="F3" s="232" t="s">
        <v>327</v>
      </c>
      <c r="G3" s="232" t="s">
        <v>328</v>
      </c>
      <c r="H3" s="227" t="s">
        <v>28</v>
      </c>
      <c r="I3" s="228"/>
      <c r="J3" s="229"/>
      <c r="K3" s="230" t="s">
        <v>27</v>
      </c>
      <c r="L3" s="230" t="s">
        <v>21</v>
      </c>
      <c r="M3" s="234" t="s">
        <v>22</v>
      </c>
      <c r="N3" s="45"/>
      <c r="O3" s="227" t="s">
        <v>25</v>
      </c>
      <c r="P3" s="228"/>
      <c r="Q3" s="229"/>
      <c r="R3" s="238" t="s">
        <v>36</v>
      </c>
      <c r="S3" s="37"/>
      <c r="T3" s="139" t="s">
        <v>154</v>
      </c>
      <c r="U3" s="227" t="s">
        <v>15</v>
      </c>
      <c r="V3" s="228"/>
      <c r="W3" s="229"/>
      <c r="X3" s="45"/>
      <c r="Y3" s="139" t="s">
        <v>188</v>
      </c>
      <c r="Z3" s="227" t="s">
        <v>15</v>
      </c>
      <c r="AA3" s="228"/>
      <c r="AB3" s="228"/>
      <c r="AC3" s="228"/>
      <c r="AD3" s="229"/>
      <c r="AF3" s="139" t="s">
        <v>242</v>
      </c>
      <c r="AG3" s="227" t="s">
        <v>15</v>
      </c>
      <c r="AH3" s="228"/>
      <c r="AI3" s="228"/>
      <c r="AJ3" s="228"/>
      <c r="AK3" s="229"/>
    </row>
    <row r="4" spans="1:37" s="18" customFormat="1" x14ac:dyDescent="0.25">
      <c r="A4" s="231"/>
      <c r="B4" s="233"/>
      <c r="C4" s="233"/>
      <c r="D4" s="233"/>
      <c r="E4" s="233"/>
      <c r="F4" s="233"/>
      <c r="G4" s="233"/>
      <c r="H4" s="97" t="s">
        <v>23</v>
      </c>
      <c r="I4" s="97" t="s">
        <v>24</v>
      </c>
      <c r="J4" s="96" t="s">
        <v>32</v>
      </c>
      <c r="K4" s="231"/>
      <c r="L4" s="231"/>
      <c r="M4" s="235"/>
      <c r="N4" s="45"/>
      <c r="O4" s="42" t="s">
        <v>33</v>
      </c>
      <c r="P4" s="25" t="s">
        <v>26</v>
      </c>
      <c r="Q4" s="25" t="s">
        <v>30</v>
      </c>
      <c r="R4" s="238"/>
      <c r="S4" s="37"/>
      <c r="T4" s="92" t="s">
        <v>155</v>
      </c>
      <c r="U4" s="91" t="s">
        <v>185</v>
      </c>
      <c r="V4" s="133" t="s">
        <v>186</v>
      </c>
      <c r="W4" s="132" t="s">
        <v>187</v>
      </c>
      <c r="X4" s="45"/>
      <c r="Y4" s="132" t="s">
        <v>155</v>
      </c>
      <c r="Z4" s="133" t="s">
        <v>185</v>
      </c>
      <c r="AA4" s="142" t="s">
        <v>203</v>
      </c>
      <c r="AB4" s="134" t="s">
        <v>39</v>
      </c>
      <c r="AC4" s="133" t="s">
        <v>186</v>
      </c>
      <c r="AD4" s="132" t="s">
        <v>187</v>
      </c>
      <c r="AF4" s="172" t="s">
        <v>155</v>
      </c>
      <c r="AG4" s="171" t="s">
        <v>185</v>
      </c>
      <c r="AH4" s="142" t="s">
        <v>203</v>
      </c>
      <c r="AI4" s="171" t="s">
        <v>39</v>
      </c>
      <c r="AJ4" s="171" t="s">
        <v>186</v>
      </c>
      <c r="AK4" s="172" t="s">
        <v>187</v>
      </c>
    </row>
    <row r="5" spans="1:37" x14ac:dyDescent="0.25">
      <c r="A5" s="7"/>
      <c r="B5" s="236" t="s">
        <v>90</v>
      </c>
      <c r="C5" s="237"/>
      <c r="D5" s="115"/>
      <c r="E5" s="115"/>
      <c r="F5" s="93"/>
      <c r="G5" s="222"/>
      <c r="H5" s="98"/>
      <c r="I5" s="98"/>
      <c r="J5" s="98"/>
      <c r="K5" s="23"/>
      <c r="L5" s="23"/>
      <c r="M5" s="99"/>
      <c r="O5" s="7"/>
      <c r="P5" s="7"/>
      <c r="R5" s="8"/>
      <c r="S5" s="38"/>
      <c r="T5" s="103"/>
      <c r="U5" s="36"/>
      <c r="Y5" s="103"/>
      <c r="Z5" s="36"/>
      <c r="AA5" s="144"/>
      <c r="AB5" s="36"/>
      <c r="AF5" s="103"/>
      <c r="AG5" s="36"/>
      <c r="AH5" s="144"/>
      <c r="AI5" s="36"/>
    </row>
    <row r="6" spans="1:37" s="8" customFormat="1" ht="30" customHeight="1" x14ac:dyDescent="0.25">
      <c r="A6" s="93">
        <v>1</v>
      </c>
      <c r="B6" s="239">
        <v>42</v>
      </c>
      <c r="C6" s="242" t="s">
        <v>157</v>
      </c>
      <c r="D6" s="245" t="s">
        <v>158</v>
      </c>
      <c r="E6" s="117" t="s">
        <v>159</v>
      </c>
      <c r="F6" s="27" t="s">
        <v>161</v>
      </c>
      <c r="G6" s="27"/>
      <c r="H6" s="24"/>
      <c r="I6" s="7"/>
      <c r="J6" s="7"/>
      <c r="K6" s="9">
        <v>76300</v>
      </c>
      <c r="L6" s="9">
        <v>76300</v>
      </c>
      <c r="M6" s="9">
        <f>K6-L6</f>
        <v>0</v>
      </c>
      <c r="N6" s="44"/>
      <c r="O6" s="9">
        <v>32000</v>
      </c>
      <c r="P6" s="9">
        <v>15000</v>
      </c>
      <c r="Q6" s="34">
        <f>(O6+P6)*A6</f>
        <v>47000</v>
      </c>
      <c r="R6" s="34">
        <f>(K6-Q6)*A6</f>
        <v>29300</v>
      </c>
      <c r="S6" s="38"/>
      <c r="T6" s="8" t="s">
        <v>199</v>
      </c>
      <c r="U6" s="135">
        <v>43159</v>
      </c>
      <c r="V6" s="140">
        <v>43166</v>
      </c>
      <c r="W6" s="170">
        <v>43168</v>
      </c>
      <c r="X6" s="15"/>
      <c r="Y6" s="8" t="s">
        <v>189</v>
      </c>
      <c r="Z6" s="135">
        <v>43159</v>
      </c>
      <c r="AA6" s="149">
        <v>18451</v>
      </c>
      <c r="AB6" s="140" t="s">
        <v>204</v>
      </c>
      <c r="AC6" s="140">
        <v>43182</v>
      </c>
      <c r="AF6" s="8" t="s">
        <v>189</v>
      </c>
      <c r="AG6" s="135">
        <v>43159</v>
      </c>
      <c r="AH6" s="149">
        <v>18451</v>
      </c>
      <c r="AI6" s="140" t="s">
        <v>204</v>
      </c>
      <c r="AJ6" s="140">
        <v>43182</v>
      </c>
    </row>
    <row r="7" spans="1:37" s="8" customFormat="1" x14ac:dyDescent="0.25">
      <c r="A7" s="93">
        <v>1</v>
      </c>
      <c r="B7" s="240"/>
      <c r="C7" s="243"/>
      <c r="D7" s="246"/>
      <c r="E7" s="117" t="s">
        <v>160</v>
      </c>
      <c r="F7" s="27" t="s">
        <v>161</v>
      </c>
      <c r="G7" s="27"/>
      <c r="H7" s="24"/>
      <c r="I7" s="7"/>
      <c r="J7" s="7"/>
      <c r="K7" s="9">
        <v>62900</v>
      </c>
      <c r="L7" s="9">
        <v>62900</v>
      </c>
      <c r="M7" s="9">
        <f t="shared" ref="M7:M8" si="0">K7-L7</f>
        <v>0</v>
      </c>
      <c r="N7" s="44"/>
      <c r="O7" s="9">
        <v>23000</v>
      </c>
      <c r="P7" s="9">
        <v>13000</v>
      </c>
      <c r="Q7" s="34">
        <f t="shared" ref="Q7:Q19" si="1">(O7+P7)*A7</f>
        <v>36000</v>
      </c>
      <c r="R7" s="34">
        <f t="shared" ref="R7:R19" si="2">(K7-Q7)*A7</f>
        <v>26900</v>
      </c>
      <c r="S7" s="38"/>
      <c r="T7" s="8" t="s">
        <v>184</v>
      </c>
      <c r="U7" s="135">
        <v>43164</v>
      </c>
      <c r="V7" s="140">
        <v>43168</v>
      </c>
      <c r="W7" s="170">
        <v>43182</v>
      </c>
      <c r="X7" s="15"/>
      <c r="Z7" s="104"/>
      <c r="AA7" s="144"/>
      <c r="AB7" s="36"/>
      <c r="AC7" s="36"/>
      <c r="AG7" s="104"/>
      <c r="AH7" s="144"/>
      <c r="AI7" s="36"/>
      <c r="AJ7" s="36"/>
    </row>
    <row r="8" spans="1:37" s="8" customFormat="1" x14ac:dyDescent="0.25">
      <c r="A8" s="93">
        <v>1</v>
      </c>
      <c r="B8" s="241"/>
      <c r="C8" s="244"/>
      <c r="D8" s="247"/>
      <c r="E8" s="117" t="s">
        <v>121</v>
      </c>
      <c r="F8" s="27" t="s">
        <v>161</v>
      </c>
      <c r="G8" s="27"/>
      <c r="H8" s="24"/>
      <c r="I8" s="7"/>
      <c r="J8" s="7"/>
      <c r="K8" s="9">
        <v>94300</v>
      </c>
      <c r="L8" s="9">
        <v>94300</v>
      </c>
      <c r="M8" s="9">
        <f t="shared" si="0"/>
        <v>0</v>
      </c>
      <c r="N8" s="44"/>
      <c r="O8" s="9">
        <v>41000</v>
      </c>
      <c r="P8" s="9">
        <v>15000</v>
      </c>
      <c r="Q8" s="34">
        <f t="shared" si="1"/>
        <v>56000</v>
      </c>
      <c r="R8" s="34">
        <f t="shared" si="2"/>
        <v>38300</v>
      </c>
      <c r="S8" s="38"/>
      <c r="T8" s="8" t="s">
        <v>199</v>
      </c>
      <c r="U8" s="169">
        <v>43167</v>
      </c>
      <c r="V8" s="36"/>
      <c r="X8" s="15"/>
      <c r="Z8" s="104"/>
      <c r="AA8" s="144"/>
      <c r="AB8" s="36"/>
      <c r="AC8" s="36"/>
      <c r="AG8" s="104"/>
      <c r="AH8" s="144"/>
      <c r="AI8" s="36"/>
      <c r="AJ8" s="36"/>
    </row>
    <row r="9" spans="1:37" s="8" customFormat="1" ht="30" x14ac:dyDescent="0.25">
      <c r="A9" s="7">
        <v>1</v>
      </c>
      <c r="B9" s="7" t="s">
        <v>148</v>
      </c>
      <c r="C9" s="100"/>
      <c r="D9" s="116" t="s">
        <v>158</v>
      </c>
      <c r="E9" s="117"/>
      <c r="F9" s="27" t="s">
        <v>171</v>
      </c>
      <c r="G9" s="27"/>
      <c r="H9" s="24"/>
      <c r="I9" s="7"/>
      <c r="J9" s="7"/>
      <c r="K9" s="9">
        <v>13700</v>
      </c>
      <c r="L9" s="9">
        <v>13700</v>
      </c>
      <c r="M9" s="9">
        <f>K9-L9</f>
        <v>0</v>
      </c>
      <c r="N9" s="44"/>
      <c r="O9" s="9"/>
      <c r="P9" s="9"/>
      <c r="Q9" s="34">
        <f t="shared" si="1"/>
        <v>0</v>
      </c>
      <c r="R9" s="34">
        <f t="shared" si="2"/>
        <v>13700</v>
      </c>
      <c r="S9" s="38"/>
      <c r="U9" s="104"/>
      <c r="V9" s="36"/>
      <c r="X9" s="15"/>
      <c r="Z9" s="104"/>
      <c r="AA9" s="144"/>
      <c r="AB9" s="36"/>
      <c r="AC9" s="36"/>
      <c r="AG9" s="104"/>
      <c r="AH9" s="144"/>
      <c r="AI9" s="36"/>
      <c r="AJ9" s="36"/>
    </row>
    <row r="10" spans="1:37" s="8" customFormat="1" ht="30" customHeight="1" x14ac:dyDescent="0.25">
      <c r="A10" s="7">
        <v>1</v>
      </c>
      <c r="B10" s="239">
        <v>43</v>
      </c>
      <c r="C10" s="242" t="s">
        <v>162</v>
      </c>
      <c r="D10" s="245" t="s">
        <v>163</v>
      </c>
      <c r="E10" s="117" t="s">
        <v>169</v>
      </c>
      <c r="F10" s="27" t="s">
        <v>191</v>
      </c>
      <c r="G10" s="27"/>
      <c r="H10" s="24"/>
      <c r="I10" s="7"/>
      <c r="J10" s="7"/>
      <c r="K10" s="9">
        <v>29700</v>
      </c>
      <c r="L10" s="9">
        <v>18000</v>
      </c>
      <c r="M10" s="9">
        <f t="shared" ref="M10:M18" si="3">K10-L10</f>
        <v>11700</v>
      </c>
      <c r="N10" s="44"/>
      <c r="O10" s="9">
        <v>8500</v>
      </c>
      <c r="P10" s="9">
        <v>13000</v>
      </c>
      <c r="Q10" s="34">
        <f t="shared" si="1"/>
        <v>21500</v>
      </c>
      <c r="R10" s="34">
        <f t="shared" si="2"/>
        <v>8200</v>
      </c>
      <c r="S10" s="38"/>
      <c r="T10" s="8" t="s">
        <v>243</v>
      </c>
      <c r="U10" s="135">
        <v>43158</v>
      </c>
      <c r="V10" s="140">
        <v>43161</v>
      </c>
      <c r="W10" s="151">
        <v>43161</v>
      </c>
      <c r="X10" s="15"/>
      <c r="Y10" s="8" t="s">
        <v>171</v>
      </c>
      <c r="Z10" s="36" t="s">
        <v>171</v>
      </c>
      <c r="AA10" s="36" t="s">
        <v>171</v>
      </c>
      <c r="AB10" s="36" t="s">
        <v>171</v>
      </c>
      <c r="AC10" s="8" t="s">
        <v>171</v>
      </c>
      <c r="AF10" s="8" t="s">
        <v>171</v>
      </c>
      <c r="AG10" s="36" t="s">
        <v>171</v>
      </c>
      <c r="AH10" s="36" t="s">
        <v>171</v>
      </c>
      <c r="AI10" s="36" t="s">
        <v>171</v>
      </c>
      <c r="AJ10" s="8" t="s">
        <v>171</v>
      </c>
    </row>
    <row r="11" spans="1:37" s="8" customFormat="1" x14ac:dyDescent="0.25">
      <c r="A11" s="7">
        <v>1</v>
      </c>
      <c r="B11" s="240"/>
      <c r="C11" s="243"/>
      <c r="D11" s="246"/>
      <c r="E11" s="117" t="s">
        <v>164</v>
      </c>
      <c r="F11" s="27" t="s">
        <v>161</v>
      </c>
      <c r="G11" s="27"/>
      <c r="H11" s="24"/>
      <c r="I11" s="7"/>
      <c r="J11" s="7"/>
      <c r="K11" s="9">
        <v>75300</v>
      </c>
      <c r="L11" s="9">
        <v>40000</v>
      </c>
      <c r="M11" s="9">
        <f t="shared" si="3"/>
        <v>35300</v>
      </c>
      <c r="N11" s="44"/>
      <c r="O11" s="9">
        <v>35000</v>
      </c>
      <c r="P11" s="9">
        <v>13000</v>
      </c>
      <c r="Q11" s="34">
        <f t="shared" si="1"/>
        <v>48000</v>
      </c>
      <c r="R11" s="34">
        <f t="shared" si="2"/>
        <v>27300</v>
      </c>
      <c r="S11" s="38"/>
      <c r="T11" s="8" t="s">
        <v>199</v>
      </c>
      <c r="U11" s="169">
        <v>43166</v>
      </c>
      <c r="V11" s="36"/>
      <c r="X11" s="15"/>
      <c r="Y11" s="8" t="s">
        <v>189</v>
      </c>
      <c r="Z11" s="135">
        <v>43161</v>
      </c>
      <c r="AA11" s="149">
        <v>18504</v>
      </c>
      <c r="AB11" s="140" t="s">
        <v>204</v>
      </c>
      <c r="AC11" s="140">
        <v>43173</v>
      </c>
      <c r="AF11" s="8" t="s">
        <v>189</v>
      </c>
      <c r="AG11" s="135">
        <v>43161</v>
      </c>
      <c r="AH11" s="149">
        <v>18504</v>
      </c>
      <c r="AI11" s="140" t="s">
        <v>204</v>
      </c>
      <c r="AJ11" s="140">
        <v>43173</v>
      </c>
    </row>
    <row r="12" spans="1:37" s="8" customFormat="1" x14ac:dyDescent="0.25">
      <c r="A12" s="7">
        <v>1</v>
      </c>
      <c r="B12" s="240"/>
      <c r="C12" s="243"/>
      <c r="D12" s="246"/>
      <c r="E12" s="117" t="s">
        <v>165</v>
      </c>
      <c r="F12" s="27" t="s">
        <v>161</v>
      </c>
      <c r="G12" s="27"/>
      <c r="H12" s="24"/>
      <c r="I12" s="7"/>
      <c r="J12" s="7"/>
      <c r="K12" s="9">
        <v>60000</v>
      </c>
      <c r="L12" s="9">
        <v>36000</v>
      </c>
      <c r="M12" s="9">
        <f t="shared" si="3"/>
        <v>24000</v>
      </c>
      <c r="N12" s="44"/>
      <c r="O12" s="9">
        <v>26000</v>
      </c>
      <c r="P12" s="9">
        <v>12000</v>
      </c>
      <c r="Q12" s="34">
        <f t="shared" si="1"/>
        <v>38000</v>
      </c>
      <c r="R12" s="34">
        <f t="shared" si="2"/>
        <v>22000</v>
      </c>
      <c r="S12" s="38"/>
      <c r="T12" s="8" t="s">
        <v>244</v>
      </c>
      <c r="U12" s="135">
        <v>43159</v>
      </c>
      <c r="V12" s="140">
        <v>43161</v>
      </c>
      <c r="X12" s="15"/>
      <c r="Y12" s="8" t="s">
        <v>189</v>
      </c>
      <c r="Z12" s="135">
        <v>43158</v>
      </c>
      <c r="AA12" s="149">
        <v>18448</v>
      </c>
      <c r="AB12" s="140" t="s">
        <v>161</v>
      </c>
      <c r="AC12" s="140">
        <v>43166</v>
      </c>
      <c r="AD12" s="170">
        <v>43184</v>
      </c>
      <c r="AF12" s="8" t="s">
        <v>189</v>
      </c>
      <c r="AG12" s="135">
        <v>43158</v>
      </c>
      <c r="AH12" s="149">
        <v>18448</v>
      </c>
      <c r="AI12" s="140" t="s">
        <v>204</v>
      </c>
      <c r="AJ12" s="140">
        <v>43166</v>
      </c>
    </row>
    <row r="13" spans="1:37" s="8" customFormat="1" x14ac:dyDescent="0.25">
      <c r="A13" s="7">
        <v>1</v>
      </c>
      <c r="B13" s="240"/>
      <c r="C13" s="243"/>
      <c r="D13" s="246"/>
      <c r="E13" s="117" t="s">
        <v>166</v>
      </c>
      <c r="F13" s="27" t="s">
        <v>161</v>
      </c>
      <c r="G13" s="27"/>
      <c r="H13" s="24"/>
      <c r="I13" s="7"/>
      <c r="J13" s="7"/>
      <c r="K13" s="9">
        <v>60000</v>
      </c>
      <c r="L13" s="9">
        <v>39000</v>
      </c>
      <c r="M13" s="9">
        <f t="shared" si="3"/>
        <v>21000</v>
      </c>
      <c r="N13" s="44"/>
      <c r="O13" s="9">
        <v>30000</v>
      </c>
      <c r="P13" s="9">
        <v>12000</v>
      </c>
      <c r="Q13" s="34">
        <f t="shared" si="1"/>
        <v>42000</v>
      </c>
      <c r="R13" s="34">
        <f t="shared" si="2"/>
        <v>18000</v>
      </c>
      <c r="S13" s="38"/>
      <c r="T13" s="8" t="s">
        <v>244</v>
      </c>
      <c r="U13" s="135">
        <v>43159</v>
      </c>
      <c r="V13" s="140">
        <v>43164</v>
      </c>
      <c r="X13" s="15"/>
      <c r="Y13" s="8" t="s">
        <v>189</v>
      </c>
      <c r="Z13" s="135">
        <v>43158</v>
      </c>
      <c r="AA13" s="149">
        <v>18453</v>
      </c>
      <c r="AB13" s="140" t="s">
        <v>161</v>
      </c>
      <c r="AC13" s="140">
        <v>43166</v>
      </c>
      <c r="AD13" s="170">
        <v>43185</v>
      </c>
      <c r="AF13" s="8" t="s">
        <v>189</v>
      </c>
      <c r="AG13" s="135">
        <v>43158</v>
      </c>
      <c r="AH13" s="149">
        <v>18453</v>
      </c>
      <c r="AI13" s="140" t="s">
        <v>204</v>
      </c>
      <c r="AJ13" s="140">
        <v>43166</v>
      </c>
    </row>
    <row r="14" spans="1:37" s="8" customFormat="1" x14ac:dyDescent="0.25">
      <c r="A14" s="7">
        <v>1</v>
      </c>
      <c r="B14" s="240"/>
      <c r="C14" s="243"/>
      <c r="D14" s="246"/>
      <c r="E14" s="117" t="s">
        <v>167</v>
      </c>
      <c r="F14" s="27" t="s">
        <v>161</v>
      </c>
      <c r="G14" s="27"/>
      <c r="H14" s="24"/>
      <c r="I14" s="7"/>
      <c r="J14" s="7"/>
      <c r="K14" s="9">
        <v>63000</v>
      </c>
      <c r="L14" s="9">
        <v>30000</v>
      </c>
      <c r="M14" s="9">
        <f t="shared" si="3"/>
        <v>33000</v>
      </c>
      <c r="N14" s="44"/>
      <c r="O14" s="9">
        <v>26000</v>
      </c>
      <c r="P14" s="9">
        <v>15000</v>
      </c>
      <c r="Q14" s="34">
        <f t="shared" si="1"/>
        <v>41000</v>
      </c>
      <c r="R14" s="34">
        <f t="shared" si="2"/>
        <v>22000</v>
      </c>
      <c r="S14" s="38"/>
      <c r="T14" s="8" t="s">
        <v>199</v>
      </c>
      <c r="U14" s="135">
        <v>43159</v>
      </c>
      <c r="V14" s="140">
        <v>43166</v>
      </c>
      <c r="W14" s="170">
        <v>43168</v>
      </c>
      <c r="X14" s="15"/>
      <c r="Y14" s="8" t="s">
        <v>189</v>
      </c>
      <c r="Z14" s="135">
        <v>43158</v>
      </c>
      <c r="AA14" s="149">
        <v>18454</v>
      </c>
      <c r="AB14" s="140" t="s">
        <v>161</v>
      </c>
      <c r="AC14" s="140">
        <v>43167</v>
      </c>
      <c r="AD14" s="170">
        <v>43185</v>
      </c>
      <c r="AF14" s="8" t="s">
        <v>189</v>
      </c>
      <c r="AG14" s="135">
        <v>43158</v>
      </c>
      <c r="AH14" s="149">
        <v>18454</v>
      </c>
      <c r="AI14" s="140" t="s">
        <v>204</v>
      </c>
      <c r="AJ14" s="140">
        <v>43167</v>
      </c>
    </row>
    <row r="15" spans="1:37" s="8" customFormat="1" x14ac:dyDescent="0.25">
      <c r="A15" s="7">
        <v>1</v>
      </c>
      <c r="B15" s="241"/>
      <c r="C15" s="244"/>
      <c r="D15" s="247"/>
      <c r="E15" s="117" t="s">
        <v>168</v>
      </c>
      <c r="F15" s="27" t="s">
        <v>161</v>
      </c>
      <c r="G15" s="27"/>
      <c r="H15" s="24"/>
      <c r="I15" s="7"/>
      <c r="J15" s="7"/>
      <c r="K15" s="9">
        <v>70000</v>
      </c>
      <c r="L15" s="9">
        <v>37000</v>
      </c>
      <c r="M15" s="9">
        <f t="shared" si="3"/>
        <v>33000</v>
      </c>
      <c r="N15" s="44"/>
      <c r="O15" s="9">
        <v>30000</v>
      </c>
      <c r="P15" s="9">
        <v>15000</v>
      </c>
      <c r="Q15" s="34">
        <f t="shared" si="1"/>
        <v>45000</v>
      </c>
      <c r="R15" s="34">
        <f t="shared" si="2"/>
        <v>25000</v>
      </c>
      <c r="S15" s="38"/>
      <c r="T15" s="8" t="s">
        <v>199</v>
      </c>
      <c r="U15" s="169">
        <v>43161</v>
      </c>
      <c r="V15" s="36"/>
      <c r="X15" s="15"/>
      <c r="Y15" s="8" t="s">
        <v>189</v>
      </c>
      <c r="Z15" s="135">
        <v>43160</v>
      </c>
      <c r="AA15" s="149">
        <v>18489</v>
      </c>
      <c r="AB15" s="140" t="s">
        <v>161</v>
      </c>
      <c r="AC15" s="140">
        <v>43173</v>
      </c>
      <c r="AD15" s="170">
        <v>43185</v>
      </c>
      <c r="AF15" s="8" t="s">
        <v>189</v>
      </c>
      <c r="AG15" s="135">
        <v>43160</v>
      </c>
      <c r="AH15" s="149">
        <v>18489</v>
      </c>
      <c r="AI15" s="140" t="s">
        <v>204</v>
      </c>
      <c r="AJ15" s="140">
        <v>43173</v>
      </c>
    </row>
    <row r="16" spans="1:37" s="8" customFormat="1" x14ac:dyDescent="0.25">
      <c r="A16" s="7">
        <v>0</v>
      </c>
      <c r="B16" s="7"/>
      <c r="C16" s="100"/>
      <c r="D16" s="116" t="s">
        <v>116</v>
      </c>
      <c r="E16" s="117"/>
      <c r="F16" s="27"/>
      <c r="G16" s="27"/>
      <c r="H16" s="24"/>
      <c r="I16" s="7"/>
      <c r="J16" s="7"/>
      <c r="K16" s="9">
        <v>54000</v>
      </c>
      <c r="L16" s="9">
        <v>54000</v>
      </c>
      <c r="M16" s="9">
        <f t="shared" si="3"/>
        <v>0</v>
      </c>
      <c r="N16" s="44"/>
      <c r="O16" s="9">
        <v>40000</v>
      </c>
      <c r="P16" s="9">
        <v>14000</v>
      </c>
      <c r="Q16" s="34">
        <f t="shared" si="1"/>
        <v>0</v>
      </c>
      <c r="R16" s="34">
        <f t="shared" si="2"/>
        <v>0</v>
      </c>
      <c r="S16" s="38"/>
      <c r="U16" s="104"/>
      <c r="V16" s="36"/>
      <c r="X16" s="15"/>
      <c r="Z16" s="104"/>
      <c r="AA16" s="144"/>
      <c r="AB16" s="36"/>
      <c r="AC16" s="36"/>
      <c r="AG16" s="104"/>
      <c r="AH16" s="144"/>
      <c r="AI16" s="36"/>
      <c r="AJ16" s="36"/>
    </row>
    <row r="17" spans="1:37" s="8" customFormat="1" x14ac:dyDescent="0.25">
      <c r="A17" s="7"/>
      <c r="B17" s="7"/>
      <c r="C17" s="100"/>
      <c r="D17" s="117"/>
      <c r="E17" s="117"/>
      <c r="F17" s="27"/>
      <c r="G17" s="27"/>
      <c r="H17" s="7"/>
      <c r="I17" s="7"/>
      <c r="J17" s="7"/>
      <c r="K17" s="9"/>
      <c r="L17" s="9"/>
      <c r="M17" s="9">
        <f t="shared" si="3"/>
        <v>0</v>
      </c>
      <c r="N17" s="44"/>
      <c r="O17" s="9"/>
      <c r="P17" s="9"/>
      <c r="Q17" s="34">
        <f t="shared" si="1"/>
        <v>0</v>
      </c>
      <c r="R17" s="34">
        <f t="shared" si="2"/>
        <v>0</v>
      </c>
      <c r="S17" s="38"/>
      <c r="U17" s="104"/>
      <c r="V17" s="36"/>
      <c r="X17" s="15"/>
      <c r="Z17" s="104"/>
      <c r="AA17" s="144"/>
      <c r="AB17" s="36"/>
      <c r="AC17" s="36"/>
      <c r="AG17" s="104"/>
      <c r="AH17" s="144"/>
      <c r="AI17" s="36"/>
      <c r="AJ17" s="36"/>
    </row>
    <row r="18" spans="1:37" s="8" customFormat="1" x14ac:dyDescent="0.25">
      <c r="A18" s="7"/>
      <c r="B18" s="7"/>
      <c r="C18" s="100"/>
      <c r="D18" s="117"/>
      <c r="E18" s="117"/>
      <c r="F18" s="27"/>
      <c r="G18" s="27"/>
      <c r="H18" s="7"/>
      <c r="I18" s="7"/>
      <c r="J18" s="7"/>
      <c r="K18" s="9"/>
      <c r="L18" s="9"/>
      <c r="M18" s="9">
        <f t="shared" si="3"/>
        <v>0</v>
      </c>
      <c r="N18" s="44"/>
      <c r="O18" s="9"/>
      <c r="P18" s="9"/>
      <c r="Q18" s="34">
        <f t="shared" si="1"/>
        <v>0</v>
      </c>
      <c r="R18" s="34">
        <f t="shared" si="2"/>
        <v>0</v>
      </c>
      <c r="S18" s="38"/>
      <c r="U18" s="104"/>
      <c r="V18" s="36"/>
      <c r="X18" s="15"/>
      <c r="Z18" s="104"/>
      <c r="AA18" s="144"/>
      <c r="AB18" s="36"/>
      <c r="AC18" s="36"/>
      <c r="AG18" s="104"/>
      <c r="AH18" s="144"/>
      <c r="AI18" s="36"/>
      <c r="AJ18" s="36"/>
    </row>
    <row r="19" spans="1:37" s="111" customFormat="1" x14ac:dyDescent="0.25">
      <c r="A19" s="93"/>
      <c r="B19" s="93"/>
      <c r="C19" s="28"/>
      <c r="D19" s="118"/>
      <c r="E19" s="118"/>
      <c r="F19" s="28"/>
      <c r="G19" s="28"/>
      <c r="H19" s="98"/>
      <c r="I19" s="98"/>
      <c r="J19" s="7"/>
      <c r="K19" s="99"/>
      <c r="L19" s="99"/>
      <c r="M19" s="99">
        <f t="shared" ref="M19" si="4">K19-L19</f>
        <v>0</v>
      </c>
      <c r="N19" s="44"/>
      <c r="O19" s="99"/>
      <c r="P19" s="99"/>
      <c r="Q19" s="34">
        <f t="shared" si="1"/>
        <v>0</v>
      </c>
      <c r="R19" s="34">
        <f t="shared" si="2"/>
        <v>0</v>
      </c>
      <c r="S19" s="38"/>
      <c r="U19" s="112"/>
      <c r="V19" s="136"/>
      <c r="W19" s="8"/>
      <c r="X19" s="15"/>
      <c r="Z19" s="112"/>
      <c r="AA19" s="144"/>
      <c r="AB19" s="136"/>
      <c r="AC19" s="136"/>
      <c r="AD19" s="8"/>
      <c r="AG19" s="112"/>
      <c r="AH19" s="144"/>
      <c r="AI19" s="136"/>
      <c r="AJ19" s="136"/>
      <c r="AK19" s="8"/>
    </row>
    <row r="20" spans="1:37" s="102" customFormat="1" x14ac:dyDescent="0.25">
      <c r="A20" s="22"/>
      <c r="B20" s="250" t="s">
        <v>29</v>
      </c>
      <c r="C20" s="250"/>
      <c r="D20" s="119"/>
      <c r="E20" s="119"/>
      <c r="F20" s="22"/>
      <c r="G20" s="221"/>
      <c r="H20" s="113"/>
      <c r="I20" s="113"/>
      <c r="J20" s="113"/>
      <c r="K20" s="30">
        <f>SUM(K6:K19)</f>
        <v>659200</v>
      </c>
      <c r="L20" s="30">
        <f>SUM(L6:L19)</f>
        <v>501200</v>
      </c>
      <c r="M20" s="30">
        <f>SUM(M6:M19)</f>
        <v>158000</v>
      </c>
      <c r="N20" s="22"/>
      <c r="O20" s="30"/>
      <c r="P20" s="30"/>
      <c r="Q20" s="35">
        <f>SUM(Q6:Q19)</f>
        <v>374500</v>
      </c>
      <c r="R20" s="35">
        <f>SUM(R6:R19)</f>
        <v>230700</v>
      </c>
      <c r="S20" s="114"/>
      <c r="V20" s="137"/>
      <c r="X20" s="101"/>
      <c r="AA20" s="145"/>
      <c r="AB20" s="137"/>
      <c r="AC20" s="137"/>
      <c r="AH20" s="145"/>
      <c r="AI20" s="137"/>
      <c r="AJ20" s="137"/>
    </row>
    <row r="21" spans="1:37" s="107" customFormat="1" x14ac:dyDescent="0.25">
      <c r="A21" s="105"/>
      <c r="B21" s="105"/>
      <c r="C21" s="105"/>
      <c r="D21" s="120"/>
      <c r="E21" s="120"/>
      <c r="F21" s="105"/>
      <c r="G21" s="105"/>
      <c r="H21" s="105"/>
      <c r="I21" s="105"/>
      <c r="J21" s="105"/>
      <c r="K21" s="106"/>
      <c r="L21" s="106"/>
      <c r="M21" s="106"/>
      <c r="N21" s="105"/>
      <c r="O21" s="106"/>
      <c r="P21" s="106"/>
      <c r="Q21" s="108"/>
      <c r="R21" s="108"/>
      <c r="W21" s="138"/>
      <c r="AA21" s="146"/>
      <c r="AD21" s="138"/>
      <c r="AH21" s="146"/>
      <c r="AK21" s="138"/>
    </row>
    <row r="22" spans="1:37" s="15" customFormat="1" x14ac:dyDescent="0.25">
      <c r="A22" s="44"/>
      <c r="B22" s="44"/>
      <c r="C22" s="109"/>
      <c r="D22" s="121"/>
      <c r="E22" s="121"/>
      <c r="F22" s="44"/>
      <c r="G22" s="44"/>
      <c r="H22" s="44"/>
      <c r="I22" s="44"/>
      <c r="J22" s="44"/>
      <c r="K22" s="44"/>
      <c r="L22" s="44"/>
      <c r="M22" s="110"/>
      <c r="N22" s="44"/>
      <c r="O22" s="44"/>
      <c r="P22" s="44"/>
      <c r="W22" s="8"/>
      <c r="AA22" s="143"/>
      <c r="AD22" s="8"/>
      <c r="AH22" s="143"/>
      <c r="AK22" s="8"/>
    </row>
    <row r="23" spans="1:37" x14ac:dyDescent="0.25">
      <c r="B23" s="251">
        <f ca="1">TODAY()</f>
        <v>43223</v>
      </c>
      <c r="C23" s="251"/>
      <c r="Q23" s="15"/>
      <c r="R23" s="15"/>
      <c r="U23" s="8"/>
      <c r="Z23" s="8"/>
      <c r="AA23" s="147"/>
      <c r="AB23" s="36"/>
      <c r="AG23" s="8"/>
      <c r="AH23" s="147"/>
      <c r="AI23" s="36"/>
    </row>
    <row r="24" spans="1:37" s="18" customFormat="1" x14ac:dyDescent="0.25">
      <c r="A24" s="230" t="s">
        <v>39</v>
      </c>
      <c r="B24" s="232" t="s">
        <v>31</v>
      </c>
      <c r="C24" s="232" t="s">
        <v>19</v>
      </c>
      <c r="D24" s="232" t="s">
        <v>156</v>
      </c>
      <c r="E24" s="232" t="s">
        <v>20</v>
      </c>
      <c r="F24" s="232" t="s">
        <v>327</v>
      </c>
      <c r="G24" s="232" t="s">
        <v>328</v>
      </c>
      <c r="H24" s="227" t="s">
        <v>28</v>
      </c>
      <c r="I24" s="228"/>
      <c r="J24" s="229"/>
      <c r="K24" s="230" t="s">
        <v>27</v>
      </c>
      <c r="L24" s="230" t="s">
        <v>21</v>
      </c>
      <c r="M24" s="234" t="s">
        <v>22</v>
      </c>
      <c r="N24" s="45"/>
      <c r="O24" s="252" t="s">
        <v>25</v>
      </c>
      <c r="P24" s="252"/>
      <c r="Q24" s="252"/>
      <c r="R24" s="238" t="s">
        <v>36</v>
      </c>
      <c r="S24" s="37"/>
      <c r="T24" s="92"/>
      <c r="U24" s="92"/>
      <c r="V24" s="133"/>
      <c r="W24" s="132"/>
      <c r="X24" s="45"/>
      <c r="Y24" s="132"/>
      <c r="Z24" s="132"/>
      <c r="AA24" s="142"/>
      <c r="AB24" s="134"/>
      <c r="AC24" s="133"/>
      <c r="AD24" s="132"/>
      <c r="AF24" s="172"/>
      <c r="AG24" s="172"/>
      <c r="AH24" s="142"/>
      <c r="AI24" s="171"/>
      <c r="AJ24" s="171"/>
      <c r="AK24" s="172"/>
    </row>
    <row r="25" spans="1:37" s="18" customFormat="1" x14ac:dyDescent="0.25">
      <c r="A25" s="231"/>
      <c r="B25" s="233"/>
      <c r="C25" s="233"/>
      <c r="D25" s="233"/>
      <c r="E25" s="233"/>
      <c r="F25" s="233"/>
      <c r="G25" s="233"/>
      <c r="H25" s="97" t="s">
        <v>23</v>
      </c>
      <c r="I25" s="97" t="s">
        <v>24</v>
      </c>
      <c r="J25" s="96" t="s">
        <v>32</v>
      </c>
      <c r="K25" s="231"/>
      <c r="L25" s="231"/>
      <c r="M25" s="235"/>
      <c r="N25" s="45"/>
      <c r="O25" s="71" t="s">
        <v>33</v>
      </c>
      <c r="P25" s="71" t="s">
        <v>26</v>
      </c>
      <c r="Q25" s="71" t="s">
        <v>30</v>
      </c>
      <c r="R25" s="238"/>
      <c r="S25" s="37"/>
      <c r="T25" s="92"/>
      <c r="U25" s="92"/>
      <c r="V25" s="133"/>
      <c r="W25" s="132"/>
      <c r="X25" s="45"/>
      <c r="Y25" s="132"/>
      <c r="Z25" s="132"/>
      <c r="AA25" s="142"/>
      <c r="AB25" s="134"/>
      <c r="AC25" s="133"/>
      <c r="AD25" s="132"/>
      <c r="AF25" s="172"/>
      <c r="AG25" s="172"/>
      <c r="AH25" s="142"/>
      <c r="AI25" s="171"/>
      <c r="AJ25" s="171"/>
      <c r="AK25" s="172"/>
    </row>
    <row r="26" spans="1:37" x14ac:dyDescent="0.25">
      <c r="A26" s="7">
        <v>1</v>
      </c>
      <c r="B26" s="236" t="s">
        <v>94</v>
      </c>
      <c r="C26" s="237"/>
      <c r="D26" s="115"/>
      <c r="E26" s="115"/>
      <c r="F26" s="93"/>
      <c r="G26" s="222"/>
      <c r="H26" s="98"/>
      <c r="I26" s="98"/>
      <c r="J26" s="98"/>
      <c r="K26" s="72"/>
      <c r="L26" s="72"/>
      <c r="M26" s="99"/>
      <c r="O26" s="7"/>
      <c r="P26" s="7"/>
      <c r="R26" s="8"/>
      <c r="S26" s="38"/>
      <c r="U26" s="8"/>
      <c r="Z26" s="8"/>
      <c r="AA26" s="147"/>
      <c r="AB26" s="36"/>
      <c r="AG26" s="8"/>
      <c r="AH26" s="147"/>
      <c r="AI26" s="36"/>
    </row>
    <row r="27" spans="1:37" s="8" customFormat="1" x14ac:dyDescent="0.25">
      <c r="A27" s="7">
        <v>1</v>
      </c>
      <c r="B27" s="239">
        <v>45</v>
      </c>
      <c r="C27" s="248" t="s">
        <v>122</v>
      </c>
      <c r="D27" s="255" t="s">
        <v>170</v>
      </c>
      <c r="E27" s="117" t="s">
        <v>121</v>
      </c>
      <c r="F27" s="27" t="s">
        <v>161</v>
      </c>
      <c r="G27" s="27"/>
      <c r="H27" s="24"/>
      <c r="I27" s="7"/>
      <c r="J27" s="98"/>
      <c r="K27" s="9">
        <v>95600</v>
      </c>
      <c r="L27" s="9">
        <v>67500</v>
      </c>
      <c r="M27" s="9">
        <f>K27-L27</f>
        <v>28100</v>
      </c>
      <c r="N27" s="44"/>
      <c r="O27" s="9">
        <v>43000</v>
      </c>
      <c r="P27" s="9">
        <v>15000</v>
      </c>
      <c r="Q27" s="34">
        <f>(O27+P27)*A27</f>
        <v>58000</v>
      </c>
      <c r="R27" s="34">
        <f>(K27-Q27)*A27</f>
        <v>37600</v>
      </c>
      <c r="S27" s="38"/>
      <c r="T27" s="8" t="s">
        <v>241</v>
      </c>
      <c r="U27" s="169">
        <v>43171</v>
      </c>
      <c r="V27" s="173">
        <v>43180</v>
      </c>
      <c r="W27" s="170">
        <v>43185</v>
      </c>
      <c r="X27" s="15"/>
      <c r="Z27" s="170"/>
      <c r="AA27" s="144"/>
      <c r="AC27" s="36"/>
      <c r="AG27" s="170"/>
      <c r="AH27" s="144"/>
      <c r="AJ27" s="36"/>
    </row>
    <row r="28" spans="1:37" s="8" customFormat="1" x14ac:dyDescent="0.25">
      <c r="A28" s="7">
        <v>1</v>
      </c>
      <c r="B28" s="241"/>
      <c r="C28" s="249"/>
      <c r="D28" s="256"/>
      <c r="E28" s="117" t="s">
        <v>123</v>
      </c>
      <c r="F28" s="27" t="s">
        <v>161</v>
      </c>
      <c r="G28" s="27"/>
      <c r="H28" s="24"/>
      <c r="I28" s="7"/>
      <c r="J28" s="98"/>
      <c r="K28" s="9">
        <v>39800</v>
      </c>
      <c r="L28" s="9">
        <v>37500</v>
      </c>
      <c r="M28" s="9">
        <f t="shared" ref="M28:M36" si="5">K28-L28</f>
        <v>2300</v>
      </c>
      <c r="N28" s="44"/>
      <c r="O28" s="9">
        <v>15000</v>
      </c>
      <c r="P28" s="9">
        <v>11500</v>
      </c>
      <c r="Q28" s="34">
        <f t="shared" ref="Q28:Q36" si="6">(O28+P28)*A28</f>
        <v>26500</v>
      </c>
      <c r="R28" s="34">
        <f t="shared" ref="R28:R36" si="7">(K28-Q28)*A28</f>
        <v>13300</v>
      </c>
      <c r="S28" s="38"/>
      <c r="U28" s="104"/>
      <c r="V28" s="36"/>
      <c r="X28" s="15"/>
      <c r="Y28" s="8" t="s">
        <v>240</v>
      </c>
      <c r="Z28" s="170">
        <v>43171</v>
      </c>
      <c r="AA28" s="144"/>
      <c r="AB28" s="8" t="s">
        <v>161</v>
      </c>
      <c r="AC28" s="173">
        <v>43180</v>
      </c>
      <c r="AD28" s="170">
        <v>43185</v>
      </c>
      <c r="AF28" s="8" t="s">
        <v>240</v>
      </c>
      <c r="AG28" s="170">
        <v>43171</v>
      </c>
      <c r="AH28" s="144"/>
      <c r="AI28" s="8" t="s">
        <v>204</v>
      </c>
      <c r="AJ28" s="173">
        <v>43180</v>
      </c>
    </row>
    <row r="29" spans="1:37" s="8" customFormat="1" x14ac:dyDescent="0.25">
      <c r="A29" s="7">
        <v>1</v>
      </c>
      <c r="B29" s="7">
        <v>44</v>
      </c>
      <c r="C29" s="100" t="s">
        <v>124</v>
      </c>
      <c r="D29" s="117" t="s">
        <v>126</v>
      </c>
      <c r="E29" s="117" t="s">
        <v>125</v>
      </c>
      <c r="F29" s="27"/>
      <c r="G29" s="27"/>
      <c r="H29" s="24"/>
      <c r="I29" s="7"/>
      <c r="J29" s="98"/>
      <c r="K29" s="9">
        <v>20500</v>
      </c>
      <c r="L29" s="9">
        <v>20500</v>
      </c>
      <c r="M29" s="9">
        <f t="shared" si="5"/>
        <v>0</v>
      </c>
      <c r="N29" s="44"/>
      <c r="O29" s="9">
        <v>8000</v>
      </c>
      <c r="P29" s="9">
        <v>6000</v>
      </c>
      <c r="Q29" s="34">
        <f t="shared" si="6"/>
        <v>14000</v>
      </c>
      <c r="R29" s="34">
        <f t="shared" si="7"/>
        <v>6500</v>
      </c>
      <c r="S29" s="38"/>
      <c r="U29" s="104"/>
      <c r="V29" s="36"/>
      <c r="X29" s="15"/>
      <c r="Y29" s="8" t="s">
        <v>240</v>
      </c>
      <c r="Z29" s="170">
        <v>43171</v>
      </c>
      <c r="AA29" s="144"/>
      <c r="AB29" s="8" t="s">
        <v>161</v>
      </c>
      <c r="AC29" s="36"/>
      <c r="AD29" s="170">
        <v>43185</v>
      </c>
      <c r="AH29" s="144"/>
      <c r="AJ29" s="36"/>
    </row>
    <row r="30" spans="1:37" s="8" customFormat="1" ht="30" x14ac:dyDescent="0.25">
      <c r="A30" s="7">
        <v>1</v>
      </c>
      <c r="B30" s="7">
        <v>46</v>
      </c>
      <c r="C30" s="100" t="s">
        <v>141</v>
      </c>
      <c r="D30" s="122" t="s">
        <v>158</v>
      </c>
      <c r="E30" s="117" t="s">
        <v>147</v>
      </c>
      <c r="F30" s="117" t="s">
        <v>329</v>
      </c>
      <c r="G30" s="117" t="s">
        <v>330</v>
      </c>
      <c r="H30" s="7"/>
      <c r="I30" s="7"/>
      <c r="J30" s="98"/>
      <c r="K30" s="9">
        <v>94200</v>
      </c>
      <c r="L30" s="9">
        <v>94200</v>
      </c>
      <c r="M30" s="9">
        <f t="shared" si="5"/>
        <v>0</v>
      </c>
      <c r="N30" s="44"/>
      <c r="O30" s="9">
        <v>38000</v>
      </c>
      <c r="P30" s="9">
        <v>19000</v>
      </c>
      <c r="Q30" s="34">
        <f t="shared" si="6"/>
        <v>57000</v>
      </c>
      <c r="R30" s="34">
        <f t="shared" si="7"/>
        <v>37200</v>
      </c>
      <c r="S30" s="38"/>
      <c r="U30" s="104"/>
      <c r="V30" s="36"/>
      <c r="X30" s="15"/>
      <c r="AA30" s="144"/>
      <c r="AC30" s="36"/>
      <c r="AH30" s="144"/>
      <c r="AJ30" s="36"/>
    </row>
    <row r="31" spans="1:37" s="8" customFormat="1" x14ac:dyDescent="0.25">
      <c r="A31" s="7">
        <v>1</v>
      </c>
      <c r="B31" s="7"/>
      <c r="C31" s="100"/>
      <c r="D31" s="122"/>
      <c r="E31" s="117"/>
      <c r="F31" s="27"/>
      <c r="G31" s="27"/>
      <c r="H31" s="7"/>
      <c r="I31" s="7"/>
      <c r="J31" s="98"/>
      <c r="K31" s="9"/>
      <c r="L31" s="9"/>
      <c r="M31" s="9"/>
      <c r="N31" s="44"/>
      <c r="O31" s="9"/>
      <c r="P31" s="9"/>
      <c r="Q31" s="34">
        <f t="shared" si="6"/>
        <v>0</v>
      </c>
      <c r="R31" s="34">
        <f t="shared" si="7"/>
        <v>0</v>
      </c>
      <c r="S31" s="38"/>
      <c r="U31" s="104"/>
      <c r="V31" s="36"/>
      <c r="X31" s="15"/>
      <c r="AA31" s="144"/>
      <c r="AC31" s="36"/>
      <c r="AH31" s="144"/>
      <c r="AJ31" s="36"/>
    </row>
    <row r="32" spans="1:37" s="8" customFormat="1" x14ac:dyDescent="0.25">
      <c r="A32" s="7">
        <v>1</v>
      </c>
      <c r="B32" s="7"/>
      <c r="C32" s="100"/>
      <c r="D32" s="122"/>
      <c r="E32" s="117"/>
      <c r="F32" s="27"/>
      <c r="G32" s="27"/>
      <c r="H32" s="7"/>
      <c r="I32" s="7"/>
      <c r="J32" s="98"/>
      <c r="K32" s="9"/>
      <c r="L32" s="9"/>
      <c r="M32" s="9"/>
      <c r="N32" s="44"/>
      <c r="O32" s="9"/>
      <c r="P32" s="9"/>
      <c r="Q32" s="34">
        <f t="shared" si="6"/>
        <v>0</v>
      </c>
      <c r="R32" s="34">
        <f t="shared" si="7"/>
        <v>0</v>
      </c>
      <c r="S32" s="38"/>
      <c r="U32" s="104"/>
      <c r="V32" s="36"/>
      <c r="X32" s="15"/>
      <c r="AA32" s="144"/>
      <c r="AC32" s="36"/>
      <c r="AH32" s="144"/>
      <c r="AJ32" s="36"/>
    </row>
    <row r="33" spans="1:37" s="8" customFormat="1" x14ac:dyDescent="0.25">
      <c r="A33" s="7">
        <v>1</v>
      </c>
      <c r="B33" s="7"/>
      <c r="C33" s="100"/>
      <c r="D33" s="122"/>
      <c r="E33" s="117"/>
      <c r="F33" s="27"/>
      <c r="G33" s="27"/>
      <c r="H33" s="7"/>
      <c r="I33" s="7"/>
      <c r="J33" s="98"/>
      <c r="K33" s="9"/>
      <c r="L33" s="9"/>
      <c r="M33" s="9"/>
      <c r="N33" s="44"/>
      <c r="O33" s="9"/>
      <c r="P33" s="9"/>
      <c r="Q33" s="34">
        <f t="shared" si="6"/>
        <v>0</v>
      </c>
      <c r="R33" s="34">
        <f t="shared" si="7"/>
        <v>0</v>
      </c>
      <c r="S33" s="38"/>
      <c r="U33" s="104"/>
      <c r="V33" s="36"/>
      <c r="X33" s="15"/>
      <c r="AA33" s="144"/>
      <c r="AC33" s="36"/>
      <c r="AH33" s="144"/>
      <c r="AJ33" s="36"/>
    </row>
    <row r="34" spans="1:37" s="8" customFormat="1" x14ac:dyDescent="0.25">
      <c r="A34" s="7">
        <v>1</v>
      </c>
      <c r="B34" s="7"/>
      <c r="C34" s="100"/>
      <c r="D34" s="122"/>
      <c r="E34" s="117"/>
      <c r="F34" s="27"/>
      <c r="G34" s="27"/>
      <c r="H34" s="7"/>
      <c r="I34" s="7"/>
      <c r="J34" s="98"/>
      <c r="K34" s="9"/>
      <c r="L34" s="9"/>
      <c r="M34" s="9">
        <f t="shared" si="5"/>
        <v>0</v>
      </c>
      <c r="N34" s="44"/>
      <c r="O34" s="9"/>
      <c r="P34" s="9"/>
      <c r="Q34" s="34">
        <f t="shared" si="6"/>
        <v>0</v>
      </c>
      <c r="R34" s="34">
        <f t="shared" si="7"/>
        <v>0</v>
      </c>
      <c r="S34" s="38"/>
      <c r="U34" s="104"/>
      <c r="V34" s="36"/>
      <c r="X34" s="15"/>
      <c r="AA34" s="144"/>
      <c r="AC34" s="36"/>
      <c r="AH34" s="144"/>
      <c r="AJ34" s="36"/>
    </row>
    <row r="35" spans="1:37" s="8" customFormat="1" x14ac:dyDescent="0.25">
      <c r="A35" s="7"/>
      <c r="B35" s="7"/>
      <c r="C35" s="27"/>
      <c r="D35" s="122"/>
      <c r="E35" s="117"/>
      <c r="F35" s="27"/>
      <c r="G35" s="27"/>
      <c r="H35" s="7"/>
      <c r="I35" s="7"/>
      <c r="J35" s="98"/>
      <c r="K35" s="9"/>
      <c r="L35" s="9"/>
      <c r="M35" s="9">
        <f t="shared" si="5"/>
        <v>0</v>
      </c>
      <c r="N35" s="44"/>
      <c r="O35" s="9"/>
      <c r="P35" s="9"/>
      <c r="Q35" s="34">
        <f t="shared" si="6"/>
        <v>0</v>
      </c>
      <c r="R35" s="34">
        <f t="shared" si="7"/>
        <v>0</v>
      </c>
      <c r="S35" s="38"/>
      <c r="U35" s="104"/>
      <c r="V35" s="36"/>
      <c r="X35" s="15"/>
      <c r="AA35" s="144"/>
      <c r="AC35" s="36"/>
      <c r="AH35" s="144"/>
      <c r="AJ35" s="36"/>
    </row>
    <row r="36" spans="1:37" s="8" customFormat="1" x14ac:dyDescent="0.25">
      <c r="A36" s="7"/>
      <c r="B36" s="7"/>
      <c r="C36" s="27"/>
      <c r="D36" s="117"/>
      <c r="E36" s="117"/>
      <c r="F36" s="27"/>
      <c r="G36" s="27"/>
      <c r="H36" s="7"/>
      <c r="I36" s="7"/>
      <c r="J36" s="98"/>
      <c r="K36" s="9"/>
      <c r="L36" s="9"/>
      <c r="M36" s="9">
        <f t="shared" si="5"/>
        <v>0</v>
      </c>
      <c r="N36" s="44"/>
      <c r="O36" s="9"/>
      <c r="P36" s="9"/>
      <c r="Q36" s="34">
        <f t="shared" si="6"/>
        <v>0</v>
      </c>
      <c r="R36" s="34">
        <f t="shared" si="7"/>
        <v>0</v>
      </c>
      <c r="S36" s="38"/>
      <c r="U36" s="104"/>
      <c r="V36" s="36"/>
      <c r="X36" s="15"/>
      <c r="AA36" s="144"/>
      <c r="AC36" s="36"/>
      <c r="AH36" s="144"/>
      <c r="AJ36" s="36"/>
    </row>
    <row r="37" spans="1:37" s="17" customFormat="1" x14ac:dyDescent="0.25">
      <c r="A37" s="22"/>
      <c r="B37" s="253" t="s">
        <v>29</v>
      </c>
      <c r="C37" s="254"/>
      <c r="D37" s="119"/>
      <c r="E37" s="119"/>
      <c r="F37" s="22"/>
      <c r="G37" s="221"/>
      <c r="H37" s="113"/>
      <c r="I37" s="113"/>
      <c r="J37" s="113"/>
      <c r="K37" s="30">
        <f>SUM(K27:K36)</f>
        <v>250100</v>
      </c>
      <c r="L37" s="30">
        <f>SUM(L27:L36)</f>
        <v>219700</v>
      </c>
      <c r="M37" s="30">
        <f>SUM(M27:M36)</f>
        <v>30400</v>
      </c>
      <c r="N37" s="46"/>
      <c r="O37" s="30"/>
      <c r="P37" s="30"/>
      <c r="Q37" s="35">
        <f>SUM(Q27:Q36)</f>
        <v>155500</v>
      </c>
      <c r="R37" s="35">
        <f>SUM(R27:R36)</f>
        <v>94600</v>
      </c>
      <c r="S37" s="39"/>
      <c r="T37" s="102"/>
      <c r="V37" s="137"/>
      <c r="W37" s="102"/>
      <c r="X37" s="101"/>
      <c r="Y37" s="102"/>
      <c r="AA37" s="148"/>
      <c r="AC37" s="137"/>
      <c r="AD37" s="102"/>
      <c r="AF37" s="102"/>
      <c r="AH37" s="148"/>
      <c r="AJ37" s="137"/>
      <c r="AK37" s="102"/>
    </row>
    <row r="39" spans="1:37" x14ac:dyDescent="0.25">
      <c r="B39" s="251">
        <f ca="1">TODAY()</f>
        <v>43223</v>
      </c>
      <c r="C39" s="251"/>
      <c r="D39" s="178"/>
      <c r="E39" s="178"/>
      <c r="Q39" s="15"/>
      <c r="R39" s="15"/>
      <c r="U39" s="8"/>
      <c r="Z39" s="8"/>
      <c r="AA39" s="147"/>
      <c r="AB39" s="36"/>
      <c r="AG39" s="8"/>
      <c r="AH39" s="147"/>
      <c r="AI39" s="36"/>
    </row>
    <row r="40" spans="1:37" s="18" customFormat="1" x14ac:dyDescent="0.25">
      <c r="A40" s="230" t="s">
        <v>39</v>
      </c>
      <c r="B40" s="232" t="s">
        <v>31</v>
      </c>
      <c r="C40" s="232" t="s">
        <v>19</v>
      </c>
      <c r="D40" s="232" t="s">
        <v>156</v>
      </c>
      <c r="E40" s="232" t="s">
        <v>20</v>
      </c>
      <c r="F40" s="232" t="s">
        <v>327</v>
      </c>
      <c r="G40" s="232" t="s">
        <v>328</v>
      </c>
      <c r="H40" s="227" t="s">
        <v>28</v>
      </c>
      <c r="I40" s="228"/>
      <c r="J40" s="229"/>
      <c r="K40" s="230" t="s">
        <v>27</v>
      </c>
      <c r="L40" s="230" t="s">
        <v>21</v>
      </c>
      <c r="M40" s="234" t="s">
        <v>22</v>
      </c>
      <c r="N40" s="45"/>
      <c r="O40" s="252" t="s">
        <v>25</v>
      </c>
      <c r="P40" s="252"/>
      <c r="Q40" s="252"/>
      <c r="R40" s="238" t="s">
        <v>36</v>
      </c>
      <c r="S40" s="37"/>
      <c r="T40" s="174"/>
      <c r="U40" s="174"/>
      <c r="V40" s="176"/>
      <c r="W40" s="174"/>
      <c r="X40" s="45"/>
      <c r="Y40" s="174"/>
      <c r="Z40" s="174"/>
      <c r="AA40" s="142"/>
      <c r="AB40" s="176"/>
      <c r="AC40" s="176"/>
      <c r="AD40" s="174"/>
      <c r="AF40" s="174"/>
      <c r="AG40" s="174"/>
      <c r="AH40" s="142"/>
      <c r="AI40" s="176"/>
      <c r="AJ40" s="176"/>
      <c r="AK40" s="174"/>
    </row>
    <row r="41" spans="1:37" s="18" customFormat="1" x14ac:dyDescent="0.25">
      <c r="A41" s="231"/>
      <c r="B41" s="233"/>
      <c r="C41" s="233"/>
      <c r="D41" s="233"/>
      <c r="E41" s="233"/>
      <c r="F41" s="233"/>
      <c r="G41" s="233"/>
      <c r="H41" s="174" t="s">
        <v>23</v>
      </c>
      <c r="I41" s="174" t="s">
        <v>24</v>
      </c>
      <c r="J41" s="175" t="s">
        <v>32</v>
      </c>
      <c r="K41" s="231"/>
      <c r="L41" s="231"/>
      <c r="M41" s="235"/>
      <c r="N41" s="45"/>
      <c r="O41" s="174" t="s">
        <v>33</v>
      </c>
      <c r="P41" s="174" t="s">
        <v>26</v>
      </c>
      <c r="Q41" s="174" t="s">
        <v>30</v>
      </c>
      <c r="R41" s="238"/>
      <c r="S41" s="37"/>
      <c r="T41" s="174"/>
      <c r="U41" s="174"/>
      <c r="V41" s="176"/>
      <c r="W41" s="174"/>
      <c r="X41" s="45"/>
      <c r="Y41" s="174"/>
      <c r="Z41" s="174"/>
      <c r="AA41" s="142"/>
      <c r="AB41" s="176"/>
      <c r="AC41" s="176"/>
      <c r="AD41" s="174"/>
      <c r="AF41" s="174"/>
      <c r="AG41" s="174"/>
      <c r="AH41" s="142"/>
      <c r="AI41" s="176"/>
      <c r="AJ41" s="176"/>
      <c r="AK41" s="174"/>
    </row>
    <row r="42" spans="1:37" x14ac:dyDescent="0.25">
      <c r="A42" s="7"/>
      <c r="B42" s="236" t="s">
        <v>95</v>
      </c>
      <c r="C42" s="237"/>
      <c r="D42" s="115"/>
      <c r="E42" s="115"/>
      <c r="F42" s="179"/>
      <c r="G42" s="222"/>
      <c r="H42" s="179"/>
      <c r="I42" s="179"/>
      <c r="J42" s="179"/>
      <c r="K42" s="179"/>
      <c r="L42" s="179"/>
      <c r="M42" s="9">
        <f t="shared" ref="M42:M50" si="8">K42-L42</f>
        <v>0</v>
      </c>
      <c r="O42" s="7"/>
      <c r="P42" s="7"/>
      <c r="R42" s="8"/>
      <c r="S42" s="38"/>
      <c r="U42" s="8"/>
      <c r="Z42" s="8"/>
      <c r="AA42" s="147"/>
      <c r="AB42" s="36"/>
      <c r="AG42" s="8"/>
      <c r="AH42" s="147"/>
      <c r="AI42" s="36"/>
    </row>
    <row r="43" spans="1:37" s="8" customFormat="1" x14ac:dyDescent="0.25">
      <c r="A43" s="7"/>
      <c r="B43" s="180"/>
      <c r="C43" s="181"/>
      <c r="D43" s="182"/>
      <c r="E43" s="117"/>
      <c r="F43" s="27"/>
      <c r="G43" s="27"/>
      <c r="H43" s="24"/>
      <c r="I43" s="7"/>
      <c r="J43" s="179"/>
      <c r="K43" s="9"/>
      <c r="L43" s="9"/>
      <c r="M43" s="9">
        <f t="shared" si="8"/>
        <v>0</v>
      </c>
      <c r="N43" s="44"/>
      <c r="O43" s="9"/>
      <c r="P43" s="9"/>
      <c r="Q43" s="34"/>
      <c r="R43" s="34"/>
      <c r="S43" s="38"/>
      <c r="U43" s="169"/>
      <c r="V43" s="173"/>
      <c r="X43" s="15"/>
      <c r="Z43" s="170"/>
      <c r="AA43" s="144"/>
      <c r="AC43" s="36"/>
      <c r="AG43" s="170"/>
      <c r="AH43" s="144"/>
      <c r="AJ43" s="36"/>
    </row>
    <row r="44" spans="1:37" s="8" customFormat="1" x14ac:dyDescent="0.25">
      <c r="A44" s="7"/>
      <c r="B44" s="180"/>
      <c r="C44" s="181"/>
      <c r="D44" s="182"/>
      <c r="E44" s="117"/>
      <c r="F44" s="27"/>
      <c r="G44" s="27"/>
      <c r="H44" s="24"/>
      <c r="I44" s="7"/>
      <c r="J44" s="179"/>
      <c r="K44" s="9"/>
      <c r="L44" s="9"/>
      <c r="M44" s="9">
        <f t="shared" si="8"/>
        <v>0</v>
      </c>
      <c r="N44" s="44"/>
      <c r="O44" s="9"/>
      <c r="P44" s="9"/>
      <c r="Q44" s="34"/>
      <c r="R44" s="34"/>
      <c r="S44" s="38"/>
      <c r="U44" s="104"/>
      <c r="V44" s="36"/>
      <c r="X44" s="15"/>
      <c r="Z44" s="170"/>
      <c r="AA44" s="144"/>
      <c r="AC44" s="173"/>
      <c r="AG44" s="170"/>
      <c r="AH44" s="144"/>
      <c r="AJ44" s="173"/>
    </row>
    <row r="45" spans="1:37" s="8" customFormat="1" x14ac:dyDescent="0.25">
      <c r="A45" s="7"/>
      <c r="B45" s="7"/>
      <c r="C45" s="100"/>
      <c r="D45" s="117"/>
      <c r="E45" s="117"/>
      <c r="F45" s="27"/>
      <c r="G45" s="27"/>
      <c r="H45" s="24"/>
      <c r="I45" s="7"/>
      <c r="J45" s="179"/>
      <c r="K45" s="9"/>
      <c r="L45" s="9"/>
      <c r="M45" s="9">
        <f t="shared" si="8"/>
        <v>0</v>
      </c>
      <c r="N45" s="44"/>
      <c r="O45" s="9"/>
      <c r="P45" s="9"/>
      <c r="Q45" s="34"/>
      <c r="R45" s="34"/>
      <c r="S45" s="38"/>
      <c r="U45" s="104"/>
      <c r="V45" s="36"/>
      <c r="X45" s="15"/>
      <c r="AA45" s="144"/>
      <c r="AC45" s="36"/>
      <c r="AH45" s="144"/>
      <c r="AJ45" s="36"/>
    </row>
    <row r="46" spans="1:37" s="8" customFormat="1" x14ac:dyDescent="0.25">
      <c r="A46" s="7"/>
      <c r="B46" s="7"/>
      <c r="C46" s="100"/>
      <c r="D46" s="122"/>
      <c r="E46" s="117"/>
      <c r="F46" s="27"/>
      <c r="G46" s="27"/>
      <c r="H46" s="7"/>
      <c r="I46" s="7"/>
      <c r="J46" s="179"/>
      <c r="K46" s="9"/>
      <c r="L46" s="9"/>
      <c r="M46" s="9">
        <f t="shared" si="8"/>
        <v>0</v>
      </c>
      <c r="N46" s="44"/>
      <c r="O46" s="9"/>
      <c r="P46" s="9"/>
      <c r="Q46" s="34"/>
      <c r="R46" s="34"/>
      <c r="S46" s="38"/>
      <c r="U46" s="104"/>
      <c r="V46" s="36"/>
      <c r="X46" s="15"/>
      <c r="AA46" s="144"/>
      <c r="AC46" s="36"/>
      <c r="AH46" s="144"/>
      <c r="AJ46" s="36"/>
    </row>
    <row r="47" spans="1:37" s="8" customFormat="1" x14ac:dyDescent="0.25">
      <c r="A47" s="7"/>
      <c r="B47" s="7"/>
      <c r="C47" s="100"/>
      <c r="D47" s="122"/>
      <c r="E47" s="117"/>
      <c r="F47" s="27"/>
      <c r="G47" s="27"/>
      <c r="H47" s="7"/>
      <c r="I47" s="7"/>
      <c r="J47" s="179"/>
      <c r="K47" s="9"/>
      <c r="L47" s="9"/>
      <c r="M47" s="9">
        <f t="shared" si="8"/>
        <v>0</v>
      </c>
      <c r="N47" s="44"/>
      <c r="O47" s="9"/>
      <c r="P47" s="9"/>
      <c r="Q47" s="34"/>
      <c r="R47" s="34"/>
      <c r="S47" s="38"/>
      <c r="U47" s="104"/>
      <c r="V47" s="36"/>
      <c r="X47" s="15"/>
      <c r="AA47" s="144"/>
      <c r="AC47" s="36"/>
      <c r="AH47" s="144"/>
      <c r="AJ47" s="36"/>
    </row>
    <row r="48" spans="1:37" s="8" customFormat="1" x14ac:dyDescent="0.25">
      <c r="A48" s="7"/>
      <c r="B48" s="7"/>
      <c r="C48" s="100"/>
      <c r="D48" s="122"/>
      <c r="E48" s="117"/>
      <c r="F48" s="27"/>
      <c r="G48" s="27"/>
      <c r="H48" s="7"/>
      <c r="I48" s="7"/>
      <c r="J48" s="179"/>
      <c r="K48" s="9"/>
      <c r="L48" s="9"/>
      <c r="M48" s="9">
        <f t="shared" si="8"/>
        <v>0</v>
      </c>
      <c r="N48" s="44"/>
      <c r="O48" s="9"/>
      <c r="P48" s="9"/>
      <c r="Q48" s="34"/>
      <c r="R48" s="34"/>
      <c r="S48" s="38"/>
      <c r="U48" s="104"/>
      <c r="V48" s="36"/>
      <c r="X48" s="15"/>
      <c r="AA48" s="144"/>
      <c r="AC48" s="36"/>
      <c r="AH48" s="144"/>
      <c r="AJ48" s="36"/>
    </row>
    <row r="49" spans="1:37" s="8" customFormat="1" x14ac:dyDescent="0.25">
      <c r="A49" s="7"/>
      <c r="B49" s="7"/>
      <c r="C49" s="100"/>
      <c r="D49" s="122"/>
      <c r="E49" s="117"/>
      <c r="F49" s="27"/>
      <c r="G49" s="27"/>
      <c r="H49" s="7"/>
      <c r="I49" s="7"/>
      <c r="J49" s="179"/>
      <c r="K49" s="9"/>
      <c r="L49" s="9"/>
      <c r="M49" s="9">
        <f t="shared" si="8"/>
        <v>0</v>
      </c>
      <c r="N49" s="44"/>
      <c r="O49" s="9"/>
      <c r="P49" s="9"/>
      <c r="Q49" s="34"/>
      <c r="R49" s="34"/>
      <c r="S49" s="38"/>
      <c r="U49" s="104"/>
      <c r="V49" s="36"/>
      <c r="X49" s="15"/>
      <c r="AA49" s="144"/>
      <c r="AC49" s="36"/>
      <c r="AH49" s="144"/>
      <c r="AJ49" s="36"/>
    </row>
    <row r="50" spans="1:37" s="8" customFormat="1" x14ac:dyDescent="0.25">
      <c r="A50" s="7"/>
      <c r="B50" s="7"/>
      <c r="C50" s="100"/>
      <c r="D50" s="122"/>
      <c r="E50" s="117"/>
      <c r="F50" s="27"/>
      <c r="G50" s="27"/>
      <c r="H50" s="7"/>
      <c r="I50" s="7"/>
      <c r="J50" s="179"/>
      <c r="K50" s="9"/>
      <c r="L50" s="9"/>
      <c r="M50" s="9">
        <f t="shared" si="8"/>
        <v>0</v>
      </c>
      <c r="N50" s="44"/>
      <c r="O50" s="9"/>
      <c r="P50" s="9"/>
      <c r="Q50" s="34"/>
      <c r="R50" s="34"/>
      <c r="S50" s="38"/>
      <c r="U50" s="104"/>
      <c r="V50" s="36"/>
      <c r="X50" s="15"/>
      <c r="AA50" s="144"/>
      <c r="AC50" s="36"/>
      <c r="AH50" s="144"/>
      <c r="AJ50" s="36"/>
    </row>
    <row r="51" spans="1:37" s="8" customFormat="1" x14ac:dyDescent="0.25">
      <c r="A51" s="7"/>
      <c r="B51" s="7"/>
      <c r="C51" s="27"/>
      <c r="D51" s="122"/>
      <c r="E51" s="117"/>
      <c r="F51" s="27"/>
      <c r="G51" s="27"/>
      <c r="H51" s="7"/>
      <c r="I51" s="7"/>
      <c r="J51" s="179"/>
      <c r="K51" s="9"/>
      <c r="L51" s="9"/>
      <c r="M51" s="9">
        <f t="shared" ref="M51:M52" si="9">K51-L51</f>
        <v>0</v>
      </c>
      <c r="N51" s="44"/>
      <c r="O51" s="9"/>
      <c r="P51" s="9"/>
      <c r="Q51" s="34">
        <f t="shared" ref="Q51:Q52" si="10">(O51+P51)*A51</f>
        <v>0</v>
      </c>
      <c r="R51" s="34">
        <f t="shared" ref="R51:R52" si="11">(K51-Q51)*A51</f>
        <v>0</v>
      </c>
      <c r="S51" s="38"/>
      <c r="U51" s="104"/>
      <c r="V51" s="36"/>
      <c r="X51" s="15"/>
      <c r="AA51" s="144"/>
      <c r="AC51" s="36"/>
      <c r="AH51" s="144"/>
      <c r="AJ51" s="36"/>
    </row>
    <row r="52" spans="1:37" s="8" customFormat="1" x14ac:dyDescent="0.25">
      <c r="A52" s="7"/>
      <c r="B52" s="7"/>
      <c r="C52" s="27"/>
      <c r="D52" s="117"/>
      <c r="E52" s="117"/>
      <c r="F52" s="27"/>
      <c r="G52" s="27"/>
      <c r="H52" s="7"/>
      <c r="I52" s="7"/>
      <c r="J52" s="179"/>
      <c r="K52" s="9"/>
      <c r="L52" s="9"/>
      <c r="M52" s="9">
        <f t="shared" si="9"/>
        <v>0</v>
      </c>
      <c r="N52" s="44"/>
      <c r="O52" s="9"/>
      <c r="P52" s="9"/>
      <c r="Q52" s="34">
        <f t="shared" si="10"/>
        <v>0</v>
      </c>
      <c r="R52" s="34">
        <f t="shared" si="11"/>
        <v>0</v>
      </c>
      <c r="S52" s="38"/>
      <c r="U52" s="104"/>
      <c r="V52" s="36"/>
      <c r="X52" s="15"/>
      <c r="AA52" s="144"/>
      <c r="AC52" s="36"/>
      <c r="AH52" s="144"/>
      <c r="AJ52" s="36"/>
    </row>
    <row r="53" spans="1:37" s="17" customFormat="1" x14ac:dyDescent="0.25">
      <c r="A53" s="177"/>
      <c r="B53" s="253" t="s">
        <v>29</v>
      </c>
      <c r="C53" s="254"/>
      <c r="D53" s="119"/>
      <c r="E53" s="119"/>
      <c r="F53" s="177"/>
      <c r="G53" s="221"/>
      <c r="H53" s="177"/>
      <c r="I53" s="177"/>
      <c r="J53" s="177"/>
      <c r="K53" s="30">
        <f>SUM(K43:K52)</f>
        <v>0</v>
      </c>
      <c r="L53" s="30">
        <f>SUM(L43:L52)</f>
        <v>0</v>
      </c>
      <c r="M53" s="30">
        <f>SUM(M43:M52)</f>
        <v>0</v>
      </c>
      <c r="N53" s="46"/>
      <c r="O53" s="30"/>
      <c r="P53" s="30"/>
      <c r="Q53" s="35">
        <f>SUM(Q43:Q52)</f>
        <v>0</v>
      </c>
      <c r="R53" s="35">
        <f>SUM(R43:R52)</f>
        <v>0</v>
      </c>
      <c r="S53" s="39"/>
      <c r="T53" s="102"/>
      <c r="V53" s="137"/>
      <c r="W53" s="102"/>
      <c r="X53" s="101"/>
      <c r="Y53" s="102"/>
      <c r="AA53" s="148"/>
      <c r="AC53" s="137"/>
      <c r="AD53" s="102"/>
      <c r="AF53" s="102"/>
      <c r="AH53" s="148"/>
      <c r="AJ53" s="137"/>
      <c r="AK53" s="102"/>
    </row>
  </sheetData>
  <mergeCells count="60">
    <mergeCell ref="B53:C53"/>
    <mergeCell ref="M40:M41"/>
    <mergeCell ref="O40:Q40"/>
    <mergeCell ref="R40:R41"/>
    <mergeCell ref="B42:C42"/>
    <mergeCell ref="E40:E41"/>
    <mergeCell ref="F40:F41"/>
    <mergeCell ref="H40:J40"/>
    <mergeCell ref="K40:K41"/>
    <mergeCell ref="L40:L41"/>
    <mergeCell ref="G40:G41"/>
    <mergeCell ref="B39:C39"/>
    <mergeCell ref="A40:A41"/>
    <mergeCell ref="B40:B41"/>
    <mergeCell ref="C40:C41"/>
    <mergeCell ref="D40:D41"/>
    <mergeCell ref="O24:Q24"/>
    <mergeCell ref="L24:L25"/>
    <mergeCell ref="B37:C37"/>
    <mergeCell ref="B26:C26"/>
    <mergeCell ref="B10:B15"/>
    <mergeCell ref="C10:C15"/>
    <mergeCell ref="F24:F25"/>
    <mergeCell ref="B23:C23"/>
    <mergeCell ref="D27:D28"/>
    <mergeCell ref="B27:B28"/>
    <mergeCell ref="G24:G25"/>
    <mergeCell ref="B2:C2"/>
    <mergeCell ref="R3:R4"/>
    <mergeCell ref="O3:Q3"/>
    <mergeCell ref="B3:B4"/>
    <mergeCell ref="C3:C4"/>
    <mergeCell ref="D3:D4"/>
    <mergeCell ref="K3:K4"/>
    <mergeCell ref="L3:L4"/>
    <mergeCell ref="M3:M4"/>
    <mergeCell ref="H3:J3"/>
    <mergeCell ref="G3:G4"/>
    <mergeCell ref="B6:B8"/>
    <mergeCell ref="C6:C8"/>
    <mergeCell ref="D6:D8"/>
    <mergeCell ref="C27:C28"/>
    <mergeCell ref="D10:D15"/>
    <mergeCell ref="B20:C20"/>
    <mergeCell ref="AG3:AK3"/>
    <mergeCell ref="A24:A25"/>
    <mergeCell ref="B24:B25"/>
    <mergeCell ref="C24:C25"/>
    <mergeCell ref="D24:D25"/>
    <mergeCell ref="Z3:AD3"/>
    <mergeCell ref="E24:E25"/>
    <mergeCell ref="E3:E4"/>
    <mergeCell ref="F3:F4"/>
    <mergeCell ref="M24:M25"/>
    <mergeCell ref="U3:W3"/>
    <mergeCell ref="B5:C5"/>
    <mergeCell ref="R24:R25"/>
    <mergeCell ref="H24:J24"/>
    <mergeCell ref="K24:K25"/>
    <mergeCell ref="A3:A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4" sqref="B4"/>
    </sheetView>
  </sheetViews>
  <sheetFormatPr defaultRowHeight="15" x14ac:dyDescent="0.25"/>
  <cols>
    <col min="1" max="1" width="20.140625" customWidth="1"/>
    <col min="2" max="2" width="14.5703125" style="2" bestFit="1" customWidth="1"/>
  </cols>
  <sheetData>
    <row r="1" spans="1:2" x14ac:dyDescent="0.25">
      <c r="A1" s="65" t="s">
        <v>172</v>
      </c>
      <c r="B1" s="66">
        <v>100000</v>
      </c>
    </row>
    <row r="2" spans="1:2" s="124" customFormat="1" x14ac:dyDescent="0.25">
      <c r="A2" s="127" t="s">
        <v>73</v>
      </c>
      <c r="B2" s="128">
        <v>50</v>
      </c>
    </row>
    <row r="3" spans="1:2" x14ac:dyDescent="0.25">
      <c r="A3" s="127" t="s">
        <v>176</v>
      </c>
      <c r="B3" s="129">
        <v>0.15</v>
      </c>
    </row>
    <row r="4" spans="1:2" x14ac:dyDescent="0.25">
      <c r="A4" s="127" t="s">
        <v>177</v>
      </c>
      <c r="B4" s="130">
        <f>B2*B3</f>
        <v>7.5</v>
      </c>
    </row>
    <row r="5" spans="1:2" x14ac:dyDescent="0.25">
      <c r="A5" s="127" t="s">
        <v>178</v>
      </c>
      <c r="B5" s="128">
        <v>60000</v>
      </c>
    </row>
    <row r="6" spans="1:2" x14ac:dyDescent="0.25">
      <c r="A6" s="127" t="s">
        <v>179</v>
      </c>
      <c r="B6" s="131">
        <f>B5*B4</f>
        <v>450000</v>
      </c>
    </row>
    <row r="7" spans="1:2" x14ac:dyDescent="0.25">
      <c r="A7" s="127" t="s">
        <v>173</v>
      </c>
      <c r="B7" s="128">
        <f>B6</f>
        <v>450000</v>
      </c>
    </row>
    <row r="8" spans="1:2" x14ac:dyDescent="0.25">
      <c r="A8" s="127" t="s">
        <v>174</v>
      </c>
      <c r="B8" s="129">
        <v>0.3</v>
      </c>
    </row>
    <row r="9" spans="1:2" x14ac:dyDescent="0.25">
      <c r="A9" s="127" t="s">
        <v>175</v>
      </c>
      <c r="B9" s="128">
        <f>B7*B8</f>
        <v>135000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B1" workbookViewId="0">
      <selection activeCell="F11" sqref="F11"/>
    </sheetView>
  </sheetViews>
  <sheetFormatPr defaultRowHeight="15" x14ac:dyDescent="0.25"/>
  <cols>
    <col min="1" max="1" width="7.85546875" style="1" bestFit="1" customWidth="1"/>
    <col min="2" max="2" width="41.7109375" bestFit="1" customWidth="1"/>
    <col min="3" max="3" width="27.140625" customWidth="1"/>
    <col min="4" max="4" width="10.42578125" style="1" bestFit="1" customWidth="1"/>
    <col min="5" max="5" width="12" style="1" bestFit="1" customWidth="1"/>
    <col min="6" max="6" width="11.140625" style="1" bestFit="1" customWidth="1"/>
    <col min="7" max="7" width="12.5703125" style="1" bestFit="1" customWidth="1"/>
  </cols>
  <sheetData>
    <row r="1" spans="1:7" s="1" customFormat="1" x14ac:dyDescent="0.25">
      <c r="A1" s="1" t="s">
        <v>200</v>
      </c>
      <c r="B1" s="1" t="s">
        <v>1</v>
      </c>
      <c r="C1" s="1" t="s">
        <v>155</v>
      </c>
      <c r="D1" s="1" t="s">
        <v>196</v>
      </c>
      <c r="E1" s="1" t="s">
        <v>195</v>
      </c>
      <c r="F1" s="1" t="s">
        <v>194</v>
      </c>
      <c r="G1" s="1" t="s">
        <v>193</v>
      </c>
    </row>
    <row r="2" spans="1:7" x14ac:dyDescent="0.25">
      <c r="B2" t="s">
        <v>198</v>
      </c>
      <c r="C2" t="s">
        <v>197</v>
      </c>
      <c r="G2" s="141">
        <f t="shared" ref="G2:G24" si="0">D2*E2*F2/1000000</f>
        <v>0</v>
      </c>
    </row>
    <row r="3" spans="1:7" x14ac:dyDescent="0.25">
      <c r="A3" s="1" t="s">
        <v>202</v>
      </c>
      <c r="B3" t="s">
        <v>192</v>
      </c>
      <c r="C3" t="s">
        <v>199</v>
      </c>
      <c r="D3" s="1">
        <v>2208</v>
      </c>
      <c r="E3" s="1">
        <v>2050</v>
      </c>
      <c r="F3" s="1">
        <v>1</v>
      </c>
      <c r="G3" s="141">
        <f t="shared" si="0"/>
        <v>4.5263999999999998</v>
      </c>
    </row>
    <row r="4" spans="1:7" x14ac:dyDescent="0.25">
      <c r="A4" s="1" t="s">
        <v>201</v>
      </c>
      <c r="B4" t="s">
        <v>198</v>
      </c>
      <c r="C4" t="s">
        <v>199</v>
      </c>
      <c r="D4" s="1">
        <v>1742</v>
      </c>
      <c r="E4" s="1">
        <v>952</v>
      </c>
      <c r="F4" s="1">
        <v>1</v>
      </c>
      <c r="G4" s="141">
        <f t="shared" si="0"/>
        <v>1.6583840000000001</v>
      </c>
    </row>
    <row r="5" spans="1:7" x14ac:dyDescent="0.25">
      <c r="G5" s="141">
        <f t="shared" si="0"/>
        <v>0</v>
      </c>
    </row>
    <row r="6" spans="1:7" x14ac:dyDescent="0.25">
      <c r="G6" s="141">
        <f t="shared" si="0"/>
        <v>0</v>
      </c>
    </row>
    <row r="7" spans="1:7" x14ac:dyDescent="0.25">
      <c r="G7" s="141">
        <f t="shared" si="0"/>
        <v>0</v>
      </c>
    </row>
    <row r="8" spans="1:7" x14ac:dyDescent="0.25">
      <c r="G8" s="141">
        <f t="shared" si="0"/>
        <v>0</v>
      </c>
    </row>
    <row r="9" spans="1:7" x14ac:dyDescent="0.25">
      <c r="G9" s="141">
        <f t="shared" si="0"/>
        <v>0</v>
      </c>
    </row>
    <row r="10" spans="1:7" x14ac:dyDescent="0.25">
      <c r="G10" s="141">
        <f t="shared" si="0"/>
        <v>0</v>
      </c>
    </row>
    <row r="11" spans="1:7" x14ac:dyDescent="0.25">
      <c r="G11" s="141">
        <f t="shared" si="0"/>
        <v>0</v>
      </c>
    </row>
    <row r="12" spans="1:7" x14ac:dyDescent="0.25">
      <c r="G12" s="141">
        <f t="shared" si="0"/>
        <v>0</v>
      </c>
    </row>
    <row r="13" spans="1:7" x14ac:dyDescent="0.25">
      <c r="G13" s="141">
        <f t="shared" si="0"/>
        <v>0</v>
      </c>
    </row>
    <row r="14" spans="1:7" x14ac:dyDescent="0.25">
      <c r="G14" s="141">
        <f t="shared" si="0"/>
        <v>0</v>
      </c>
    </row>
    <row r="15" spans="1:7" x14ac:dyDescent="0.25">
      <c r="G15" s="141">
        <f t="shared" si="0"/>
        <v>0</v>
      </c>
    </row>
    <row r="16" spans="1:7" x14ac:dyDescent="0.25">
      <c r="G16" s="141">
        <f t="shared" si="0"/>
        <v>0</v>
      </c>
    </row>
    <row r="17" spans="7:7" x14ac:dyDescent="0.25">
      <c r="G17" s="141">
        <f t="shared" si="0"/>
        <v>0</v>
      </c>
    </row>
    <row r="18" spans="7:7" x14ac:dyDescent="0.25">
      <c r="G18" s="141">
        <f t="shared" si="0"/>
        <v>0</v>
      </c>
    </row>
    <row r="19" spans="7:7" x14ac:dyDescent="0.25">
      <c r="G19" s="141">
        <f t="shared" si="0"/>
        <v>0</v>
      </c>
    </row>
    <row r="20" spans="7:7" x14ac:dyDescent="0.25">
      <c r="G20" s="141">
        <f t="shared" si="0"/>
        <v>0</v>
      </c>
    </row>
    <row r="21" spans="7:7" x14ac:dyDescent="0.25">
      <c r="G21" s="141">
        <f t="shared" si="0"/>
        <v>0</v>
      </c>
    </row>
    <row r="22" spans="7:7" x14ac:dyDescent="0.25">
      <c r="G22" s="141">
        <f t="shared" si="0"/>
        <v>0</v>
      </c>
    </row>
    <row r="23" spans="7:7" x14ac:dyDescent="0.25">
      <c r="G23" s="141">
        <f t="shared" si="0"/>
        <v>0</v>
      </c>
    </row>
    <row r="24" spans="7:7" x14ac:dyDescent="0.25">
      <c r="G24" s="141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7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S29" sqref="S29"/>
    </sheetView>
  </sheetViews>
  <sheetFormatPr defaultRowHeight="15" outlineLevelCol="1" x14ac:dyDescent="0.25"/>
  <cols>
    <col min="1" max="1" width="4.42578125" customWidth="1"/>
    <col min="2" max="2" width="21.7109375" bestFit="1" customWidth="1"/>
    <col min="3" max="3" width="8.28515625" customWidth="1" outlineLevel="1"/>
    <col min="4" max="4" width="10.7109375" customWidth="1" outlineLevel="1"/>
    <col min="5" max="5" width="8.28515625" customWidth="1" outlineLevel="1"/>
    <col min="6" max="6" width="8.42578125" customWidth="1" outlineLevel="1"/>
    <col min="7" max="7" width="11.28515625" customWidth="1" outlineLevel="1"/>
    <col min="8" max="8" width="9.42578125" customWidth="1" outlineLevel="1"/>
    <col min="9" max="9" width="8.28515625" customWidth="1" outlineLevel="1"/>
    <col min="10" max="10" width="10.42578125" customWidth="1" outlineLevel="1"/>
    <col min="11" max="11" width="1.5703125" style="15" customWidth="1" outlineLevel="1"/>
    <col min="12" max="12" width="11" customWidth="1" outlineLevel="1"/>
    <col min="13" max="13" width="10.7109375" customWidth="1" outlineLevel="1"/>
    <col min="14" max="14" width="8.28515625" customWidth="1" outlineLevel="1"/>
    <col min="15" max="17" width="9.140625" customWidth="1" outlineLevel="1"/>
    <col min="18" max="18" width="8.28515625" customWidth="1" outlineLevel="1"/>
    <col min="19" max="19" width="10.42578125" customWidth="1" outlineLevel="1"/>
    <col min="20" max="20" width="1.5703125" style="15" customWidth="1" outlineLevel="1"/>
    <col min="21" max="21" width="4.5703125" customWidth="1" outlineLevel="1"/>
    <col min="22" max="22" width="9.140625" customWidth="1" outlineLevel="1"/>
    <col min="23" max="23" width="5.140625" customWidth="1" outlineLevel="1"/>
    <col min="24" max="24" width="8.42578125" customWidth="1" outlineLevel="1"/>
    <col min="25" max="25" width="11.28515625" customWidth="1" outlineLevel="1"/>
    <col min="26" max="26" width="8.140625" customWidth="1" outlineLevel="1"/>
    <col min="27" max="27" width="7.42578125" customWidth="1" outlineLevel="1"/>
    <col min="28" max="28" width="10.42578125" customWidth="1" outlineLevel="1"/>
    <col min="29" max="29" width="1.5703125" style="15" customWidth="1" outlineLevel="1"/>
    <col min="30" max="36" width="9.140625" customWidth="1" outlineLevel="1"/>
    <col min="37" max="37" width="10.42578125" customWidth="1" outlineLevel="1"/>
    <col min="38" max="38" width="1.7109375" style="15" customWidth="1" outlineLevel="1"/>
    <col min="39" max="39" width="8.42578125" customWidth="1" outlineLevel="1" collapsed="1"/>
    <col min="40" max="40" width="10.7109375" customWidth="1" outlineLevel="1"/>
    <col min="41" max="45" width="9.140625" customWidth="1" outlineLevel="1"/>
    <col min="46" max="46" width="10.42578125" customWidth="1" outlineLevel="1"/>
    <col min="47" max="47" width="13.140625" bestFit="1" customWidth="1"/>
  </cols>
  <sheetData>
    <row r="1" spans="2:47" x14ac:dyDescent="0.25">
      <c r="C1" s="258" t="s">
        <v>62</v>
      </c>
      <c r="D1" s="258"/>
      <c r="E1" s="258"/>
      <c r="F1" s="258"/>
      <c r="G1" s="258"/>
      <c r="H1" s="258"/>
      <c r="I1" s="258"/>
      <c r="J1" s="258"/>
      <c r="K1" s="44"/>
      <c r="L1" s="258" t="s">
        <v>63</v>
      </c>
      <c r="M1" s="258"/>
      <c r="N1" s="258"/>
      <c r="O1" s="258"/>
      <c r="P1" s="258"/>
      <c r="Q1" s="258"/>
      <c r="R1" s="258"/>
      <c r="S1" s="258"/>
      <c r="T1" s="44"/>
      <c r="U1" s="258" t="s">
        <v>64</v>
      </c>
      <c r="V1" s="258"/>
      <c r="W1" s="258"/>
      <c r="X1" s="258"/>
      <c r="Y1" s="258"/>
      <c r="Z1" s="258"/>
      <c r="AA1" s="258"/>
      <c r="AB1" s="258"/>
      <c r="AC1" s="44"/>
      <c r="AD1" s="258">
        <v>4</v>
      </c>
      <c r="AE1" s="258"/>
      <c r="AF1" s="258"/>
      <c r="AG1" s="258"/>
      <c r="AH1" s="258"/>
      <c r="AI1" s="258"/>
      <c r="AJ1" s="258"/>
      <c r="AK1" s="259"/>
      <c r="AL1" s="44"/>
      <c r="AM1" s="258" t="s">
        <v>65</v>
      </c>
      <c r="AN1" s="258"/>
      <c r="AO1" s="258"/>
      <c r="AP1" s="258"/>
      <c r="AQ1" s="258"/>
      <c r="AR1" s="258"/>
      <c r="AS1" s="258"/>
      <c r="AT1" s="258"/>
    </row>
    <row r="2" spans="2:47" s="8" customFormat="1" x14ac:dyDescent="0.25">
      <c r="C2" s="8" t="s">
        <v>66</v>
      </c>
      <c r="D2" s="8" t="s">
        <v>42</v>
      </c>
      <c r="E2" s="8" t="s">
        <v>67</v>
      </c>
      <c r="F2" s="8" t="s">
        <v>68</v>
      </c>
      <c r="G2" s="8" t="s">
        <v>69</v>
      </c>
      <c r="H2" s="8" t="s">
        <v>70</v>
      </c>
      <c r="I2" s="8" t="s">
        <v>71</v>
      </c>
      <c r="J2" s="8" t="s">
        <v>72</v>
      </c>
      <c r="L2" s="8" t="s">
        <v>66</v>
      </c>
      <c r="M2" s="8" t="s">
        <v>42</v>
      </c>
      <c r="N2" s="8" t="s">
        <v>67</v>
      </c>
      <c r="O2" s="8" t="s">
        <v>68</v>
      </c>
      <c r="P2" s="8" t="s">
        <v>69</v>
      </c>
      <c r="Q2" s="8" t="s">
        <v>70</v>
      </c>
      <c r="R2" s="8" t="s">
        <v>71</v>
      </c>
      <c r="S2" s="8" t="s">
        <v>72</v>
      </c>
      <c r="U2" s="8" t="s">
        <v>66</v>
      </c>
      <c r="V2" s="8" t="s">
        <v>42</v>
      </c>
      <c r="W2" s="8" t="s">
        <v>67</v>
      </c>
      <c r="X2" s="8" t="s">
        <v>68</v>
      </c>
      <c r="Y2" s="8" t="s">
        <v>69</v>
      </c>
      <c r="Z2" s="8" t="s">
        <v>70</v>
      </c>
      <c r="AA2" s="8" t="s">
        <v>71</v>
      </c>
      <c r="AB2" s="8" t="s">
        <v>72</v>
      </c>
      <c r="AD2" s="8" t="s">
        <v>66</v>
      </c>
      <c r="AE2" s="8" t="s">
        <v>42</v>
      </c>
      <c r="AF2" s="8" t="s">
        <v>67</v>
      </c>
      <c r="AG2" s="8" t="s">
        <v>68</v>
      </c>
      <c r="AH2" s="8" t="s">
        <v>69</v>
      </c>
      <c r="AI2" s="8" t="s">
        <v>70</v>
      </c>
      <c r="AJ2" s="8" t="s">
        <v>71</v>
      </c>
      <c r="AK2" s="8" t="s">
        <v>72</v>
      </c>
      <c r="AM2" s="8" t="s">
        <v>66</v>
      </c>
      <c r="AN2" s="8" t="s">
        <v>42</v>
      </c>
      <c r="AO2" s="8" t="s">
        <v>67</v>
      </c>
      <c r="AP2" s="8" t="s">
        <v>68</v>
      </c>
      <c r="AQ2" s="8" t="s">
        <v>69</v>
      </c>
      <c r="AR2" s="8" t="s">
        <v>70</v>
      </c>
      <c r="AS2" s="8" t="s">
        <v>71</v>
      </c>
      <c r="AT2" s="8" t="s">
        <v>72</v>
      </c>
      <c r="AU2" s="21" t="s">
        <v>84</v>
      </c>
    </row>
    <row r="3" spans="2:47" s="8" customFormat="1" x14ac:dyDescent="0.25">
      <c r="B3" s="8" t="s">
        <v>73</v>
      </c>
      <c r="C3" s="8">
        <v>2</v>
      </c>
      <c r="D3" s="8">
        <v>1</v>
      </c>
      <c r="G3" s="8">
        <v>1</v>
      </c>
      <c r="L3" s="8">
        <v>16</v>
      </c>
      <c r="M3" s="8">
        <v>1</v>
      </c>
      <c r="R3" s="8">
        <v>2</v>
      </c>
      <c r="S3" s="8">
        <v>1</v>
      </c>
      <c r="U3" s="8">
        <v>11</v>
      </c>
      <c r="Y3" s="8">
        <v>1</v>
      </c>
      <c r="Z3" s="8">
        <v>2</v>
      </c>
      <c r="AA3" s="8">
        <v>2</v>
      </c>
      <c r="AB3" s="8">
        <v>1</v>
      </c>
      <c r="AU3" s="21">
        <f>SUM(AM3:AT3)</f>
        <v>0</v>
      </c>
    </row>
    <row r="4" spans="2:47" s="8" customFormat="1" x14ac:dyDescent="0.25">
      <c r="B4" s="8" t="s">
        <v>74</v>
      </c>
      <c r="C4" s="8">
        <v>1</v>
      </c>
      <c r="L4" s="8">
        <v>0</v>
      </c>
      <c r="AL4" s="56"/>
      <c r="AU4" s="21">
        <f t="shared" ref="AU4" si="0">SUM(AM4:AT4)</f>
        <v>0</v>
      </c>
    </row>
    <row r="5" spans="2:47" s="8" customFormat="1" x14ac:dyDescent="0.25">
      <c r="B5" s="21" t="s">
        <v>75</v>
      </c>
      <c r="H5" s="8">
        <v>1</v>
      </c>
      <c r="L5" s="8">
        <v>0</v>
      </c>
      <c r="AU5" s="21">
        <f>SUM(AM5:AT5)</f>
        <v>0</v>
      </c>
    </row>
    <row r="6" spans="2:47" s="15" customFormat="1" ht="8.25" customHeight="1" x14ac:dyDescent="0.25">
      <c r="AM6" s="57"/>
    </row>
    <row r="7" spans="2:47" s="8" customFormat="1" x14ac:dyDescent="0.25">
      <c r="B7" s="8" t="s">
        <v>76</v>
      </c>
      <c r="C7" s="58">
        <f>IFERROR(C3/#REF!,0)</f>
        <v>0</v>
      </c>
      <c r="D7" s="58">
        <f>IFERROR(D3/#REF!,0)</f>
        <v>0</v>
      </c>
      <c r="E7" s="58">
        <f>IFERROR(E3/#REF!,0)</f>
        <v>0</v>
      </c>
      <c r="F7" s="58">
        <f>IFERROR(F3/#REF!,0)</f>
        <v>0</v>
      </c>
      <c r="G7" s="58">
        <f>IFERROR(G3/#REF!,0)</f>
        <v>0</v>
      </c>
      <c r="H7" s="58">
        <f>IFERROR(H3/#REF!,0)</f>
        <v>0</v>
      </c>
      <c r="I7" s="58">
        <f>IFERROR(I3/#REF!,0)</f>
        <v>0</v>
      </c>
      <c r="J7" s="58">
        <f>IFERROR(J3/#REF!,0)</f>
        <v>0</v>
      </c>
      <c r="K7" s="58">
        <f>IFERROR(K3/#REF!,0)</f>
        <v>0</v>
      </c>
      <c r="L7" s="58">
        <f>IFERROR(L3/#REF!,0)</f>
        <v>0</v>
      </c>
      <c r="M7" s="58">
        <f>IFERROR(M3/#REF!,0)</f>
        <v>0</v>
      </c>
      <c r="N7" s="58">
        <f>IFERROR(N3/#REF!,0)</f>
        <v>0</v>
      </c>
      <c r="O7" s="58">
        <f>IFERROR(O3/#REF!,0)</f>
        <v>0</v>
      </c>
      <c r="P7" s="58">
        <f>IFERROR(P3/#REF!,0)</f>
        <v>0</v>
      </c>
      <c r="Q7" s="58">
        <f>IFERROR(Q3/#REF!,0)</f>
        <v>0</v>
      </c>
      <c r="R7" s="58">
        <f>IFERROR(R3/#REF!,0)</f>
        <v>0</v>
      </c>
      <c r="S7" s="58">
        <f>IFERROR(S3/#REF!,0)</f>
        <v>0</v>
      </c>
      <c r="T7" s="58">
        <f>IFERROR(T3/#REF!,0)</f>
        <v>0</v>
      </c>
      <c r="U7" s="58">
        <f>IFERROR(U3/#REF!,0)</f>
        <v>0</v>
      </c>
      <c r="V7" s="58">
        <f>IFERROR(V3/#REF!,0)</f>
        <v>0</v>
      </c>
      <c r="W7" s="58">
        <f>IFERROR(W3/#REF!,0)</f>
        <v>0</v>
      </c>
      <c r="X7" s="58">
        <f>IFERROR(X3/#REF!,0)</f>
        <v>0</v>
      </c>
      <c r="Y7" s="58">
        <f>IFERROR(Y3/#REF!,0)</f>
        <v>0</v>
      </c>
      <c r="Z7" s="58">
        <f>IFERROR(Z3/#REF!,0)</f>
        <v>0</v>
      </c>
      <c r="AA7" s="58">
        <f>IFERROR(AA3/#REF!,0)</f>
        <v>0</v>
      </c>
      <c r="AB7" s="58">
        <f>IFERROR(AB3/#REF!,0)</f>
        <v>0</v>
      </c>
      <c r="AC7" s="58">
        <f>IFERROR(AC3/#REF!,0)</f>
        <v>0</v>
      </c>
      <c r="AD7" s="58">
        <f>IFERROR(AD3/#REF!,0)</f>
        <v>0</v>
      </c>
      <c r="AE7" s="58">
        <f>IFERROR(AE3/#REF!,0)</f>
        <v>0</v>
      </c>
      <c r="AF7" s="58">
        <f>IFERROR(AF3/#REF!,0)</f>
        <v>0</v>
      </c>
      <c r="AG7" s="58">
        <f>IFERROR(AG3/#REF!,0)</f>
        <v>0</v>
      </c>
      <c r="AH7" s="58">
        <f>IFERROR(AH3/#REF!,0)</f>
        <v>0</v>
      </c>
      <c r="AI7" s="58">
        <f>IFERROR(AI3/#REF!,0)</f>
        <v>0</v>
      </c>
      <c r="AJ7" s="58">
        <f>IFERROR(AJ3/#REF!,0)</f>
        <v>0</v>
      </c>
      <c r="AK7" s="58">
        <f>IFERROR(AK3/#REF!,0)</f>
        <v>0</v>
      </c>
      <c r="AL7" s="15"/>
      <c r="AM7" s="59">
        <f>C7+L7+U7+AD7</f>
        <v>0</v>
      </c>
      <c r="AN7" s="60">
        <f t="shared" ref="AN7:AT9" si="1">D7+M7+V7+AE7</f>
        <v>0</v>
      </c>
      <c r="AO7" s="59">
        <f t="shared" si="1"/>
        <v>0</v>
      </c>
      <c r="AP7" s="59">
        <f t="shared" si="1"/>
        <v>0</v>
      </c>
      <c r="AQ7" s="59">
        <f t="shared" si="1"/>
        <v>0</v>
      </c>
      <c r="AR7" s="59">
        <f t="shared" si="1"/>
        <v>0</v>
      </c>
      <c r="AS7" s="59">
        <f t="shared" si="1"/>
        <v>0</v>
      </c>
      <c r="AT7" s="59">
        <f t="shared" si="1"/>
        <v>0</v>
      </c>
      <c r="AU7" s="64" t="e">
        <f>AU4/AU3</f>
        <v>#DIV/0!</v>
      </c>
    </row>
    <row r="8" spans="2:47" s="8" customFormat="1" x14ac:dyDescent="0.25">
      <c r="B8" s="8" t="s">
        <v>77</v>
      </c>
      <c r="C8" s="58">
        <f t="shared" ref="C8:R9" si="2">IFERROR(C4/C3,0)</f>
        <v>0.5</v>
      </c>
      <c r="D8" s="58">
        <f t="shared" si="2"/>
        <v>0</v>
      </c>
      <c r="E8" s="58">
        <f t="shared" si="2"/>
        <v>0</v>
      </c>
      <c r="F8" s="58">
        <f t="shared" si="2"/>
        <v>0</v>
      </c>
      <c r="G8" s="58">
        <f t="shared" si="2"/>
        <v>0</v>
      </c>
      <c r="H8" s="58">
        <f t="shared" si="2"/>
        <v>0</v>
      </c>
      <c r="I8" s="58">
        <f t="shared" si="2"/>
        <v>0</v>
      </c>
      <c r="J8" s="58">
        <f t="shared" si="2"/>
        <v>0</v>
      </c>
      <c r="K8" s="58">
        <f t="shared" si="2"/>
        <v>0</v>
      </c>
      <c r="L8" s="58">
        <f t="shared" si="2"/>
        <v>0</v>
      </c>
      <c r="M8" s="58">
        <f t="shared" si="2"/>
        <v>0</v>
      </c>
      <c r="N8" s="58">
        <f t="shared" si="2"/>
        <v>0</v>
      </c>
      <c r="O8" s="58">
        <f t="shared" si="2"/>
        <v>0</v>
      </c>
      <c r="P8" s="58">
        <f t="shared" si="2"/>
        <v>0</v>
      </c>
      <c r="Q8" s="58">
        <f t="shared" si="2"/>
        <v>0</v>
      </c>
      <c r="R8" s="58">
        <f t="shared" si="2"/>
        <v>0</v>
      </c>
      <c r="S8" s="58">
        <f t="shared" ref="S8:AK8" si="3">IFERROR(S4/S3,0)</f>
        <v>0</v>
      </c>
      <c r="T8" s="58">
        <f t="shared" si="3"/>
        <v>0</v>
      </c>
      <c r="U8" s="58">
        <f t="shared" si="3"/>
        <v>0</v>
      </c>
      <c r="V8" s="58">
        <f t="shared" si="3"/>
        <v>0</v>
      </c>
      <c r="W8" s="58">
        <f t="shared" si="3"/>
        <v>0</v>
      </c>
      <c r="X8" s="58">
        <f t="shared" si="3"/>
        <v>0</v>
      </c>
      <c r="Y8" s="58">
        <f t="shared" si="3"/>
        <v>0</v>
      </c>
      <c r="Z8" s="58">
        <f t="shared" si="3"/>
        <v>0</v>
      </c>
      <c r="AA8" s="58">
        <f t="shared" si="3"/>
        <v>0</v>
      </c>
      <c r="AB8" s="58">
        <f t="shared" si="3"/>
        <v>0</v>
      </c>
      <c r="AC8" s="58">
        <f t="shared" si="3"/>
        <v>0</v>
      </c>
      <c r="AD8" s="58">
        <f t="shared" si="3"/>
        <v>0</v>
      </c>
      <c r="AE8" s="58">
        <f t="shared" si="3"/>
        <v>0</v>
      </c>
      <c r="AF8" s="58">
        <f t="shared" si="3"/>
        <v>0</v>
      </c>
      <c r="AG8" s="58">
        <f t="shared" si="3"/>
        <v>0</v>
      </c>
      <c r="AH8" s="58">
        <f t="shared" si="3"/>
        <v>0</v>
      </c>
      <c r="AI8" s="58">
        <f t="shared" si="3"/>
        <v>0</v>
      </c>
      <c r="AJ8" s="58">
        <f t="shared" si="3"/>
        <v>0</v>
      </c>
      <c r="AK8" s="58">
        <f t="shared" si="3"/>
        <v>0</v>
      </c>
      <c r="AL8" s="15"/>
      <c r="AM8" s="8">
        <f t="shared" ref="AM8:AT17" si="4">C8+L8+U8+AD8</f>
        <v>0.5</v>
      </c>
      <c r="AN8" s="29">
        <f t="shared" si="1"/>
        <v>0</v>
      </c>
      <c r="AO8" s="8">
        <f t="shared" si="1"/>
        <v>0</v>
      </c>
      <c r="AP8" s="8">
        <f t="shared" si="1"/>
        <v>0</v>
      </c>
      <c r="AQ8" s="8">
        <f t="shared" si="1"/>
        <v>0</v>
      </c>
      <c r="AR8" s="8">
        <f t="shared" si="1"/>
        <v>0</v>
      </c>
      <c r="AS8" s="8">
        <f t="shared" si="1"/>
        <v>0</v>
      </c>
      <c r="AT8" s="8">
        <f t="shared" si="1"/>
        <v>0</v>
      </c>
      <c r="AU8" s="63" t="e">
        <f>AU5/AU4</f>
        <v>#DIV/0!</v>
      </c>
    </row>
    <row r="9" spans="2:47" s="8" customFormat="1" x14ac:dyDescent="0.25">
      <c r="B9" s="8" t="s">
        <v>78</v>
      </c>
      <c r="C9" s="58">
        <f t="shared" si="2"/>
        <v>0</v>
      </c>
      <c r="D9" s="58">
        <f t="shared" si="2"/>
        <v>0</v>
      </c>
      <c r="E9" s="58">
        <f t="shared" si="2"/>
        <v>0</v>
      </c>
      <c r="F9" s="58">
        <f t="shared" si="2"/>
        <v>0</v>
      </c>
      <c r="G9" s="58">
        <f t="shared" si="2"/>
        <v>0</v>
      </c>
      <c r="H9" s="58">
        <f t="shared" si="2"/>
        <v>0</v>
      </c>
      <c r="I9" s="58">
        <f t="shared" si="2"/>
        <v>0</v>
      </c>
      <c r="J9" s="58">
        <f t="shared" si="2"/>
        <v>0</v>
      </c>
      <c r="K9" s="58">
        <f t="shared" si="2"/>
        <v>0</v>
      </c>
      <c r="L9" s="58">
        <f t="shared" si="2"/>
        <v>0</v>
      </c>
      <c r="M9" s="58">
        <f t="shared" si="2"/>
        <v>0</v>
      </c>
      <c r="N9" s="58">
        <f t="shared" si="2"/>
        <v>0</v>
      </c>
      <c r="O9" s="58">
        <f t="shared" si="2"/>
        <v>0</v>
      </c>
      <c r="P9" s="58">
        <f t="shared" si="2"/>
        <v>0</v>
      </c>
      <c r="Q9" s="58">
        <f t="shared" si="2"/>
        <v>0</v>
      </c>
      <c r="R9" s="58">
        <f t="shared" si="2"/>
        <v>0</v>
      </c>
      <c r="S9" s="58">
        <f t="shared" ref="S9:AK9" si="5">IFERROR(S5/S4,0)</f>
        <v>0</v>
      </c>
      <c r="T9" s="58">
        <f t="shared" si="5"/>
        <v>0</v>
      </c>
      <c r="U9" s="58">
        <f t="shared" si="5"/>
        <v>0</v>
      </c>
      <c r="V9" s="58">
        <f t="shared" si="5"/>
        <v>0</v>
      </c>
      <c r="W9" s="58">
        <f t="shared" si="5"/>
        <v>0</v>
      </c>
      <c r="X9" s="58">
        <f t="shared" si="5"/>
        <v>0</v>
      </c>
      <c r="Y9" s="58">
        <f t="shared" si="5"/>
        <v>0</v>
      </c>
      <c r="Z9" s="58">
        <f t="shared" si="5"/>
        <v>0</v>
      </c>
      <c r="AA9" s="58">
        <f t="shared" si="5"/>
        <v>0</v>
      </c>
      <c r="AB9" s="58">
        <f t="shared" si="5"/>
        <v>0</v>
      </c>
      <c r="AC9" s="58">
        <f t="shared" si="5"/>
        <v>0</v>
      </c>
      <c r="AD9" s="58">
        <f t="shared" si="5"/>
        <v>0</v>
      </c>
      <c r="AE9" s="58">
        <f t="shared" si="5"/>
        <v>0</v>
      </c>
      <c r="AF9" s="58">
        <f t="shared" si="5"/>
        <v>0</v>
      </c>
      <c r="AG9" s="58">
        <f t="shared" si="5"/>
        <v>0</v>
      </c>
      <c r="AH9" s="58">
        <f t="shared" si="5"/>
        <v>0</v>
      </c>
      <c r="AI9" s="58">
        <f t="shared" si="5"/>
        <v>0</v>
      </c>
      <c r="AJ9" s="58">
        <f t="shared" si="5"/>
        <v>0</v>
      </c>
      <c r="AK9" s="58">
        <f t="shared" si="5"/>
        <v>0</v>
      </c>
      <c r="AL9" s="15"/>
      <c r="AM9" s="8">
        <f t="shared" si="4"/>
        <v>0</v>
      </c>
      <c r="AN9" s="29">
        <f t="shared" si="1"/>
        <v>0</v>
      </c>
      <c r="AO9" s="8">
        <f t="shared" si="1"/>
        <v>0</v>
      </c>
      <c r="AP9" s="8">
        <f t="shared" si="1"/>
        <v>0</v>
      </c>
      <c r="AQ9" s="8">
        <f t="shared" si="1"/>
        <v>0</v>
      </c>
      <c r="AR9" s="8">
        <f t="shared" si="1"/>
        <v>0</v>
      </c>
      <c r="AS9" s="8">
        <f t="shared" si="1"/>
        <v>0</v>
      </c>
      <c r="AT9" s="8">
        <f t="shared" si="1"/>
        <v>0</v>
      </c>
      <c r="AU9" s="64" t="e">
        <f>AU5/AU3</f>
        <v>#DIV/0!</v>
      </c>
    </row>
    <row r="10" spans="2:47" s="15" customFormat="1" ht="9" customHeight="1" x14ac:dyDescent="0.25">
      <c r="AM10" s="61"/>
    </row>
    <row r="11" spans="2:47" s="8" customFormat="1" x14ac:dyDescent="0.25">
      <c r="B11" s="8" t="s">
        <v>79</v>
      </c>
      <c r="C11" s="34"/>
      <c r="D11" s="34">
        <v>21790</v>
      </c>
      <c r="E11" s="34"/>
      <c r="F11" s="34"/>
      <c r="G11" s="34"/>
      <c r="H11" s="34">
        <v>36500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M11" s="8">
        <f t="shared" si="4"/>
        <v>0</v>
      </c>
      <c r="AO11" s="8">
        <f t="shared" si="4"/>
        <v>0</v>
      </c>
      <c r="AP11" s="8">
        <f t="shared" si="4"/>
        <v>0</v>
      </c>
      <c r="AQ11" s="8">
        <f t="shared" si="4"/>
        <v>0</v>
      </c>
      <c r="AS11" s="8">
        <f t="shared" si="4"/>
        <v>0</v>
      </c>
      <c r="AT11" s="8">
        <f t="shared" si="4"/>
        <v>0</v>
      </c>
      <c r="AU11" s="13">
        <f>SUM(AM11:AT11)</f>
        <v>0</v>
      </c>
    </row>
    <row r="12" spans="2:47" s="8" customFormat="1" x14ac:dyDescent="0.25">
      <c r="B12" s="8" t="s">
        <v>80</v>
      </c>
      <c r="C12" s="34"/>
      <c r="D12" s="34"/>
      <c r="E12" s="34"/>
      <c r="F12" s="34"/>
      <c r="G12" s="34"/>
      <c r="H12" s="34">
        <v>13800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M12" s="8">
        <f t="shared" si="4"/>
        <v>0</v>
      </c>
      <c r="AN12" s="8">
        <f t="shared" si="4"/>
        <v>0</v>
      </c>
      <c r="AO12" s="8">
        <f t="shared" si="4"/>
        <v>0</v>
      </c>
      <c r="AP12" s="8">
        <f t="shared" si="4"/>
        <v>0</v>
      </c>
      <c r="AQ12" s="8">
        <f t="shared" si="4"/>
        <v>0</v>
      </c>
      <c r="AS12" s="8">
        <f t="shared" si="4"/>
        <v>0</v>
      </c>
      <c r="AT12" s="8">
        <f t="shared" si="4"/>
        <v>0</v>
      </c>
      <c r="AU12" s="13">
        <f>SUM(AM12:AT12)</f>
        <v>0</v>
      </c>
    </row>
    <row r="13" spans="2:47" s="8" customFormat="1" x14ac:dyDescent="0.25">
      <c r="B13" s="8" t="s">
        <v>85</v>
      </c>
      <c r="C13" s="34">
        <v>1007.16</v>
      </c>
      <c r="D13" s="34">
        <v>1450</v>
      </c>
      <c r="E13" s="34"/>
      <c r="F13" s="34"/>
      <c r="G13" s="34"/>
      <c r="H13" s="34">
        <v>0</v>
      </c>
      <c r="I13" s="34"/>
      <c r="J13" s="34"/>
      <c r="K13" s="34"/>
      <c r="L13" s="13">
        <v>1998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M13" s="34"/>
      <c r="AO13" s="8">
        <f t="shared" si="4"/>
        <v>0</v>
      </c>
      <c r="AP13" s="8">
        <f t="shared" si="4"/>
        <v>0</v>
      </c>
      <c r="AQ13" s="8">
        <f t="shared" si="4"/>
        <v>0</v>
      </c>
      <c r="AR13" s="8">
        <f t="shared" si="4"/>
        <v>0</v>
      </c>
      <c r="AS13" s="8">
        <f t="shared" si="4"/>
        <v>0</v>
      </c>
      <c r="AT13" s="8">
        <f t="shared" si="4"/>
        <v>0</v>
      </c>
      <c r="AU13" s="13">
        <f>SUM(AM13:AT13)</f>
        <v>0</v>
      </c>
    </row>
    <row r="14" spans="2:47" s="8" customFormat="1" x14ac:dyDescent="0.25">
      <c r="B14" s="8" t="s">
        <v>86</v>
      </c>
      <c r="C14" s="34">
        <f t="shared" ref="C14:AK14" si="6">IFERROR(C13/C3,0)</f>
        <v>503.58</v>
      </c>
      <c r="D14" s="34">
        <f t="shared" si="6"/>
        <v>1450</v>
      </c>
      <c r="E14" s="34">
        <f t="shared" si="6"/>
        <v>0</v>
      </c>
      <c r="F14" s="34">
        <f t="shared" si="6"/>
        <v>0</v>
      </c>
      <c r="G14" s="34">
        <f t="shared" si="6"/>
        <v>0</v>
      </c>
      <c r="H14" s="34">
        <f t="shared" si="6"/>
        <v>0</v>
      </c>
      <c r="I14" s="34">
        <f t="shared" si="6"/>
        <v>0</v>
      </c>
      <c r="J14" s="34">
        <f t="shared" si="6"/>
        <v>0</v>
      </c>
      <c r="K14" s="34">
        <f t="shared" si="6"/>
        <v>0</v>
      </c>
      <c r="L14" s="34">
        <f t="shared" si="6"/>
        <v>124.875</v>
      </c>
      <c r="M14" s="34">
        <f t="shared" si="6"/>
        <v>0</v>
      </c>
      <c r="N14" s="34">
        <f t="shared" si="6"/>
        <v>0</v>
      </c>
      <c r="O14" s="34">
        <f t="shared" si="6"/>
        <v>0</v>
      </c>
      <c r="P14" s="34">
        <f t="shared" si="6"/>
        <v>0</v>
      </c>
      <c r="Q14" s="34">
        <f t="shared" si="6"/>
        <v>0</v>
      </c>
      <c r="R14" s="34">
        <f t="shared" si="6"/>
        <v>0</v>
      </c>
      <c r="S14" s="34">
        <f t="shared" si="6"/>
        <v>0</v>
      </c>
      <c r="T14" s="34">
        <f t="shared" si="6"/>
        <v>0</v>
      </c>
      <c r="U14" s="34">
        <f t="shared" si="6"/>
        <v>0</v>
      </c>
      <c r="V14" s="34">
        <f t="shared" si="6"/>
        <v>0</v>
      </c>
      <c r="W14" s="34">
        <f t="shared" si="6"/>
        <v>0</v>
      </c>
      <c r="X14" s="34">
        <f t="shared" si="6"/>
        <v>0</v>
      </c>
      <c r="Y14" s="34">
        <f t="shared" si="6"/>
        <v>0</v>
      </c>
      <c r="Z14" s="34">
        <f t="shared" si="6"/>
        <v>0</v>
      </c>
      <c r="AA14" s="34">
        <f t="shared" si="6"/>
        <v>0</v>
      </c>
      <c r="AB14" s="34">
        <f t="shared" si="6"/>
        <v>0</v>
      </c>
      <c r="AC14" s="34">
        <f t="shared" si="6"/>
        <v>0</v>
      </c>
      <c r="AD14" s="34">
        <f t="shared" si="6"/>
        <v>0</v>
      </c>
      <c r="AE14" s="34">
        <f t="shared" si="6"/>
        <v>0</v>
      </c>
      <c r="AF14" s="34">
        <f t="shared" si="6"/>
        <v>0</v>
      </c>
      <c r="AG14" s="34">
        <f t="shared" si="6"/>
        <v>0</v>
      </c>
      <c r="AH14" s="34">
        <f t="shared" si="6"/>
        <v>0</v>
      </c>
      <c r="AI14" s="34">
        <f t="shared" si="6"/>
        <v>0</v>
      </c>
      <c r="AJ14" s="34">
        <f t="shared" si="6"/>
        <v>0</v>
      </c>
      <c r="AK14" s="34">
        <f t="shared" si="6"/>
        <v>0</v>
      </c>
      <c r="AM14" s="62" t="e">
        <f>AM13/AM3</f>
        <v>#DIV/0!</v>
      </c>
      <c r="AO14" s="8">
        <f t="shared" si="4"/>
        <v>0</v>
      </c>
      <c r="AP14" s="8">
        <f t="shared" si="4"/>
        <v>0</v>
      </c>
      <c r="AQ14" s="8">
        <f t="shared" si="4"/>
        <v>0</v>
      </c>
      <c r="AR14" s="8">
        <f t="shared" si="4"/>
        <v>0</v>
      </c>
      <c r="AS14" s="8">
        <f t="shared" si="4"/>
        <v>0</v>
      </c>
      <c r="AT14" s="8">
        <f t="shared" si="4"/>
        <v>0</v>
      </c>
      <c r="AU14" s="13" t="e">
        <f>AU13/AU3</f>
        <v>#DIV/0!</v>
      </c>
    </row>
    <row r="15" spans="2:47" s="8" customFormat="1" x14ac:dyDescent="0.25">
      <c r="B15" s="8" t="s">
        <v>81</v>
      </c>
      <c r="C15" s="34">
        <f t="shared" ref="C15:AK15" si="7">IFERROR(C13/C4,0)</f>
        <v>1007.16</v>
      </c>
      <c r="D15" s="34">
        <f t="shared" si="7"/>
        <v>0</v>
      </c>
      <c r="E15" s="34">
        <f t="shared" si="7"/>
        <v>0</v>
      </c>
      <c r="F15" s="34">
        <f t="shared" si="7"/>
        <v>0</v>
      </c>
      <c r="G15" s="34">
        <f t="shared" si="7"/>
        <v>0</v>
      </c>
      <c r="H15" s="34">
        <f t="shared" si="7"/>
        <v>0</v>
      </c>
      <c r="I15" s="34">
        <f t="shared" si="7"/>
        <v>0</v>
      </c>
      <c r="J15" s="34">
        <f t="shared" si="7"/>
        <v>0</v>
      </c>
      <c r="K15" s="34">
        <f t="shared" si="7"/>
        <v>0</v>
      </c>
      <c r="L15" s="34">
        <f t="shared" si="7"/>
        <v>0</v>
      </c>
      <c r="M15" s="34">
        <f t="shared" si="7"/>
        <v>0</v>
      </c>
      <c r="N15" s="34">
        <f t="shared" si="7"/>
        <v>0</v>
      </c>
      <c r="O15" s="34">
        <f t="shared" si="7"/>
        <v>0</v>
      </c>
      <c r="P15" s="34">
        <f t="shared" si="7"/>
        <v>0</v>
      </c>
      <c r="Q15" s="34">
        <f t="shared" si="7"/>
        <v>0</v>
      </c>
      <c r="R15" s="34">
        <f t="shared" si="7"/>
        <v>0</v>
      </c>
      <c r="S15" s="34">
        <f t="shared" si="7"/>
        <v>0</v>
      </c>
      <c r="T15" s="34">
        <f t="shared" si="7"/>
        <v>0</v>
      </c>
      <c r="U15" s="34">
        <f t="shared" si="7"/>
        <v>0</v>
      </c>
      <c r="V15" s="34">
        <f t="shared" si="7"/>
        <v>0</v>
      </c>
      <c r="W15" s="34">
        <f t="shared" si="7"/>
        <v>0</v>
      </c>
      <c r="X15" s="34">
        <f t="shared" si="7"/>
        <v>0</v>
      </c>
      <c r="Y15" s="34">
        <f t="shared" si="7"/>
        <v>0</v>
      </c>
      <c r="Z15" s="34">
        <f t="shared" si="7"/>
        <v>0</v>
      </c>
      <c r="AA15" s="34">
        <f t="shared" si="7"/>
        <v>0</v>
      </c>
      <c r="AB15" s="34">
        <f t="shared" si="7"/>
        <v>0</v>
      </c>
      <c r="AC15" s="34">
        <f t="shared" si="7"/>
        <v>0</v>
      </c>
      <c r="AD15" s="34">
        <f t="shared" si="7"/>
        <v>0</v>
      </c>
      <c r="AE15" s="34">
        <f t="shared" si="7"/>
        <v>0</v>
      </c>
      <c r="AF15" s="34">
        <f t="shared" si="7"/>
        <v>0</v>
      </c>
      <c r="AG15" s="34">
        <f t="shared" si="7"/>
        <v>0</v>
      </c>
      <c r="AH15" s="34">
        <f t="shared" si="7"/>
        <v>0</v>
      </c>
      <c r="AI15" s="34">
        <f t="shared" si="7"/>
        <v>0</v>
      </c>
      <c r="AJ15" s="34">
        <f t="shared" si="7"/>
        <v>0</v>
      </c>
      <c r="AK15" s="34">
        <f t="shared" si="7"/>
        <v>0</v>
      </c>
      <c r="AM15" s="62">
        <f t="shared" si="4"/>
        <v>1007.16</v>
      </c>
      <c r="AN15" s="8">
        <f t="shared" si="4"/>
        <v>0</v>
      </c>
      <c r="AO15" s="8">
        <f t="shared" si="4"/>
        <v>0</v>
      </c>
      <c r="AP15" s="8">
        <f t="shared" si="4"/>
        <v>0</v>
      </c>
      <c r="AQ15" s="8">
        <f t="shared" si="4"/>
        <v>0</v>
      </c>
      <c r="AR15" s="8">
        <f t="shared" si="4"/>
        <v>0</v>
      </c>
      <c r="AS15" s="8">
        <f t="shared" si="4"/>
        <v>0</v>
      </c>
      <c r="AT15" s="8">
        <f t="shared" si="4"/>
        <v>0</v>
      </c>
      <c r="AU15" s="13" t="e">
        <f>AU13/AU4</f>
        <v>#DIV/0!</v>
      </c>
    </row>
    <row r="16" spans="2:47" s="8" customFormat="1" x14ac:dyDescent="0.25">
      <c r="B16" s="8" t="s">
        <v>82</v>
      </c>
      <c r="C16" s="34">
        <f t="shared" ref="C16:AK16" si="8">IFERROR(C13/C5,0)</f>
        <v>0</v>
      </c>
      <c r="D16" s="34">
        <f t="shared" si="8"/>
        <v>0</v>
      </c>
      <c r="E16" s="34">
        <f t="shared" si="8"/>
        <v>0</v>
      </c>
      <c r="F16" s="34">
        <f t="shared" si="8"/>
        <v>0</v>
      </c>
      <c r="G16" s="34">
        <f t="shared" si="8"/>
        <v>0</v>
      </c>
      <c r="H16" s="34">
        <f t="shared" si="8"/>
        <v>0</v>
      </c>
      <c r="I16" s="34">
        <f t="shared" si="8"/>
        <v>0</v>
      </c>
      <c r="J16" s="34">
        <f t="shared" si="8"/>
        <v>0</v>
      </c>
      <c r="K16" s="34">
        <f t="shared" si="8"/>
        <v>0</v>
      </c>
      <c r="L16" s="34">
        <f t="shared" si="8"/>
        <v>0</v>
      </c>
      <c r="M16" s="34">
        <f t="shared" si="8"/>
        <v>0</v>
      </c>
      <c r="N16" s="34">
        <f t="shared" si="8"/>
        <v>0</v>
      </c>
      <c r="O16" s="34">
        <f t="shared" si="8"/>
        <v>0</v>
      </c>
      <c r="P16" s="34">
        <f t="shared" si="8"/>
        <v>0</v>
      </c>
      <c r="Q16" s="34">
        <f t="shared" si="8"/>
        <v>0</v>
      </c>
      <c r="R16" s="34">
        <f t="shared" si="8"/>
        <v>0</v>
      </c>
      <c r="S16" s="34">
        <f t="shared" si="8"/>
        <v>0</v>
      </c>
      <c r="T16" s="34">
        <f t="shared" si="8"/>
        <v>0</v>
      </c>
      <c r="U16" s="34">
        <f t="shared" si="8"/>
        <v>0</v>
      </c>
      <c r="V16" s="34">
        <f t="shared" si="8"/>
        <v>0</v>
      </c>
      <c r="W16" s="34">
        <f t="shared" si="8"/>
        <v>0</v>
      </c>
      <c r="X16" s="34">
        <f t="shared" si="8"/>
        <v>0</v>
      </c>
      <c r="Y16" s="34">
        <f t="shared" si="8"/>
        <v>0</v>
      </c>
      <c r="Z16" s="34">
        <f t="shared" si="8"/>
        <v>0</v>
      </c>
      <c r="AA16" s="34">
        <f t="shared" si="8"/>
        <v>0</v>
      </c>
      <c r="AB16" s="34">
        <f t="shared" si="8"/>
        <v>0</v>
      </c>
      <c r="AC16" s="34">
        <f t="shared" si="8"/>
        <v>0</v>
      </c>
      <c r="AD16" s="34">
        <f t="shared" si="8"/>
        <v>0</v>
      </c>
      <c r="AE16" s="34">
        <f t="shared" si="8"/>
        <v>0</v>
      </c>
      <c r="AF16" s="34">
        <f t="shared" si="8"/>
        <v>0</v>
      </c>
      <c r="AG16" s="34">
        <f t="shared" si="8"/>
        <v>0</v>
      </c>
      <c r="AH16" s="34">
        <f t="shared" si="8"/>
        <v>0</v>
      </c>
      <c r="AI16" s="34">
        <f t="shared" si="8"/>
        <v>0</v>
      </c>
      <c r="AJ16" s="34">
        <f t="shared" si="8"/>
        <v>0</v>
      </c>
      <c r="AK16" s="34">
        <f t="shared" si="8"/>
        <v>0</v>
      </c>
      <c r="AM16" s="13">
        <f t="shared" si="4"/>
        <v>0</v>
      </c>
      <c r="AN16" s="8">
        <f t="shared" si="4"/>
        <v>0</v>
      </c>
      <c r="AO16" s="8">
        <f t="shared" si="4"/>
        <v>0</v>
      </c>
      <c r="AP16" s="8">
        <f t="shared" si="4"/>
        <v>0</v>
      </c>
      <c r="AQ16" s="8">
        <f t="shared" si="4"/>
        <v>0</v>
      </c>
      <c r="AR16" s="8">
        <f t="shared" si="4"/>
        <v>0</v>
      </c>
      <c r="AS16" s="8">
        <f t="shared" si="4"/>
        <v>0</v>
      </c>
      <c r="AT16" s="8">
        <f t="shared" si="4"/>
        <v>0</v>
      </c>
      <c r="AU16" s="13" t="e">
        <f>AU13/AU5</f>
        <v>#DIV/0!</v>
      </c>
    </row>
    <row r="17" spans="2:47" s="8" customFormat="1" x14ac:dyDescent="0.25">
      <c r="B17" s="8" t="s">
        <v>83</v>
      </c>
      <c r="C17" s="63">
        <f>IFERROR((C12-C13)/C13,0)</f>
        <v>-1</v>
      </c>
      <c r="D17" s="63">
        <f t="shared" ref="D17:AK17" si="9">IFERROR((D12-D13)/D13,0)</f>
        <v>-1</v>
      </c>
      <c r="E17" s="63">
        <f t="shared" si="9"/>
        <v>0</v>
      </c>
      <c r="F17" s="63">
        <f t="shared" si="9"/>
        <v>0</v>
      </c>
      <c r="G17" s="63">
        <f t="shared" si="9"/>
        <v>0</v>
      </c>
      <c r="H17" s="63">
        <f>IFERROR((H12-H13)/H13,0)</f>
        <v>0</v>
      </c>
      <c r="I17" s="63">
        <f t="shared" si="9"/>
        <v>0</v>
      </c>
      <c r="J17" s="63">
        <f t="shared" si="9"/>
        <v>0</v>
      </c>
      <c r="K17" s="63">
        <f t="shared" si="9"/>
        <v>0</v>
      </c>
      <c r="L17" s="63">
        <f t="shared" si="9"/>
        <v>-1</v>
      </c>
      <c r="M17" s="63">
        <f t="shared" si="9"/>
        <v>0</v>
      </c>
      <c r="N17" s="63">
        <f t="shared" si="9"/>
        <v>0</v>
      </c>
      <c r="O17" s="63">
        <f t="shared" si="9"/>
        <v>0</v>
      </c>
      <c r="P17" s="63">
        <f t="shared" si="9"/>
        <v>0</v>
      </c>
      <c r="Q17" s="63">
        <f t="shared" si="9"/>
        <v>0</v>
      </c>
      <c r="R17" s="63">
        <f t="shared" si="9"/>
        <v>0</v>
      </c>
      <c r="S17" s="63">
        <f t="shared" si="9"/>
        <v>0</v>
      </c>
      <c r="T17" s="63">
        <f t="shared" si="9"/>
        <v>0</v>
      </c>
      <c r="U17" s="63">
        <f t="shared" si="9"/>
        <v>0</v>
      </c>
      <c r="V17" s="63">
        <f t="shared" si="9"/>
        <v>0</v>
      </c>
      <c r="W17" s="63">
        <f t="shared" si="9"/>
        <v>0</v>
      </c>
      <c r="X17" s="63">
        <f t="shared" si="9"/>
        <v>0</v>
      </c>
      <c r="Y17" s="63">
        <f t="shared" si="9"/>
        <v>0</v>
      </c>
      <c r="Z17" s="63">
        <f t="shared" si="9"/>
        <v>0</v>
      </c>
      <c r="AA17" s="63">
        <f t="shared" si="9"/>
        <v>0</v>
      </c>
      <c r="AB17" s="63">
        <f t="shared" si="9"/>
        <v>0</v>
      </c>
      <c r="AC17" s="63">
        <f t="shared" si="9"/>
        <v>0</v>
      </c>
      <c r="AD17" s="63">
        <f t="shared" si="9"/>
        <v>0</v>
      </c>
      <c r="AE17" s="63">
        <f t="shared" si="9"/>
        <v>0</v>
      </c>
      <c r="AF17" s="63">
        <f t="shared" si="9"/>
        <v>0</v>
      </c>
      <c r="AG17" s="63">
        <f t="shared" si="9"/>
        <v>0</v>
      </c>
      <c r="AH17" s="63">
        <f t="shared" si="9"/>
        <v>0</v>
      </c>
      <c r="AI17" s="63">
        <f t="shared" si="9"/>
        <v>0</v>
      </c>
      <c r="AJ17" s="63">
        <f t="shared" si="9"/>
        <v>0</v>
      </c>
      <c r="AK17" s="63">
        <f t="shared" si="9"/>
        <v>0</v>
      </c>
      <c r="AM17" s="63">
        <f t="shared" si="4"/>
        <v>-2</v>
      </c>
      <c r="AN17" s="59">
        <f>D17+M17+V17+AE17</f>
        <v>-1</v>
      </c>
      <c r="AO17" s="8">
        <f t="shared" si="4"/>
        <v>0</v>
      </c>
      <c r="AP17" s="8">
        <f t="shared" si="4"/>
        <v>0</v>
      </c>
      <c r="AQ17" s="8">
        <f t="shared" si="4"/>
        <v>0</v>
      </c>
      <c r="AR17" s="8">
        <f t="shared" si="4"/>
        <v>0</v>
      </c>
      <c r="AS17" s="8">
        <f t="shared" si="4"/>
        <v>0</v>
      </c>
      <c r="AT17" s="8">
        <f t="shared" si="4"/>
        <v>0</v>
      </c>
      <c r="AU17" s="63" t="e">
        <f>(AU12-AU13)/AU13</f>
        <v>#DIV/0!</v>
      </c>
    </row>
  </sheetData>
  <mergeCells count="5">
    <mergeCell ref="C1:J1"/>
    <mergeCell ref="L1:S1"/>
    <mergeCell ref="U1:AB1"/>
    <mergeCell ref="AD1:AK1"/>
    <mergeCell ref="AM1:A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3" sqref="B13:F13"/>
    </sheetView>
  </sheetViews>
  <sheetFormatPr defaultRowHeight="15" x14ac:dyDescent="0.25"/>
  <cols>
    <col min="1" max="1" width="14.7109375" bestFit="1" customWidth="1"/>
    <col min="2" max="2" width="14.85546875" bestFit="1" customWidth="1"/>
  </cols>
  <sheetData>
    <row r="1" spans="1:7" s="18" customFormat="1" x14ac:dyDescent="0.25">
      <c r="A1" s="18" t="s">
        <v>213</v>
      </c>
      <c r="B1" s="18" t="s">
        <v>220</v>
      </c>
    </row>
    <row r="2" spans="1:7" x14ac:dyDescent="0.25">
      <c r="A2" t="s">
        <v>214</v>
      </c>
      <c r="B2" s="26" t="s">
        <v>221</v>
      </c>
    </row>
    <row r="3" spans="1:7" x14ac:dyDescent="0.25">
      <c r="A3" t="s">
        <v>215</v>
      </c>
      <c r="B3" t="s">
        <v>222</v>
      </c>
    </row>
    <row r="4" spans="1:7" x14ac:dyDescent="0.25">
      <c r="A4" t="s">
        <v>216</v>
      </c>
      <c r="B4" t="s">
        <v>74</v>
      </c>
    </row>
    <row r="5" spans="1:7" x14ac:dyDescent="0.25">
      <c r="A5" t="s">
        <v>217</v>
      </c>
      <c r="B5" t="s">
        <v>223</v>
      </c>
    </row>
    <row r="6" spans="1:7" x14ac:dyDescent="0.25">
      <c r="A6" t="s">
        <v>218</v>
      </c>
      <c r="B6" t="s">
        <v>75</v>
      </c>
    </row>
    <row r="7" spans="1:7" x14ac:dyDescent="0.25">
      <c r="A7" t="s">
        <v>219</v>
      </c>
      <c r="B7" t="s">
        <v>224</v>
      </c>
    </row>
    <row r="8" spans="1:7" x14ac:dyDescent="0.25">
      <c r="B8" t="s">
        <v>226</v>
      </c>
    </row>
    <row r="11" spans="1:7" x14ac:dyDescent="0.25">
      <c r="A11" t="s">
        <v>95</v>
      </c>
    </row>
    <row r="12" spans="1:7" x14ac:dyDescent="0.25">
      <c r="A12" s="117" t="str">
        <f t="shared" ref="A12:A17" si="0">B2</f>
        <v>новый лид</v>
      </c>
      <c r="B12" s="260">
        <f>COUNTIF(лиды!I2:I18,'списки лидов'!B2)</f>
        <v>3</v>
      </c>
      <c r="C12" s="260"/>
      <c r="D12" s="260"/>
      <c r="E12" s="260"/>
      <c r="F12" s="260"/>
      <c r="G12" s="260"/>
    </row>
    <row r="13" spans="1:7" ht="30" x14ac:dyDescent="0.25">
      <c r="A13" s="117" t="str">
        <f t="shared" si="0"/>
        <v>проект1/цена1</v>
      </c>
      <c r="B13" s="260">
        <f>COUNTIF(лиды!I2:I18,B3)</f>
        <v>11</v>
      </c>
      <c r="C13" s="260"/>
      <c r="D13" s="260"/>
      <c r="E13" s="260"/>
      <c r="F13" s="260"/>
      <c r="G13" s="155"/>
    </row>
    <row r="14" spans="1:7" x14ac:dyDescent="0.25">
      <c r="A14" s="117" t="str">
        <f t="shared" si="0"/>
        <v>замер</v>
      </c>
      <c r="B14" s="261">
        <f>COUNTIF(лиды!I2:I18,B4)</f>
        <v>1</v>
      </c>
      <c r="C14" s="262"/>
      <c r="D14" s="262"/>
      <c r="E14" s="263"/>
      <c r="F14" s="155"/>
      <c r="G14" s="155"/>
    </row>
    <row r="15" spans="1:7" ht="30" x14ac:dyDescent="0.25">
      <c r="A15" s="117" t="str">
        <f t="shared" si="0"/>
        <v>проект2/цена2</v>
      </c>
      <c r="B15" s="261">
        <f>COUNTIF(лиды!I2:I18,B5)</f>
        <v>0</v>
      </c>
      <c r="C15" s="262"/>
      <c r="D15" s="263"/>
      <c r="E15" s="155"/>
      <c r="F15" s="155"/>
      <c r="G15" s="155"/>
    </row>
    <row r="16" spans="1:7" x14ac:dyDescent="0.25">
      <c r="A16" s="156" t="str">
        <f t="shared" si="0"/>
        <v>договор</v>
      </c>
      <c r="B16" s="264">
        <f>COUNTIF(лиды!I2:I18,B6)</f>
        <v>0</v>
      </c>
      <c r="C16" s="264"/>
      <c r="D16" s="154"/>
      <c r="E16" s="154"/>
      <c r="F16" s="154"/>
      <c r="G16" s="154"/>
    </row>
    <row r="17" spans="1:2" x14ac:dyDescent="0.25">
      <c r="A17" s="27" t="str">
        <f t="shared" si="0"/>
        <v>клиент</v>
      </c>
      <c r="B17" s="7">
        <f>COUNTIF(лиды!I2:I18,B7)</f>
        <v>0</v>
      </c>
    </row>
  </sheetData>
  <mergeCells count="5">
    <mergeCell ref="B12:G12"/>
    <mergeCell ref="B13:F13"/>
    <mergeCell ref="B14:E14"/>
    <mergeCell ref="B15:D15"/>
    <mergeCell ref="B16:C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3" sqref="A3"/>
    </sheetView>
  </sheetViews>
  <sheetFormatPr defaultRowHeight="15" x14ac:dyDescent="0.25"/>
  <cols>
    <col min="1" max="1" width="6.85546875" customWidth="1"/>
    <col min="2" max="2" width="36.28515625" customWidth="1"/>
    <col min="3" max="3" width="13.140625" bestFit="1" customWidth="1"/>
    <col min="4" max="4" width="12.5703125" bestFit="1" customWidth="1"/>
    <col min="5" max="5" width="12.28515625" bestFit="1" customWidth="1"/>
    <col min="6" max="6" width="11" bestFit="1" customWidth="1"/>
    <col min="7" max="7" width="19.85546875" bestFit="1" customWidth="1"/>
    <col min="8" max="8" width="14" bestFit="1" customWidth="1"/>
    <col min="9" max="9" width="11.42578125" bestFit="1" customWidth="1"/>
    <col min="10" max="10" width="10.42578125" bestFit="1" customWidth="1"/>
    <col min="13" max="13" width="11" bestFit="1" customWidth="1"/>
  </cols>
  <sheetData>
    <row r="1" spans="1:13" s="18" customFormat="1" ht="18" customHeight="1" x14ac:dyDescent="0.25">
      <c r="A1" s="18" t="s">
        <v>235</v>
      </c>
      <c r="B1" s="18" t="s">
        <v>228</v>
      </c>
      <c r="C1" s="18" t="s">
        <v>230</v>
      </c>
      <c r="D1" s="18" t="s">
        <v>231</v>
      </c>
      <c r="E1" s="18" t="s">
        <v>233</v>
      </c>
      <c r="F1" s="18" t="s">
        <v>232</v>
      </c>
      <c r="G1" s="18" t="s">
        <v>234</v>
      </c>
      <c r="H1" s="18" t="s">
        <v>236</v>
      </c>
      <c r="I1" s="18" t="s">
        <v>237</v>
      </c>
      <c r="J1" s="18" t="s">
        <v>238</v>
      </c>
    </row>
    <row r="2" spans="1:13" x14ac:dyDescent="0.25">
      <c r="A2" t="s">
        <v>95</v>
      </c>
      <c r="B2" t="s">
        <v>229</v>
      </c>
    </row>
    <row r="14" spans="1:13" x14ac:dyDescent="0.25">
      <c r="M14" s="168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2" sqref="E22"/>
    </sheetView>
  </sheetViews>
  <sheetFormatPr defaultRowHeight="15" x14ac:dyDescent="0.25"/>
  <cols>
    <col min="1" max="1" width="27.140625" bestFit="1" customWidth="1"/>
    <col min="2" max="2" width="12" bestFit="1" customWidth="1"/>
    <col min="3" max="3" width="2.42578125" customWidth="1"/>
    <col min="4" max="4" width="27.140625" bestFit="1" customWidth="1"/>
    <col min="5" max="5" width="10.42578125" bestFit="1" customWidth="1"/>
  </cols>
  <sheetData>
    <row r="1" spans="1:5" x14ac:dyDescent="0.25">
      <c r="A1" s="265" t="s">
        <v>284</v>
      </c>
      <c r="B1" s="265"/>
      <c r="D1" s="265" t="s">
        <v>284</v>
      </c>
      <c r="E1" s="265"/>
    </row>
    <row r="2" spans="1:5" x14ac:dyDescent="0.25">
      <c r="A2" s="8" t="s">
        <v>282</v>
      </c>
      <c r="B2" s="34">
        <v>10000</v>
      </c>
      <c r="D2" s="8" t="s">
        <v>281</v>
      </c>
      <c r="E2" s="34">
        <v>10000</v>
      </c>
    </row>
    <row r="3" spans="1:5" x14ac:dyDescent="0.25">
      <c r="A3" s="8" t="s">
        <v>283</v>
      </c>
      <c r="B3" s="34">
        <v>5000</v>
      </c>
      <c r="D3" s="8" t="s">
        <v>283</v>
      </c>
      <c r="E3" s="34">
        <v>5000</v>
      </c>
    </row>
    <row r="4" spans="1:5" x14ac:dyDescent="0.25">
      <c r="A4" s="8" t="s">
        <v>81</v>
      </c>
      <c r="B4" s="34">
        <v>500</v>
      </c>
      <c r="D4" s="8" t="s">
        <v>81</v>
      </c>
      <c r="E4" s="34">
        <v>500</v>
      </c>
    </row>
    <row r="5" spans="1:5" x14ac:dyDescent="0.25">
      <c r="A5" s="8" t="s">
        <v>271</v>
      </c>
      <c r="B5" s="63">
        <v>0.1</v>
      </c>
      <c r="D5" s="8" t="s">
        <v>271</v>
      </c>
      <c r="E5" s="63">
        <v>0.1</v>
      </c>
    </row>
    <row r="6" spans="1:5" x14ac:dyDescent="0.25">
      <c r="A6" s="8" t="s">
        <v>272</v>
      </c>
      <c r="B6" s="8">
        <f>B2/B4</f>
        <v>20</v>
      </c>
      <c r="D6" s="8" t="s">
        <v>272</v>
      </c>
      <c r="E6" s="8">
        <f>E2/E4</f>
        <v>20</v>
      </c>
    </row>
    <row r="7" spans="1:5" x14ac:dyDescent="0.25">
      <c r="A7" s="8" t="s">
        <v>273</v>
      </c>
      <c r="B7" s="63">
        <v>0.1</v>
      </c>
      <c r="D7" s="8" t="s">
        <v>273</v>
      </c>
      <c r="E7" s="63">
        <v>0.1</v>
      </c>
    </row>
    <row r="8" spans="1:5" x14ac:dyDescent="0.25">
      <c r="A8" s="8" t="s">
        <v>274</v>
      </c>
      <c r="B8" s="8">
        <f>B6*B7</f>
        <v>2</v>
      </c>
      <c r="D8" s="8" t="s">
        <v>274</v>
      </c>
      <c r="E8" s="8">
        <f>E6*E7</f>
        <v>2</v>
      </c>
    </row>
    <row r="9" spans="1:5" x14ac:dyDescent="0.25">
      <c r="A9" s="8" t="s">
        <v>275</v>
      </c>
      <c r="B9" s="34">
        <v>95000</v>
      </c>
      <c r="D9" s="8" t="s">
        <v>279</v>
      </c>
      <c r="E9" s="34">
        <v>45000</v>
      </c>
    </row>
    <row r="10" spans="1:5" x14ac:dyDescent="0.25">
      <c r="A10" s="8" t="s">
        <v>278</v>
      </c>
      <c r="B10" s="34">
        <f>B9*B8</f>
        <v>190000</v>
      </c>
      <c r="D10" s="8" t="s">
        <v>278</v>
      </c>
      <c r="E10" s="34">
        <f>E9*E8</f>
        <v>90000</v>
      </c>
    </row>
    <row r="11" spans="1:5" x14ac:dyDescent="0.25">
      <c r="A11" s="8" t="s">
        <v>276</v>
      </c>
      <c r="B11" s="63">
        <v>0.3</v>
      </c>
      <c r="D11" s="8" t="s">
        <v>276</v>
      </c>
      <c r="E11" s="63">
        <v>0.3</v>
      </c>
    </row>
    <row r="12" spans="1:5" x14ac:dyDescent="0.25">
      <c r="A12" s="8" t="s">
        <v>277</v>
      </c>
      <c r="B12" s="205">
        <f>B10*B11</f>
        <v>57000</v>
      </c>
      <c r="D12" s="8" t="s">
        <v>277</v>
      </c>
      <c r="E12" s="205">
        <f>E10*E11</f>
        <v>27000</v>
      </c>
    </row>
    <row r="13" spans="1:5" x14ac:dyDescent="0.25">
      <c r="A13" s="8" t="s">
        <v>280</v>
      </c>
      <c r="B13" s="205">
        <f>B12-B2-B3</f>
        <v>42000</v>
      </c>
      <c r="D13" s="8" t="s">
        <v>280</v>
      </c>
      <c r="E13" s="205">
        <f>E12-E2-E3</f>
        <v>12000</v>
      </c>
    </row>
    <row r="15" spans="1:5" x14ac:dyDescent="0.25">
      <c r="A15" s="265" t="s">
        <v>285</v>
      </c>
      <c r="B15" s="265"/>
      <c r="D15" s="265" t="s">
        <v>285</v>
      </c>
      <c r="E15" s="265"/>
    </row>
    <row r="16" spans="1:5" x14ac:dyDescent="0.25">
      <c r="A16" s="8" t="s">
        <v>282</v>
      </c>
      <c r="B16" s="34">
        <v>15000</v>
      </c>
      <c r="D16" s="8" t="s">
        <v>281</v>
      </c>
      <c r="E16" s="34">
        <v>15000</v>
      </c>
    </row>
    <row r="17" spans="1:5" x14ac:dyDescent="0.25">
      <c r="A17" s="8" t="s">
        <v>283</v>
      </c>
      <c r="B17" s="34">
        <v>5000</v>
      </c>
      <c r="D17" s="8" t="s">
        <v>283</v>
      </c>
      <c r="E17" s="34">
        <v>5000</v>
      </c>
    </row>
    <row r="18" spans="1:5" x14ac:dyDescent="0.25">
      <c r="A18" s="8" t="s">
        <v>81</v>
      </c>
      <c r="B18" s="34">
        <v>500</v>
      </c>
      <c r="D18" s="8" t="s">
        <v>81</v>
      </c>
      <c r="E18" s="34">
        <v>500</v>
      </c>
    </row>
    <row r="19" spans="1:5" x14ac:dyDescent="0.25">
      <c r="A19" s="8" t="s">
        <v>271</v>
      </c>
      <c r="B19" s="63">
        <v>0.11</v>
      </c>
      <c r="D19" s="8" t="s">
        <v>271</v>
      </c>
      <c r="E19" s="63">
        <v>0.11</v>
      </c>
    </row>
    <row r="20" spans="1:5" x14ac:dyDescent="0.25">
      <c r="A20" s="8" t="s">
        <v>272</v>
      </c>
      <c r="B20" s="8">
        <f>B16/B18</f>
        <v>30</v>
      </c>
      <c r="D20" s="8" t="s">
        <v>272</v>
      </c>
      <c r="E20" s="8">
        <f>E16/E18</f>
        <v>30</v>
      </c>
    </row>
    <row r="21" spans="1:5" x14ac:dyDescent="0.25">
      <c r="A21" s="8" t="s">
        <v>273</v>
      </c>
      <c r="B21" s="63">
        <v>0.11</v>
      </c>
      <c r="D21" s="8" t="s">
        <v>273</v>
      </c>
      <c r="E21" s="63">
        <v>0.11</v>
      </c>
    </row>
    <row r="22" spans="1:5" x14ac:dyDescent="0.25">
      <c r="A22" s="8" t="s">
        <v>274</v>
      </c>
      <c r="B22" s="8">
        <f>B20*B21</f>
        <v>3.3</v>
      </c>
      <c r="D22" s="8" t="s">
        <v>274</v>
      </c>
      <c r="E22" s="8">
        <f>E20*E21</f>
        <v>3.3</v>
      </c>
    </row>
    <row r="23" spans="1:5" x14ac:dyDescent="0.25">
      <c r="A23" s="8" t="s">
        <v>275</v>
      </c>
      <c r="B23" s="34">
        <v>95000</v>
      </c>
      <c r="D23" s="8" t="s">
        <v>279</v>
      </c>
      <c r="E23" s="34">
        <v>45000</v>
      </c>
    </row>
    <row r="24" spans="1:5" x14ac:dyDescent="0.25">
      <c r="A24" s="8" t="s">
        <v>278</v>
      </c>
      <c r="B24" s="34">
        <f>B23*B22</f>
        <v>313500</v>
      </c>
      <c r="D24" s="8" t="s">
        <v>278</v>
      </c>
      <c r="E24" s="34">
        <f>E23*E22</f>
        <v>148500</v>
      </c>
    </row>
    <row r="25" spans="1:5" x14ac:dyDescent="0.25">
      <c r="A25" s="8" t="s">
        <v>276</v>
      </c>
      <c r="B25" s="63">
        <v>0.3</v>
      </c>
      <c r="D25" s="8" t="s">
        <v>276</v>
      </c>
      <c r="E25" s="63">
        <v>0.3</v>
      </c>
    </row>
    <row r="26" spans="1:5" x14ac:dyDescent="0.25">
      <c r="A26" s="8" t="s">
        <v>277</v>
      </c>
      <c r="B26" s="205">
        <f>B24*B25</f>
        <v>94050</v>
      </c>
      <c r="D26" s="8" t="s">
        <v>277</v>
      </c>
      <c r="E26" s="205">
        <f>E24*E25</f>
        <v>44550</v>
      </c>
    </row>
    <row r="27" spans="1:5" x14ac:dyDescent="0.25">
      <c r="A27" s="8" t="s">
        <v>280</v>
      </c>
      <c r="B27" s="205">
        <f>B26-B16-B17</f>
        <v>74050</v>
      </c>
      <c r="D27" s="8" t="s">
        <v>280</v>
      </c>
      <c r="E27" s="205">
        <f>E26-E16-E17</f>
        <v>24550</v>
      </c>
    </row>
  </sheetData>
  <mergeCells count="4">
    <mergeCell ref="A1:B1"/>
    <mergeCell ref="D1:E1"/>
    <mergeCell ref="A15:B15"/>
    <mergeCell ref="D15:E1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6" sqref="E6"/>
    </sheetView>
  </sheetViews>
  <sheetFormatPr defaultRowHeight="15" x14ac:dyDescent="0.25"/>
  <cols>
    <col min="1" max="1" width="18" customWidth="1"/>
    <col min="2" max="2" width="9.140625" style="26"/>
  </cols>
  <sheetData>
    <row r="1" spans="1:2" x14ac:dyDescent="0.25">
      <c r="A1" t="s">
        <v>215</v>
      </c>
      <c r="B1" s="26" t="s">
        <v>320</v>
      </c>
    </row>
    <row r="2" spans="1:2" x14ac:dyDescent="0.25">
      <c r="A2" t="s">
        <v>321</v>
      </c>
      <c r="B2" s="223" t="s">
        <v>322</v>
      </c>
    </row>
    <row r="3" spans="1:2" x14ac:dyDescent="0.25">
      <c r="A3" t="s">
        <v>323</v>
      </c>
      <c r="B3" s="26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workbookViewId="0">
      <pane ySplit="1" topLeftCell="A11" activePane="bottomLeft" state="frozen"/>
      <selection pane="bottomLeft" activeCell="E30" sqref="E30"/>
    </sheetView>
  </sheetViews>
  <sheetFormatPr defaultRowHeight="15" x14ac:dyDescent="0.25"/>
  <cols>
    <col min="2" max="2" width="6.7109375" style="1" bestFit="1" customWidth="1"/>
    <col min="3" max="3" width="8.85546875" style="1" bestFit="1" customWidth="1"/>
    <col min="4" max="4" width="28.7109375" bestFit="1" customWidth="1"/>
    <col min="5" max="5" width="18.85546875" style="6" bestFit="1" customWidth="1"/>
    <col min="6" max="6" width="13.140625" style="6" bestFit="1" customWidth="1"/>
    <col min="7" max="7" width="18.7109375" style="2" customWidth="1"/>
  </cols>
  <sheetData>
    <row r="1" spans="2:7" s="1" customFormat="1" x14ac:dyDescent="0.25">
      <c r="B1" s="11" t="s">
        <v>0</v>
      </c>
      <c r="C1" s="11" t="s">
        <v>15</v>
      </c>
      <c r="D1" s="11" t="s">
        <v>1</v>
      </c>
      <c r="E1" s="12" t="s">
        <v>14</v>
      </c>
      <c r="F1" s="12" t="s">
        <v>38</v>
      </c>
      <c r="G1" s="125" t="s">
        <v>35</v>
      </c>
    </row>
    <row r="2" spans="2:7" x14ac:dyDescent="0.25">
      <c r="B2" s="7"/>
      <c r="C2" s="43" t="s">
        <v>99</v>
      </c>
      <c r="D2" s="8"/>
      <c r="E2" s="9"/>
      <c r="F2" s="9"/>
      <c r="G2" s="13"/>
    </row>
    <row r="3" spans="2:7" x14ac:dyDescent="0.25">
      <c r="B3" s="7"/>
      <c r="C3" s="7">
        <v>5.01</v>
      </c>
      <c r="D3" s="8" t="s">
        <v>74</v>
      </c>
      <c r="E3" s="10"/>
      <c r="F3" s="10">
        <v>500</v>
      </c>
      <c r="G3" s="13"/>
    </row>
    <row r="4" spans="2:7" x14ac:dyDescent="0.25">
      <c r="B4" s="7"/>
      <c r="C4" s="7">
        <v>9.01</v>
      </c>
      <c r="D4" s="8" t="s">
        <v>102</v>
      </c>
      <c r="E4" s="10"/>
      <c r="F4" s="10">
        <v>44100</v>
      </c>
      <c r="G4" s="13"/>
    </row>
    <row r="5" spans="2:7" x14ac:dyDescent="0.25">
      <c r="B5" s="7"/>
      <c r="C5" s="7">
        <v>10.01</v>
      </c>
      <c r="D5" s="8" t="s">
        <v>104</v>
      </c>
      <c r="E5" s="10"/>
      <c r="F5" s="10">
        <v>400</v>
      </c>
      <c r="G5" s="13"/>
    </row>
    <row r="6" spans="2:7" x14ac:dyDescent="0.25">
      <c r="B6" s="7"/>
      <c r="C6" s="7">
        <v>10.01</v>
      </c>
      <c r="D6" s="8" t="s">
        <v>41</v>
      </c>
      <c r="E6" s="10"/>
      <c r="F6" s="10">
        <v>20000</v>
      </c>
      <c r="G6" s="13"/>
    </row>
    <row r="7" spans="2:7" x14ac:dyDescent="0.25">
      <c r="B7" s="7"/>
      <c r="C7" s="7">
        <v>13.01</v>
      </c>
      <c r="D7" s="8" t="s">
        <v>105</v>
      </c>
      <c r="E7" s="10"/>
      <c r="F7" s="10">
        <v>500</v>
      </c>
      <c r="G7" s="13"/>
    </row>
    <row r="8" spans="2:7" x14ac:dyDescent="0.25">
      <c r="B8" s="7"/>
      <c r="C8" s="7">
        <v>13.01</v>
      </c>
      <c r="D8" s="8" t="s">
        <v>106</v>
      </c>
      <c r="E8" s="10"/>
      <c r="F8" s="10">
        <v>1467.32</v>
      </c>
      <c r="G8" s="13"/>
    </row>
    <row r="9" spans="2:7" x14ac:dyDescent="0.25">
      <c r="B9" s="7"/>
      <c r="C9" s="7">
        <v>13.01</v>
      </c>
      <c r="D9" s="8" t="s">
        <v>106</v>
      </c>
      <c r="E9" s="10"/>
      <c r="F9" s="10">
        <v>534.41999999999996</v>
      </c>
      <c r="G9" s="13"/>
    </row>
    <row r="10" spans="2:7" x14ac:dyDescent="0.25">
      <c r="B10" s="7"/>
      <c r="C10" s="7">
        <v>13.01</v>
      </c>
      <c r="D10" s="8" t="s">
        <v>106</v>
      </c>
      <c r="E10" s="10"/>
      <c r="F10" s="10">
        <v>10480</v>
      </c>
      <c r="G10" s="13"/>
    </row>
    <row r="11" spans="2:7" x14ac:dyDescent="0.25">
      <c r="B11" s="7"/>
      <c r="C11" s="7">
        <v>13.01</v>
      </c>
      <c r="D11" s="8" t="s">
        <v>106</v>
      </c>
      <c r="E11" s="10"/>
      <c r="F11" s="10">
        <v>13082.72</v>
      </c>
      <c r="G11" s="13"/>
    </row>
    <row r="12" spans="2:7" x14ac:dyDescent="0.25">
      <c r="B12" s="7"/>
      <c r="C12" s="7">
        <v>13.01</v>
      </c>
      <c r="D12" s="8" t="s">
        <v>106</v>
      </c>
      <c r="E12" s="10"/>
      <c r="F12" s="10">
        <v>13181.44</v>
      </c>
      <c r="G12" s="13"/>
    </row>
    <row r="13" spans="2:7" x14ac:dyDescent="0.25">
      <c r="B13" s="7"/>
      <c r="C13" s="7">
        <v>13.01</v>
      </c>
      <c r="D13" s="8" t="s">
        <v>106</v>
      </c>
      <c r="E13" s="10"/>
      <c r="F13" s="10">
        <v>13184</v>
      </c>
      <c r="G13" s="13"/>
    </row>
    <row r="14" spans="2:7" x14ac:dyDescent="0.25">
      <c r="B14" s="7"/>
      <c r="C14" s="7">
        <v>15.01</v>
      </c>
      <c r="D14" s="8" t="s">
        <v>108</v>
      </c>
      <c r="E14" s="10"/>
      <c r="F14" s="10">
        <v>-21790</v>
      </c>
      <c r="G14" s="13"/>
    </row>
    <row r="15" spans="2:7" x14ac:dyDescent="0.25">
      <c r="B15" s="7"/>
      <c r="C15" s="7">
        <v>17.010000000000002</v>
      </c>
      <c r="D15" s="8" t="s">
        <v>106</v>
      </c>
      <c r="E15" s="10"/>
      <c r="F15" s="10">
        <v>5042.18</v>
      </c>
      <c r="G15" s="13"/>
    </row>
    <row r="16" spans="2:7" x14ac:dyDescent="0.25">
      <c r="B16" s="7"/>
      <c r="C16" s="7">
        <v>17.010000000000002</v>
      </c>
      <c r="D16" s="8" t="s">
        <v>106</v>
      </c>
      <c r="E16" s="10"/>
      <c r="F16" s="10">
        <v>2105.9899999999998</v>
      </c>
      <c r="G16" s="13"/>
    </row>
    <row r="17" spans="2:7" x14ac:dyDescent="0.25">
      <c r="B17" s="7"/>
      <c r="C17" s="7">
        <v>19.010000000000002</v>
      </c>
      <c r="D17" s="8" t="s">
        <v>104</v>
      </c>
      <c r="E17" s="10"/>
      <c r="F17" s="10">
        <v>200</v>
      </c>
      <c r="G17" s="13"/>
    </row>
    <row r="18" spans="2:7" x14ac:dyDescent="0.25">
      <c r="B18" s="7"/>
      <c r="C18" s="7">
        <v>20.010000000000002</v>
      </c>
      <c r="D18" s="8" t="s">
        <v>115</v>
      </c>
      <c r="E18" s="10">
        <v>92400</v>
      </c>
      <c r="F18" s="10">
        <v>32400</v>
      </c>
      <c r="G18" s="13"/>
    </row>
    <row r="19" spans="2:7" x14ac:dyDescent="0.25">
      <c r="B19" s="7"/>
      <c r="C19" s="7">
        <v>28.01</v>
      </c>
      <c r="D19" s="8" t="s">
        <v>118</v>
      </c>
      <c r="E19" s="10"/>
      <c r="F19" s="10">
        <v>13068</v>
      </c>
      <c r="G19" s="13"/>
    </row>
    <row r="20" spans="2:7" x14ac:dyDescent="0.25">
      <c r="B20" s="7"/>
      <c r="C20" s="7">
        <v>29.01</v>
      </c>
      <c r="D20" s="8" t="s">
        <v>119</v>
      </c>
      <c r="E20" s="10"/>
      <c r="F20" s="10">
        <v>12000</v>
      </c>
      <c r="G20" s="13"/>
    </row>
    <row r="21" spans="2:7" x14ac:dyDescent="0.25">
      <c r="B21" s="7"/>
      <c r="C21" s="7"/>
      <c r="D21" s="8"/>
      <c r="E21" s="10"/>
      <c r="F21" s="10"/>
      <c r="G21" s="13"/>
    </row>
    <row r="22" spans="2:7" x14ac:dyDescent="0.25">
      <c r="B22" s="31"/>
      <c r="C22" s="31"/>
      <c r="D22" s="32" t="s">
        <v>16</v>
      </c>
      <c r="E22" s="33">
        <f>SUM(E2:E21)</f>
        <v>92400</v>
      </c>
      <c r="F22" s="33">
        <f>SUM(F3:F21)</f>
        <v>160456.07</v>
      </c>
      <c r="G22" s="126"/>
    </row>
    <row r="23" spans="2:7" x14ac:dyDescent="0.25">
      <c r="B23" s="7"/>
      <c r="C23" s="43" t="s">
        <v>100</v>
      </c>
      <c r="D23" s="8"/>
      <c r="E23" s="10"/>
      <c r="F23" s="10"/>
      <c r="G23" s="13"/>
    </row>
    <row r="24" spans="2:7" x14ac:dyDescent="0.25">
      <c r="B24" s="7"/>
      <c r="C24" s="7">
        <v>15</v>
      </c>
      <c r="D24" s="8" t="s">
        <v>143</v>
      </c>
      <c r="E24" s="10">
        <v>300</v>
      </c>
      <c r="F24" s="10">
        <v>300</v>
      </c>
      <c r="G24" s="13">
        <v>300</v>
      </c>
    </row>
    <row r="25" spans="2:7" x14ac:dyDescent="0.25">
      <c r="B25" s="7"/>
      <c r="C25" s="7">
        <v>23</v>
      </c>
      <c r="D25" s="8" t="s">
        <v>180</v>
      </c>
      <c r="E25" s="10">
        <v>31000</v>
      </c>
      <c r="F25" s="10">
        <v>11500</v>
      </c>
      <c r="G25" s="13">
        <v>10547.259999999998</v>
      </c>
    </row>
    <row r="26" spans="2:7" x14ac:dyDescent="0.25">
      <c r="B26" s="7"/>
      <c r="C26" s="7"/>
      <c r="D26" s="8"/>
      <c r="E26" s="10"/>
      <c r="F26" s="10"/>
      <c r="G26" s="13"/>
    </row>
    <row r="27" spans="2:7" x14ac:dyDescent="0.25">
      <c r="B27" s="31"/>
      <c r="C27" s="31"/>
      <c r="D27" s="32" t="s">
        <v>16</v>
      </c>
      <c r="E27" s="33">
        <f>SUM(E24:E26)</f>
        <v>31300</v>
      </c>
      <c r="F27" s="33">
        <f>SUM(F24:F26)</f>
        <v>11800</v>
      </c>
      <c r="G27" s="126">
        <f>SUM(G24:G26)</f>
        <v>10847.259999999998</v>
      </c>
    </row>
    <row r="28" spans="2:7" x14ac:dyDescent="0.25">
      <c r="B28" s="7"/>
      <c r="C28" s="43" t="s">
        <v>95</v>
      </c>
      <c r="D28" s="8"/>
      <c r="E28" s="10"/>
      <c r="F28" s="10"/>
      <c r="G28" s="13"/>
    </row>
    <row r="29" spans="2:7" x14ac:dyDescent="0.25">
      <c r="B29" s="7"/>
      <c r="C29" s="7"/>
      <c r="D29" s="8"/>
      <c r="E29" s="10"/>
      <c r="F29" s="10"/>
      <c r="G29" s="13"/>
    </row>
    <row r="30" spans="2:7" x14ac:dyDescent="0.25">
      <c r="B30" s="7"/>
      <c r="C30" s="7"/>
      <c r="D30" s="8"/>
      <c r="E30" s="10"/>
      <c r="F30" s="10"/>
      <c r="G30" s="13"/>
    </row>
    <row r="31" spans="2:7" x14ac:dyDescent="0.25">
      <c r="B31" s="7"/>
      <c r="C31" s="7"/>
      <c r="D31" s="8"/>
      <c r="E31" s="10"/>
      <c r="F31" s="10"/>
      <c r="G31" s="13"/>
    </row>
    <row r="32" spans="2:7" x14ac:dyDescent="0.25">
      <c r="B32" s="7"/>
      <c r="C32" s="7"/>
      <c r="D32" s="8"/>
      <c r="E32" s="10"/>
      <c r="F32" s="10"/>
      <c r="G32" s="13"/>
    </row>
    <row r="33" spans="2:7" x14ac:dyDescent="0.25">
      <c r="B33" s="7"/>
      <c r="C33" s="7"/>
      <c r="D33" s="8"/>
      <c r="E33" s="10"/>
      <c r="F33" s="10"/>
      <c r="G33" s="13"/>
    </row>
    <row r="34" spans="2:7" x14ac:dyDescent="0.25">
      <c r="B34" s="31"/>
      <c r="C34" s="31"/>
      <c r="D34" s="32" t="s">
        <v>16</v>
      </c>
      <c r="E34" s="33">
        <f>SUM(E29:E33)</f>
        <v>0</v>
      </c>
      <c r="F34" s="33">
        <f>SUM(F29:F33)</f>
        <v>0</v>
      </c>
      <c r="G34" s="126">
        <f>SUM(G29:G33)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D16" sqref="D16"/>
    </sheetView>
  </sheetViews>
  <sheetFormatPr defaultRowHeight="15" x14ac:dyDescent="0.25"/>
  <cols>
    <col min="2" max="2" width="6.85546875" bestFit="1" customWidth="1"/>
    <col min="3" max="3" width="8.85546875" bestFit="1" customWidth="1"/>
    <col min="4" max="4" width="27.7109375" bestFit="1" customWidth="1"/>
    <col min="5" max="5" width="18.85546875" bestFit="1" customWidth="1"/>
  </cols>
  <sheetData>
    <row r="1" spans="2:5" x14ac:dyDescent="0.25">
      <c r="B1" s="92" t="s">
        <v>0</v>
      </c>
      <c r="C1" s="92" t="s">
        <v>15</v>
      </c>
      <c r="D1" s="92" t="s">
        <v>1</v>
      </c>
      <c r="E1" s="12" t="s">
        <v>14</v>
      </c>
    </row>
    <row r="2" spans="2:5" x14ac:dyDescent="0.25">
      <c r="B2" s="7"/>
      <c r="C2" s="43" t="s">
        <v>100</v>
      </c>
      <c r="D2" s="8"/>
      <c r="E2" s="9"/>
    </row>
    <row r="3" spans="2:5" x14ac:dyDescent="0.25">
      <c r="B3" s="7"/>
      <c r="C3" s="8"/>
      <c r="D3" s="8" t="s">
        <v>120</v>
      </c>
      <c r="E3" s="10">
        <v>4100</v>
      </c>
    </row>
    <row r="4" spans="2:5" x14ac:dyDescent="0.25">
      <c r="B4" s="7"/>
      <c r="C4" s="8"/>
      <c r="D4" s="8" t="s">
        <v>127</v>
      </c>
      <c r="E4" s="10">
        <v>3000</v>
      </c>
    </row>
    <row r="5" spans="2:5" x14ac:dyDescent="0.25">
      <c r="B5" s="7"/>
      <c r="C5" s="8"/>
      <c r="D5" s="8" t="s">
        <v>128</v>
      </c>
      <c r="E5" s="10">
        <v>5000</v>
      </c>
    </row>
    <row r="6" spans="2:5" x14ac:dyDescent="0.25">
      <c r="B6" s="7"/>
      <c r="C6" s="8"/>
      <c r="D6" s="8" t="s">
        <v>142</v>
      </c>
      <c r="E6" s="10">
        <v>1500</v>
      </c>
    </row>
    <row r="7" spans="2:5" x14ac:dyDescent="0.25">
      <c r="B7" s="7"/>
      <c r="C7" s="8"/>
      <c r="D7" s="8" t="s">
        <v>144</v>
      </c>
      <c r="E7" s="10">
        <v>4500</v>
      </c>
    </row>
    <row r="8" spans="2:5" x14ac:dyDescent="0.25">
      <c r="B8" s="7"/>
      <c r="C8" s="8"/>
      <c r="D8" s="8" t="s">
        <v>145</v>
      </c>
      <c r="E8" s="10">
        <v>12360</v>
      </c>
    </row>
    <row r="9" spans="2:5" x14ac:dyDescent="0.25">
      <c r="B9" s="7"/>
      <c r="C9" s="7"/>
      <c r="D9" s="8" t="s">
        <v>149</v>
      </c>
      <c r="E9" s="10">
        <v>1190.05</v>
      </c>
    </row>
    <row r="10" spans="2:5" x14ac:dyDescent="0.25">
      <c r="B10" s="7"/>
      <c r="C10" s="7"/>
      <c r="D10" s="8" t="s">
        <v>181</v>
      </c>
      <c r="E10" s="10">
        <v>1500</v>
      </c>
    </row>
    <row r="11" spans="2:5" x14ac:dyDescent="0.25">
      <c r="B11" s="7"/>
      <c r="C11" s="7"/>
      <c r="D11" s="8" t="s">
        <v>245</v>
      </c>
      <c r="E11" s="10">
        <v>300</v>
      </c>
    </row>
    <row r="12" spans="2:5" x14ac:dyDescent="0.25">
      <c r="B12" s="7"/>
      <c r="C12" s="7"/>
      <c r="D12" s="8" t="s">
        <v>246</v>
      </c>
      <c r="E12" s="10">
        <v>1500</v>
      </c>
    </row>
    <row r="13" spans="2:5" x14ac:dyDescent="0.25">
      <c r="B13" s="31"/>
      <c r="C13" s="31"/>
      <c r="D13" s="32" t="s">
        <v>16</v>
      </c>
      <c r="E13" s="33">
        <f>SUM(E2:E12)</f>
        <v>34950.050000000003</v>
      </c>
    </row>
    <row r="14" spans="2:5" x14ac:dyDescent="0.25">
      <c r="B14" s="7"/>
      <c r="C14" s="43" t="s">
        <v>95</v>
      </c>
      <c r="D14" s="8"/>
      <c r="E14" s="9"/>
    </row>
    <row r="15" spans="2:5" x14ac:dyDescent="0.25">
      <c r="B15" s="7"/>
      <c r="C15" s="8"/>
      <c r="D15" s="8" t="s">
        <v>254</v>
      </c>
      <c r="E15" s="10">
        <v>1000</v>
      </c>
    </row>
    <row r="16" spans="2:5" x14ac:dyDescent="0.25">
      <c r="B16" s="7"/>
      <c r="C16" s="8"/>
      <c r="D16" s="8"/>
      <c r="E16" s="10"/>
    </row>
    <row r="17" spans="2:5" x14ac:dyDescent="0.25">
      <c r="B17" s="7"/>
      <c r="C17" s="8"/>
      <c r="D17" s="8"/>
      <c r="E17" s="10"/>
    </row>
    <row r="18" spans="2:5" x14ac:dyDescent="0.25">
      <c r="B18" s="7"/>
      <c r="C18" s="8"/>
      <c r="D18" s="8"/>
      <c r="E18" s="10"/>
    </row>
    <row r="19" spans="2:5" x14ac:dyDescent="0.25">
      <c r="B19" s="7"/>
      <c r="C19" s="8"/>
      <c r="D19" s="8"/>
      <c r="E19" s="10"/>
    </row>
    <row r="20" spans="2:5" x14ac:dyDescent="0.25">
      <c r="B20" s="7"/>
      <c r="C20" s="8"/>
      <c r="D20" s="8"/>
      <c r="E20" s="10"/>
    </row>
    <row r="21" spans="2:5" x14ac:dyDescent="0.25">
      <c r="B21" s="7"/>
      <c r="C21" s="7"/>
      <c r="D21" s="8"/>
      <c r="E21" s="10"/>
    </row>
    <row r="22" spans="2:5" x14ac:dyDescent="0.25">
      <c r="B22" s="7"/>
      <c r="C22" s="7"/>
      <c r="D22" s="8"/>
      <c r="E22" s="10"/>
    </row>
    <row r="23" spans="2:5" x14ac:dyDescent="0.25">
      <c r="B23" s="7"/>
      <c r="C23" s="7"/>
      <c r="D23" s="8"/>
      <c r="E23" s="10"/>
    </row>
    <row r="24" spans="2:5" x14ac:dyDescent="0.25">
      <c r="B24" s="7"/>
      <c r="C24" s="7"/>
      <c r="D24" s="8"/>
      <c r="E24" s="10"/>
    </row>
    <row r="25" spans="2:5" x14ac:dyDescent="0.25">
      <c r="B25" s="31"/>
      <c r="C25" s="31"/>
      <c r="D25" s="32" t="s">
        <v>16</v>
      </c>
      <c r="E25" s="33">
        <f>SUM(E14:E24)</f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W62"/>
  <sheetViews>
    <sheetView zoomScaleNormal="100" workbookViewId="0">
      <pane xSplit="2" ySplit="2" topLeftCell="AH3" activePane="bottomRight" state="frozen"/>
      <selection pane="topRight" activeCell="C1" sqref="C1"/>
      <selection pane="bottomLeft" activeCell="A3" sqref="A3"/>
      <selection pane="bottomRight" activeCell="CQ17" sqref="CQ17"/>
    </sheetView>
  </sheetViews>
  <sheetFormatPr defaultRowHeight="15" outlineLevelRow="2" outlineLevelCol="1" x14ac:dyDescent="0.25"/>
  <cols>
    <col min="2" max="2" width="23" bestFit="1" customWidth="1"/>
    <col min="3" max="3" width="9.5703125" style="2" hidden="1" customWidth="1" outlineLevel="1"/>
    <col min="4" max="10" width="2" style="2" hidden="1" customWidth="1" outlineLevel="1"/>
    <col min="11" max="11" width="12" style="2" hidden="1" customWidth="1" outlineLevel="1"/>
    <col min="12" max="12" width="11" style="2" hidden="1" customWidth="1" outlineLevel="1"/>
    <col min="13" max="13" width="12" style="2" hidden="1" customWidth="1" outlineLevel="1"/>
    <col min="14" max="14" width="3" style="2" hidden="1" customWidth="1" outlineLevel="1"/>
    <col min="15" max="15" width="12" style="2" hidden="1" customWidth="1" outlineLevel="1"/>
    <col min="16" max="16" width="3" style="2" hidden="1" customWidth="1" outlineLevel="1"/>
    <col min="17" max="17" width="11" style="2" hidden="1" customWidth="1" outlineLevel="1"/>
    <col min="18" max="18" width="3" style="2" hidden="1" customWidth="1" outlineLevel="1"/>
    <col min="19" max="19" width="12" style="2" hidden="1" customWidth="1" outlineLevel="1"/>
    <col min="20" max="20" width="3" style="2" hidden="1" customWidth="1" outlineLevel="1"/>
    <col min="21" max="21" width="11" style="2" hidden="1" customWidth="1" outlineLevel="1"/>
    <col min="22" max="22" width="12" style="2" hidden="1" customWidth="1" outlineLevel="1"/>
    <col min="23" max="26" width="3" style="2" hidden="1" customWidth="1" outlineLevel="1"/>
    <col min="27" max="27" width="12" style="2" hidden="1" customWidth="1" outlineLevel="1"/>
    <col min="28" max="28" width="3" style="2" hidden="1" customWidth="1" outlineLevel="1"/>
    <col min="29" max="29" width="11" style="2" hidden="1" customWidth="1" outlineLevel="1"/>
    <col min="30" max="30" width="12" style="2" hidden="1" customWidth="1" outlineLevel="1"/>
    <col min="31" max="31" width="11" style="2" hidden="1" customWidth="1" outlineLevel="1"/>
    <col min="32" max="33" width="3" style="2" hidden="1" customWidth="1" outlineLevel="1"/>
    <col min="34" max="34" width="13.140625" style="2" bestFit="1" customWidth="1" collapsed="1"/>
    <col min="35" max="35" width="10.28515625" style="2" hidden="1" customWidth="1" outlineLevel="1"/>
    <col min="36" max="38" width="2" style="2" hidden="1" customWidth="1" outlineLevel="1"/>
    <col min="39" max="39" width="11" style="2" hidden="1" customWidth="1" outlineLevel="1"/>
    <col min="40" max="40" width="2" style="2" hidden="1" customWidth="1" outlineLevel="1"/>
    <col min="41" max="41" width="11" style="2" hidden="1" customWidth="1" outlineLevel="1"/>
    <col min="42" max="43" width="2" style="2" hidden="1" customWidth="1" outlineLevel="1"/>
    <col min="44" max="47" width="3" style="2" hidden="1" customWidth="1" outlineLevel="1"/>
    <col min="48" max="48" width="11" style="2" hidden="1" customWidth="1" outlineLevel="1"/>
    <col min="49" max="50" width="12" style="2" hidden="1" customWidth="1" outlineLevel="1"/>
    <col min="51" max="51" width="11" style="2" hidden="1" customWidth="1" outlineLevel="1"/>
    <col min="52" max="52" width="12" style="2" hidden="1" customWidth="1" outlineLevel="1"/>
    <col min="53" max="59" width="3" style="2" hidden="1" customWidth="1" outlineLevel="1"/>
    <col min="60" max="60" width="11" style="2" hidden="1" customWidth="1" outlineLevel="1"/>
    <col min="61" max="61" width="12" style="2" hidden="1" customWidth="1" outlineLevel="1"/>
    <col min="62" max="62" width="3" style="2" hidden="1" customWidth="1" outlineLevel="1"/>
    <col min="63" max="63" width="13.140625" style="2" bestFit="1" customWidth="1" collapsed="1"/>
    <col min="64" max="66" width="12" style="2" hidden="1" customWidth="1" outlineLevel="1"/>
    <col min="67" max="68" width="11" style="2" hidden="1" customWidth="1" outlineLevel="1"/>
    <col min="69" max="70" width="12" style="2" hidden="1" customWidth="1" outlineLevel="1"/>
    <col min="71" max="74" width="11" style="2" hidden="1" customWidth="1" outlineLevel="1"/>
    <col min="75" max="78" width="3" style="2" hidden="1" customWidth="1" outlineLevel="1"/>
    <col min="79" max="80" width="11" style="2" hidden="1" customWidth="1" outlineLevel="1"/>
    <col min="81" max="83" width="3" style="2" hidden="1" customWidth="1" outlineLevel="1"/>
    <col min="84" max="84" width="9.5703125" style="2" hidden="1" customWidth="1" outlineLevel="1"/>
    <col min="85" max="85" width="12" style="2" hidden="1" customWidth="1" outlineLevel="1"/>
    <col min="86" max="94" width="3" style="2" hidden="1" customWidth="1" outlineLevel="1"/>
    <col min="95" max="95" width="13.140625" style="2" bestFit="1" customWidth="1" collapsed="1"/>
    <col min="96" max="97" width="11" style="2" hidden="1" customWidth="1" outlineLevel="1"/>
    <col min="98" max="98" width="9.5703125" style="2" hidden="1" customWidth="1" outlineLevel="1"/>
    <col min="99" max="104" width="2" style="2" hidden="1" customWidth="1" outlineLevel="1"/>
    <col min="105" max="126" width="3" style="2" hidden="1" customWidth="1" outlineLevel="1"/>
    <col min="127" max="127" width="13.140625" style="2" bestFit="1" customWidth="1" collapsed="1"/>
  </cols>
  <sheetData>
    <row r="1" spans="1:127" x14ac:dyDescent="0.25">
      <c r="C1" s="257" t="s">
        <v>90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70"/>
      <c r="AH1" s="2" t="s">
        <v>90</v>
      </c>
      <c r="AI1" s="68" t="s">
        <v>94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2" t="s">
        <v>94</v>
      </c>
      <c r="BL1" s="68" t="s">
        <v>97</v>
      </c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2" t="str">
        <f>BL1</f>
        <v>Март</v>
      </c>
      <c r="CR1" s="68" t="s">
        <v>96</v>
      </c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2" t="str">
        <f>CR1</f>
        <v>Апрель</v>
      </c>
    </row>
    <row r="2" spans="1:127" s="4" customFormat="1" x14ac:dyDescent="0.25">
      <c r="A2" s="4" t="s">
        <v>0</v>
      </c>
      <c r="B2" s="4" t="s">
        <v>1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  <c r="AH2" s="5" t="s">
        <v>11</v>
      </c>
      <c r="AI2" s="5">
        <v>1</v>
      </c>
      <c r="AJ2" s="5">
        <v>2</v>
      </c>
      <c r="AK2" s="5">
        <v>3</v>
      </c>
      <c r="AL2" s="5">
        <v>4</v>
      </c>
      <c r="AM2" s="5">
        <v>5</v>
      </c>
      <c r="AN2" s="5">
        <v>6</v>
      </c>
      <c r="AO2" s="5">
        <v>7</v>
      </c>
      <c r="AP2" s="5">
        <v>8</v>
      </c>
      <c r="AQ2" s="5">
        <v>9</v>
      </c>
      <c r="AR2" s="5">
        <v>10</v>
      </c>
      <c r="AS2" s="5">
        <v>11</v>
      </c>
      <c r="AT2" s="5">
        <v>12</v>
      </c>
      <c r="AU2" s="5">
        <v>13</v>
      </c>
      <c r="AV2" s="5">
        <v>14</v>
      </c>
      <c r="AW2" s="5">
        <v>15</v>
      </c>
      <c r="AX2" s="5">
        <v>16</v>
      </c>
      <c r="AY2" s="5">
        <v>17</v>
      </c>
      <c r="AZ2" s="5">
        <v>18</v>
      </c>
      <c r="BA2" s="5">
        <v>19</v>
      </c>
      <c r="BB2" s="5">
        <v>20</v>
      </c>
      <c r="BC2" s="5">
        <v>21</v>
      </c>
      <c r="BD2" s="5">
        <v>22</v>
      </c>
      <c r="BE2" s="5">
        <v>23</v>
      </c>
      <c r="BF2" s="5">
        <v>24</v>
      </c>
      <c r="BG2" s="5">
        <v>25</v>
      </c>
      <c r="BH2" s="5">
        <v>26</v>
      </c>
      <c r="BI2" s="5">
        <v>27</v>
      </c>
      <c r="BJ2" s="5">
        <v>28</v>
      </c>
      <c r="BK2" s="5" t="s">
        <v>11</v>
      </c>
      <c r="BL2" s="5">
        <v>1</v>
      </c>
      <c r="BM2" s="5">
        <v>2</v>
      </c>
      <c r="BN2" s="5">
        <v>3</v>
      </c>
      <c r="BO2" s="5">
        <v>4</v>
      </c>
      <c r="BP2" s="5">
        <v>5</v>
      </c>
      <c r="BQ2" s="5">
        <v>6</v>
      </c>
      <c r="BR2" s="5">
        <v>7</v>
      </c>
      <c r="BS2" s="5">
        <v>8</v>
      </c>
      <c r="BT2" s="5">
        <v>9</v>
      </c>
      <c r="BU2" s="5">
        <v>10</v>
      </c>
      <c r="BV2" s="5">
        <v>11</v>
      </c>
      <c r="BW2" s="5">
        <v>12</v>
      </c>
      <c r="BX2" s="5">
        <v>13</v>
      </c>
      <c r="BY2" s="5">
        <v>14</v>
      </c>
      <c r="BZ2" s="5">
        <v>15</v>
      </c>
      <c r="CA2" s="5">
        <v>16</v>
      </c>
      <c r="CB2" s="5">
        <v>17</v>
      </c>
      <c r="CC2" s="5">
        <v>18</v>
      </c>
      <c r="CD2" s="5">
        <v>19</v>
      </c>
      <c r="CE2" s="5">
        <v>20</v>
      </c>
      <c r="CF2" s="5">
        <v>21</v>
      </c>
      <c r="CG2" s="5">
        <v>22</v>
      </c>
      <c r="CH2" s="5">
        <v>23</v>
      </c>
      <c r="CI2" s="5">
        <v>24</v>
      </c>
      <c r="CJ2" s="5">
        <v>25</v>
      </c>
      <c r="CK2" s="5">
        <v>26</v>
      </c>
      <c r="CL2" s="5">
        <v>27</v>
      </c>
      <c r="CM2" s="5">
        <v>28</v>
      </c>
      <c r="CN2" s="5">
        <v>29</v>
      </c>
      <c r="CO2" s="5">
        <v>30</v>
      </c>
      <c r="CP2" s="5">
        <v>31</v>
      </c>
      <c r="CQ2" s="5" t="s">
        <v>11</v>
      </c>
      <c r="CR2" s="5">
        <v>1</v>
      </c>
      <c r="CS2" s="5">
        <v>2</v>
      </c>
      <c r="CT2" s="5">
        <v>3</v>
      </c>
      <c r="CU2" s="5">
        <v>4</v>
      </c>
      <c r="CV2" s="5">
        <v>5</v>
      </c>
      <c r="CW2" s="5">
        <v>6</v>
      </c>
      <c r="CX2" s="5">
        <v>7</v>
      </c>
      <c r="CY2" s="5">
        <v>8</v>
      </c>
      <c r="CZ2" s="5">
        <v>9</v>
      </c>
      <c r="DA2" s="5">
        <v>10</v>
      </c>
      <c r="DB2" s="5">
        <v>11</v>
      </c>
      <c r="DC2" s="5">
        <v>12</v>
      </c>
      <c r="DD2" s="5">
        <v>13</v>
      </c>
      <c r="DE2" s="5">
        <v>14</v>
      </c>
      <c r="DF2" s="5">
        <v>15</v>
      </c>
      <c r="DG2" s="5">
        <v>16</v>
      </c>
      <c r="DH2" s="5">
        <v>17</v>
      </c>
      <c r="DI2" s="5">
        <v>18</v>
      </c>
      <c r="DJ2" s="5">
        <v>19</v>
      </c>
      <c r="DK2" s="5">
        <v>20</v>
      </c>
      <c r="DL2" s="5">
        <v>21</v>
      </c>
      <c r="DM2" s="5">
        <v>22</v>
      </c>
      <c r="DN2" s="5">
        <v>23</v>
      </c>
      <c r="DO2" s="5">
        <v>24</v>
      </c>
      <c r="DP2" s="5">
        <v>25</v>
      </c>
      <c r="DQ2" s="5">
        <v>26</v>
      </c>
      <c r="DR2" s="5">
        <v>27</v>
      </c>
      <c r="DS2" s="5">
        <v>28</v>
      </c>
      <c r="DT2" s="5">
        <v>29</v>
      </c>
      <c r="DU2" s="5">
        <v>30</v>
      </c>
      <c r="DV2" s="5">
        <v>31</v>
      </c>
      <c r="DW2" s="5" t="s">
        <v>11</v>
      </c>
    </row>
    <row r="3" spans="1:127" x14ac:dyDescent="0.25">
      <c r="B3" t="s">
        <v>2</v>
      </c>
      <c r="K3" s="2">
        <v>13184</v>
      </c>
      <c r="L3" s="2">
        <v>2390</v>
      </c>
      <c r="M3" s="2">
        <v>20244.439999999999</v>
      </c>
      <c r="O3" s="2">
        <v>25564.46</v>
      </c>
      <c r="Q3" s="2">
        <v>7200.59</v>
      </c>
      <c r="S3" s="2">
        <v>20205.05</v>
      </c>
      <c r="V3" s="2">
        <v>1538.5</v>
      </c>
      <c r="AA3" s="2">
        <v>4055.44</v>
      </c>
      <c r="AD3" s="2">
        <v>737</v>
      </c>
      <c r="AE3" s="2">
        <v>5461.62</v>
      </c>
      <c r="AH3" s="2">
        <f>SUM(C3:AG3)</f>
        <v>100581.1</v>
      </c>
      <c r="AM3" s="2">
        <v>2525</v>
      </c>
      <c r="AO3" s="2">
        <v>1177</v>
      </c>
      <c r="AX3" s="2">
        <v>12088</v>
      </c>
      <c r="BI3" s="2">
        <v>24985</v>
      </c>
      <c r="BK3" s="2">
        <f t="shared" ref="BK3:BK12" si="0">SUM(AI3:BJ3)</f>
        <v>40775</v>
      </c>
      <c r="BL3" s="2">
        <v>92667.35</v>
      </c>
      <c r="BM3" s="2">
        <v>22351</v>
      </c>
      <c r="BN3" s="2">
        <v>10976.68</v>
      </c>
      <c r="BO3" s="2">
        <v>809.02</v>
      </c>
      <c r="BP3" s="2">
        <v>4980</v>
      </c>
      <c r="BQ3" s="2">
        <v>5743.88</v>
      </c>
      <c r="BR3" s="2">
        <v>22411</v>
      </c>
      <c r="BS3" s="2">
        <v>2124.29</v>
      </c>
      <c r="BT3" s="2">
        <v>800</v>
      </c>
      <c r="BU3" s="2">
        <v>6294.98</v>
      </c>
      <c r="BV3" s="2">
        <v>346.8</v>
      </c>
      <c r="CQ3" s="2">
        <f>SUM(BL3:CP3)</f>
        <v>169505</v>
      </c>
      <c r="DW3" s="2">
        <f>SUM(CR3:DV3)</f>
        <v>0</v>
      </c>
    </row>
    <row r="4" spans="1:127" x14ac:dyDescent="0.25">
      <c r="B4" t="s">
        <v>3</v>
      </c>
      <c r="K4" s="2">
        <v>350</v>
      </c>
      <c r="L4" s="2">
        <v>1000</v>
      </c>
      <c r="Q4" s="2">
        <v>2000</v>
      </c>
      <c r="AD4" s="2">
        <v>1500</v>
      </c>
      <c r="AH4" s="2">
        <f t="shared" ref="AH4:AH51" si="1">SUM(C4:AG4)</f>
        <v>4850</v>
      </c>
      <c r="AW4" s="2">
        <v>1500</v>
      </c>
      <c r="AY4" s="2">
        <v>1299.6500000000001</v>
      </c>
      <c r="BH4" s="2">
        <v>1499.8</v>
      </c>
      <c r="BK4" s="2">
        <f t="shared" si="0"/>
        <v>4299.45</v>
      </c>
      <c r="BL4" s="2">
        <v>1300</v>
      </c>
      <c r="BV4" s="2">
        <v>1500</v>
      </c>
      <c r="CQ4" s="2">
        <f t="shared" ref="CQ4:CQ51" si="2">SUM(BL4:CP4)</f>
        <v>2800</v>
      </c>
      <c r="DW4" s="2">
        <f t="shared" ref="DW4:DW51" si="3">SUM(CR4:DV4)</f>
        <v>0</v>
      </c>
    </row>
    <row r="5" spans="1:127" x14ac:dyDescent="0.25">
      <c r="B5" t="s">
        <v>152</v>
      </c>
      <c r="AW5" s="2">
        <v>22000</v>
      </c>
      <c r="BK5" s="2">
        <f t="shared" si="0"/>
        <v>22000</v>
      </c>
      <c r="CG5" s="2">
        <v>2535</v>
      </c>
      <c r="CQ5" s="2">
        <f t="shared" si="2"/>
        <v>2535</v>
      </c>
      <c r="DW5" s="2">
        <f t="shared" si="3"/>
        <v>0</v>
      </c>
    </row>
    <row r="6" spans="1:127" x14ac:dyDescent="0.25">
      <c r="B6" t="s">
        <v>4</v>
      </c>
      <c r="AH6" s="2">
        <f t="shared" si="1"/>
        <v>0</v>
      </c>
      <c r="BK6" s="2">
        <f t="shared" si="0"/>
        <v>0</v>
      </c>
      <c r="CQ6" s="2">
        <f t="shared" si="2"/>
        <v>0</v>
      </c>
      <c r="DW6" s="2">
        <f t="shared" si="3"/>
        <v>0</v>
      </c>
    </row>
    <row r="7" spans="1:127" ht="15" customHeight="1" outlineLevel="1" x14ac:dyDescent="0.25">
      <c r="B7" s="47" t="s">
        <v>182</v>
      </c>
      <c r="O7" s="2">
        <v>2000</v>
      </c>
      <c r="V7" s="2">
        <v>5000</v>
      </c>
      <c r="AD7" s="2">
        <v>15500</v>
      </c>
      <c r="AH7" s="2">
        <f t="shared" si="1"/>
        <v>22500</v>
      </c>
      <c r="AV7" s="2">
        <v>949.68</v>
      </c>
      <c r="AX7" s="2">
        <v>2000</v>
      </c>
      <c r="BK7" s="2">
        <f t="shared" si="0"/>
        <v>2949.68</v>
      </c>
      <c r="CQ7" s="2">
        <f t="shared" si="2"/>
        <v>0</v>
      </c>
      <c r="DW7" s="2">
        <f t="shared" si="3"/>
        <v>0</v>
      </c>
    </row>
    <row r="8" spans="1:127" ht="15" customHeight="1" outlineLevel="1" x14ac:dyDescent="0.25">
      <c r="B8" s="47" t="s">
        <v>87</v>
      </c>
      <c r="K8" s="2">
        <v>150</v>
      </c>
      <c r="AH8" s="2">
        <f t="shared" si="1"/>
        <v>150</v>
      </c>
      <c r="BK8" s="2">
        <f t="shared" si="0"/>
        <v>0</v>
      </c>
      <c r="CQ8" s="2">
        <f t="shared" si="2"/>
        <v>0</v>
      </c>
      <c r="DW8" s="2">
        <f t="shared" si="3"/>
        <v>0</v>
      </c>
    </row>
    <row r="9" spans="1:127" ht="15" customHeight="1" outlineLevel="1" x14ac:dyDescent="0.25">
      <c r="B9" s="47" t="s">
        <v>12</v>
      </c>
      <c r="AH9" s="2">
        <f t="shared" si="1"/>
        <v>0</v>
      </c>
      <c r="BK9" s="2">
        <f t="shared" si="0"/>
        <v>0</v>
      </c>
      <c r="CQ9" s="2">
        <f t="shared" si="2"/>
        <v>0</v>
      </c>
      <c r="DW9" s="2">
        <f t="shared" si="3"/>
        <v>0</v>
      </c>
    </row>
    <row r="10" spans="1:127" ht="15" customHeight="1" outlineLevel="2" x14ac:dyDescent="0.25">
      <c r="B10" s="47" t="s">
        <v>91</v>
      </c>
      <c r="C10" s="2">
        <v>600</v>
      </c>
      <c r="O10" s="2">
        <v>1180.71</v>
      </c>
      <c r="S10" s="2">
        <v>576.75</v>
      </c>
      <c r="V10" s="2">
        <v>1529</v>
      </c>
      <c r="AC10" s="2">
        <v>859</v>
      </c>
      <c r="AD10" s="2">
        <v>404.86</v>
      </c>
      <c r="AE10" s="2">
        <v>1220.21</v>
      </c>
      <c r="AH10" s="2">
        <f t="shared" si="1"/>
        <v>6370.53</v>
      </c>
      <c r="AV10" s="2">
        <v>1778.42</v>
      </c>
      <c r="AW10" s="2">
        <v>230</v>
      </c>
      <c r="AX10" s="2">
        <v>788.16</v>
      </c>
      <c r="BH10" s="2">
        <v>1954.49</v>
      </c>
      <c r="BI10" s="2">
        <v>677</v>
      </c>
      <c r="BK10" s="2">
        <f t="shared" si="0"/>
        <v>5428.07</v>
      </c>
      <c r="BL10" s="2">
        <v>545.26</v>
      </c>
      <c r="BN10" s="2">
        <v>2262.42</v>
      </c>
      <c r="BO10" s="2">
        <v>829.95</v>
      </c>
      <c r="BP10" s="2">
        <v>263.31</v>
      </c>
      <c r="BQ10" s="2">
        <v>1201.51</v>
      </c>
      <c r="BR10" s="2">
        <v>589.36</v>
      </c>
      <c r="CG10" s="2">
        <v>598.5</v>
      </c>
      <c r="CQ10" s="2">
        <f t="shared" si="2"/>
        <v>6290.3099999999995</v>
      </c>
      <c r="DW10" s="2">
        <f t="shared" si="3"/>
        <v>0</v>
      </c>
    </row>
    <row r="11" spans="1:127" ht="15" customHeight="1" outlineLevel="2" x14ac:dyDescent="0.25">
      <c r="B11" s="47" t="s">
        <v>92</v>
      </c>
      <c r="K11" s="2">
        <v>150</v>
      </c>
      <c r="M11" s="2">
        <v>60</v>
      </c>
      <c r="Q11" s="2">
        <v>360.7</v>
      </c>
      <c r="S11" s="2">
        <v>277.93</v>
      </c>
      <c r="AE11" s="2">
        <v>272.29000000000002</v>
      </c>
      <c r="AH11" s="2">
        <f t="shared" si="1"/>
        <v>1120.92</v>
      </c>
      <c r="BH11" s="2">
        <v>30</v>
      </c>
      <c r="BK11" s="2">
        <f t="shared" si="0"/>
        <v>30</v>
      </c>
      <c r="BN11" s="2">
        <v>86</v>
      </c>
      <c r="BP11" s="2">
        <v>180</v>
      </c>
      <c r="CQ11" s="2">
        <f t="shared" si="2"/>
        <v>266</v>
      </c>
      <c r="DW11" s="2">
        <f t="shared" si="3"/>
        <v>0</v>
      </c>
    </row>
    <row r="12" spans="1:127" ht="15" customHeight="1" outlineLevel="2" x14ac:dyDescent="0.25">
      <c r="B12" s="47" t="s">
        <v>93</v>
      </c>
      <c r="C12" s="2">
        <v>591</v>
      </c>
      <c r="Q12" s="2">
        <v>180</v>
      </c>
      <c r="S12" s="2">
        <v>1000</v>
      </c>
      <c r="AA12" s="2">
        <v>200</v>
      </c>
      <c r="AC12" s="2">
        <v>200</v>
      </c>
      <c r="AH12" s="2">
        <f t="shared" si="1"/>
        <v>2171</v>
      </c>
      <c r="AV12" s="2">
        <v>850</v>
      </c>
      <c r="AY12" s="2">
        <v>339.05</v>
      </c>
      <c r="BH12" s="2">
        <v>500</v>
      </c>
      <c r="BI12" s="2">
        <v>905</v>
      </c>
      <c r="BK12" s="2">
        <f t="shared" si="0"/>
        <v>2594.0500000000002</v>
      </c>
      <c r="BN12" s="2">
        <v>750</v>
      </c>
      <c r="BO12" s="2">
        <v>398</v>
      </c>
      <c r="BR12" s="2">
        <v>735</v>
      </c>
      <c r="CG12" s="2">
        <v>867</v>
      </c>
      <c r="CQ12" s="2">
        <f t="shared" si="2"/>
        <v>2750</v>
      </c>
      <c r="DW12" s="2">
        <f t="shared" si="3"/>
        <v>0</v>
      </c>
    </row>
    <row r="13" spans="1:127" ht="15" customHeight="1" outlineLevel="2" x14ac:dyDescent="0.25">
      <c r="B13" s="47" t="s">
        <v>183</v>
      </c>
      <c r="K13" s="2">
        <v>44095.199999999997</v>
      </c>
      <c r="AA13" s="2">
        <v>67359.78</v>
      </c>
      <c r="AH13" s="2">
        <f t="shared" si="1"/>
        <v>111454.98</v>
      </c>
      <c r="BK13" s="2">
        <f>SUM(AI13:BJ13)</f>
        <v>0</v>
      </c>
      <c r="CQ13" s="2">
        <f t="shared" si="2"/>
        <v>0</v>
      </c>
      <c r="DW13" s="2">
        <f t="shared" si="3"/>
        <v>0</v>
      </c>
    </row>
    <row r="14" spans="1:127" ht="15" customHeight="1" outlineLevel="2" x14ac:dyDescent="0.25">
      <c r="B14" s="47" t="s">
        <v>249</v>
      </c>
      <c r="BR14" s="2">
        <v>5624</v>
      </c>
      <c r="CQ14" s="2">
        <f t="shared" si="2"/>
        <v>5624</v>
      </c>
    </row>
    <row r="15" spans="1:127" ht="15" customHeight="1" outlineLevel="2" x14ac:dyDescent="0.25">
      <c r="B15" s="47" t="s">
        <v>103</v>
      </c>
      <c r="K15" s="2">
        <v>30000</v>
      </c>
      <c r="AH15" s="2">
        <f t="shared" si="1"/>
        <v>30000</v>
      </c>
      <c r="AZ15" s="2">
        <v>2097.77</v>
      </c>
      <c r="BI15" s="2">
        <v>2000</v>
      </c>
      <c r="BK15" s="2">
        <f t="shared" ref="BK15:BK51" si="4">SUM(AI15:BJ15)</f>
        <v>4097.7700000000004</v>
      </c>
      <c r="BL15" s="2">
        <v>7070</v>
      </c>
      <c r="CQ15" s="2">
        <f t="shared" si="2"/>
        <v>7070</v>
      </c>
      <c r="DW15" s="2">
        <f t="shared" si="3"/>
        <v>0</v>
      </c>
    </row>
    <row r="16" spans="1:127" ht="15" customHeight="1" outlineLevel="2" x14ac:dyDescent="0.25">
      <c r="B16" s="47" t="s">
        <v>153</v>
      </c>
      <c r="AZ16" s="2">
        <v>10000</v>
      </c>
      <c r="BI16" s="2">
        <v>226</v>
      </c>
      <c r="BK16" s="2">
        <f t="shared" si="4"/>
        <v>10226</v>
      </c>
      <c r="BQ16" s="2">
        <v>242.6</v>
      </c>
      <c r="BR16" s="2">
        <v>364</v>
      </c>
      <c r="BS16" s="2">
        <v>500</v>
      </c>
      <c r="CF16" s="2">
        <v>273</v>
      </c>
      <c r="CG16" s="2">
        <v>3900</v>
      </c>
      <c r="CQ16" s="2">
        <f t="shared" si="2"/>
        <v>5279.6</v>
      </c>
      <c r="DW16" s="2">
        <f t="shared" si="3"/>
        <v>0</v>
      </c>
    </row>
    <row r="17" spans="2:127" ht="15" customHeight="1" outlineLevel="2" x14ac:dyDescent="0.25">
      <c r="B17" s="47"/>
      <c r="AH17" s="2">
        <f t="shared" si="1"/>
        <v>0</v>
      </c>
      <c r="BK17" s="2">
        <f t="shared" si="4"/>
        <v>0</v>
      </c>
      <c r="CQ17" s="2">
        <f t="shared" si="2"/>
        <v>0</v>
      </c>
      <c r="DW17" s="2">
        <f t="shared" si="3"/>
        <v>0</v>
      </c>
    </row>
    <row r="18" spans="2:127" ht="15" customHeight="1" outlineLevel="1" x14ac:dyDescent="0.25">
      <c r="B18" s="47" t="s">
        <v>5</v>
      </c>
      <c r="Q18" s="2">
        <v>4000</v>
      </c>
      <c r="S18" s="2">
        <v>2500</v>
      </c>
      <c r="U18" s="2">
        <v>322</v>
      </c>
      <c r="AH18" s="2">
        <f t="shared" si="1"/>
        <v>6822</v>
      </c>
      <c r="BH18" s="2">
        <v>3300</v>
      </c>
      <c r="BK18" s="2">
        <f t="shared" si="4"/>
        <v>3300</v>
      </c>
      <c r="BL18" s="2">
        <v>4300</v>
      </c>
      <c r="BM18" s="2">
        <v>2300</v>
      </c>
      <c r="BN18" s="2">
        <v>1500</v>
      </c>
      <c r="BQ18" s="2">
        <v>5000</v>
      </c>
      <c r="BR18" s="2">
        <v>2000</v>
      </c>
      <c r="BS18" s="2">
        <v>5300</v>
      </c>
      <c r="BT18" s="2">
        <v>3000</v>
      </c>
      <c r="CA18" s="2">
        <v>300</v>
      </c>
      <c r="CB18" s="2">
        <v>6999.8</v>
      </c>
      <c r="CG18" s="2">
        <v>4300</v>
      </c>
      <c r="CQ18" s="2">
        <f t="shared" si="2"/>
        <v>34999.800000000003</v>
      </c>
      <c r="DW18" s="2">
        <f t="shared" si="3"/>
        <v>0</v>
      </c>
    </row>
    <row r="19" spans="2:127" ht="15" customHeight="1" outlineLevel="1" x14ac:dyDescent="0.25">
      <c r="B19" s="47" t="s">
        <v>248</v>
      </c>
      <c r="V19" s="2">
        <v>5000</v>
      </c>
      <c r="AH19" s="2">
        <f t="shared" si="1"/>
        <v>5000</v>
      </c>
      <c r="BK19" s="2">
        <f t="shared" si="4"/>
        <v>0</v>
      </c>
      <c r="BL19" s="2">
        <v>3030</v>
      </c>
      <c r="CQ19" s="2">
        <f t="shared" si="2"/>
        <v>3030</v>
      </c>
      <c r="DW19" s="2">
        <f t="shared" si="3"/>
        <v>0</v>
      </c>
    </row>
    <row r="20" spans="2:127" ht="15" customHeight="1" outlineLevel="1" x14ac:dyDescent="0.25">
      <c r="B20" s="47" t="s">
        <v>6</v>
      </c>
      <c r="AH20" s="2">
        <f t="shared" si="1"/>
        <v>0</v>
      </c>
      <c r="BK20" s="2">
        <f t="shared" si="4"/>
        <v>0</v>
      </c>
      <c r="CQ20" s="2">
        <f t="shared" si="2"/>
        <v>0</v>
      </c>
      <c r="DW20" s="2">
        <f t="shared" si="3"/>
        <v>0</v>
      </c>
    </row>
    <row r="21" spans="2:127" x14ac:dyDescent="0.25">
      <c r="B21" t="s">
        <v>37</v>
      </c>
      <c r="AH21" s="2">
        <f t="shared" si="1"/>
        <v>0</v>
      </c>
      <c r="BK21" s="2">
        <f t="shared" si="4"/>
        <v>0</v>
      </c>
      <c r="CQ21" s="2">
        <f t="shared" si="2"/>
        <v>0</v>
      </c>
      <c r="DW21" s="2">
        <f t="shared" si="3"/>
        <v>0</v>
      </c>
    </row>
    <row r="22" spans="2:127" x14ac:dyDescent="0.25">
      <c r="B22" t="s">
        <v>7</v>
      </c>
      <c r="V22" s="2">
        <v>20000</v>
      </c>
      <c r="AH22" s="2">
        <f t="shared" si="1"/>
        <v>20000</v>
      </c>
      <c r="AX22" s="2">
        <v>35400</v>
      </c>
      <c r="BK22" s="2">
        <f t="shared" si="4"/>
        <v>35400</v>
      </c>
      <c r="CQ22" s="2">
        <f t="shared" si="2"/>
        <v>0</v>
      </c>
      <c r="DW22" s="2">
        <f t="shared" si="3"/>
        <v>0</v>
      </c>
    </row>
    <row r="23" spans="2:127" x14ac:dyDescent="0.25">
      <c r="B23" t="s">
        <v>247</v>
      </c>
      <c r="C23" s="2">
        <v>100</v>
      </c>
      <c r="K23" s="2">
        <v>40</v>
      </c>
      <c r="L23" s="2">
        <v>200</v>
      </c>
      <c r="O23" s="2">
        <v>500</v>
      </c>
      <c r="AA23" s="2">
        <v>300</v>
      </c>
      <c r="AE23" s="2">
        <v>200</v>
      </c>
      <c r="AH23" s="2">
        <f t="shared" si="1"/>
        <v>1340</v>
      </c>
      <c r="AM23" s="2">
        <v>300</v>
      </c>
      <c r="AV23" s="2">
        <v>200</v>
      </c>
      <c r="AY23" s="2">
        <v>300</v>
      </c>
      <c r="BK23" s="2">
        <f t="shared" si="4"/>
        <v>800</v>
      </c>
      <c r="BL23" s="2">
        <v>1000</v>
      </c>
      <c r="CQ23" s="2">
        <f t="shared" si="2"/>
        <v>1000</v>
      </c>
      <c r="DW23" s="2">
        <f t="shared" si="3"/>
        <v>0</v>
      </c>
    </row>
    <row r="24" spans="2:127" x14ac:dyDescent="0.25">
      <c r="B24" t="s">
        <v>8</v>
      </c>
      <c r="V24" s="2">
        <v>300</v>
      </c>
      <c r="AA24" s="2">
        <v>50</v>
      </c>
      <c r="AH24" s="2">
        <f t="shared" si="1"/>
        <v>350</v>
      </c>
      <c r="AV24" s="2">
        <v>500</v>
      </c>
      <c r="BK24" s="2">
        <f t="shared" si="4"/>
        <v>500</v>
      </c>
      <c r="CQ24" s="2">
        <f t="shared" si="2"/>
        <v>0</v>
      </c>
      <c r="DW24" s="2">
        <f t="shared" si="3"/>
        <v>0</v>
      </c>
    </row>
    <row r="25" spans="2:127" x14ac:dyDescent="0.25">
      <c r="B25" t="s">
        <v>104</v>
      </c>
      <c r="BK25" s="2">
        <f t="shared" si="4"/>
        <v>0</v>
      </c>
      <c r="CQ25" s="2">
        <f t="shared" si="2"/>
        <v>0</v>
      </c>
    </row>
    <row r="26" spans="2:127" x14ac:dyDescent="0.25">
      <c r="B26" t="s">
        <v>9</v>
      </c>
      <c r="K26" s="2">
        <v>600</v>
      </c>
      <c r="M26" s="2">
        <v>400</v>
      </c>
      <c r="Q26" s="2">
        <v>2300</v>
      </c>
      <c r="V26" s="2">
        <v>1550</v>
      </c>
      <c r="AH26" s="2">
        <f t="shared" si="1"/>
        <v>4850</v>
      </c>
      <c r="AV26" s="2">
        <v>800</v>
      </c>
      <c r="AW26" s="2">
        <v>3000</v>
      </c>
      <c r="AX26" s="2">
        <v>1100</v>
      </c>
      <c r="AY26" s="2">
        <v>2000</v>
      </c>
      <c r="AZ26" s="2">
        <v>450</v>
      </c>
      <c r="BI26" s="2">
        <v>500</v>
      </c>
      <c r="BK26" s="2">
        <f t="shared" si="4"/>
        <v>7850</v>
      </c>
      <c r="BL26" s="2">
        <v>1700</v>
      </c>
      <c r="BM26" s="2">
        <v>200</v>
      </c>
      <c r="BN26" s="2">
        <v>450</v>
      </c>
      <c r="BO26" s="2">
        <v>400</v>
      </c>
      <c r="BP26" s="2">
        <v>1000</v>
      </c>
      <c r="BQ26" s="2">
        <v>1150</v>
      </c>
      <c r="BR26" s="2">
        <v>400</v>
      </c>
      <c r="CA26" s="2">
        <v>700</v>
      </c>
      <c r="CQ26" s="2">
        <f t="shared" si="2"/>
        <v>6000</v>
      </c>
      <c r="DW26" s="2">
        <f t="shared" si="3"/>
        <v>0</v>
      </c>
    </row>
    <row r="27" spans="2:127" x14ac:dyDescent="0.25">
      <c r="B27" t="s">
        <v>10</v>
      </c>
      <c r="Q27" s="2">
        <v>200</v>
      </c>
      <c r="V27" s="2">
        <v>2000</v>
      </c>
      <c r="AH27" s="2">
        <f t="shared" si="1"/>
        <v>2200</v>
      </c>
      <c r="AW27" s="2">
        <v>1500</v>
      </c>
      <c r="AZ27" s="2">
        <v>300</v>
      </c>
      <c r="BK27" s="2">
        <f t="shared" si="4"/>
        <v>1800</v>
      </c>
      <c r="BL27" s="2">
        <v>300</v>
      </c>
      <c r="BM27" s="2">
        <v>1200</v>
      </c>
      <c r="BN27" s="2">
        <v>800</v>
      </c>
      <c r="BP27" s="2">
        <v>950</v>
      </c>
      <c r="BR27" s="2">
        <v>300</v>
      </c>
      <c r="CA27" s="2">
        <v>300</v>
      </c>
      <c r="CQ27" s="2">
        <f t="shared" si="2"/>
        <v>3850</v>
      </c>
      <c r="DW27" s="2">
        <f t="shared" si="3"/>
        <v>0</v>
      </c>
    </row>
    <row r="28" spans="2:127" x14ac:dyDescent="0.25">
      <c r="B28" t="s">
        <v>154</v>
      </c>
      <c r="AH28" s="2">
        <f t="shared" si="1"/>
        <v>0</v>
      </c>
      <c r="BH28" s="2">
        <v>300</v>
      </c>
      <c r="BK28" s="2">
        <f t="shared" si="4"/>
        <v>300</v>
      </c>
      <c r="BQ28" s="2">
        <v>19500</v>
      </c>
      <c r="CA28" s="2">
        <v>1800</v>
      </c>
      <c r="CG28" s="2">
        <v>13405</v>
      </c>
      <c r="CQ28" s="2">
        <f t="shared" si="2"/>
        <v>34705</v>
      </c>
      <c r="DW28" s="2">
        <f t="shared" si="3"/>
        <v>0</v>
      </c>
    </row>
    <row r="29" spans="2:127" x14ac:dyDescent="0.25">
      <c r="B29" t="s">
        <v>13</v>
      </c>
      <c r="M29" s="2">
        <v>216.8</v>
      </c>
      <c r="S29" s="2">
        <v>127.8</v>
      </c>
      <c r="AH29" s="2">
        <f t="shared" si="1"/>
        <v>344.6</v>
      </c>
      <c r="AY29" s="2">
        <v>152.1</v>
      </c>
      <c r="BK29" s="2">
        <f t="shared" si="4"/>
        <v>152.1</v>
      </c>
      <c r="BM29" s="2">
        <v>361.43</v>
      </c>
      <c r="BN29" s="2">
        <v>46</v>
      </c>
      <c r="BO29" s="2">
        <v>411.89</v>
      </c>
      <c r="BP29" s="2">
        <v>90</v>
      </c>
      <c r="CQ29" s="2">
        <f t="shared" si="2"/>
        <v>909.31999999999994</v>
      </c>
      <c r="DW29" s="2">
        <f t="shared" si="3"/>
        <v>0</v>
      </c>
    </row>
    <row r="30" spans="2:127" x14ac:dyDescent="0.25">
      <c r="B30" t="s">
        <v>34</v>
      </c>
      <c r="AH30" s="2">
        <f t="shared" si="1"/>
        <v>0</v>
      </c>
      <c r="BK30" s="2">
        <f t="shared" si="4"/>
        <v>0</v>
      </c>
      <c r="BL30" s="2">
        <v>374</v>
      </c>
      <c r="CQ30" s="2">
        <f t="shared" si="2"/>
        <v>374</v>
      </c>
      <c r="DW30" s="2">
        <f t="shared" si="3"/>
        <v>0</v>
      </c>
    </row>
    <row r="31" spans="2:127" x14ac:dyDescent="0.25">
      <c r="B31" t="s">
        <v>40</v>
      </c>
      <c r="AH31" s="2">
        <f t="shared" si="1"/>
        <v>0</v>
      </c>
      <c r="BK31" s="2">
        <f t="shared" si="4"/>
        <v>0</v>
      </c>
      <c r="CQ31" s="2">
        <f t="shared" si="2"/>
        <v>0</v>
      </c>
      <c r="DW31" s="2">
        <f t="shared" si="3"/>
        <v>0</v>
      </c>
    </row>
    <row r="32" spans="2:127" x14ac:dyDescent="0.25">
      <c r="B32" t="s">
        <v>150</v>
      </c>
      <c r="AH32" s="2">
        <f t="shared" si="1"/>
        <v>0</v>
      </c>
      <c r="BK32" s="2">
        <f t="shared" si="4"/>
        <v>0</v>
      </c>
      <c r="CQ32" s="2">
        <f t="shared" si="2"/>
        <v>0</v>
      </c>
      <c r="DW32" s="2">
        <f t="shared" si="3"/>
        <v>0</v>
      </c>
    </row>
    <row r="33" spans="2:127" x14ac:dyDescent="0.25">
      <c r="B33" s="47" t="s">
        <v>151</v>
      </c>
      <c r="AW33" s="2">
        <v>546</v>
      </c>
      <c r="BK33" s="2">
        <f t="shared" si="4"/>
        <v>546</v>
      </c>
      <c r="CQ33" s="2">
        <f t="shared" si="2"/>
        <v>0</v>
      </c>
      <c r="DW33" s="2">
        <f t="shared" si="3"/>
        <v>0</v>
      </c>
    </row>
    <row r="34" spans="2:127" x14ac:dyDescent="0.25">
      <c r="B34" t="s">
        <v>42</v>
      </c>
      <c r="AH34" s="2">
        <f t="shared" si="1"/>
        <v>0</v>
      </c>
      <c r="BK34" s="2">
        <f t="shared" si="4"/>
        <v>0</v>
      </c>
      <c r="CQ34" s="2">
        <f t="shared" si="2"/>
        <v>0</v>
      </c>
      <c r="DW34" s="2">
        <f t="shared" si="3"/>
        <v>0</v>
      </c>
    </row>
    <row r="35" spans="2:127" outlineLevel="1" x14ac:dyDescent="0.25">
      <c r="B35" s="47" t="s">
        <v>98</v>
      </c>
      <c r="AH35" s="2">
        <f t="shared" si="1"/>
        <v>0</v>
      </c>
      <c r="BK35" s="2">
        <f t="shared" si="4"/>
        <v>0</v>
      </c>
      <c r="CQ35" s="2">
        <f t="shared" si="2"/>
        <v>0</v>
      </c>
      <c r="DW35" s="2">
        <f t="shared" si="3"/>
        <v>0</v>
      </c>
    </row>
    <row r="36" spans="2:127" outlineLevel="1" x14ac:dyDescent="0.25">
      <c r="B36" s="47" t="s">
        <v>107</v>
      </c>
      <c r="O36" s="2">
        <v>10000</v>
      </c>
      <c r="AH36" s="2">
        <f t="shared" si="1"/>
        <v>10000</v>
      </c>
      <c r="BK36" s="2">
        <f t="shared" si="4"/>
        <v>0</v>
      </c>
      <c r="CQ36" s="2">
        <f t="shared" si="2"/>
        <v>0</v>
      </c>
      <c r="DW36" s="2">
        <f t="shared" si="3"/>
        <v>0</v>
      </c>
    </row>
    <row r="37" spans="2:127" outlineLevel="1" x14ac:dyDescent="0.25">
      <c r="B37" s="47" t="s">
        <v>43</v>
      </c>
      <c r="AH37" s="2">
        <f t="shared" si="1"/>
        <v>0</v>
      </c>
      <c r="BK37" s="2">
        <f t="shared" si="4"/>
        <v>0</v>
      </c>
      <c r="CQ37" s="2">
        <f t="shared" si="2"/>
        <v>0</v>
      </c>
      <c r="DW37" s="2">
        <f t="shared" si="3"/>
        <v>0</v>
      </c>
    </row>
    <row r="38" spans="2:127" x14ac:dyDescent="0.25">
      <c r="B38" t="s">
        <v>44</v>
      </c>
      <c r="AH38" s="2">
        <f t="shared" si="1"/>
        <v>0</v>
      </c>
      <c r="BK38" s="2">
        <f t="shared" si="4"/>
        <v>0</v>
      </c>
      <c r="CQ38" s="2">
        <f t="shared" si="2"/>
        <v>0</v>
      </c>
      <c r="DW38" s="2">
        <f t="shared" si="3"/>
        <v>0</v>
      </c>
    </row>
    <row r="39" spans="2:127" x14ac:dyDescent="0.25">
      <c r="B39" s="47" t="s">
        <v>45</v>
      </c>
      <c r="U39" s="2">
        <v>96</v>
      </c>
      <c r="AH39" s="2">
        <f t="shared" si="1"/>
        <v>96</v>
      </c>
      <c r="BK39" s="2">
        <f t="shared" si="4"/>
        <v>0</v>
      </c>
      <c r="CQ39" s="2">
        <f t="shared" si="2"/>
        <v>0</v>
      </c>
      <c r="DW39" s="2">
        <f t="shared" si="3"/>
        <v>0</v>
      </c>
    </row>
    <row r="40" spans="2:127" x14ac:dyDescent="0.25">
      <c r="B40" s="47" t="s">
        <v>110</v>
      </c>
      <c r="AH40" s="2">
        <f t="shared" si="1"/>
        <v>0</v>
      </c>
      <c r="BK40" s="2">
        <f t="shared" si="4"/>
        <v>0</v>
      </c>
      <c r="CQ40" s="2">
        <f t="shared" si="2"/>
        <v>0</v>
      </c>
      <c r="DW40" s="2">
        <f t="shared" si="3"/>
        <v>0</v>
      </c>
    </row>
    <row r="41" spans="2:127" x14ac:dyDescent="0.25">
      <c r="B41" t="s">
        <v>88</v>
      </c>
      <c r="AH41" s="2">
        <f t="shared" si="1"/>
        <v>0</v>
      </c>
      <c r="BK41" s="2">
        <f t="shared" si="4"/>
        <v>0</v>
      </c>
      <c r="CQ41" s="2">
        <f t="shared" si="2"/>
        <v>0</v>
      </c>
      <c r="DW41" s="2">
        <f t="shared" si="3"/>
        <v>0</v>
      </c>
    </row>
    <row r="42" spans="2:127" x14ac:dyDescent="0.25">
      <c r="B42" s="47" t="s">
        <v>112</v>
      </c>
      <c r="AC42" s="2">
        <v>1617.84</v>
      </c>
      <c r="AE42" s="2">
        <v>2923.54</v>
      </c>
      <c r="AH42" s="2">
        <f t="shared" si="1"/>
        <v>4541.38</v>
      </c>
      <c r="AW42" s="2">
        <v>2399</v>
      </c>
      <c r="AX42" s="2">
        <v>5783.68</v>
      </c>
      <c r="AY42" s="2">
        <v>2754.35</v>
      </c>
      <c r="BK42" s="2">
        <f t="shared" si="4"/>
        <v>10937.03</v>
      </c>
      <c r="BO42" s="2">
        <v>1878.89</v>
      </c>
      <c r="CQ42" s="2">
        <f t="shared" si="2"/>
        <v>1878.89</v>
      </c>
      <c r="DW42" s="2">
        <f t="shared" si="3"/>
        <v>0</v>
      </c>
    </row>
    <row r="43" spans="2:127" x14ac:dyDescent="0.25">
      <c r="B43" s="47" t="s">
        <v>113</v>
      </c>
      <c r="Q43" s="2">
        <v>1000</v>
      </c>
      <c r="AE43" s="2">
        <v>1600</v>
      </c>
      <c r="AH43" s="2">
        <f t="shared" si="1"/>
        <v>2600</v>
      </c>
      <c r="AX43" s="2">
        <v>2900</v>
      </c>
      <c r="AY43" s="2">
        <v>2000</v>
      </c>
      <c r="BK43" s="2">
        <f t="shared" si="4"/>
        <v>4900</v>
      </c>
      <c r="CQ43" s="2">
        <f t="shared" si="2"/>
        <v>0</v>
      </c>
      <c r="DW43" s="2">
        <f t="shared" si="3"/>
        <v>0</v>
      </c>
    </row>
    <row r="44" spans="2:127" x14ac:dyDescent="0.25">
      <c r="B44" s="26" t="s">
        <v>111</v>
      </c>
      <c r="Q44" s="2">
        <v>580</v>
      </c>
      <c r="AD44" s="2">
        <v>1250</v>
      </c>
      <c r="AH44" s="2">
        <f t="shared" si="1"/>
        <v>1830</v>
      </c>
      <c r="BK44" s="2">
        <f t="shared" si="4"/>
        <v>0</v>
      </c>
      <c r="CQ44" s="2">
        <f t="shared" si="2"/>
        <v>0</v>
      </c>
      <c r="DW44" s="2">
        <f t="shared" si="3"/>
        <v>0</v>
      </c>
    </row>
    <row r="45" spans="2:127" x14ac:dyDescent="0.25">
      <c r="B45" t="s">
        <v>89</v>
      </c>
      <c r="AD45" s="2">
        <v>60</v>
      </c>
      <c r="AH45" s="2">
        <f t="shared" si="1"/>
        <v>60</v>
      </c>
      <c r="BK45" s="2">
        <f t="shared" si="4"/>
        <v>0</v>
      </c>
      <c r="BL45" s="2">
        <v>60</v>
      </c>
      <c r="CQ45" s="2">
        <f t="shared" si="2"/>
        <v>60</v>
      </c>
      <c r="DW45" s="2">
        <f t="shared" si="3"/>
        <v>0</v>
      </c>
    </row>
    <row r="46" spans="2:127" x14ac:dyDescent="0.25">
      <c r="B46" t="s">
        <v>109</v>
      </c>
      <c r="Q46" s="2">
        <v>1000</v>
      </c>
      <c r="AH46" s="2">
        <f t="shared" si="1"/>
        <v>1000</v>
      </c>
      <c r="BK46" s="2">
        <f t="shared" si="4"/>
        <v>0</v>
      </c>
      <c r="CQ46" s="2">
        <f t="shared" si="2"/>
        <v>0</v>
      </c>
      <c r="DW46" s="2">
        <f t="shared" si="3"/>
        <v>0</v>
      </c>
    </row>
    <row r="47" spans="2:127" x14ac:dyDescent="0.25">
      <c r="B47" t="s">
        <v>114</v>
      </c>
      <c r="S47" s="2">
        <v>2910.55</v>
      </c>
      <c r="AC47" s="2">
        <v>3988.07</v>
      </c>
      <c r="AE47" s="2">
        <v>3784.88</v>
      </c>
      <c r="AH47" s="2">
        <f t="shared" si="1"/>
        <v>10683.5</v>
      </c>
      <c r="AV47" s="2">
        <v>495.09</v>
      </c>
      <c r="BH47" s="2">
        <v>111.01</v>
      </c>
      <c r="BK47" s="2">
        <f t="shared" si="4"/>
        <v>606.1</v>
      </c>
      <c r="BO47" s="2">
        <v>2628.1</v>
      </c>
      <c r="BQ47" s="2">
        <v>9.3000000000000007</v>
      </c>
      <c r="CQ47" s="2">
        <f t="shared" si="2"/>
        <v>2637.4</v>
      </c>
      <c r="DW47" s="2">
        <f t="shared" si="3"/>
        <v>0</v>
      </c>
    </row>
    <row r="48" spans="2:127" x14ac:dyDescent="0.25">
      <c r="B48" t="s">
        <v>255</v>
      </c>
      <c r="AH48" s="2">
        <f t="shared" si="1"/>
        <v>0</v>
      </c>
      <c r="BK48" s="2">
        <f t="shared" si="4"/>
        <v>0</v>
      </c>
      <c r="CG48" s="2">
        <v>110.7</v>
      </c>
      <c r="CQ48" s="2">
        <f t="shared" si="2"/>
        <v>110.7</v>
      </c>
    </row>
    <row r="49" spans="2:127" x14ac:dyDescent="0.25">
      <c r="B49" t="s">
        <v>117</v>
      </c>
      <c r="AC49" s="2">
        <v>1200</v>
      </c>
      <c r="AE49" s="2">
        <v>1600</v>
      </c>
      <c r="AH49" s="2">
        <f t="shared" si="1"/>
        <v>2800</v>
      </c>
      <c r="AW49" s="2">
        <v>2000</v>
      </c>
      <c r="AX49" s="2">
        <v>1500</v>
      </c>
      <c r="BK49" s="2">
        <f t="shared" si="4"/>
        <v>3500</v>
      </c>
      <c r="CQ49" s="2">
        <f t="shared" si="2"/>
        <v>0</v>
      </c>
      <c r="DW49" s="2">
        <f t="shared" si="3"/>
        <v>0</v>
      </c>
    </row>
    <row r="50" spans="2:127" x14ac:dyDescent="0.25">
      <c r="B50" t="s">
        <v>153</v>
      </c>
      <c r="BI50" s="2">
        <v>277</v>
      </c>
      <c r="BK50" s="2">
        <f t="shared" si="4"/>
        <v>277</v>
      </c>
      <c r="CQ50" s="2">
        <f t="shared" si="2"/>
        <v>0</v>
      </c>
    </row>
    <row r="51" spans="2:127" x14ac:dyDescent="0.25">
      <c r="AH51" s="2">
        <f t="shared" si="1"/>
        <v>0</v>
      </c>
      <c r="BK51" s="2">
        <f t="shared" si="4"/>
        <v>0</v>
      </c>
      <c r="CQ51" s="2">
        <f t="shared" si="2"/>
        <v>0</v>
      </c>
      <c r="DW51" s="2">
        <f t="shared" si="3"/>
        <v>0</v>
      </c>
    </row>
    <row r="52" spans="2:127" s="40" customFormat="1" x14ac:dyDescent="0.25">
      <c r="B52" s="65" t="s">
        <v>11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>
        <f>SUM(AH3:AH51)</f>
        <v>353716.01</v>
      </c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>
        <f>SUM(BK3:BK51)</f>
        <v>163268.25</v>
      </c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>
        <f>SUM(CQ3:CQ51)</f>
        <v>291675.02000000008</v>
      </c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>
        <f>SUM(DW3:DW51)</f>
        <v>0</v>
      </c>
    </row>
    <row r="57" spans="2:127" x14ac:dyDescent="0.2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2:127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2:127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 s="16"/>
    </row>
    <row r="60" spans="2:127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6"/>
    </row>
    <row r="61" spans="2:127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27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</sheetData>
  <mergeCells count="1">
    <mergeCell ref="C1:AF1"/>
  </mergeCells>
  <pageMargins left="0.7" right="0.7" top="0.75" bottom="0.75" header="0.3" footer="0.3"/>
  <pageSetup paperSize="9" fitToHeight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E7" sqref="E7"/>
    </sheetView>
  </sheetViews>
  <sheetFormatPr defaultRowHeight="15" x14ac:dyDescent="0.25"/>
  <cols>
    <col min="2" max="2" width="23.28515625" bestFit="1" customWidth="1"/>
    <col min="3" max="5" width="13.140625" bestFit="1" customWidth="1"/>
  </cols>
  <sheetData>
    <row r="1" spans="2:5" s="18" customFormat="1" x14ac:dyDescent="0.25">
      <c r="B1" s="123"/>
      <c r="C1" s="123" t="s">
        <v>99</v>
      </c>
      <c r="D1" s="123" t="s">
        <v>100</v>
      </c>
      <c r="E1" s="174" t="s">
        <v>95</v>
      </c>
    </row>
    <row r="2" spans="2:5" x14ac:dyDescent="0.25">
      <c r="B2" s="8" t="s">
        <v>22</v>
      </c>
      <c r="C2" s="8">
        <v>1246.8699999999999</v>
      </c>
      <c r="D2" s="14">
        <f>C7</f>
        <v>309186.93000000005</v>
      </c>
      <c r="E2" s="14">
        <f>D7</f>
        <v>412368.7300000001</v>
      </c>
    </row>
    <row r="3" spans="2:5" x14ac:dyDescent="0.25">
      <c r="B3" s="8" t="s">
        <v>21</v>
      </c>
      <c r="C3" s="13">
        <f>Заказы!L20</f>
        <v>501200</v>
      </c>
      <c r="D3" s="13">
        <f>Заказы!L37</f>
        <v>219700</v>
      </c>
      <c r="E3" s="13">
        <f>Заказы!L53</f>
        <v>0</v>
      </c>
    </row>
    <row r="4" spans="2:5" x14ac:dyDescent="0.25">
      <c r="B4" s="8" t="s">
        <v>17</v>
      </c>
      <c r="C4" s="14">
        <f>Расходы!AH52</f>
        <v>353716.01</v>
      </c>
      <c r="D4" s="14">
        <f>Расходы!BK52</f>
        <v>163268.25</v>
      </c>
      <c r="E4" s="14">
        <f>Расходы!CQ52</f>
        <v>291675.02000000008</v>
      </c>
    </row>
    <row r="5" spans="2:5" x14ac:dyDescent="0.25">
      <c r="B5" s="8" t="s">
        <v>101</v>
      </c>
      <c r="C5" s="14">
        <f>Реализация!F22</f>
        <v>160456.07</v>
      </c>
      <c r="D5" s="14">
        <f>Реализация!F27</f>
        <v>11800</v>
      </c>
      <c r="E5" s="14">
        <f>Реализация!F34</f>
        <v>0</v>
      </c>
    </row>
    <row r="6" spans="2:5" x14ac:dyDescent="0.25">
      <c r="B6" s="8" t="s">
        <v>146</v>
      </c>
      <c r="C6" s="14"/>
      <c r="D6" s="14">
        <f>приход!E13</f>
        <v>34950.050000000003</v>
      </c>
      <c r="E6" s="14">
        <f>приход!E25</f>
        <v>1000</v>
      </c>
    </row>
    <row r="7" spans="2:5" x14ac:dyDescent="0.25">
      <c r="B7" s="19" t="s">
        <v>18</v>
      </c>
      <c r="C7" s="20">
        <f>(C3+C5+C2)-C4</f>
        <v>309186.93000000005</v>
      </c>
      <c r="D7" s="20">
        <f>D2+D3+D5+D6-D4</f>
        <v>412368.7300000001</v>
      </c>
      <c r="E7" s="20">
        <f>E2+E3+E5+E6-E4</f>
        <v>121693.71000000002</v>
      </c>
    </row>
    <row r="8" spans="2:5" x14ac:dyDescent="0.25">
      <c r="B8" s="21" t="s">
        <v>256</v>
      </c>
      <c r="C8" s="14"/>
      <c r="D8" s="14"/>
      <c r="E8" s="14">
        <f>Реализация!E34</f>
        <v>0</v>
      </c>
    </row>
    <row r="9" spans="2:5" x14ac:dyDescent="0.25">
      <c r="B9" s="21" t="s">
        <v>257</v>
      </c>
      <c r="C9" s="14"/>
      <c r="D9" s="14"/>
      <c r="E9" s="14">
        <f>Реализация!E34-Расходы!CQ52</f>
        <v>-291675.02000000008</v>
      </c>
    </row>
    <row r="10" spans="2:5" x14ac:dyDescent="0.25">
      <c r="B10" s="21"/>
      <c r="C10" s="14"/>
      <c r="D10" s="14"/>
      <c r="E10" s="14"/>
    </row>
    <row r="11" spans="2:5" x14ac:dyDescent="0.25">
      <c r="B11" s="21"/>
      <c r="C11" s="14"/>
      <c r="D11" s="14"/>
      <c r="E11" s="1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1"/>
  <sheetViews>
    <sheetView zoomScaleNormal="100" workbookViewId="0">
      <pane xSplit="2" ySplit="2" topLeftCell="Z3" activePane="bottomRight" state="frozen"/>
      <selection pane="topRight" activeCell="C1" sqref="C1"/>
      <selection pane="bottomLeft" activeCell="A3" sqref="A3"/>
      <selection pane="bottomRight" activeCell="AG10" sqref="AG10"/>
    </sheetView>
  </sheetViews>
  <sheetFormatPr defaultRowHeight="15" outlineLevelCol="1" x14ac:dyDescent="0.25"/>
  <cols>
    <col min="1" max="1" width="6.7109375" bestFit="1" customWidth="1"/>
    <col min="2" max="2" width="28.28515625" style="26" bestFit="1" customWidth="1"/>
    <col min="3" max="5" width="12" style="2" hidden="1" customWidth="1" outlineLevel="1"/>
    <col min="6" max="27" width="6.7109375" style="2" hidden="1" customWidth="1" outlineLevel="1"/>
    <col min="28" max="31" width="13.140625" style="2" hidden="1" customWidth="1" outlineLevel="1"/>
    <col min="32" max="32" width="12" style="2" hidden="1" customWidth="1" outlineLevel="1"/>
    <col min="33" max="33" width="12" style="2" customWidth="1" collapsed="1"/>
    <col min="34" max="35" width="11" style="2" hidden="1" customWidth="1" outlineLevel="1"/>
    <col min="36" max="36" width="9.5703125" style="2" hidden="1" customWidth="1" outlineLevel="1"/>
    <col min="37" max="42" width="2" style="2" hidden="1" customWidth="1" outlineLevel="1"/>
    <col min="43" max="63" width="3" style="2" hidden="1" customWidth="1" outlineLevel="1"/>
    <col min="64" max="64" width="12" style="2" bestFit="1" customWidth="1" collapsed="1"/>
  </cols>
  <sheetData>
    <row r="1" spans="1:64" x14ac:dyDescent="0.25">
      <c r="C1" s="68" t="s">
        <v>97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 t="s">
        <v>97</v>
      </c>
      <c r="AH1" s="68" t="s">
        <v>96</v>
      </c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 t="s">
        <v>96</v>
      </c>
    </row>
    <row r="2" spans="1:64" s="4" customFormat="1" x14ac:dyDescent="0.25">
      <c r="A2" s="4" t="s">
        <v>0</v>
      </c>
      <c r="B2" s="189" t="s">
        <v>1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  <c r="AH2" s="5">
        <v>1</v>
      </c>
      <c r="AI2" s="5">
        <v>2</v>
      </c>
      <c r="AJ2" s="5">
        <v>3</v>
      </c>
      <c r="AK2" s="5">
        <v>4</v>
      </c>
      <c r="AL2" s="5">
        <v>5</v>
      </c>
      <c r="AM2" s="5">
        <v>6</v>
      </c>
      <c r="AN2" s="5">
        <v>7</v>
      </c>
      <c r="AO2" s="5">
        <v>8</v>
      </c>
      <c r="AP2" s="5">
        <v>9</v>
      </c>
      <c r="AQ2" s="5">
        <v>10</v>
      </c>
      <c r="AR2" s="5">
        <v>11</v>
      </c>
      <c r="AS2" s="5">
        <v>12</v>
      </c>
      <c r="AT2" s="5">
        <v>13</v>
      </c>
      <c r="AU2" s="5">
        <v>14</v>
      </c>
      <c r="AV2" s="5">
        <v>15</v>
      </c>
      <c r="AW2" s="5">
        <v>16</v>
      </c>
      <c r="AX2" s="5">
        <v>17</v>
      </c>
      <c r="AY2" s="5">
        <v>18</v>
      </c>
      <c r="AZ2" s="5">
        <v>19</v>
      </c>
      <c r="BA2" s="5">
        <v>20</v>
      </c>
      <c r="BB2" s="5">
        <v>21</v>
      </c>
      <c r="BC2" s="5">
        <v>22</v>
      </c>
      <c r="BD2" s="5">
        <v>23</v>
      </c>
      <c r="BE2" s="5">
        <v>24</v>
      </c>
      <c r="BF2" s="5">
        <v>25</v>
      </c>
      <c r="BG2" s="5">
        <v>26</v>
      </c>
      <c r="BH2" s="5">
        <v>27</v>
      </c>
      <c r="BI2" s="5">
        <v>28</v>
      </c>
      <c r="BJ2" s="5">
        <v>29</v>
      </c>
      <c r="BK2" s="5">
        <v>30</v>
      </c>
      <c r="BL2" s="5">
        <v>31</v>
      </c>
    </row>
    <row r="3" spans="1:64" s="200" customFormat="1" ht="24" customHeight="1" x14ac:dyDescent="0.25">
      <c r="B3" s="202" t="s">
        <v>269</v>
      </c>
      <c r="C3" s="201"/>
      <c r="D3" s="201">
        <f>C21</f>
        <v>0</v>
      </c>
      <c r="E3" s="201">
        <f>D21</f>
        <v>0</v>
      </c>
      <c r="F3" s="201">
        <f t="shared" ref="F3:BL3" si="0">E21</f>
        <v>0</v>
      </c>
      <c r="G3" s="201">
        <f t="shared" si="0"/>
        <v>0</v>
      </c>
      <c r="H3" s="201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1">
        <f t="shared" si="0"/>
        <v>0</v>
      </c>
      <c r="N3" s="201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1">
        <f t="shared" si="0"/>
        <v>0</v>
      </c>
      <c r="T3" s="201">
        <f t="shared" si="0"/>
        <v>0</v>
      </c>
      <c r="U3" s="201">
        <f t="shared" si="0"/>
        <v>0</v>
      </c>
      <c r="V3" s="201">
        <f t="shared" si="0"/>
        <v>0</v>
      </c>
      <c r="W3" s="201">
        <f t="shared" si="0"/>
        <v>0</v>
      </c>
      <c r="X3" s="201">
        <f t="shared" si="0"/>
        <v>0</v>
      </c>
      <c r="Y3" s="201">
        <f t="shared" si="0"/>
        <v>0</v>
      </c>
      <c r="Z3" s="201">
        <f t="shared" si="0"/>
        <v>0</v>
      </c>
      <c r="AA3" s="201">
        <f t="shared" si="0"/>
        <v>0</v>
      </c>
      <c r="AB3" s="201">
        <f t="shared" si="0"/>
        <v>0</v>
      </c>
      <c r="AC3" s="201">
        <f t="shared" si="0"/>
        <v>121693.71000000002</v>
      </c>
      <c r="AD3" s="201">
        <f t="shared" si="0"/>
        <v>63293.710000000021</v>
      </c>
      <c r="AE3" s="201">
        <f t="shared" si="0"/>
        <v>63293.710000000021</v>
      </c>
      <c r="AF3" s="201">
        <f t="shared" si="0"/>
        <v>63293.710000000021</v>
      </c>
      <c r="AG3" s="201">
        <f t="shared" si="0"/>
        <v>63293.710000000021</v>
      </c>
      <c r="AH3" s="201">
        <f t="shared" si="0"/>
        <v>63293.710000000021</v>
      </c>
      <c r="AI3" s="201">
        <f t="shared" si="0"/>
        <v>63293.710000000021</v>
      </c>
      <c r="AJ3" s="201">
        <f t="shared" si="0"/>
        <v>63293.710000000021</v>
      </c>
      <c r="AK3" s="201">
        <f t="shared" si="0"/>
        <v>63293.710000000021</v>
      </c>
      <c r="AL3" s="201">
        <f t="shared" si="0"/>
        <v>63293.710000000021</v>
      </c>
      <c r="AM3" s="201">
        <f t="shared" si="0"/>
        <v>63293.710000000021</v>
      </c>
      <c r="AN3" s="201">
        <f t="shared" si="0"/>
        <v>63293.710000000021</v>
      </c>
      <c r="AO3" s="201">
        <f t="shared" si="0"/>
        <v>63293.710000000021</v>
      </c>
      <c r="AP3" s="201">
        <f t="shared" si="0"/>
        <v>63293.710000000021</v>
      </c>
      <c r="AQ3" s="201">
        <f t="shared" si="0"/>
        <v>63293.710000000021</v>
      </c>
      <c r="AR3" s="201">
        <f t="shared" si="0"/>
        <v>63293.710000000021</v>
      </c>
      <c r="AS3" s="201">
        <f t="shared" si="0"/>
        <v>63293.710000000021</v>
      </c>
      <c r="AT3" s="201">
        <f t="shared" si="0"/>
        <v>63293.710000000021</v>
      </c>
      <c r="AU3" s="201">
        <f t="shared" si="0"/>
        <v>63293.710000000021</v>
      </c>
      <c r="AV3" s="201">
        <f t="shared" si="0"/>
        <v>63293.710000000021</v>
      </c>
      <c r="AW3" s="201">
        <f t="shared" si="0"/>
        <v>63293.710000000021</v>
      </c>
      <c r="AX3" s="201">
        <f t="shared" si="0"/>
        <v>63293.710000000021</v>
      </c>
      <c r="AY3" s="201">
        <f t="shared" si="0"/>
        <v>63293.710000000021</v>
      </c>
      <c r="AZ3" s="201">
        <f t="shared" si="0"/>
        <v>63293.710000000021</v>
      </c>
      <c r="BA3" s="201">
        <f t="shared" si="0"/>
        <v>63293.710000000021</v>
      </c>
      <c r="BB3" s="201">
        <f t="shared" si="0"/>
        <v>63293.710000000021</v>
      </c>
      <c r="BC3" s="201">
        <f t="shared" si="0"/>
        <v>63293.710000000021</v>
      </c>
      <c r="BD3" s="201">
        <f t="shared" si="0"/>
        <v>63293.710000000021</v>
      </c>
      <c r="BE3" s="201">
        <f t="shared" si="0"/>
        <v>63293.710000000021</v>
      </c>
      <c r="BF3" s="201">
        <f t="shared" si="0"/>
        <v>63293.710000000021</v>
      </c>
      <c r="BG3" s="201">
        <f t="shared" si="0"/>
        <v>63293.710000000021</v>
      </c>
      <c r="BH3" s="201">
        <f t="shared" si="0"/>
        <v>63293.710000000021</v>
      </c>
      <c r="BI3" s="201">
        <f t="shared" si="0"/>
        <v>63293.710000000021</v>
      </c>
      <c r="BJ3" s="201">
        <f t="shared" si="0"/>
        <v>63293.710000000021</v>
      </c>
      <c r="BK3" s="201">
        <f t="shared" si="0"/>
        <v>63293.710000000021</v>
      </c>
      <c r="BL3" s="201">
        <f t="shared" si="0"/>
        <v>63293.710000000021</v>
      </c>
    </row>
    <row r="4" spans="1:64" s="187" customFormat="1" ht="28.5" customHeight="1" x14ac:dyDescent="0.25">
      <c r="B4" s="198" t="s">
        <v>258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</row>
    <row r="5" spans="1:64" x14ac:dyDescent="0.25">
      <c r="B5" s="26" t="s">
        <v>259</v>
      </c>
    </row>
    <row r="6" spans="1:64" x14ac:dyDescent="0.25">
      <c r="B6" s="26" t="s">
        <v>260</v>
      </c>
    </row>
    <row r="7" spans="1:64" s="185" customFormat="1" ht="26.25" customHeight="1" x14ac:dyDescent="0.25">
      <c r="B7" s="193" t="s">
        <v>261</v>
      </c>
      <c r="C7" s="186">
        <f>C5+C6</f>
        <v>0</v>
      </c>
      <c r="D7" s="186">
        <f t="shared" ref="D7:AG7" si="1">D5+D6</f>
        <v>0</v>
      </c>
      <c r="E7" s="186">
        <f t="shared" si="1"/>
        <v>0</v>
      </c>
      <c r="F7" s="186">
        <f t="shared" si="1"/>
        <v>0</v>
      </c>
      <c r="G7" s="186">
        <f t="shared" si="1"/>
        <v>0</v>
      </c>
      <c r="H7" s="186">
        <f t="shared" si="1"/>
        <v>0</v>
      </c>
      <c r="I7" s="186">
        <f t="shared" si="1"/>
        <v>0</v>
      </c>
      <c r="J7" s="186">
        <f t="shared" si="1"/>
        <v>0</v>
      </c>
      <c r="K7" s="186">
        <f t="shared" si="1"/>
        <v>0</v>
      </c>
      <c r="L7" s="186">
        <f t="shared" si="1"/>
        <v>0</v>
      </c>
      <c r="M7" s="186">
        <f t="shared" si="1"/>
        <v>0</v>
      </c>
      <c r="N7" s="186">
        <f t="shared" si="1"/>
        <v>0</v>
      </c>
      <c r="O7" s="186">
        <f t="shared" si="1"/>
        <v>0</v>
      </c>
      <c r="P7" s="186">
        <f t="shared" si="1"/>
        <v>0</v>
      </c>
      <c r="Q7" s="186">
        <f t="shared" si="1"/>
        <v>0</v>
      </c>
      <c r="R7" s="186">
        <f t="shared" si="1"/>
        <v>0</v>
      </c>
      <c r="S7" s="186">
        <f t="shared" si="1"/>
        <v>0</v>
      </c>
      <c r="T7" s="186">
        <f t="shared" si="1"/>
        <v>0</v>
      </c>
      <c r="U7" s="186">
        <f t="shared" si="1"/>
        <v>0</v>
      </c>
      <c r="V7" s="186">
        <f t="shared" si="1"/>
        <v>0</v>
      </c>
      <c r="W7" s="186">
        <f t="shared" si="1"/>
        <v>0</v>
      </c>
      <c r="X7" s="186">
        <f t="shared" si="1"/>
        <v>0</v>
      </c>
      <c r="Y7" s="186">
        <f t="shared" si="1"/>
        <v>0</v>
      </c>
      <c r="Z7" s="186">
        <f t="shared" si="1"/>
        <v>0</v>
      </c>
      <c r="AA7" s="186">
        <f t="shared" si="1"/>
        <v>0</v>
      </c>
      <c r="AB7" s="186">
        <f t="shared" si="1"/>
        <v>0</v>
      </c>
      <c r="AC7" s="186">
        <f t="shared" si="1"/>
        <v>0</v>
      </c>
      <c r="AD7" s="186">
        <f t="shared" si="1"/>
        <v>0</v>
      </c>
      <c r="AE7" s="186">
        <f t="shared" si="1"/>
        <v>0</v>
      </c>
      <c r="AF7" s="186">
        <f t="shared" si="1"/>
        <v>0</v>
      </c>
      <c r="AG7" s="186">
        <f t="shared" si="1"/>
        <v>0</v>
      </c>
      <c r="AH7" s="186">
        <f t="shared" ref="AH7" si="2">AH5+AH6</f>
        <v>0</v>
      </c>
      <c r="AI7" s="186">
        <f t="shared" ref="AI7" si="3">AI5+AI6</f>
        <v>0</v>
      </c>
      <c r="AJ7" s="186">
        <f t="shared" ref="AJ7" si="4">AJ5+AJ6</f>
        <v>0</v>
      </c>
      <c r="AK7" s="186">
        <f t="shared" ref="AK7" si="5">AK5+AK6</f>
        <v>0</v>
      </c>
      <c r="AL7" s="186">
        <f t="shared" ref="AL7" si="6">AL5+AL6</f>
        <v>0</v>
      </c>
      <c r="AM7" s="186">
        <f t="shared" ref="AM7" si="7">AM5+AM6</f>
        <v>0</v>
      </c>
      <c r="AN7" s="186">
        <f t="shared" ref="AN7" si="8">AN5+AN6</f>
        <v>0</v>
      </c>
      <c r="AO7" s="186">
        <f t="shared" ref="AO7" si="9">AO5+AO6</f>
        <v>0</v>
      </c>
      <c r="AP7" s="186">
        <f t="shared" ref="AP7" si="10">AP5+AP6</f>
        <v>0</v>
      </c>
      <c r="AQ7" s="186">
        <f t="shared" ref="AQ7" si="11">AQ5+AQ6</f>
        <v>0</v>
      </c>
      <c r="AR7" s="186">
        <f t="shared" ref="AR7" si="12">AR5+AR6</f>
        <v>0</v>
      </c>
      <c r="AS7" s="186">
        <f t="shared" ref="AS7" si="13">AS5+AS6</f>
        <v>0</v>
      </c>
      <c r="AT7" s="186">
        <f t="shared" ref="AT7" si="14">AT5+AT6</f>
        <v>0</v>
      </c>
      <c r="AU7" s="186">
        <f t="shared" ref="AU7" si="15">AU5+AU6</f>
        <v>0</v>
      </c>
      <c r="AV7" s="186">
        <f t="shared" ref="AV7" si="16">AV5+AV6</f>
        <v>0</v>
      </c>
      <c r="AW7" s="186">
        <f t="shared" ref="AW7" si="17">AW5+AW6</f>
        <v>0</v>
      </c>
      <c r="AX7" s="186">
        <f t="shared" ref="AX7" si="18">AX5+AX6</f>
        <v>0</v>
      </c>
      <c r="AY7" s="186">
        <f t="shared" ref="AY7" si="19">AY5+AY6</f>
        <v>0</v>
      </c>
      <c r="AZ7" s="186">
        <f t="shared" ref="AZ7" si="20">AZ5+AZ6</f>
        <v>0</v>
      </c>
      <c r="BA7" s="186">
        <f t="shared" ref="BA7" si="21">BA5+BA6</f>
        <v>0</v>
      </c>
      <c r="BB7" s="186">
        <f t="shared" ref="BB7" si="22">BB5+BB6</f>
        <v>0</v>
      </c>
      <c r="BC7" s="186">
        <f t="shared" ref="BC7" si="23">BC5+BC6</f>
        <v>0</v>
      </c>
      <c r="BD7" s="186">
        <f t="shared" ref="BD7" si="24">BD5+BD6</f>
        <v>0</v>
      </c>
      <c r="BE7" s="186">
        <f t="shared" ref="BE7" si="25">BE5+BE6</f>
        <v>0</v>
      </c>
      <c r="BF7" s="186">
        <f t="shared" ref="BF7" si="26">BF5+BF6</f>
        <v>0</v>
      </c>
      <c r="BG7" s="186">
        <f t="shared" ref="BG7" si="27">BG5+BG6</f>
        <v>0</v>
      </c>
      <c r="BH7" s="186">
        <f t="shared" ref="BH7" si="28">BH5+BH6</f>
        <v>0</v>
      </c>
      <c r="BI7" s="186">
        <f t="shared" ref="BI7" si="29">BI5+BI6</f>
        <v>0</v>
      </c>
      <c r="BJ7" s="186">
        <f t="shared" ref="BJ7" si="30">BJ5+BJ6</f>
        <v>0</v>
      </c>
      <c r="BK7" s="186">
        <f t="shared" ref="BK7" si="31">BK5+BK6</f>
        <v>0</v>
      </c>
      <c r="BL7" s="186">
        <f t="shared" ref="BL7" si="32">BL5+BL6</f>
        <v>0</v>
      </c>
    </row>
    <row r="8" spans="1:64" s="187" customFormat="1" ht="28.5" customHeight="1" x14ac:dyDescent="0.25">
      <c r="B8" s="198" t="s">
        <v>262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</row>
    <row r="9" spans="1:64" ht="15" customHeight="1" x14ac:dyDescent="0.25">
      <c r="B9" s="26" t="s">
        <v>263</v>
      </c>
      <c r="AC9" s="2">
        <v>50000</v>
      </c>
    </row>
    <row r="10" spans="1:64" ht="15" customHeight="1" x14ac:dyDescent="0.25">
      <c r="B10" s="26" t="s">
        <v>104</v>
      </c>
    </row>
    <row r="11" spans="1:64" ht="15" customHeight="1" x14ac:dyDescent="0.25">
      <c r="B11" s="26" t="s">
        <v>125</v>
      </c>
      <c r="AC11" s="2">
        <v>8400</v>
      </c>
    </row>
    <row r="12" spans="1:64" s="190" customFormat="1" ht="15" customHeight="1" x14ac:dyDescent="0.25"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</row>
    <row r="13" spans="1:64" ht="15" customHeight="1" x14ac:dyDescent="0.25">
      <c r="B13" s="69" t="s">
        <v>264</v>
      </c>
    </row>
    <row r="14" spans="1:64" ht="15" customHeight="1" x14ac:dyDescent="0.25">
      <c r="B14" s="26" t="s">
        <v>7</v>
      </c>
    </row>
    <row r="15" spans="1:64" ht="15" customHeight="1" x14ac:dyDescent="0.25">
      <c r="B15" s="26" t="s">
        <v>265</v>
      </c>
    </row>
    <row r="16" spans="1:64" s="190" customFormat="1" ht="15" customHeight="1" x14ac:dyDescent="0.25">
      <c r="B16" s="191" t="s">
        <v>150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</row>
    <row r="17" spans="2:64" ht="15" customHeight="1" x14ac:dyDescent="0.25">
      <c r="B17" s="69" t="s">
        <v>138</v>
      </c>
    </row>
    <row r="18" spans="2:64" ht="15" customHeight="1" x14ac:dyDescent="0.25">
      <c r="B18" s="26" t="s">
        <v>266</v>
      </c>
    </row>
    <row r="19" spans="2:64" s="187" customFormat="1" ht="25.5" customHeight="1" x14ac:dyDescent="0.25">
      <c r="B19" s="194" t="s">
        <v>267</v>
      </c>
      <c r="C19" s="188">
        <f>SUM(C9:C18)</f>
        <v>0</v>
      </c>
      <c r="D19" s="188">
        <f>SUM(D9:D18)</f>
        <v>0</v>
      </c>
      <c r="E19" s="188">
        <f t="shared" ref="E19:AG19" si="33">SUM(E9:E18)</f>
        <v>0</v>
      </c>
      <c r="F19" s="188">
        <f t="shared" si="33"/>
        <v>0</v>
      </c>
      <c r="G19" s="188">
        <f t="shared" si="33"/>
        <v>0</v>
      </c>
      <c r="H19" s="188">
        <f t="shared" si="33"/>
        <v>0</v>
      </c>
      <c r="I19" s="188">
        <f t="shared" si="33"/>
        <v>0</v>
      </c>
      <c r="J19" s="188">
        <f t="shared" si="33"/>
        <v>0</v>
      </c>
      <c r="K19" s="188">
        <f t="shared" si="33"/>
        <v>0</v>
      </c>
      <c r="L19" s="188">
        <f t="shared" si="33"/>
        <v>0</v>
      </c>
      <c r="M19" s="188">
        <f t="shared" si="33"/>
        <v>0</v>
      </c>
      <c r="N19" s="188">
        <f t="shared" si="33"/>
        <v>0</v>
      </c>
      <c r="O19" s="188">
        <f t="shared" si="33"/>
        <v>0</v>
      </c>
      <c r="P19" s="188">
        <f t="shared" si="33"/>
        <v>0</v>
      </c>
      <c r="Q19" s="188">
        <f t="shared" si="33"/>
        <v>0</v>
      </c>
      <c r="R19" s="188">
        <f t="shared" si="33"/>
        <v>0</v>
      </c>
      <c r="S19" s="188">
        <f t="shared" si="33"/>
        <v>0</v>
      </c>
      <c r="T19" s="188">
        <f t="shared" si="33"/>
        <v>0</v>
      </c>
      <c r="U19" s="188">
        <f t="shared" si="33"/>
        <v>0</v>
      </c>
      <c r="V19" s="188">
        <f t="shared" si="33"/>
        <v>0</v>
      </c>
      <c r="W19" s="188">
        <f t="shared" si="33"/>
        <v>0</v>
      </c>
      <c r="X19" s="188">
        <f t="shared" si="33"/>
        <v>0</v>
      </c>
      <c r="Y19" s="188">
        <f t="shared" si="33"/>
        <v>0</v>
      </c>
      <c r="Z19" s="188">
        <f t="shared" si="33"/>
        <v>0</v>
      </c>
      <c r="AA19" s="188">
        <f t="shared" si="33"/>
        <v>0</v>
      </c>
      <c r="AB19" s="188">
        <f t="shared" si="33"/>
        <v>0</v>
      </c>
      <c r="AC19" s="188">
        <f t="shared" si="33"/>
        <v>58400</v>
      </c>
      <c r="AD19" s="188">
        <f t="shared" si="33"/>
        <v>0</v>
      </c>
      <c r="AE19" s="188">
        <f t="shared" si="33"/>
        <v>0</v>
      </c>
      <c r="AF19" s="188">
        <f t="shared" si="33"/>
        <v>0</v>
      </c>
      <c r="AG19" s="188">
        <f t="shared" si="33"/>
        <v>0</v>
      </c>
      <c r="AH19" s="188">
        <f t="shared" ref="AH19" si="34">SUM(AH9:AH18)</f>
        <v>0</v>
      </c>
      <c r="AI19" s="188">
        <f t="shared" ref="AI19" si="35">SUM(AI9:AI18)</f>
        <v>0</v>
      </c>
      <c r="AJ19" s="188">
        <f t="shared" ref="AJ19" si="36">SUM(AJ9:AJ18)</f>
        <v>0</v>
      </c>
      <c r="AK19" s="188">
        <f t="shared" ref="AK19" si="37">SUM(AK9:AK18)</f>
        <v>0</v>
      </c>
      <c r="AL19" s="188">
        <f t="shared" ref="AL19" si="38">SUM(AL9:AL18)</f>
        <v>0</v>
      </c>
      <c r="AM19" s="188">
        <f t="shared" ref="AM19" si="39">SUM(AM9:AM18)</f>
        <v>0</v>
      </c>
      <c r="AN19" s="188">
        <f t="shared" ref="AN19" si="40">SUM(AN9:AN18)</f>
        <v>0</v>
      </c>
      <c r="AO19" s="188">
        <f t="shared" ref="AO19" si="41">SUM(AO9:AO18)</f>
        <v>0</v>
      </c>
      <c r="AP19" s="188">
        <f t="shared" ref="AP19" si="42">SUM(AP9:AP18)</f>
        <v>0</v>
      </c>
      <c r="AQ19" s="188">
        <f t="shared" ref="AQ19" si="43">SUM(AQ9:AQ18)</f>
        <v>0</v>
      </c>
      <c r="AR19" s="188">
        <f t="shared" ref="AR19" si="44">SUM(AR9:AR18)</f>
        <v>0</v>
      </c>
      <c r="AS19" s="188">
        <f t="shared" ref="AS19" si="45">SUM(AS9:AS18)</f>
        <v>0</v>
      </c>
      <c r="AT19" s="188">
        <f t="shared" ref="AT19" si="46">SUM(AT9:AT18)</f>
        <v>0</v>
      </c>
      <c r="AU19" s="188">
        <f t="shared" ref="AU19" si="47">SUM(AU9:AU18)</f>
        <v>0</v>
      </c>
      <c r="AV19" s="188">
        <f t="shared" ref="AV19" si="48">SUM(AV9:AV18)</f>
        <v>0</v>
      </c>
      <c r="AW19" s="188">
        <f t="shared" ref="AW19" si="49">SUM(AW9:AW18)</f>
        <v>0</v>
      </c>
      <c r="AX19" s="188">
        <f t="shared" ref="AX19" si="50">SUM(AX9:AX18)</f>
        <v>0</v>
      </c>
      <c r="AY19" s="188">
        <f t="shared" ref="AY19" si="51">SUM(AY9:AY18)</f>
        <v>0</v>
      </c>
      <c r="AZ19" s="188">
        <f t="shared" ref="AZ19" si="52">SUM(AZ9:AZ18)</f>
        <v>0</v>
      </c>
      <c r="BA19" s="188">
        <f t="shared" ref="BA19" si="53">SUM(BA9:BA18)</f>
        <v>0</v>
      </c>
      <c r="BB19" s="188">
        <f t="shared" ref="BB19" si="54">SUM(BB9:BB18)</f>
        <v>0</v>
      </c>
      <c r="BC19" s="188">
        <f t="shared" ref="BC19" si="55">SUM(BC9:BC18)</f>
        <v>0</v>
      </c>
      <c r="BD19" s="188">
        <f t="shared" ref="BD19" si="56">SUM(BD9:BD18)</f>
        <v>0</v>
      </c>
      <c r="BE19" s="188">
        <f t="shared" ref="BE19" si="57">SUM(BE9:BE18)</f>
        <v>0</v>
      </c>
      <c r="BF19" s="188">
        <f t="shared" ref="BF19" si="58">SUM(BF9:BF18)</f>
        <v>0</v>
      </c>
      <c r="BG19" s="188">
        <f t="shared" ref="BG19" si="59">SUM(BG9:BG18)</f>
        <v>0</v>
      </c>
      <c r="BH19" s="188">
        <f t="shared" ref="BH19" si="60">SUM(BH9:BH18)</f>
        <v>0</v>
      </c>
      <c r="BI19" s="188">
        <f t="shared" ref="BI19" si="61">SUM(BI9:BI18)</f>
        <v>0</v>
      </c>
      <c r="BJ19" s="188">
        <f t="shared" ref="BJ19" si="62">SUM(BJ9:BJ18)</f>
        <v>0</v>
      </c>
      <c r="BK19" s="188">
        <f t="shared" ref="BK19" si="63">SUM(BK9:BK18)</f>
        <v>0</v>
      </c>
      <c r="BL19" s="188">
        <f t="shared" ref="BL19" si="64">SUM(BL9:BL18)</f>
        <v>0</v>
      </c>
    </row>
    <row r="20" spans="2:64" s="195" customFormat="1" ht="32.25" customHeight="1" x14ac:dyDescent="0.25">
      <c r="B20" s="197" t="s">
        <v>268</v>
      </c>
      <c r="C20" s="196">
        <f>C7-C19</f>
        <v>0</v>
      </c>
      <c r="D20" s="196">
        <f>D7-D19</f>
        <v>0</v>
      </c>
      <c r="E20" s="196">
        <f>E7-E19</f>
        <v>0</v>
      </c>
      <c r="F20" s="196">
        <f t="shared" ref="F20:AG20" si="65">F7-F19</f>
        <v>0</v>
      </c>
      <c r="G20" s="196">
        <f t="shared" si="65"/>
        <v>0</v>
      </c>
      <c r="H20" s="196">
        <f t="shared" si="65"/>
        <v>0</v>
      </c>
      <c r="I20" s="196">
        <f t="shared" si="65"/>
        <v>0</v>
      </c>
      <c r="J20" s="196">
        <f t="shared" si="65"/>
        <v>0</v>
      </c>
      <c r="K20" s="196">
        <f t="shared" si="65"/>
        <v>0</v>
      </c>
      <c r="L20" s="196">
        <f t="shared" si="65"/>
        <v>0</v>
      </c>
      <c r="M20" s="196">
        <f t="shared" si="65"/>
        <v>0</v>
      </c>
      <c r="N20" s="196">
        <f t="shared" si="65"/>
        <v>0</v>
      </c>
      <c r="O20" s="196">
        <f t="shared" si="65"/>
        <v>0</v>
      </c>
      <c r="P20" s="196">
        <f t="shared" si="65"/>
        <v>0</v>
      </c>
      <c r="Q20" s="196">
        <f t="shared" si="65"/>
        <v>0</v>
      </c>
      <c r="R20" s="196">
        <f t="shared" si="65"/>
        <v>0</v>
      </c>
      <c r="S20" s="196">
        <f t="shared" si="65"/>
        <v>0</v>
      </c>
      <c r="T20" s="196">
        <f t="shared" si="65"/>
        <v>0</v>
      </c>
      <c r="U20" s="196">
        <f t="shared" si="65"/>
        <v>0</v>
      </c>
      <c r="V20" s="196">
        <f t="shared" si="65"/>
        <v>0</v>
      </c>
      <c r="W20" s="196">
        <f t="shared" si="65"/>
        <v>0</v>
      </c>
      <c r="X20" s="196">
        <f t="shared" si="65"/>
        <v>0</v>
      </c>
      <c r="Y20" s="196">
        <f t="shared" si="65"/>
        <v>0</v>
      </c>
      <c r="Z20" s="196">
        <f t="shared" si="65"/>
        <v>0</v>
      </c>
      <c r="AA20" s="196">
        <f t="shared" si="65"/>
        <v>0</v>
      </c>
      <c r="AB20" s="196">
        <f t="shared" si="65"/>
        <v>0</v>
      </c>
      <c r="AC20" s="196">
        <f t="shared" si="65"/>
        <v>-58400</v>
      </c>
      <c r="AD20" s="196">
        <f t="shared" si="65"/>
        <v>0</v>
      </c>
      <c r="AE20" s="196">
        <f t="shared" si="65"/>
        <v>0</v>
      </c>
      <c r="AF20" s="196">
        <f t="shared" si="65"/>
        <v>0</v>
      </c>
      <c r="AG20" s="196">
        <f t="shared" si="65"/>
        <v>0</v>
      </c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</row>
    <row r="21" spans="2:64" s="183" customFormat="1" ht="31.5" customHeight="1" x14ac:dyDescent="0.25">
      <c r="B21" s="199" t="s">
        <v>270</v>
      </c>
      <c r="C21" s="184">
        <f t="shared" ref="C21:AA21" si="66">C3+C7-C19</f>
        <v>0</v>
      </c>
      <c r="D21" s="184">
        <f t="shared" si="66"/>
        <v>0</v>
      </c>
      <c r="E21" s="184">
        <f t="shared" si="66"/>
        <v>0</v>
      </c>
      <c r="F21" s="184">
        <f t="shared" si="66"/>
        <v>0</v>
      </c>
      <c r="G21" s="184">
        <f t="shared" si="66"/>
        <v>0</v>
      </c>
      <c r="H21" s="184">
        <f t="shared" si="66"/>
        <v>0</v>
      </c>
      <c r="I21" s="184">
        <f t="shared" si="66"/>
        <v>0</v>
      </c>
      <c r="J21" s="184">
        <f t="shared" si="66"/>
        <v>0</v>
      </c>
      <c r="K21" s="184">
        <f t="shared" si="66"/>
        <v>0</v>
      </c>
      <c r="L21" s="184">
        <f t="shared" si="66"/>
        <v>0</v>
      </c>
      <c r="M21" s="184">
        <f t="shared" si="66"/>
        <v>0</v>
      </c>
      <c r="N21" s="184">
        <f t="shared" si="66"/>
        <v>0</v>
      </c>
      <c r="O21" s="184">
        <f t="shared" si="66"/>
        <v>0</v>
      </c>
      <c r="P21" s="184">
        <f t="shared" si="66"/>
        <v>0</v>
      </c>
      <c r="Q21" s="184">
        <f t="shared" si="66"/>
        <v>0</v>
      </c>
      <c r="R21" s="184">
        <f t="shared" si="66"/>
        <v>0</v>
      </c>
      <c r="S21" s="184">
        <f t="shared" si="66"/>
        <v>0</v>
      </c>
      <c r="T21" s="184">
        <f t="shared" si="66"/>
        <v>0</v>
      </c>
      <c r="U21" s="184">
        <f t="shared" si="66"/>
        <v>0</v>
      </c>
      <c r="V21" s="184">
        <f t="shared" si="66"/>
        <v>0</v>
      </c>
      <c r="W21" s="184">
        <f t="shared" si="66"/>
        <v>0</v>
      </c>
      <c r="X21" s="184">
        <f t="shared" si="66"/>
        <v>0</v>
      </c>
      <c r="Y21" s="184">
        <f t="shared" si="66"/>
        <v>0</v>
      </c>
      <c r="Z21" s="184">
        <f t="shared" si="66"/>
        <v>0</v>
      </c>
      <c r="AA21" s="184">
        <f t="shared" si="66"/>
        <v>0</v>
      </c>
      <c r="AB21" s="184">
        <v>121693.71000000002</v>
      </c>
      <c r="AC21" s="184">
        <f>AC3+AC7-AC19</f>
        <v>63293.710000000021</v>
      </c>
      <c r="AD21" s="184">
        <f>AD3+AD7-AD19</f>
        <v>63293.710000000021</v>
      </c>
      <c r="AE21" s="184">
        <f>AE3+AE7-AE19</f>
        <v>63293.710000000021</v>
      </c>
      <c r="AF21" s="184">
        <f>AF3+AF7-AF19</f>
        <v>63293.710000000021</v>
      </c>
      <c r="AG21" s="184">
        <f>AG3+AG7-AG19</f>
        <v>63293.710000000021</v>
      </c>
      <c r="AH21" s="184">
        <f t="shared" ref="AH21:BL21" si="67">AH3+AH7-AH19</f>
        <v>63293.710000000021</v>
      </c>
      <c r="AI21" s="184">
        <f t="shared" si="67"/>
        <v>63293.710000000021</v>
      </c>
      <c r="AJ21" s="184">
        <f t="shared" si="67"/>
        <v>63293.710000000021</v>
      </c>
      <c r="AK21" s="184">
        <f t="shared" si="67"/>
        <v>63293.710000000021</v>
      </c>
      <c r="AL21" s="184">
        <f t="shared" si="67"/>
        <v>63293.710000000021</v>
      </c>
      <c r="AM21" s="184">
        <f t="shared" si="67"/>
        <v>63293.710000000021</v>
      </c>
      <c r="AN21" s="184">
        <f t="shared" si="67"/>
        <v>63293.710000000021</v>
      </c>
      <c r="AO21" s="184">
        <f t="shared" si="67"/>
        <v>63293.710000000021</v>
      </c>
      <c r="AP21" s="184">
        <f t="shared" si="67"/>
        <v>63293.710000000021</v>
      </c>
      <c r="AQ21" s="184">
        <f t="shared" si="67"/>
        <v>63293.710000000021</v>
      </c>
      <c r="AR21" s="184">
        <f t="shared" si="67"/>
        <v>63293.710000000021</v>
      </c>
      <c r="AS21" s="184">
        <f t="shared" si="67"/>
        <v>63293.710000000021</v>
      </c>
      <c r="AT21" s="184">
        <f t="shared" si="67"/>
        <v>63293.710000000021</v>
      </c>
      <c r="AU21" s="184">
        <f t="shared" si="67"/>
        <v>63293.710000000021</v>
      </c>
      <c r="AV21" s="184">
        <f t="shared" si="67"/>
        <v>63293.710000000021</v>
      </c>
      <c r="AW21" s="184">
        <f t="shared" si="67"/>
        <v>63293.710000000021</v>
      </c>
      <c r="AX21" s="184">
        <f t="shared" si="67"/>
        <v>63293.710000000021</v>
      </c>
      <c r="AY21" s="184">
        <f t="shared" si="67"/>
        <v>63293.710000000021</v>
      </c>
      <c r="AZ21" s="184">
        <f t="shared" si="67"/>
        <v>63293.710000000021</v>
      </c>
      <c r="BA21" s="184">
        <f t="shared" si="67"/>
        <v>63293.710000000021</v>
      </c>
      <c r="BB21" s="184">
        <f t="shared" si="67"/>
        <v>63293.710000000021</v>
      </c>
      <c r="BC21" s="184">
        <f t="shared" si="67"/>
        <v>63293.710000000021</v>
      </c>
      <c r="BD21" s="184">
        <f t="shared" si="67"/>
        <v>63293.710000000021</v>
      </c>
      <c r="BE21" s="184">
        <f t="shared" si="67"/>
        <v>63293.710000000021</v>
      </c>
      <c r="BF21" s="184">
        <f t="shared" si="67"/>
        <v>63293.710000000021</v>
      </c>
      <c r="BG21" s="184">
        <f t="shared" si="67"/>
        <v>63293.710000000021</v>
      </c>
      <c r="BH21" s="184">
        <f t="shared" si="67"/>
        <v>63293.710000000021</v>
      </c>
      <c r="BI21" s="184">
        <f t="shared" si="67"/>
        <v>63293.710000000021</v>
      </c>
      <c r="BJ21" s="184">
        <f t="shared" si="67"/>
        <v>63293.710000000021</v>
      </c>
      <c r="BK21" s="184">
        <f t="shared" si="67"/>
        <v>63293.710000000021</v>
      </c>
      <c r="BL21" s="184">
        <f t="shared" si="67"/>
        <v>63293.710000000021</v>
      </c>
    </row>
  </sheetData>
  <conditionalFormatting sqref="C21:BL21">
    <cfRule type="cellIs" dxfId="24" priority="1" operator="lessThan">
      <formula>0</formula>
    </cfRule>
  </conditionalFormatting>
  <pageMargins left="0.7" right="0.7" top="0.75" bottom="0.75" header="0.3" footer="0.3"/>
  <pageSetup paperSize="9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9"/>
  <sheetViews>
    <sheetView tabSelected="1" topLeftCell="B1" workbookViewId="0">
      <selection activeCell="J13" sqref="J13"/>
    </sheetView>
  </sheetViews>
  <sheetFormatPr defaultRowHeight="15" x14ac:dyDescent="0.25"/>
  <cols>
    <col min="1" max="1" width="6.140625" style="1" customWidth="1"/>
    <col min="2" max="2" width="9.85546875" style="1" customWidth="1"/>
    <col min="3" max="3" width="11.7109375" style="26" bestFit="1" customWidth="1"/>
    <col min="4" max="4" width="26.85546875" customWidth="1"/>
    <col min="5" max="5" width="16.5703125" style="26" customWidth="1"/>
    <col min="6" max="6" width="27.5703125" bestFit="1" customWidth="1"/>
    <col min="7" max="7" width="21.28515625" style="26" customWidth="1"/>
    <col min="8" max="8" width="12.42578125" style="217" bestFit="1" customWidth="1"/>
    <col min="9" max="9" width="15.5703125" bestFit="1" customWidth="1"/>
    <col min="10" max="10" width="23.5703125" style="219" customWidth="1"/>
    <col min="11" max="11" width="12.85546875" style="163" bestFit="1" customWidth="1"/>
    <col min="12" max="12" width="24.85546875" bestFit="1" customWidth="1"/>
    <col min="13" max="13" width="11.140625" bestFit="1" customWidth="1"/>
    <col min="14" max="14" width="13.140625" customWidth="1"/>
    <col min="16" max="16" width="24.42578125" customWidth="1"/>
    <col min="17" max="17" width="6.28515625" customWidth="1"/>
    <col min="18" max="19" width="6.140625" customWidth="1"/>
    <col min="20" max="20" width="7.5703125" customWidth="1"/>
    <col min="21" max="22" width="7.7109375" customWidth="1"/>
  </cols>
  <sheetData>
    <row r="1" spans="1:22" s="150" customFormat="1" ht="30" x14ac:dyDescent="0.25">
      <c r="A1" s="153" t="s">
        <v>0</v>
      </c>
      <c r="B1" s="209">
        <f ca="1">TODAY()</f>
        <v>43223</v>
      </c>
      <c r="C1" s="203" t="s">
        <v>205</v>
      </c>
      <c r="D1" s="203" t="s">
        <v>206</v>
      </c>
      <c r="E1" s="213" t="s">
        <v>207</v>
      </c>
      <c r="F1" s="203" t="s">
        <v>287</v>
      </c>
      <c r="G1" s="203" t="s">
        <v>225</v>
      </c>
      <c r="H1" s="207" t="s">
        <v>227</v>
      </c>
      <c r="I1" s="203" t="s">
        <v>39</v>
      </c>
      <c r="J1" s="207" t="s">
        <v>208</v>
      </c>
      <c r="K1" s="208" t="s">
        <v>209</v>
      </c>
      <c r="L1" s="203" t="s">
        <v>210</v>
      </c>
      <c r="M1" s="203" t="s">
        <v>212</v>
      </c>
      <c r="N1" s="213" t="s">
        <v>175</v>
      </c>
    </row>
    <row r="2" spans="1:22" s="150" customFormat="1" x14ac:dyDescent="0.25">
      <c r="A2" s="153" t="s">
        <v>95</v>
      </c>
      <c r="B2" s="167" t="s">
        <v>30</v>
      </c>
      <c r="C2" s="153">
        <f>COUNTA(C3:C18)</f>
        <v>15</v>
      </c>
      <c r="D2" s="117"/>
      <c r="E2" s="117"/>
      <c r="F2" s="204"/>
      <c r="G2" s="117"/>
      <c r="H2" s="215">
        <f>SUM(H3:H18)</f>
        <v>715900</v>
      </c>
      <c r="I2" s="153"/>
      <c r="J2" s="165"/>
      <c r="K2" s="160"/>
      <c r="L2" s="117"/>
      <c r="M2" s="117"/>
      <c r="N2" s="214"/>
      <c r="P2" s="158"/>
      <c r="Q2" s="159"/>
      <c r="R2" s="159"/>
      <c r="S2" s="159"/>
      <c r="T2" s="159"/>
      <c r="U2" s="159"/>
      <c r="V2" s="159"/>
    </row>
    <row r="3" spans="1:22" s="155" customFormat="1" x14ac:dyDescent="0.25">
      <c r="A3" s="153"/>
      <c r="B3" s="167"/>
      <c r="C3" s="153"/>
      <c r="D3" s="117"/>
      <c r="E3" s="117"/>
      <c r="F3" s="117"/>
      <c r="G3" s="117"/>
      <c r="H3" s="215"/>
      <c r="I3" s="153"/>
      <c r="J3" s="165"/>
      <c r="K3" s="160"/>
      <c r="L3" s="117"/>
      <c r="M3" s="117"/>
      <c r="N3" s="214"/>
      <c r="P3" s="158"/>
      <c r="Q3" s="159"/>
      <c r="R3" s="159"/>
      <c r="S3" s="159"/>
      <c r="T3" s="159"/>
      <c r="U3" s="159"/>
      <c r="V3" s="159"/>
    </row>
    <row r="4" spans="1:22" s="178" customFormat="1" x14ac:dyDescent="0.25">
      <c r="A4" s="226"/>
      <c r="B4" s="226"/>
      <c r="C4" s="157">
        <v>43223</v>
      </c>
      <c r="D4" s="117" t="s">
        <v>345</v>
      </c>
      <c r="E4" s="117" t="s">
        <v>346</v>
      </c>
      <c r="F4" s="117"/>
      <c r="G4" s="117" t="s">
        <v>347</v>
      </c>
      <c r="H4" s="215">
        <v>71200</v>
      </c>
      <c r="I4" s="226" t="s">
        <v>222</v>
      </c>
      <c r="J4" s="165" t="s">
        <v>324</v>
      </c>
      <c r="K4" s="161">
        <v>43231</v>
      </c>
      <c r="L4" s="117"/>
      <c r="M4" s="117" t="s">
        <v>218</v>
      </c>
      <c r="N4" s="226"/>
      <c r="P4" s="158"/>
      <c r="Q4" s="159"/>
      <c r="R4" s="159"/>
      <c r="S4" s="159"/>
      <c r="T4" s="159"/>
      <c r="U4" s="159"/>
      <c r="V4" s="159"/>
    </row>
    <row r="5" spans="1:22" s="178" customFormat="1" x14ac:dyDescent="0.25">
      <c r="A5" s="225"/>
      <c r="B5" s="225"/>
      <c r="C5" s="157">
        <v>43221</v>
      </c>
      <c r="D5" s="117" t="s">
        <v>342</v>
      </c>
      <c r="E5" s="117" t="s">
        <v>343</v>
      </c>
      <c r="F5" s="117"/>
      <c r="G5" s="117" t="s">
        <v>121</v>
      </c>
      <c r="H5" s="215">
        <v>110000</v>
      </c>
      <c r="I5" s="225" t="s">
        <v>222</v>
      </c>
      <c r="J5" s="165"/>
      <c r="K5" s="161">
        <v>43221</v>
      </c>
      <c r="L5" s="117" t="s">
        <v>344</v>
      </c>
      <c r="M5" s="117" t="s">
        <v>218</v>
      </c>
      <c r="N5" s="225"/>
      <c r="P5" s="158"/>
      <c r="Q5" s="159"/>
      <c r="R5" s="159"/>
      <c r="S5" s="159"/>
      <c r="T5" s="159"/>
      <c r="U5" s="159"/>
      <c r="V5" s="159"/>
    </row>
    <row r="6" spans="1:22" s="178" customFormat="1" x14ac:dyDescent="0.25">
      <c r="A6" s="224"/>
      <c r="B6" s="224"/>
      <c r="C6" s="157">
        <v>43217</v>
      </c>
      <c r="D6" s="117" t="s">
        <v>339</v>
      </c>
      <c r="E6" s="117"/>
      <c r="F6" s="117" t="s">
        <v>340</v>
      </c>
      <c r="G6" s="117" t="s">
        <v>310</v>
      </c>
      <c r="H6" s="215">
        <v>20500</v>
      </c>
      <c r="I6" s="224" t="s">
        <v>222</v>
      </c>
      <c r="J6" s="165" t="s">
        <v>324</v>
      </c>
      <c r="K6" s="161">
        <v>43235</v>
      </c>
      <c r="L6" s="117"/>
      <c r="M6" s="117" t="s">
        <v>215</v>
      </c>
      <c r="N6" s="224"/>
      <c r="P6" s="158"/>
      <c r="Q6" s="159"/>
      <c r="R6" s="159"/>
      <c r="S6" s="159"/>
      <c r="T6" s="159"/>
      <c r="U6" s="159"/>
      <c r="V6" s="159"/>
    </row>
    <row r="7" spans="1:22" s="178" customFormat="1" x14ac:dyDescent="0.25">
      <c r="A7" s="224"/>
      <c r="B7" s="224"/>
      <c r="C7" s="157">
        <v>43217</v>
      </c>
      <c r="D7" s="117" t="s">
        <v>335</v>
      </c>
      <c r="E7" s="117"/>
      <c r="F7" s="117" t="s">
        <v>336</v>
      </c>
      <c r="G7" s="117" t="s">
        <v>337</v>
      </c>
      <c r="H7" s="215"/>
      <c r="I7" s="224" t="s">
        <v>221</v>
      </c>
      <c r="J7" s="165" t="s">
        <v>74</v>
      </c>
      <c r="K7" s="160"/>
      <c r="L7" s="117" t="s">
        <v>338</v>
      </c>
      <c r="M7" s="117" t="s">
        <v>215</v>
      </c>
      <c r="N7" s="224"/>
      <c r="P7" s="158"/>
      <c r="Q7" s="159"/>
      <c r="R7" s="159"/>
      <c r="S7" s="159"/>
      <c r="T7" s="159"/>
      <c r="U7" s="159"/>
      <c r="V7" s="159"/>
    </row>
    <row r="8" spans="1:22" s="178" customFormat="1" x14ac:dyDescent="0.25">
      <c r="A8" s="224"/>
      <c r="B8" s="224"/>
      <c r="C8" s="157">
        <v>43217</v>
      </c>
      <c r="D8" s="117" t="s">
        <v>331</v>
      </c>
      <c r="E8" s="117" t="s">
        <v>332</v>
      </c>
      <c r="F8" s="117" t="s">
        <v>333</v>
      </c>
      <c r="G8" s="117" t="s">
        <v>334</v>
      </c>
      <c r="H8" s="215">
        <v>117800</v>
      </c>
      <c r="I8" s="224" t="s">
        <v>222</v>
      </c>
      <c r="J8" s="165" t="s">
        <v>324</v>
      </c>
      <c r="K8" s="161">
        <v>43557</v>
      </c>
      <c r="L8" s="117"/>
      <c r="M8" s="117" t="s">
        <v>215</v>
      </c>
      <c r="N8" s="224"/>
      <c r="P8" s="158"/>
      <c r="Q8" s="159"/>
      <c r="R8" s="159"/>
      <c r="S8" s="159"/>
      <c r="T8" s="159"/>
      <c r="U8" s="159"/>
      <c r="V8" s="159"/>
    </row>
    <row r="9" spans="1:22" s="178" customFormat="1" x14ac:dyDescent="0.25">
      <c r="A9" s="214"/>
      <c r="B9" s="214"/>
      <c r="C9" s="157">
        <v>43202</v>
      </c>
      <c r="D9" s="117" t="s">
        <v>341</v>
      </c>
      <c r="E9" s="117" t="s">
        <v>318</v>
      </c>
      <c r="F9" s="117"/>
      <c r="G9" s="117" t="s">
        <v>121</v>
      </c>
      <c r="H9" s="215"/>
      <c r="I9" s="214" t="s">
        <v>222</v>
      </c>
      <c r="J9" s="165" t="s">
        <v>313</v>
      </c>
      <c r="K9" s="161">
        <v>43205</v>
      </c>
      <c r="L9" s="117"/>
      <c r="M9" s="117" t="s">
        <v>219</v>
      </c>
      <c r="N9" s="214"/>
      <c r="P9" s="158"/>
      <c r="Q9" s="159"/>
      <c r="R9" s="159"/>
      <c r="S9" s="159"/>
      <c r="T9" s="159"/>
      <c r="U9" s="159"/>
      <c r="V9" s="159"/>
    </row>
    <row r="10" spans="1:22" s="178" customFormat="1" x14ac:dyDescent="0.25">
      <c r="A10" s="214"/>
      <c r="B10" s="214"/>
      <c r="C10" s="157">
        <v>43203</v>
      </c>
      <c r="D10" s="117" t="s">
        <v>315</v>
      </c>
      <c r="E10" s="117" t="s">
        <v>316</v>
      </c>
      <c r="F10" s="117"/>
      <c r="G10" s="117" t="s">
        <v>123</v>
      </c>
      <c r="H10" s="215"/>
      <c r="I10" s="214" t="s">
        <v>222</v>
      </c>
      <c r="J10" s="165" t="s">
        <v>317</v>
      </c>
      <c r="K10" s="161">
        <v>43206</v>
      </c>
      <c r="L10" s="117"/>
      <c r="M10" s="117" t="s">
        <v>219</v>
      </c>
      <c r="N10" s="214"/>
      <c r="P10" s="158"/>
      <c r="Q10" s="159"/>
      <c r="R10" s="159"/>
      <c r="S10" s="159"/>
      <c r="T10" s="159"/>
      <c r="U10" s="159"/>
      <c r="V10" s="159"/>
    </row>
    <row r="11" spans="1:22" s="178" customFormat="1" x14ac:dyDescent="0.25">
      <c r="A11" s="212"/>
      <c r="B11" s="212"/>
      <c r="C11" s="157">
        <v>43203</v>
      </c>
      <c r="D11" s="117" t="s">
        <v>308</v>
      </c>
      <c r="E11" s="117" t="s">
        <v>311</v>
      </c>
      <c r="F11" s="117" t="s">
        <v>309</v>
      </c>
      <c r="G11" s="117" t="s">
        <v>310</v>
      </c>
      <c r="H11" s="215"/>
      <c r="I11" s="212" t="s">
        <v>74</v>
      </c>
      <c r="J11" s="165" t="s">
        <v>312</v>
      </c>
      <c r="K11" s="161">
        <v>43204</v>
      </c>
      <c r="L11" s="117" t="s">
        <v>319</v>
      </c>
      <c r="M11" s="117" t="s">
        <v>215</v>
      </c>
      <c r="N11" s="214"/>
      <c r="P11" s="158"/>
      <c r="Q11" s="159"/>
      <c r="R11" s="159"/>
      <c r="S11" s="159"/>
      <c r="T11" s="159"/>
      <c r="U11" s="159"/>
      <c r="V11" s="159"/>
    </row>
    <row r="12" spans="1:22" s="178" customFormat="1" x14ac:dyDescent="0.25">
      <c r="A12" s="212"/>
      <c r="B12" s="212"/>
      <c r="C12" s="157">
        <v>43203</v>
      </c>
      <c r="D12" s="117" t="s">
        <v>304</v>
      </c>
      <c r="E12" s="117"/>
      <c r="F12" s="117" t="s">
        <v>305</v>
      </c>
      <c r="G12" s="117" t="s">
        <v>306</v>
      </c>
      <c r="H12" s="215"/>
      <c r="I12" s="212" t="s">
        <v>222</v>
      </c>
      <c r="J12" s="165" t="s">
        <v>307</v>
      </c>
      <c r="K12" s="161">
        <v>43203</v>
      </c>
      <c r="L12" s="117"/>
      <c r="M12" s="117" t="s">
        <v>215</v>
      </c>
      <c r="N12" s="214"/>
      <c r="P12" s="158"/>
      <c r="Q12" s="159"/>
      <c r="R12" s="159"/>
      <c r="S12" s="159"/>
      <c r="T12" s="159"/>
      <c r="U12" s="159"/>
      <c r="V12" s="159"/>
    </row>
    <row r="13" spans="1:22" s="178" customFormat="1" x14ac:dyDescent="0.25">
      <c r="A13" s="211"/>
      <c r="B13" s="211"/>
      <c r="C13" s="157">
        <v>43202</v>
      </c>
      <c r="D13" s="117" t="s">
        <v>301</v>
      </c>
      <c r="E13" s="117"/>
      <c r="F13" s="117" t="s">
        <v>302</v>
      </c>
      <c r="G13" s="117" t="s">
        <v>121</v>
      </c>
      <c r="H13" s="215">
        <v>135000</v>
      </c>
      <c r="I13" s="211" t="s">
        <v>222</v>
      </c>
      <c r="J13" s="165" t="s">
        <v>324</v>
      </c>
      <c r="K13" s="161">
        <v>43206</v>
      </c>
      <c r="L13" s="117"/>
      <c r="M13" s="117" t="s">
        <v>215</v>
      </c>
      <c r="N13" s="214"/>
      <c r="P13" s="158"/>
      <c r="Q13" s="159"/>
      <c r="R13" s="159"/>
      <c r="S13" s="159"/>
      <c r="T13" s="159"/>
      <c r="U13" s="159"/>
      <c r="V13" s="159"/>
    </row>
    <row r="14" spans="1:22" s="178" customFormat="1" ht="30" x14ac:dyDescent="0.25">
      <c r="A14" s="206"/>
      <c r="B14" s="206"/>
      <c r="C14" s="157">
        <v>43201</v>
      </c>
      <c r="D14" s="117" t="s">
        <v>298</v>
      </c>
      <c r="E14" s="117"/>
      <c r="F14" s="117" t="s">
        <v>299</v>
      </c>
      <c r="G14" s="117" t="s">
        <v>123</v>
      </c>
      <c r="H14" s="215">
        <v>48400</v>
      </c>
      <c r="I14" s="206" t="s">
        <v>222</v>
      </c>
      <c r="J14" s="165" t="s">
        <v>300</v>
      </c>
      <c r="K14" s="161">
        <v>43203</v>
      </c>
      <c r="L14" s="117" t="s">
        <v>303</v>
      </c>
      <c r="M14" s="117" t="s">
        <v>215</v>
      </c>
      <c r="N14" s="214"/>
      <c r="P14" s="158"/>
      <c r="Q14" s="159"/>
      <c r="R14" s="159"/>
      <c r="S14" s="159"/>
      <c r="T14" s="159"/>
      <c r="U14" s="159"/>
      <c r="V14" s="159"/>
    </row>
    <row r="15" spans="1:22" s="178" customFormat="1" x14ac:dyDescent="0.25">
      <c r="A15" s="204"/>
      <c r="B15" s="204"/>
      <c r="C15" s="157">
        <v>43201</v>
      </c>
      <c r="D15" s="117" t="s">
        <v>295</v>
      </c>
      <c r="E15" s="117" t="s">
        <v>296</v>
      </c>
      <c r="F15" s="117" t="s">
        <v>297</v>
      </c>
      <c r="G15" s="117" t="s">
        <v>121</v>
      </c>
      <c r="H15" s="215">
        <v>120000</v>
      </c>
      <c r="I15" s="204" t="s">
        <v>222</v>
      </c>
      <c r="J15" s="165" t="s">
        <v>326</v>
      </c>
      <c r="K15" s="210">
        <v>43206</v>
      </c>
      <c r="L15" s="117"/>
      <c r="M15" s="117" t="s">
        <v>215</v>
      </c>
      <c r="N15" s="214"/>
      <c r="P15" s="158"/>
      <c r="Q15" s="159"/>
      <c r="R15" s="159"/>
      <c r="S15" s="159"/>
      <c r="T15" s="159"/>
      <c r="U15" s="159"/>
      <c r="V15" s="159"/>
    </row>
    <row r="16" spans="1:22" s="178" customFormat="1" ht="30" x14ac:dyDescent="0.25">
      <c r="A16" s="204"/>
      <c r="B16" s="204"/>
      <c r="C16" s="157">
        <v>43201</v>
      </c>
      <c r="D16" s="117" t="s">
        <v>292</v>
      </c>
      <c r="E16" s="117"/>
      <c r="F16" s="117" t="s">
        <v>293</v>
      </c>
      <c r="G16" s="117" t="s">
        <v>294</v>
      </c>
      <c r="H16" s="215"/>
      <c r="I16" s="204" t="s">
        <v>221</v>
      </c>
      <c r="J16" s="165" t="s">
        <v>314</v>
      </c>
      <c r="K16" s="161">
        <v>43206</v>
      </c>
      <c r="L16" s="117" t="s">
        <v>325</v>
      </c>
      <c r="M16" s="117" t="s">
        <v>215</v>
      </c>
      <c r="N16" s="214"/>
      <c r="P16" s="158"/>
      <c r="Q16" s="159"/>
      <c r="R16" s="159"/>
      <c r="S16" s="159"/>
      <c r="T16" s="159"/>
      <c r="U16" s="159"/>
      <c r="V16" s="159"/>
    </row>
    <row r="17" spans="1:16" s="178" customFormat="1" x14ac:dyDescent="0.25">
      <c r="A17" s="204"/>
      <c r="B17" s="204"/>
      <c r="C17" s="157">
        <v>43201</v>
      </c>
      <c r="D17" s="117" t="s">
        <v>290</v>
      </c>
      <c r="E17" s="117"/>
      <c r="F17" s="117" t="s">
        <v>291</v>
      </c>
      <c r="G17" s="117" t="s">
        <v>123</v>
      </c>
      <c r="H17" s="215">
        <v>55000</v>
      </c>
      <c r="I17" s="204" t="s">
        <v>221</v>
      </c>
      <c r="J17" s="165" t="s">
        <v>324</v>
      </c>
      <c r="K17" s="161">
        <v>43206</v>
      </c>
      <c r="L17" s="117"/>
      <c r="M17" s="117" t="s">
        <v>215</v>
      </c>
      <c r="N17" s="214"/>
    </row>
    <row r="18" spans="1:16" s="178" customFormat="1" ht="30" x14ac:dyDescent="0.25">
      <c r="A18" s="204"/>
      <c r="B18" s="204"/>
      <c r="C18" s="157">
        <v>43201</v>
      </c>
      <c r="D18" s="117" t="s">
        <v>286</v>
      </c>
      <c r="E18" s="117"/>
      <c r="F18" s="117" t="s">
        <v>288</v>
      </c>
      <c r="G18" s="117" t="s">
        <v>289</v>
      </c>
      <c r="H18" s="215">
        <v>38000</v>
      </c>
      <c r="I18" s="204" t="s">
        <v>222</v>
      </c>
      <c r="J18" s="165" t="s">
        <v>324</v>
      </c>
      <c r="K18" s="161">
        <v>43206</v>
      </c>
      <c r="L18" s="117"/>
      <c r="M18" s="117" t="s">
        <v>215</v>
      </c>
      <c r="N18" s="214"/>
    </row>
    <row r="19" spans="1:16" x14ac:dyDescent="0.25">
      <c r="A19" s="44"/>
      <c r="B19" s="44"/>
      <c r="C19" s="109"/>
      <c r="D19" s="15"/>
      <c r="E19" s="109"/>
      <c r="F19" s="15"/>
      <c r="G19" s="109"/>
      <c r="H19" s="216"/>
      <c r="I19" s="15"/>
      <c r="J19" s="218"/>
      <c r="K19" s="162"/>
      <c r="L19" s="15"/>
      <c r="M19" s="15"/>
    </row>
    <row r="20" spans="1:16" ht="15.75" x14ac:dyDescent="0.25">
      <c r="A20" s="44"/>
      <c r="B20" s="44"/>
      <c r="C20" s="152"/>
    </row>
    <row r="21" spans="1:16" x14ac:dyDescent="0.25">
      <c r="A21" s="44"/>
      <c r="B21" s="44"/>
      <c r="C21" s="26" t="s">
        <v>211</v>
      </c>
    </row>
    <row r="22" spans="1:16" x14ac:dyDescent="0.25">
      <c r="A22" s="44"/>
      <c r="B22" s="44"/>
    </row>
    <row r="23" spans="1:16" x14ac:dyDescent="0.25">
      <c r="A23" s="44"/>
      <c r="B23" s="44"/>
      <c r="P23" s="166"/>
    </row>
    <row r="24" spans="1:16" x14ac:dyDescent="0.25">
      <c r="A24" s="44"/>
      <c r="B24" s="44"/>
      <c r="N24" s="166"/>
    </row>
    <row r="25" spans="1:16" x14ac:dyDescent="0.25">
      <c r="A25" s="44"/>
      <c r="B25" s="44"/>
    </row>
    <row r="26" spans="1:16" x14ac:dyDescent="0.25">
      <c r="A26" s="44"/>
      <c r="B26" s="44"/>
    </row>
    <row r="29" spans="1:16" x14ac:dyDescent="0.25">
      <c r="G29" s="164"/>
      <c r="I29" s="163"/>
      <c r="J29" s="220"/>
      <c r="K29"/>
    </row>
  </sheetData>
  <autoFilter ref="I2:I18"/>
  <dataConsolidate/>
  <conditionalFormatting sqref="I1:I16 I19:I28 I30:I1048576">
    <cfRule type="containsText" dxfId="23" priority="33" operator="containsText" text="проект1/цена">
      <formula>NOT(ISERROR(SEARCH("проект1/цена",I1)))</formula>
    </cfRule>
  </conditionalFormatting>
  <conditionalFormatting sqref="I17:I18">
    <cfRule type="containsText" dxfId="22" priority="18" operator="containsText" text="проект1/цена">
      <formula>NOT(ISERROR(SEARCH("проект1/цена",I17)))</formula>
    </cfRule>
  </conditionalFormatting>
  <conditionalFormatting sqref="K15:K18">
    <cfRule type="cellIs" dxfId="21" priority="9" operator="lessThan">
      <formula>$B$1</formula>
    </cfRule>
    <cfRule type="cellIs" dxfId="20" priority="11" operator="lessThan">
      <formula>$B$1</formula>
    </cfRule>
  </conditionalFormatting>
  <conditionalFormatting sqref="J29">
    <cfRule type="containsText" dxfId="19" priority="8" operator="containsText" text="проект1/цена">
      <formula>NOT(ISERROR(SEARCH("проект1/цена",J29)))</formula>
    </cfRule>
  </conditionalFormatting>
  <conditionalFormatting sqref="K3:K14">
    <cfRule type="cellIs" dxfId="18" priority="1" operator="lessThan">
      <formula>$B$1</formula>
    </cfRule>
  </conditionalFormatting>
  <pageMargins left="0.7" right="0.7" top="0.75" bottom="0.75" header="0.3" footer="0.3"/>
  <pageSetup paperSize="9" orientation="landscape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" operator="containsText" id="{02CF9091-5AFD-4CF6-9324-874EEEFA109A}">
            <xm:f>NOT(ISERROR(SEARCH('списки лидов'!$B$7,I1)))</xm:f>
            <xm:f>'списки лидов'!$B$7</xm:f>
            <x14:dxf>
              <fill>
                <patternFill>
                  <bgColor rgb="FF92D050"/>
                </patternFill>
              </fill>
            </x14:dxf>
          </x14:cfRule>
          <x14:cfRule type="containsText" priority="27" operator="containsText" id="{AF0C41CA-4D2A-41BC-BBB1-188EDF0E9251}">
            <xm:f>NOT(ISERROR(SEARCH('списки лидов'!$B$8,I1)))</xm:f>
            <xm:f>'списки лидов'!$B$8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8" operator="containsText" id="{E7A886F5-EAFE-4AD6-9873-0CE8128E1726}">
            <xm:f>NOT(ISERROR(SEARCH('списки лидов'!$B$6,I1)))</xm:f>
            <xm:f>'списки лидов'!$B$6</xm:f>
            <x14:dxf>
              <fill>
                <patternFill>
                  <bgColor theme="6" tint="-0.24994659260841701"/>
                </patternFill>
              </fill>
            </x14:dxf>
          </x14:cfRule>
          <x14:cfRule type="containsText" priority="29" operator="containsText" id="{18E8B44D-0C79-4E38-B05D-536B06528F50}">
            <xm:f>NOT(ISERROR(SEARCH('списки лидов'!$B$5,I1)))</xm:f>
            <xm:f>'списки лидов'!$B$5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30" operator="containsText" id="{DCDADF7D-7923-4A73-B99C-E1CB15729C65}">
            <xm:f>NOT(ISERROR(SEARCH('списки лидов'!$B$4,I1)))</xm:f>
            <xm:f>'списки лидов'!$B$4</xm:f>
            <x14:dxf>
              <fill>
                <patternFill>
                  <bgColor rgb="FFFFFF99"/>
                </patternFill>
              </fill>
            </x14:dxf>
          </x14:cfRule>
          <x14:cfRule type="containsText" priority="32" operator="containsText" id="{C6F07445-EAD6-4B6E-B57C-D30A56491601}">
            <xm:f>NOT(ISERROR(SEARCH('списки лидов'!$B$2,I1)))</xm:f>
            <xm:f>'списки лидов'!$B$2</xm:f>
            <x14:dxf>
              <fill>
                <patternFill>
                  <bgColor theme="0" tint="-0.34998626667073579"/>
                </patternFill>
              </fill>
            </x14:dxf>
          </x14:cfRule>
          <xm:sqref>I1:I16 I19:I28 I30:I1048576</xm:sqref>
        </x14:conditionalFormatting>
        <x14:conditionalFormatting xmlns:xm="http://schemas.microsoft.com/office/excel/2006/main">
          <x14:cfRule type="containsText" priority="12" operator="containsText" id="{85C0D1DE-B17B-4CAD-838C-033223607032}">
            <xm:f>NOT(ISERROR(SEARCH('списки лидов'!$B$7,I17)))</xm:f>
            <xm:f>'списки лидов'!$B$7</xm:f>
            <x14:dxf>
              <fill>
                <patternFill>
                  <bgColor rgb="FF92D050"/>
                </patternFill>
              </fill>
            </x14:dxf>
          </x14:cfRule>
          <x14:cfRule type="containsText" priority="13" operator="containsText" id="{8ADF1CE3-1441-4EF6-AB60-E9F3582E3CB4}">
            <xm:f>NOT(ISERROR(SEARCH('списки лидов'!$B$8,I17)))</xm:f>
            <xm:f>'списки лидов'!$B$8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4" operator="containsText" id="{D228368E-B157-4F63-9FFF-BF827061AB5A}">
            <xm:f>NOT(ISERROR(SEARCH('списки лидов'!$B$6,I17)))</xm:f>
            <xm:f>'списки лидов'!$B$6</xm:f>
            <x14:dxf>
              <fill>
                <patternFill>
                  <bgColor theme="6" tint="-0.24994659260841701"/>
                </patternFill>
              </fill>
            </x14:dxf>
          </x14:cfRule>
          <x14:cfRule type="containsText" priority="15" operator="containsText" id="{F84A431B-70E4-4E2A-A13F-1BC6DD2C741E}">
            <xm:f>NOT(ISERROR(SEARCH('списки лидов'!$B$5,I17)))</xm:f>
            <xm:f>'списки лидов'!$B$5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16" operator="containsText" id="{97A3A2EC-5E01-414E-B570-90571D1E4963}">
            <xm:f>NOT(ISERROR(SEARCH('списки лидов'!$B$4,I17)))</xm:f>
            <xm:f>'списки лидов'!$B$4</xm:f>
            <x14:dxf>
              <fill>
                <patternFill>
                  <bgColor rgb="FFFFFF99"/>
                </patternFill>
              </fill>
            </x14:dxf>
          </x14:cfRule>
          <x14:cfRule type="containsText" priority="17" operator="containsText" id="{FE16EC09-68E4-4E19-89BD-F60D01F43FDF}">
            <xm:f>NOT(ISERROR(SEARCH('списки лидов'!$B$2,I17)))</xm:f>
            <xm:f>'списки лидов'!$B$2</xm:f>
            <x14:dxf>
              <fill>
                <patternFill>
                  <bgColor theme="0" tint="-0.34998626667073579"/>
                </patternFill>
              </fill>
            </x14:dxf>
          </x14:cfRule>
          <xm:sqref>I17:I18</xm:sqref>
        </x14:conditionalFormatting>
        <x14:conditionalFormatting xmlns:xm="http://schemas.microsoft.com/office/excel/2006/main">
          <x14:cfRule type="containsText" priority="2" operator="containsText" id="{9F6C4C96-3EF6-4ADC-AD29-FA48C3DDB89D}">
            <xm:f>NOT(ISERROR(SEARCH('списки лидов'!$B$7,J29)))</xm:f>
            <xm:f>'списки лидов'!$B$7</xm:f>
            <x14:dxf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FD976853-4190-40EE-BCF8-108C71D64E1B}">
            <xm:f>NOT(ISERROR(SEARCH('списки лидов'!$B$8,J29)))</xm:f>
            <xm:f>'списки лидов'!$B$8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" operator="containsText" id="{495248D2-075F-41D3-AC1E-4B97A2A16109}">
            <xm:f>NOT(ISERROR(SEARCH('списки лидов'!$B$6,J29)))</xm:f>
            <xm:f>'списки лидов'!$B$6</xm:f>
            <x14:dxf>
              <fill>
                <patternFill>
                  <bgColor theme="6" tint="-0.24994659260841701"/>
                </patternFill>
              </fill>
            </x14:dxf>
          </x14:cfRule>
          <x14:cfRule type="containsText" priority="5" operator="containsText" id="{C1E27E7A-CAF6-4E4D-9A7F-D889229408D1}">
            <xm:f>NOT(ISERROR(SEARCH('списки лидов'!$B$5,J29)))</xm:f>
            <xm:f>'списки лидов'!$B$5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6" operator="containsText" id="{B812E756-D9DC-42D1-B15D-6E052BFD7D6B}">
            <xm:f>NOT(ISERROR(SEARCH('списки лидов'!$B$4,J29)))</xm:f>
            <xm:f>'списки лидов'!$B$4</xm:f>
            <x14:dxf>
              <fill>
                <patternFill>
                  <bgColor rgb="FFFFFF99"/>
                </patternFill>
              </fill>
            </x14:dxf>
          </x14:cfRule>
          <x14:cfRule type="containsText" priority="7" operator="containsText" id="{844803BB-C894-413E-9994-4EDD3C2E57EE}">
            <xm:f>NOT(ISERROR(SEARCH('списки лидов'!$B$2,J29)))</xm:f>
            <xm:f>'списки лидов'!$B$2</xm:f>
            <x14:dxf>
              <fill>
                <patternFill>
                  <bgColor theme="0" tint="-0.34998626667073579"/>
                </patternFill>
              </fill>
            </x14:dxf>
          </x14:cfRule>
          <xm:sqref>J29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'списки лидов'!$A$2:$A$7</xm:f>
          </x14:formula1>
          <xm:sqref>M2:M18</xm:sqref>
        </x14:dataValidation>
        <x14:dataValidation type="list" allowBlank="1" showInputMessage="1" showErrorMessage="1">
          <x14:formula1>
            <xm:f>'списки лидов'!$B$2:$B$8</xm:f>
          </x14:formula1>
          <xm:sqref>I2:I18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13" sqref="E13"/>
    </sheetView>
  </sheetViews>
  <sheetFormatPr defaultRowHeight="15" x14ac:dyDescent="0.25"/>
  <cols>
    <col min="1" max="1" width="23.5703125" style="50" bestFit="1" customWidth="1"/>
    <col min="2" max="2" width="18" style="50" bestFit="1" customWidth="1"/>
    <col min="3" max="16384" width="9.140625" style="50"/>
  </cols>
  <sheetData>
    <row r="1" spans="1:2" ht="22.5" customHeight="1" x14ac:dyDescent="0.3">
      <c r="A1" s="48" t="s">
        <v>46</v>
      </c>
      <c r="B1" s="49">
        <v>300000</v>
      </c>
    </row>
    <row r="2" spans="1:2" x14ac:dyDescent="0.25">
      <c r="A2" s="51" t="s">
        <v>47</v>
      </c>
      <c r="B2" s="51" t="s">
        <v>48</v>
      </c>
    </row>
    <row r="3" spans="1:2" x14ac:dyDescent="0.25">
      <c r="A3" s="52" t="s">
        <v>49</v>
      </c>
      <c r="B3" s="53">
        <v>100000</v>
      </c>
    </row>
    <row r="4" spans="1:2" x14ac:dyDescent="0.25">
      <c r="A4" s="52" t="s">
        <v>50</v>
      </c>
      <c r="B4" s="52">
        <v>35</v>
      </c>
    </row>
    <row r="5" spans="1:2" x14ac:dyDescent="0.25">
      <c r="A5" s="52" t="s">
        <v>51</v>
      </c>
      <c r="B5" s="52">
        <v>2</v>
      </c>
    </row>
    <row r="6" spans="1:2" x14ac:dyDescent="0.25">
      <c r="A6" s="52" t="s">
        <v>52</v>
      </c>
      <c r="B6" s="52">
        <v>1</v>
      </c>
    </row>
    <row r="7" spans="1:2" x14ac:dyDescent="0.25">
      <c r="A7" s="52" t="s">
        <v>53</v>
      </c>
      <c r="B7" s="53">
        <f>B3/B6</f>
        <v>100000</v>
      </c>
    </row>
    <row r="8" spans="1:2" x14ac:dyDescent="0.25">
      <c r="A8" s="52" t="s">
        <v>54</v>
      </c>
      <c r="B8" s="53">
        <v>55000</v>
      </c>
    </row>
    <row r="9" spans="1:2" x14ac:dyDescent="0.25">
      <c r="A9" s="52" t="s">
        <v>55</v>
      </c>
      <c r="B9" s="54">
        <v>0.35</v>
      </c>
    </row>
    <row r="10" spans="1:2" x14ac:dyDescent="0.25">
      <c r="A10" s="52" t="s">
        <v>56</v>
      </c>
      <c r="B10" s="53">
        <v>75000</v>
      </c>
    </row>
    <row r="11" spans="1:2" x14ac:dyDescent="0.25">
      <c r="A11" s="52" t="s">
        <v>57</v>
      </c>
      <c r="B11" s="54"/>
    </row>
    <row r="12" spans="1:2" x14ac:dyDescent="0.25">
      <c r="A12" s="52" t="s">
        <v>58</v>
      </c>
      <c r="B12" s="54">
        <f>B3/B1</f>
        <v>0.33333333333333331</v>
      </c>
    </row>
    <row r="13" spans="1:2" x14ac:dyDescent="0.25">
      <c r="A13" s="52" t="s">
        <v>59</v>
      </c>
      <c r="B13" s="55">
        <f>B5/B4</f>
        <v>5.7142857142857141E-2</v>
      </c>
    </row>
    <row r="14" spans="1:2" x14ac:dyDescent="0.25">
      <c r="A14" s="52" t="s">
        <v>60</v>
      </c>
      <c r="B14" s="54">
        <f>B6/B5</f>
        <v>0.5</v>
      </c>
    </row>
    <row r="15" spans="1:2" x14ac:dyDescent="0.25">
      <c r="A15" s="52" t="s">
        <v>61</v>
      </c>
      <c r="B15" s="55">
        <f>B6/B4</f>
        <v>2.8571428571428571E-2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workbookViewId="0">
      <selection activeCell="I15" sqref="I15"/>
    </sheetView>
  </sheetViews>
  <sheetFormatPr defaultRowHeight="15" x14ac:dyDescent="0.25"/>
  <cols>
    <col min="1" max="1" width="3.140625" style="76" bestFit="1" customWidth="1"/>
    <col min="2" max="2" width="15" style="73" bestFit="1" customWidth="1"/>
    <col min="3" max="3" width="11.7109375" style="74" hidden="1" customWidth="1"/>
    <col min="4" max="4" width="11.7109375" style="75" hidden="1" customWidth="1"/>
    <col min="5" max="5" width="11.28515625" style="76" bestFit="1" customWidth="1"/>
    <col min="6" max="6" width="12.7109375" style="77" bestFit="1" customWidth="1"/>
    <col min="7" max="7" width="13.7109375" style="73" bestFit="1" customWidth="1"/>
    <col min="8" max="9" width="10.42578125" style="73" bestFit="1" customWidth="1"/>
    <col min="10" max="16384" width="9.140625" style="73"/>
  </cols>
  <sheetData>
    <row r="1" spans="1:9" s="95" customFormat="1" x14ac:dyDescent="0.25">
      <c r="A1" s="88" t="s">
        <v>129</v>
      </c>
      <c r="B1" s="88" t="s">
        <v>1</v>
      </c>
      <c r="C1" s="89" t="s">
        <v>130</v>
      </c>
      <c r="D1" s="89" t="s">
        <v>131</v>
      </c>
      <c r="E1" s="90" t="s">
        <v>124</v>
      </c>
      <c r="F1" s="12" t="s">
        <v>141</v>
      </c>
      <c r="G1" s="89" t="s">
        <v>190</v>
      </c>
      <c r="H1" s="88" t="s">
        <v>239</v>
      </c>
      <c r="I1" s="88" t="s">
        <v>250</v>
      </c>
    </row>
    <row r="2" spans="1:9" x14ac:dyDescent="0.25">
      <c r="A2" s="82"/>
      <c r="B2" s="79"/>
      <c r="C2" s="80"/>
      <c r="D2" s="81"/>
      <c r="E2" s="83"/>
      <c r="F2" s="85"/>
      <c r="G2" s="80"/>
      <c r="H2" s="80"/>
      <c r="I2" s="80"/>
    </row>
    <row r="3" spans="1:9" x14ac:dyDescent="0.25">
      <c r="A3" s="82"/>
      <c r="B3" s="84" t="s">
        <v>132</v>
      </c>
      <c r="C3" s="80">
        <v>6000</v>
      </c>
      <c r="D3" s="81">
        <v>6000</v>
      </c>
      <c r="E3" s="85">
        <v>22000</v>
      </c>
      <c r="F3" s="85">
        <v>0</v>
      </c>
      <c r="G3" s="85">
        <v>0</v>
      </c>
      <c r="H3" s="85">
        <v>0</v>
      </c>
      <c r="I3" s="85">
        <v>0</v>
      </c>
    </row>
    <row r="4" spans="1:9" x14ac:dyDescent="0.25">
      <c r="A4" s="82"/>
      <c r="B4" s="84" t="s">
        <v>133</v>
      </c>
      <c r="C4" s="80">
        <v>500</v>
      </c>
      <c r="D4" s="81">
        <v>500</v>
      </c>
      <c r="E4" s="85">
        <v>500</v>
      </c>
      <c r="F4" s="85">
        <v>500</v>
      </c>
      <c r="G4" s="85">
        <v>500</v>
      </c>
      <c r="H4" s="85">
        <v>500</v>
      </c>
      <c r="I4" s="85">
        <v>500</v>
      </c>
    </row>
    <row r="5" spans="1:9" x14ac:dyDescent="0.25">
      <c r="A5" s="82"/>
      <c r="B5" s="84" t="s">
        <v>134</v>
      </c>
      <c r="C5" s="80">
        <v>5000</v>
      </c>
      <c r="D5" s="81">
        <v>2100</v>
      </c>
      <c r="E5" s="85">
        <v>1800</v>
      </c>
      <c r="F5" s="85">
        <v>0</v>
      </c>
      <c r="G5" s="85">
        <v>0</v>
      </c>
      <c r="H5" s="85">
        <v>0</v>
      </c>
      <c r="I5" s="85">
        <v>0</v>
      </c>
    </row>
    <row r="6" spans="1:9" x14ac:dyDescent="0.25">
      <c r="A6" s="82"/>
      <c r="B6" s="84" t="s">
        <v>135</v>
      </c>
      <c r="C6" s="80">
        <v>34000</v>
      </c>
      <c r="D6" s="81">
        <v>34000</v>
      </c>
      <c r="E6" s="85">
        <v>140000</v>
      </c>
      <c r="F6" s="85">
        <v>140000</v>
      </c>
      <c r="G6" s="85">
        <v>140000</v>
      </c>
      <c r="H6" s="85">
        <v>173628</v>
      </c>
      <c r="I6" s="85">
        <v>173628</v>
      </c>
    </row>
    <row r="7" spans="1:9" x14ac:dyDescent="0.25">
      <c r="A7" s="82"/>
      <c r="B7" s="86" t="s">
        <v>136</v>
      </c>
      <c r="C7" s="80"/>
      <c r="D7" s="81"/>
      <c r="E7" s="85">
        <v>60000</v>
      </c>
      <c r="F7" s="85">
        <v>60000</v>
      </c>
      <c r="G7" s="85">
        <v>60000</v>
      </c>
      <c r="H7" s="85">
        <v>0</v>
      </c>
      <c r="I7" s="85">
        <v>0</v>
      </c>
    </row>
    <row r="8" spans="1:9" x14ac:dyDescent="0.25">
      <c r="A8" s="82"/>
      <c r="B8" s="86" t="s">
        <v>137</v>
      </c>
      <c r="C8" s="80"/>
      <c r="D8" s="81"/>
      <c r="E8" s="85">
        <v>2000</v>
      </c>
      <c r="F8" s="85">
        <v>2000</v>
      </c>
      <c r="G8" s="85">
        <v>0</v>
      </c>
      <c r="H8" s="85">
        <v>0</v>
      </c>
      <c r="I8" s="85">
        <v>0</v>
      </c>
    </row>
    <row r="9" spans="1:9" x14ac:dyDescent="0.25">
      <c r="A9" s="82"/>
      <c r="B9" s="86" t="s">
        <v>138</v>
      </c>
      <c r="C9" s="80"/>
      <c r="D9" s="81"/>
      <c r="E9" s="85">
        <v>30000</v>
      </c>
      <c r="F9" s="85">
        <v>30000</v>
      </c>
      <c r="G9" s="85">
        <v>30000</v>
      </c>
      <c r="H9" s="85">
        <v>30000</v>
      </c>
      <c r="I9" s="85">
        <v>30000</v>
      </c>
    </row>
    <row r="10" spans="1:9" x14ac:dyDescent="0.25">
      <c r="A10" s="82"/>
      <c r="B10" s="86" t="s">
        <v>139</v>
      </c>
      <c r="C10" s="80"/>
      <c r="D10" s="81"/>
      <c r="E10" s="85">
        <v>100000</v>
      </c>
      <c r="F10" s="85">
        <v>100000</v>
      </c>
      <c r="G10" s="85">
        <v>100000</v>
      </c>
      <c r="H10" s="85">
        <v>100000</v>
      </c>
      <c r="I10" s="85">
        <v>70000</v>
      </c>
    </row>
    <row r="11" spans="1:9" x14ac:dyDescent="0.25">
      <c r="A11" s="82"/>
      <c r="B11" s="86" t="s">
        <v>140</v>
      </c>
      <c r="C11" s="80"/>
      <c r="D11" s="81"/>
      <c r="E11" s="85">
        <v>29392</v>
      </c>
      <c r="F11" s="85">
        <v>29392</v>
      </c>
      <c r="G11" s="85">
        <v>29392</v>
      </c>
      <c r="H11" s="85">
        <v>22392</v>
      </c>
      <c r="I11" s="85">
        <v>22392</v>
      </c>
    </row>
    <row r="12" spans="1:9" x14ac:dyDescent="0.25">
      <c r="A12" s="82"/>
      <c r="B12" s="86" t="s">
        <v>251</v>
      </c>
      <c r="C12" s="80"/>
      <c r="D12" s="81"/>
      <c r="E12" s="85"/>
      <c r="F12" s="85"/>
      <c r="G12" s="85"/>
      <c r="H12" s="85"/>
      <c r="I12" s="85">
        <v>500</v>
      </c>
    </row>
    <row r="13" spans="1:9" x14ac:dyDescent="0.25">
      <c r="A13" s="82"/>
      <c r="B13" s="86" t="s">
        <v>252</v>
      </c>
      <c r="C13" s="80"/>
      <c r="D13" s="81"/>
      <c r="E13" s="85"/>
      <c r="F13" s="85"/>
      <c r="G13" s="85"/>
      <c r="H13" s="85"/>
      <c r="I13" s="85">
        <v>3000</v>
      </c>
    </row>
    <row r="14" spans="1:9" x14ac:dyDescent="0.25">
      <c r="A14" s="82"/>
      <c r="B14" s="86" t="s">
        <v>253</v>
      </c>
      <c r="C14" s="80"/>
      <c r="D14" s="81"/>
      <c r="E14" s="85"/>
      <c r="F14" s="85"/>
      <c r="G14" s="85"/>
      <c r="H14" s="85"/>
      <c r="I14" s="85">
        <v>14879</v>
      </c>
    </row>
    <row r="15" spans="1:9" x14ac:dyDescent="0.25">
      <c r="A15" s="82"/>
      <c r="B15" s="86"/>
      <c r="C15" s="80"/>
      <c r="D15" s="81"/>
      <c r="E15" s="85"/>
      <c r="F15" s="85"/>
      <c r="G15" s="85"/>
      <c r="H15" s="85"/>
      <c r="I15" s="85"/>
    </row>
    <row r="16" spans="1:9" x14ac:dyDescent="0.25">
      <c r="A16" s="82"/>
      <c r="B16" s="86"/>
      <c r="C16" s="80"/>
      <c r="D16" s="81"/>
      <c r="E16" s="85"/>
      <c r="F16" s="85"/>
      <c r="G16" s="85"/>
      <c r="H16" s="85"/>
      <c r="I16" s="85"/>
    </row>
    <row r="17" spans="2:9" x14ac:dyDescent="0.25">
      <c r="B17" s="78"/>
      <c r="E17" s="77"/>
      <c r="G17" s="77"/>
      <c r="H17" s="77"/>
      <c r="I17" s="77"/>
    </row>
    <row r="18" spans="2:9" x14ac:dyDescent="0.25">
      <c r="B18" s="78"/>
      <c r="G18" s="77"/>
      <c r="H18" s="77"/>
      <c r="I18" s="77"/>
    </row>
    <row r="19" spans="2:9" x14ac:dyDescent="0.25">
      <c r="B19" s="79" t="s">
        <v>29</v>
      </c>
      <c r="C19" s="80">
        <f>SUM(C3:C6)</f>
        <v>45500</v>
      </c>
      <c r="D19" s="81">
        <f t="shared" ref="D19:I19" si="0">SUM(D3:D18)</f>
        <v>42600</v>
      </c>
      <c r="E19" s="87">
        <f t="shared" si="0"/>
        <v>385692</v>
      </c>
      <c r="F19" s="85">
        <f t="shared" si="0"/>
        <v>361892</v>
      </c>
      <c r="G19" s="85">
        <f t="shared" si="0"/>
        <v>359892</v>
      </c>
      <c r="H19" s="85">
        <f t="shared" si="0"/>
        <v>326520</v>
      </c>
      <c r="I19" s="85">
        <f t="shared" si="0"/>
        <v>314899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Заказы</vt:lpstr>
      <vt:lpstr>Реализация</vt:lpstr>
      <vt:lpstr>приход</vt:lpstr>
      <vt:lpstr>Расходы</vt:lpstr>
      <vt:lpstr>Касса</vt:lpstr>
      <vt:lpstr>календарь</vt:lpstr>
      <vt:lpstr>лиды</vt:lpstr>
      <vt:lpstr>ноябрь</vt:lpstr>
      <vt:lpstr>Долги</vt:lpstr>
      <vt:lpstr>цель</vt:lpstr>
      <vt:lpstr>остатки</vt:lpstr>
      <vt:lpstr>отчет по лидам лиды</vt:lpstr>
      <vt:lpstr>списки лидов</vt:lpstr>
      <vt:lpstr>итоги</vt:lpstr>
      <vt:lpstr>директ</vt:lpstr>
      <vt:lpstr>вк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2018-05-03T12:27:25Z</dcterms:modified>
</cp:coreProperties>
</file>