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45" windowWidth="16155" windowHeight="7425" activeTab="2"/>
  </bookViews>
  <sheets>
    <sheet name="Лист 1 Спросить 1" sheetId="1" r:id="rId1"/>
    <sheet name="Лист2 Спросить 2" sheetId="2" r:id="rId2"/>
    <sheet name="Лист 3 Спросить Лист3" sheetId="3" r:id="rId3"/>
  </sheets>
  <calcPr calcId="145621"/>
</workbook>
</file>

<file path=xl/calcChain.xml><?xml version="1.0" encoding="utf-8"?>
<calcChain xmlns="http://schemas.openxmlformats.org/spreadsheetml/2006/main">
  <c r="AN38" i="3" l="1"/>
  <c r="AP37" i="3"/>
  <c r="AQ37" i="3" s="1"/>
  <c r="AN37" i="3"/>
  <c r="AP36" i="3"/>
  <c r="AQ36" i="3" s="1"/>
  <c r="AN36" i="3"/>
  <c r="AP35" i="3"/>
  <c r="AQ35" i="3" s="1"/>
  <c r="AN35" i="3"/>
  <c r="AP34" i="3"/>
  <c r="AQ34" i="3" s="1"/>
  <c r="AN34" i="3"/>
  <c r="AP33" i="3"/>
  <c r="AQ33" i="3" s="1"/>
  <c r="AN33" i="3"/>
  <c r="AP32" i="3"/>
  <c r="AQ32" i="3" s="1"/>
  <c r="AN32" i="3"/>
  <c r="AN31" i="3"/>
  <c r="AF31" i="3"/>
  <c r="M31" i="3"/>
  <c r="E31" i="3"/>
  <c r="AN30" i="3"/>
  <c r="AK30" i="3"/>
  <c r="AL30" i="3" s="1"/>
  <c r="AJ30" i="3"/>
  <c r="AN29" i="3"/>
  <c r="AK29" i="3"/>
  <c r="AL29" i="3" s="1"/>
  <c r="AP29" i="3" s="1"/>
  <c r="AQ29" i="3" s="1"/>
  <c r="AJ29" i="3"/>
  <c r="AN28" i="3"/>
  <c r="AK28" i="3"/>
  <c r="AL28" i="3" s="1"/>
  <c r="AP28" i="3" s="1"/>
  <c r="AQ28" i="3" s="1"/>
  <c r="AJ28" i="3"/>
  <c r="AN27" i="3"/>
  <c r="AK27" i="3"/>
  <c r="AL27" i="3" s="1"/>
  <c r="AP27" i="3" s="1"/>
  <c r="AQ27" i="3" s="1"/>
  <c r="AJ27" i="3"/>
  <c r="AN26" i="3"/>
  <c r="AK26" i="3"/>
  <c r="AL26" i="3" s="1"/>
  <c r="AP26" i="3" s="1"/>
  <c r="AQ26" i="3" s="1"/>
  <c r="AJ26" i="3"/>
  <c r="AN25" i="3"/>
  <c r="AK25" i="3"/>
  <c r="AL25" i="3" s="1"/>
  <c r="AP25" i="3" s="1"/>
  <c r="AQ25" i="3" s="1"/>
  <c r="AJ25" i="3"/>
  <c r="AK24" i="3"/>
  <c r="AL24" i="3" s="1"/>
  <c r="AP24" i="3" s="1"/>
  <c r="AQ24" i="3" s="1"/>
  <c r="AJ24" i="3"/>
  <c r="B24" i="3"/>
  <c r="AN24" i="3" s="1"/>
  <c r="AK23" i="3"/>
  <c r="AL23" i="3" s="1"/>
  <c r="AP23" i="3" s="1"/>
  <c r="AQ23" i="3" s="1"/>
  <c r="AJ23" i="3"/>
  <c r="B23" i="3"/>
  <c r="AN23" i="3" s="1"/>
  <c r="AN22" i="3"/>
  <c r="AK22" i="3"/>
  <c r="AL22" i="3" s="1"/>
  <c r="AP22" i="3" s="1"/>
  <c r="AQ22" i="3" s="1"/>
  <c r="AJ22" i="3"/>
  <c r="AN21" i="3"/>
  <c r="AN20" i="3"/>
  <c r="AL20" i="3"/>
  <c r="AP20" i="3" s="1"/>
  <c r="AQ20" i="3" s="1"/>
  <c r="AK20" i="3"/>
  <c r="AJ20" i="3"/>
  <c r="A20" i="3"/>
  <c r="AN19" i="3"/>
  <c r="AP18" i="3"/>
  <c r="AQ18" i="3" s="1"/>
  <c r="AN18" i="3"/>
  <c r="AN17" i="3"/>
  <c r="AK17" i="3"/>
  <c r="AL17" i="3" s="1"/>
  <c r="AP17" i="3" s="1"/>
  <c r="AQ17" i="3" s="1"/>
  <c r="AN16" i="3"/>
  <c r="AL16" i="3"/>
  <c r="AN15" i="3"/>
  <c r="AK15" i="3"/>
  <c r="AP15" i="3" s="1"/>
  <c r="AQ15" i="3" s="1"/>
  <c r="AJ15" i="3"/>
  <c r="A15" i="3"/>
  <c r="AN14" i="3"/>
  <c r="AN13" i="3"/>
  <c r="A13" i="3"/>
  <c r="A14" i="3" s="1"/>
  <c r="A16" i="3" s="1"/>
  <c r="AN12" i="3"/>
  <c r="K12" i="3"/>
  <c r="K31" i="3" s="1"/>
  <c r="AN11" i="3"/>
  <c r="AN10" i="3"/>
  <c r="AI10" i="3"/>
  <c r="AI11" i="3" s="1"/>
  <c r="AH10" i="3"/>
  <c r="AH12" i="3" s="1"/>
  <c r="AH31" i="3" s="1"/>
  <c r="AG10" i="3"/>
  <c r="AG11" i="3" s="1"/>
  <c r="AF10" i="3"/>
  <c r="AF11" i="3" s="1"/>
  <c r="AE10" i="3"/>
  <c r="AE19" i="3" s="1"/>
  <c r="AD10" i="3"/>
  <c r="AD19" i="3" s="1"/>
  <c r="AC10" i="3"/>
  <c r="AC12" i="3" s="1"/>
  <c r="AC31" i="3" s="1"/>
  <c r="AB10" i="3"/>
  <c r="AB12" i="3" s="1"/>
  <c r="AB31" i="3" s="1"/>
  <c r="AA10" i="3"/>
  <c r="AA12" i="3" s="1"/>
  <c r="AA31" i="3" s="1"/>
  <c r="Z10" i="3"/>
  <c r="Z12" i="3" s="1"/>
  <c r="Z31" i="3" s="1"/>
  <c r="Y10" i="3"/>
  <c r="Y12" i="3" s="1"/>
  <c r="Y31" i="3" s="1"/>
  <c r="X10" i="3"/>
  <c r="X13" i="3" s="1"/>
  <c r="W10" i="3"/>
  <c r="W19" i="3" s="1"/>
  <c r="V10" i="3"/>
  <c r="V12" i="3" s="1"/>
  <c r="V31" i="3" s="1"/>
  <c r="U10" i="3"/>
  <c r="U12" i="3" s="1"/>
  <c r="U31" i="3" s="1"/>
  <c r="T10" i="3"/>
  <c r="T12" i="3" s="1"/>
  <c r="T31" i="3" s="1"/>
  <c r="S10" i="3"/>
  <c r="S12" i="3" s="1"/>
  <c r="S31" i="3" s="1"/>
  <c r="R10" i="3"/>
  <c r="R12" i="3" s="1"/>
  <c r="R31" i="3" s="1"/>
  <c r="Q10" i="3"/>
  <c r="Q19" i="3" s="1"/>
  <c r="P10" i="3"/>
  <c r="P19" i="3" s="1"/>
  <c r="O10" i="3"/>
  <c r="O12" i="3" s="1"/>
  <c r="O31" i="3" s="1"/>
  <c r="N10" i="3"/>
  <c r="N12" i="3" s="1"/>
  <c r="N31" i="3" s="1"/>
  <c r="M10" i="3"/>
  <c r="M11" i="3" s="1"/>
  <c r="L10" i="3"/>
  <c r="L12" i="3" s="1"/>
  <c r="L31" i="3" s="1"/>
  <c r="K10" i="3"/>
  <c r="K11" i="3" s="1"/>
  <c r="J10" i="3"/>
  <c r="J14" i="3" s="1"/>
  <c r="I10" i="3"/>
  <c r="I11" i="3" s="1"/>
  <c r="H10" i="3"/>
  <c r="H12" i="3" s="1"/>
  <c r="H31" i="3" s="1"/>
  <c r="G10" i="3"/>
  <c r="G11" i="3" s="1"/>
  <c r="F10" i="3"/>
  <c r="F11" i="3" s="1"/>
  <c r="E10" i="3"/>
  <c r="E11" i="3" s="1"/>
  <c r="C8" i="3"/>
  <c r="AF6" i="3"/>
  <c r="AF5" i="3"/>
  <c r="C5" i="3"/>
  <c r="D4" i="3"/>
  <c r="B4" i="3"/>
  <c r="C3" i="3"/>
  <c r="B2" i="3"/>
  <c r="I12" i="3" l="1"/>
  <c r="I31" i="3" s="1"/>
  <c r="AG12" i="3"/>
  <c r="AG31" i="3" s="1"/>
  <c r="Q13" i="3"/>
  <c r="G12" i="3"/>
  <c r="G31" i="3" s="1"/>
  <c r="AI12" i="3"/>
  <c r="AI31" i="3" s="1"/>
  <c r="AE13" i="3"/>
  <c r="AK14" i="3"/>
  <c r="AP14" i="3" s="1"/>
  <c r="AQ14" i="3" s="1"/>
  <c r="AJ14" i="3"/>
  <c r="A19" i="3"/>
  <c r="A21" i="3" s="1"/>
  <c r="A31" i="3" s="1"/>
  <c r="AP38" i="3"/>
  <c r="AQ38" i="3" s="1"/>
  <c r="AP30" i="3"/>
  <c r="AQ30" i="3" s="1"/>
  <c r="AL31" i="3"/>
  <c r="H11" i="3"/>
  <c r="L11" i="3"/>
  <c r="P11" i="3"/>
  <c r="R11" i="3"/>
  <c r="V11" i="3"/>
  <c r="X11" i="3"/>
  <c r="Z11" i="3"/>
  <c r="AD11" i="3"/>
  <c r="AH11" i="3"/>
  <c r="O11" i="3"/>
  <c r="Q11" i="3"/>
  <c r="S11" i="3"/>
  <c r="U11" i="3"/>
  <c r="W11" i="3"/>
  <c r="Y11" i="3"/>
  <c r="AA11" i="3"/>
  <c r="AC11" i="3"/>
  <c r="AE11" i="3"/>
  <c r="F12" i="3"/>
  <c r="J12" i="3"/>
  <c r="Q12" i="3"/>
  <c r="W12" i="3"/>
  <c r="W31" i="3" s="1"/>
  <c r="AE12" i="3"/>
  <c r="AE31" i="3" s="1"/>
  <c r="P13" i="3"/>
  <c r="W13" i="3"/>
  <c r="AD13" i="3"/>
  <c r="J19" i="3"/>
  <c r="X19" i="3"/>
  <c r="AL21" i="3"/>
  <c r="A23" i="3"/>
  <c r="A24" i="3"/>
  <c r="B5" i="3"/>
  <c r="J11" i="3"/>
  <c r="N11" i="3"/>
  <c r="T11" i="3"/>
  <c r="AB11" i="3"/>
  <c r="P12" i="3"/>
  <c r="X12" i="3"/>
  <c r="AD12" i="3"/>
  <c r="J13" i="3"/>
  <c r="X31" i="3" l="1"/>
  <c r="Q31" i="3"/>
  <c r="AJ19" i="3"/>
  <c r="AJ21" i="3" s="1"/>
  <c r="AK19" i="3"/>
  <c r="AM12" i="3"/>
  <c r="AP12" i="3" s="1"/>
  <c r="AQ12" i="3" s="1"/>
  <c r="AK12" i="3"/>
  <c r="AL12" i="3" s="1"/>
  <c r="F31" i="3"/>
  <c r="AJ12" i="3"/>
  <c r="J31" i="3"/>
  <c r="AD31" i="3"/>
  <c r="P31" i="3"/>
  <c r="AK13" i="3"/>
  <c r="AJ13" i="3"/>
  <c r="AM16" i="3" l="1"/>
  <c r="AK16" i="3"/>
  <c r="AP13" i="3"/>
  <c r="AQ13" i="3" s="1"/>
  <c r="AJ16" i="3"/>
  <c r="AJ31" i="3" s="1"/>
  <c r="AK21" i="3"/>
  <c r="AP21" i="3" s="1"/>
  <c r="AQ21" i="3" s="1"/>
  <c r="AP19" i="3"/>
  <c r="AQ19" i="3" s="1"/>
  <c r="AK31" i="3" l="1"/>
  <c r="AP31" i="3" s="1"/>
  <c r="AQ31" i="3" s="1"/>
  <c r="AP16" i="3"/>
  <c r="AQ16" i="3" s="1"/>
  <c r="AI32" i="2" l="1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P31" i="2"/>
  <c r="AQ31" i="2" s="1"/>
  <c r="AN31" i="2"/>
  <c r="AK31" i="2"/>
  <c r="AJ31" i="2"/>
  <c r="AN30" i="2"/>
  <c r="AK30" i="2"/>
  <c r="AJ30" i="2"/>
  <c r="AP29" i="2"/>
  <c r="AQ29" i="2" s="1"/>
  <c r="AN29" i="2"/>
  <c r="AK29" i="2"/>
  <c r="AL29" i="2" s="1"/>
  <c r="AJ29" i="2"/>
  <c r="AN28" i="2"/>
  <c r="AK28" i="2"/>
  <c r="AP27" i="2" s="1"/>
  <c r="AQ27" i="2" s="1"/>
  <c r="AJ28" i="2"/>
  <c r="AN27" i="2"/>
  <c r="AQ26" i="2"/>
  <c r="AP26" i="2"/>
  <c r="AN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N25" i="2"/>
  <c r="AK25" i="2"/>
  <c r="AJ25" i="2"/>
  <c r="AN24" i="2"/>
  <c r="AK24" i="2"/>
  <c r="AL24" i="2" s="1"/>
  <c r="AJ24" i="2"/>
  <c r="AN23" i="2"/>
  <c r="AK23" i="2"/>
  <c r="AP23" i="2" s="1"/>
  <c r="AQ23" i="2" s="1"/>
  <c r="AJ23" i="2"/>
  <c r="AN22" i="2"/>
  <c r="AL22" i="2"/>
  <c r="AP22" i="2" s="1"/>
  <c r="AQ22" i="2" s="1"/>
  <c r="AK22" i="2"/>
  <c r="AJ22" i="2"/>
  <c r="AN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N20" i="2"/>
  <c r="AK20" i="2"/>
  <c r="AP20" i="2" s="1"/>
  <c r="AQ20" i="2" s="1"/>
  <c r="AJ20" i="2"/>
  <c r="AN19" i="2"/>
  <c r="AK19" i="2"/>
  <c r="AL19" i="2" s="1"/>
  <c r="AL21" i="2" s="1"/>
  <c r="AJ19" i="2"/>
  <c r="AN18" i="2"/>
  <c r="AK18" i="2"/>
  <c r="AJ18" i="2"/>
  <c r="AN17" i="2"/>
  <c r="AK17" i="2"/>
  <c r="AL17" i="2" s="1"/>
  <c r="AP17" i="2" s="1"/>
  <c r="AQ17" i="2" s="1"/>
  <c r="AJ17" i="2"/>
  <c r="AN16" i="2"/>
  <c r="AL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N15" i="2"/>
  <c r="AK15" i="2"/>
  <c r="AP15" i="2" s="1"/>
  <c r="AQ15" i="2" s="1"/>
  <c r="AJ15" i="2"/>
  <c r="C15" i="2"/>
  <c r="AN14" i="2"/>
  <c r="AK14" i="2"/>
  <c r="AP14" i="2" s="1"/>
  <c r="AQ14" i="2" s="1"/>
  <c r="AJ14" i="2"/>
  <c r="C14" i="2"/>
  <c r="AN13" i="2"/>
  <c r="AK13" i="2"/>
  <c r="AP13" i="2" s="1"/>
  <c r="AQ13" i="2" s="1"/>
  <c r="AJ13" i="2"/>
  <c r="C13" i="2"/>
  <c r="AN12" i="2"/>
  <c r="AK12" i="2"/>
  <c r="AK16" i="2" s="1"/>
  <c r="AJ12" i="2"/>
  <c r="AJ16" i="2" s="1"/>
  <c r="A12" i="2"/>
  <c r="AN11" i="2"/>
  <c r="AN10" i="2"/>
  <c r="AI10" i="2"/>
  <c r="AI11" i="2" s="1"/>
  <c r="AH10" i="2"/>
  <c r="AH11" i="2" s="1"/>
  <c r="AG10" i="2"/>
  <c r="AG11" i="2" s="1"/>
  <c r="AF10" i="2"/>
  <c r="AF11" i="2" s="1"/>
  <c r="AE10" i="2"/>
  <c r="AE11" i="2" s="1"/>
  <c r="AD10" i="2"/>
  <c r="AD11" i="2" s="1"/>
  <c r="AC10" i="2"/>
  <c r="AC11" i="2" s="1"/>
  <c r="AB10" i="2"/>
  <c r="AB11" i="2" s="1"/>
  <c r="AA10" i="2"/>
  <c r="AA11" i="2" s="1"/>
  <c r="Z10" i="2"/>
  <c r="Z11" i="2" s="1"/>
  <c r="Y10" i="2"/>
  <c r="Y11" i="2" s="1"/>
  <c r="X10" i="2"/>
  <c r="X11" i="2" s="1"/>
  <c r="W10" i="2"/>
  <c r="W11" i="2" s="1"/>
  <c r="V10" i="2"/>
  <c r="V11" i="2" s="1"/>
  <c r="U10" i="2"/>
  <c r="U11" i="2" s="1"/>
  <c r="T10" i="2"/>
  <c r="T11" i="2" s="1"/>
  <c r="S10" i="2"/>
  <c r="S11" i="2" s="1"/>
  <c r="R10" i="2"/>
  <c r="R11" i="2" s="1"/>
  <c r="Q10" i="2"/>
  <c r="Q11" i="2" s="1"/>
  <c r="P10" i="2"/>
  <c r="P11" i="2" s="1"/>
  <c r="O10" i="2"/>
  <c r="O11" i="2" s="1"/>
  <c r="N10" i="2"/>
  <c r="N11" i="2" s="1"/>
  <c r="M10" i="2"/>
  <c r="M11" i="2" s="1"/>
  <c r="L10" i="2"/>
  <c r="L11" i="2" s="1"/>
  <c r="K10" i="2"/>
  <c r="K11" i="2" s="1"/>
  <c r="J10" i="2"/>
  <c r="J11" i="2" s="1"/>
  <c r="I10" i="2"/>
  <c r="I11" i="2" s="1"/>
  <c r="H10" i="2"/>
  <c r="H11" i="2" s="1"/>
  <c r="G10" i="2"/>
  <c r="G11" i="2" s="1"/>
  <c r="F10" i="2"/>
  <c r="F11" i="2" s="1"/>
  <c r="E10" i="2"/>
  <c r="E11" i="2" s="1"/>
  <c r="C5" i="2"/>
  <c r="D4" i="2"/>
  <c r="B4" i="2"/>
  <c r="B5" i="2" s="1"/>
  <c r="C3" i="2"/>
  <c r="C8" i="2" s="1"/>
  <c r="B2" i="2"/>
  <c r="N3" i="1"/>
  <c r="AK21" i="2" l="1"/>
  <c r="AJ21" i="2"/>
  <c r="AJ32" i="2"/>
  <c r="AK32" i="2"/>
  <c r="AJ26" i="2"/>
  <c r="AP16" i="2"/>
  <c r="AQ16" i="2" s="1"/>
  <c r="AL26" i="2"/>
  <c r="AP24" i="2"/>
  <c r="AQ24" i="2" s="1"/>
  <c r="AP28" i="2"/>
  <c r="AQ28" i="2" s="1"/>
  <c r="AL32" i="2"/>
  <c r="AP21" i="2"/>
  <c r="AQ21" i="2" s="1"/>
  <c r="AP12" i="2"/>
  <c r="AQ12" i="2" s="1"/>
  <c r="A13" i="2"/>
  <c r="A14" i="2" s="1"/>
  <c r="A15" i="2" s="1"/>
  <c r="AP18" i="2"/>
  <c r="AQ18" i="2" s="1"/>
  <c r="AP19" i="2"/>
  <c r="AQ19" i="2" s="1"/>
  <c r="AK26" i="2"/>
  <c r="AP45" i="1"/>
  <c r="AP44" i="1"/>
  <c r="AL44" i="1"/>
  <c r="AR44" i="1" s="1"/>
  <c r="AS44" i="1" s="1"/>
  <c r="AK44" i="1"/>
  <c r="AP43" i="1"/>
  <c r="AL43" i="1"/>
  <c r="AR43" i="1" s="1"/>
  <c r="AS43" i="1" s="1"/>
  <c r="AP42" i="1"/>
  <c r="AL42" i="1"/>
  <c r="AR42" i="1" s="1"/>
  <c r="AS42" i="1" s="1"/>
  <c r="AK42" i="1"/>
  <c r="AP41" i="1"/>
  <c r="AM41" i="1"/>
  <c r="AP40" i="1"/>
  <c r="AL40" i="1"/>
  <c r="AR40" i="1" s="1"/>
  <c r="AS40" i="1" s="1"/>
  <c r="AK40" i="1"/>
  <c r="A40" i="1"/>
  <c r="AP39" i="1"/>
  <c r="AP38" i="1"/>
  <c r="AP37" i="1"/>
  <c r="AP36" i="1"/>
  <c r="AL36" i="1"/>
  <c r="AR36" i="1" s="1"/>
  <c r="AS36" i="1" s="1"/>
  <c r="AP35" i="1"/>
  <c r="AL35" i="1"/>
  <c r="AR35" i="1" s="1"/>
  <c r="AS35" i="1" s="1"/>
  <c r="AP34" i="1"/>
  <c r="AM34" i="1"/>
  <c r="AM45" i="1" s="1"/>
  <c r="AP33" i="1"/>
  <c r="AL33" i="1"/>
  <c r="AR33" i="1" s="1"/>
  <c r="AS33" i="1" s="1"/>
  <c r="AK33" i="1"/>
  <c r="A33" i="1"/>
  <c r="AP32" i="1"/>
  <c r="AL32" i="1"/>
  <c r="AR32" i="1" s="1"/>
  <c r="AS32" i="1" s="1"/>
  <c r="AK32" i="1"/>
  <c r="A32" i="1"/>
  <c r="AP31" i="1"/>
  <c r="AL31" i="1"/>
  <c r="AR31" i="1" s="1"/>
  <c r="AS31" i="1" s="1"/>
  <c r="AK31" i="1"/>
  <c r="A31" i="1"/>
  <c r="AP30" i="1"/>
  <c r="AP29" i="1"/>
  <c r="AP28" i="1"/>
  <c r="AP27" i="1"/>
  <c r="AP26" i="1"/>
  <c r="AP25" i="1"/>
  <c r="AP24" i="1"/>
  <c r="AP23" i="1"/>
  <c r="AP22" i="1"/>
  <c r="D22" i="1"/>
  <c r="A22" i="1"/>
  <c r="AS21" i="1"/>
  <c r="AR21" i="1"/>
  <c r="AP21" i="1"/>
  <c r="AJ19" i="1"/>
  <c r="AJ45" i="1" s="1"/>
  <c r="AI19" i="1"/>
  <c r="AI45" i="1" s="1"/>
  <c r="AH19" i="1"/>
  <c r="AH45" i="1" s="1"/>
  <c r="AG19" i="1"/>
  <c r="AG45" i="1" s="1"/>
  <c r="AF19" i="1"/>
  <c r="AF38" i="1" s="1"/>
  <c r="AE19" i="1"/>
  <c r="AE39" i="1" s="1"/>
  <c r="AD19" i="1"/>
  <c r="AD45" i="1" s="1"/>
  <c r="AC19" i="1"/>
  <c r="AC45" i="1" s="1"/>
  <c r="AB19" i="1"/>
  <c r="AB45" i="1" s="1"/>
  <c r="AA19" i="1"/>
  <c r="AA45" i="1" s="1"/>
  <c r="Z19" i="1"/>
  <c r="Z45" i="1" s="1"/>
  <c r="Y19" i="1"/>
  <c r="Y38" i="1" s="1"/>
  <c r="X19" i="1"/>
  <c r="X39" i="1" s="1"/>
  <c r="W19" i="1"/>
  <c r="W45" i="1" s="1"/>
  <c r="V19" i="1"/>
  <c r="V45" i="1" s="1"/>
  <c r="U19" i="1"/>
  <c r="U45" i="1" s="1"/>
  <c r="T19" i="1"/>
  <c r="T45" i="1" s="1"/>
  <c r="S19" i="1"/>
  <c r="S45" i="1" s="1"/>
  <c r="R19" i="1"/>
  <c r="R38" i="1" s="1"/>
  <c r="Q19" i="1"/>
  <c r="Q39" i="1" s="1"/>
  <c r="P19" i="1"/>
  <c r="P45" i="1" s="1"/>
  <c r="O19" i="1"/>
  <c r="O45" i="1" s="1"/>
  <c r="N19" i="1"/>
  <c r="N45" i="1" s="1"/>
  <c r="M19" i="1"/>
  <c r="L19" i="1"/>
  <c r="L45" i="1" s="1"/>
  <c r="K19" i="1"/>
  <c r="K38" i="1" s="1"/>
  <c r="J19" i="1"/>
  <c r="J45" i="1" s="1"/>
  <c r="I19" i="1"/>
  <c r="I45" i="1" s="1"/>
  <c r="H19" i="1"/>
  <c r="H45" i="1" s="1"/>
  <c r="G19" i="1"/>
  <c r="G45" i="1" s="1"/>
  <c r="F19" i="1"/>
  <c r="F45" i="1" s="1"/>
  <c r="A16" i="1"/>
  <c r="A9" i="1"/>
  <c r="A10" i="1" s="1"/>
  <c r="A11" i="1" s="1"/>
  <c r="A12" i="1" s="1"/>
  <c r="A13" i="1" s="1"/>
  <c r="A14" i="1" s="1"/>
  <c r="A15" i="1" s="1"/>
  <c r="A8" i="1"/>
  <c r="D5" i="1"/>
  <c r="E4" i="1"/>
  <c r="B4" i="1"/>
  <c r="B5" i="1" s="1"/>
  <c r="D3" i="1"/>
  <c r="C17" i="1" s="1"/>
  <c r="B2" i="1"/>
  <c r="R20" i="1" l="1"/>
  <c r="Z20" i="1"/>
  <c r="J20" i="1"/>
  <c r="F20" i="1"/>
  <c r="N20" i="1"/>
  <c r="V20" i="1"/>
  <c r="AP30" i="2"/>
  <c r="AQ30" i="2" s="1"/>
  <c r="L20" i="1"/>
  <c r="T20" i="1"/>
  <c r="AB20" i="1"/>
  <c r="H20" i="1"/>
  <c r="P20" i="1"/>
  <c r="X20" i="1"/>
  <c r="A16" i="2"/>
  <c r="AP25" i="2"/>
  <c r="AQ25" i="2" s="1"/>
  <c r="AF20" i="1"/>
  <c r="AJ20" i="1"/>
  <c r="AD20" i="1"/>
  <c r="AH20" i="1"/>
  <c r="M45" i="1"/>
  <c r="AN13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K22" i="1"/>
  <c r="R22" i="1"/>
  <c r="Y22" i="1"/>
  <c r="AF22" i="1"/>
  <c r="A23" i="1"/>
  <c r="Q23" i="1"/>
  <c r="X23" i="1"/>
  <c r="AE23" i="1"/>
  <c r="K24" i="1"/>
  <c r="R24" i="1"/>
  <c r="Y24" i="1"/>
  <c r="AF24" i="1"/>
  <c r="Q25" i="1"/>
  <c r="X25" i="1"/>
  <c r="AE25" i="1"/>
  <c r="K26" i="1"/>
  <c r="R26" i="1"/>
  <c r="Y26" i="1"/>
  <c r="AF26" i="1"/>
  <c r="Q27" i="1"/>
  <c r="X27" i="1"/>
  <c r="AE27" i="1"/>
  <c r="K28" i="1"/>
  <c r="R28" i="1"/>
  <c r="Y28" i="1"/>
  <c r="AF28" i="1"/>
  <c r="Q29" i="1"/>
  <c r="X29" i="1"/>
  <c r="AE29" i="1"/>
  <c r="K30" i="1"/>
  <c r="R30" i="1"/>
  <c r="Y30" i="1"/>
  <c r="AF30" i="1"/>
  <c r="K37" i="1"/>
  <c r="R37" i="1"/>
  <c r="Y37" i="1"/>
  <c r="AF37" i="1"/>
  <c r="Q38" i="1"/>
  <c r="X38" i="1"/>
  <c r="AE38" i="1"/>
  <c r="K39" i="1"/>
  <c r="R39" i="1"/>
  <c r="Y39" i="1"/>
  <c r="AF39" i="1"/>
  <c r="Q22" i="1"/>
  <c r="X22" i="1"/>
  <c r="AE22" i="1"/>
  <c r="K23" i="1"/>
  <c r="R23" i="1"/>
  <c r="Y23" i="1"/>
  <c r="AF23" i="1"/>
  <c r="Q24" i="1"/>
  <c r="X24" i="1"/>
  <c r="AE24" i="1"/>
  <c r="K25" i="1"/>
  <c r="R25" i="1"/>
  <c r="Y25" i="1"/>
  <c r="AF25" i="1"/>
  <c r="Q26" i="1"/>
  <c r="X26" i="1"/>
  <c r="AE26" i="1"/>
  <c r="K27" i="1"/>
  <c r="R27" i="1"/>
  <c r="Y27" i="1"/>
  <c r="AF27" i="1"/>
  <c r="Q28" i="1"/>
  <c r="X28" i="1"/>
  <c r="AE28" i="1"/>
  <c r="K29" i="1"/>
  <c r="R29" i="1"/>
  <c r="Y29" i="1"/>
  <c r="AF29" i="1"/>
  <c r="Q30" i="1"/>
  <c r="X30" i="1"/>
  <c r="AE30" i="1"/>
  <c r="Q37" i="1"/>
  <c r="X37" i="1"/>
  <c r="AE37" i="1"/>
  <c r="AK38" i="1" l="1"/>
  <c r="AL27" i="1"/>
  <c r="AR27" i="1" s="1"/>
  <c r="AS27" i="1" s="1"/>
  <c r="AK27" i="1"/>
  <c r="AL29" i="1"/>
  <c r="AR29" i="1" s="1"/>
  <c r="AS29" i="1" s="1"/>
  <c r="AK29" i="1"/>
  <c r="AL25" i="1"/>
  <c r="AR25" i="1" s="1"/>
  <c r="AS25" i="1" s="1"/>
  <c r="AK25" i="1"/>
  <c r="AK39" i="1"/>
  <c r="AL39" i="1"/>
  <c r="AR39" i="1" s="1"/>
  <c r="AS39" i="1" s="1"/>
  <c r="AK37" i="1"/>
  <c r="AL37" i="1"/>
  <c r="Y45" i="1"/>
  <c r="K45" i="1"/>
  <c r="AF45" i="1"/>
  <c r="R45" i="1"/>
  <c r="AL38" i="1"/>
  <c r="AR38" i="1" s="1"/>
  <c r="AS38" i="1" s="1"/>
  <c r="AL23" i="1"/>
  <c r="AR23" i="1" s="1"/>
  <c r="AS23" i="1" s="1"/>
  <c r="AK23" i="1"/>
  <c r="AK30" i="1"/>
  <c r="AL30" i="1"/>
  <c r="AR30" i="1" s="1"/>
  <c r="AS30" i="1" s="1"/>
  <c r="AK28" i="1"/>
  <c r="AL28" i="1"/>
  <c r="AR28" i="1" s="1"/>
  <c r="AS28" i="1" s="1"/>
  <c r="AK26" i="1"/>
  <c r="AL26" i="1"/>
  <c r="AR26" i="1" s="1"/>
  <c r="AS26" i="1" s="1"/>
  <c r="AK24" i="1"/>
  <c r="AL24" i="1"/>
  <c r="AR24" i="1" s="1"/>
  <c r="AS24" i="1" s="1"/>
  <c r="A24" i="1"/>
  <c r="AK22" i="1"/>
  <c r="AM10" i="1"/>
  <c r="AL22" i="1"/>
  <c r="AE45" i="1"/>
  <c r="Q45" i="1"/>
  <c r="X45" i="1"/>
  <c r="AK41" i="1" l="1"/>
  <c r="AK34" i="1"/>
  <c r="AK45" i="1" s="1"/>
  <c r="AL34" i="1"/>
  <c r="AR22" i="1"/>
  <c r="AS22" i="1" s="1"/>
  <c r="A25" i="1"/>
  <c r="A26" i="1" s="1"/>
  <c r="AL41" i="1"/>
  <c r="AR41" i="1" s="1"/>
  <c r="AS41" i="1" s="1"/>
  <c r="AR37" i="1"/>
  <c r="AS37" i="1" s="1"/>
  <c r="A27" i="1" l="1"/>
  <c r="A28" i="1" s="1"/>
  <c r="A29" i="1" s="1"/>
  <c r="AL45" i="1"/>
  <c r="AR45" i="1" s="1"/>
  <c r="AS45" i="1" s="1"/>
  <c r="AR34" i="1"/>
  <c r="AS34" i="1" s="1"/>
  <c r="A30" i="1" l="1"/>
  <c r="A34" i="1" l="1"/>
  <c r="A37" i="1" s="1"/>
  <c r="A38" i="1" l="1"/>
  <c r="A39" i="1" s="1"/>
  <c r="A41" i="1" l="1"/>
  <c r="A45" i="1"/>
</calcChain>
</file>

<file path=xl/comments1.xml><?xml version="1.0" encoding="utf-8"?>
<comments xmlns="http://schemas.openxmlformats.org/spreadsheetml/2006/main">
  <authors>
    <author>Admin</author>
  </authors>
  <commentList>
    <comment ref="F2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3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3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3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3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3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B3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4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2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sharedStrings.xml><?xml version="1.0" encoding="utf-8"?>
<sst xmlns="http://schemas.openxmlformats.org/spreadsheetml/2006/main" count="227" uniqueCount="74">
  <si>
    <t xml:space="preserve">Норма тривалості </t>
  </si>
  <si>
    <t xml:space="preserve">робочого часу за </t>
  </si>
  <si>
    <t>годин</t>
  </si>
  <si>
    <t xml:space="preserve">Найменування будівлі або споруди; Вид робіт: </t>
  </si>
  <si>
    <t xml:space="preserve"> =ЕСЛИОШИБКА(ЕСЛИ(AK12&lt;&gt;""; ОКРУГЛ(C12/$C$3*AK12*D12; 0);"");) </t>
  </si>
  <si>
    <t xml:space="preserve">Зарпла- </t>
  </si>
  <si>
    <t>та за го-</t>
  </si>
  <si>
    <t xml:space="preserve">та за 8 </t>
  </si>
  <si>
    <r>
      <t xml:space="preserve">Табель за </t>
    </r>
    <r>
      <rPr>
        <b/>
        <sz val="13.5"/>
        <color indexed="8"/>
        <rFont val="Monotype Corsiva"/>
        <family val="4"/>
        <charset val="204"/>
      </rPr>
      <t/>
    </r>
  </si>
  <si>
    <t>працівників ___________________________ТОВ «Інтербудтехсервіс»</t>
  </si>
  <si>
    <t>дину</t>
  </si>
  <si>
    <t>Ро</t>
  </si>
  <si>
    <t>Тари</t>
  </si>
  <si>
    <t>Відпрацьовано годин</t>
  </si>
  <si>
    <t>Д</t>
  </si>
  <si>
    <t>Го-</t>
  </si>
  <si>
    <t>Сума на-</t>
  </si>
  <si>
    <t>Сума ЗП:</t>
  </si>
  <si>
    <t xml:space="preserve">Зарплата </t>
  </si>
  <si>
    <t>№</t>
  </si>
  <si>
    <t>Прізвище І. по-б.</t>
  </si>
  <si>
    <t>зр</t>
  </si>
  <si>
    <t>фна</t>
  </si>
  <si>
    <t>k</t>
  </si>
  <si>
    <t>н</t>
  </si>
  <si>
    <t>ди-</t>
  </si>
  <si>
    <t xml:space="preserve">рахованої </t>
  </si>
  <si>
    <t>Кі-ть го-</t>
  </si>
  <si>
    <t>за годину</t>
  </si>
  <si>
    <t>яд</t>
  </si>
  <si>
    <t>став.</t>
  </si>
  <si>
    <t>і</t>
  </si>
  <si>
    <t>ни</t>
  </si>
  <si>
    <t>зарплати</t>
  </si>
  <si>
    <t>х 8 год</t>
  </si>
  <si>
    <t>I</t>
  </si>
  <si>
    <t>Штатні:</t>
  </si>
  <si>
    <t>СВ</t>
  </si>
  <si>
    <t>Разом Штатні</t>
  </si>
  <si>
    <t>II</t>
  </si>
  <si>
    <t>По договору ЦП:</t>
  </si>
  <si>
    <t xml:space="preserve">Разом По договору ЦП </t>
  </si>
  <si>
    <r>
      <rPr>
        <b/>
        <sz val="12"/>
        <color indexed="30"/>
        <rFont val="Calibri"/>
        <family val="2"/>
        <charset val="204"/>
      </rPr>
      <t>СБ</t>
    </r>
    <r>
      <rPr>
        <sz val="12"/>
        <color indexed="30"/>
        <rFont val="Calibri"/>
        <family val="2"/>
        <charset val="204"/>
      </rPr>
      <t xml:space="preserve"> – Субота. </t>
    </r>
    <r>
      <rPr>
        <b/>
        <sz val="12"/>
        <color indexed="30"/>
        <rFont val="Calibri"/>
        <family val="2"/>
        <charset val="204"/>
      </rPr>
      <t>ВС</t>
    </r>
    <r>
      <rPr>
        <sz val="12"/>
        <color indexed="30"/>
        <rFont val="Calibri"/>
        <family val="2"/>
        <charset val="204"/>
      </rPr>
      <t xml:space="preserve"> – Неділя. </t>
    </r>
    <r>
      <rPr>
        <b/>
        <sz val="12"/>
        <color indexed="30"/>
        <rFont val="Calibri"/>
        <family val="2"/>
        <charset val="204"/>
      </rPr>
      <t>СВ</t>
    </r>
    <r>
      <rPr>
        <sz val="12"/>
        <color indexed="30"/>
        <rFont val="Calibri"/>
        <family val="2"/>
        <charset val="204"/>
      </rPr>
      <t xml:space="preserve"> – Святковий Вихідний день. </t>
    </r>
    <r>
      <rPr>
        <b/>
        <sz val="12"/>
        <color indexed="30"/>
        <rFont val="Calibri"/>
        <family val="2"/>
        <charset val="204"/>
      </rPr>
      <t>В</t>
    </r>
    <r>
      <rPr>
        <sz val="12"/>
        <color indexed="30"/>
        <rFont val="Calibri"/>
        <family val="2"/>
        <charset val="204"/>
      </rPr>
      <t xml:space="preserve"> – Відпустка. </t>
    </r>
    <r>
      <rPr>
        <b/>
        <sz val="12"/>
        <color indexed="30"/>
        <rFont val="Calibri"/>
        <family val="2"/>
        <charset val="204"/>
      </rPr>
      <t>Хв</t>
    </r>
    <r>
      <rPr>
        <sz val="12"/>
        <color indexed="30"/>
        <rFont val="Calibri"/>
        <family val="2"/>
        <charset val="204"/>
      </rPr>
      <t xml:space="preserve"> – Хворий, Листок непрацездатності</t>
    </r>
  </si>
  <si>
    <t>ВСЬОГО</t>
  </si>
  <si>
    <t>Иванов Иван Иванович</t>
  </si>
  <si>
    <t>Петров Пётр Петрович</t>
  </si>
  <si>
    <t>Сидоров Сергей Сергеевич</t>
  </si>
  <si>
    <t>Иваненко Илья  Иванович</t>
  </si>
  <si>
    <t>Петренко Павел Павлович</t>
  </si>
  <si>
    <t>Сергиенко Валерий Николаевич</t>
  </si>
  <si>
    <t>Травкин Сергей Петрович</t>
  </si>
  <si>
    <t>Пономарёв Олег Олегович</t>
  </si>
  <si>
    <t>Щеглов Василий Николаевич</t>
  </si>
  <si>
    <t>Синичкин Виктор викторовичч</t>
  </si>
  <si>
    <t>Курочкин Никита Никитович</t>
  </si>
  <si>
    <t>Козлов Игорь Сергеевич</t>
  </si>
  <si>
    <t>а по русскому –</t>
  </si>
  <si>
    <t>«Затверджую»</t>
  </si>
  <si>
    <t>________________________________</t>
  </si>
  <si>
    <t xml:space="preserve">«____» </t>
  </si>
  <si>
    <r>
      <t xml:space="preserve">Найменування будівлі або споруди; Вид робіт: </t>
    </r>
    <r>
      <rPr>
        <b/>
        <sz val="13.5"/>
        <color indexed="8"/>
        <rFont val="Monotype Corsiva"/>
        <family val="4"/>
        <charset val="204"/>
      </rPr>
      <t>Охорона території бази підприємства ТОВ «Інтербудтехсервіс»</t>
    </r>
  </si>
  <si>
    <t>Ок-</t>
  </si>
  <si>
    <t>лад</t>
  </si>
  <si>
    <t>Всього</t>
  </si>
  <si>
    <t>Вс</t>
  </si>
  <si>
    <t>Сб</t>
  </si>
  <si>
    <t>Иванов Иван Иванович Ремонт</t>
  </si>
  <si>
    <t>Иванов Иван Иванович Подорожні листи</t>
  </si>
  <si>
    <t>Иванов Иван Иванович ВСЕГО</t>
  </si>
  <si>
    <t>Разом штатні</t>
  </si>
  <si>
    <t>По договору ЦП</t>
  </si>
  <si>
    <t>Разом по договору ЦП</t>
  </si>
  <si>
    <r>
      <rPr>
        <b/>
        <sz val="9"/>
        <color rgb="FF0033CC"/>
        <rFont val="Calibri"/>
        <family val="2"/>
        <charset val="204"/>
      </rPr>
      <t>СБ – Субота. ВС – Неділя. СВ – Святковий Вихідний день. В – Відпустка. Хв – Хворий, Листок непрацездатності. П</t>
    </r>
    <r>
      <rPr>
        <sz val="9"/>
        <color rgb="FF0033CC"/>
        <rFont val="Calibri"/>
        <family val="2"/>
        <charset val="204"/>
      </rPr>
      <t xml:space="preserve"> – </t>
    </r>
    <r>
      <rPr>
        <b/>
        <sz val="9"/>
        <color rgb="FF0033CC"/>
        <rFont val="Calibri"/>
        <family val="2"/>
        <charset val="204"/>
      </rPr>
      <t>П</t>
    </r>
    <r>
      <rPr>
        <sz val="9"/>
        <color rgb="FF0033CC"/>
        <rFont val="Calibri"/>
        <family val="2"/>
        <charset val="204"/>
      </rPr>
      <t xml:space="preserve">одорожній лист; </t>
    </r>
    <r>
      <rPr>
        <b/>
        <sz val="9"/>
        <color rgb="FF0033CC"/>
        <rFont val="Calibri"/>
        <family val="2"/>
        <charset val="204"/>
      </rPr>
      <t>Р</t>
    </r>
    <r>
      <rPr>
        <sz val="9"/>
        <color rgb="FF0033CC"/>
        <rFont val="Calibri"/>
        <family val="2"/>
        <charset val="204"/>
      </rPr>
      <t xml:space="preserve"> – </t>
    </r>
    <r>
      <rPr>
        <b/>
        <sz val="9"/>
        <color rgb="FF0033CC"/>
        <rFont val="Calibri"/>
        <family val="2"/>
        <charset val="204"/>
      </rPr>
      <t>Р</t>
    </r>
    <r>
      <rPr>
        <sz val="9"/>
        <color rgb="FF0033CC"/>
        <rFont val="Calibri"/>
        <family val="2"/>
        <charset val="204"/>
      </rPr>
      <t xml:space="preserve">емонтні роботи в автогаражі. </t>
    </r>
    <r>
      <rPr>
        <b/>
        <sz val="9"/>
        <color rgb="FF0033CC"/>
        <rFont val="Calibri"/>
        <family val="2"/>
        <charset val="204"/>
      </rPr>
      <t/>
    </r>
  </si>
  <si>
    <t>Иванов Иван Иванович Охорона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</si>
</sst>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[$-419]mmmm;@"/>
    <numFmt numFmtId="166" formatCode="[$-422]\ mmmm\ ;@"/>
    <numFmt numFmtId="167" formatCode="d"/>
    <numFmt numFmtId="168" formatCode="#,##0.0"/>
    <numFmt numFmtId="169" formatCode="0.0"/>
  </numFmts>
  <fonts count="97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.5"/>
      <color indexed="8"/>
      <name val="Calibri"/>
      <family val="2"/>
      <charset val="204"/>
    </font>
    <font>
      <sz val="14"/>
      <color indexed="30"/>
      <name val="Calibri"/>
      <family val="2"/>
      <charset val="204"/>
    </font>
    <font>
      <sz val="13.5"/>
      <color indexed="18"/>
      <name val="Calibri"/>
      <family val="2"/>
      <charset val="204"/>
    </font>
    <font>
      <sz val="13.5"/>
      <color indexed="30"/>
      <name val="Calibri"/>
      <family val="2"/>
      <charset val="204"/>
    </font>
    <font>
      <sz val="14"/>
      <color indexed="1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7"/>
      <color indexed="30"/>
      <name val="Monotype Corsiva"/>
      <family val="4"/>
      <charset val="204"/>
    </font>
    <font>
      <sz val="11"/>
      <color indexed="30"/>
      <name val="Calibri"/>
      <family val="2"/>
      <charset val="204"/>
    </font>
    <font>
      <b/>
      <sz val="13.5"/>
      <color indexed="8"/>
      <name val="Monotype Corsiva"/>
      <family val="4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color indexed="30"/>
      <name val="Calibri"/>
      <family val="2"/>
      <charset val="204"/>
    </font>
    <font>
      <b/>
      <sz val="12"/>
      <color indexed="30"/>
      <name val="Arial"/>
      <family val="2"/>
      <charset val="204"/>
    </font>
    <font>
      <sz val="9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color rgb="FF0066CC"/>
      <name val="Calibri"/>
      <family val="2"/>
      <charset val="204"/>
      <scheme val="minor"/>
    </font>
    <font>
      <sz val="12"/>
      <color indexed="18"/>
      <name val="Calibri"/>
      <family val="2"/>
      <charset val="204"/>
    </font>
    <font>
      <b/>
      <sz val="14"/>
      <color indexed="30"/>
      <name val="Calibri"/>
      <family val="2"/>
      <charset val="204"/>
    </font>
    <font>
      <b/>
      <sz val="11"/>
      <color indexed="18"/>
      <name val="Arial"/>
      <family val="2"/>
      <charset val="204"/>
    </font>
    <font>
      <b/>
      <sz val="14"/>
      <color indexed="18"/>
      <name val="Calibri"/>
      <family val="2"/>
      <charset val="204"/>
    </font>
    <font>
      <b/>
      <sz val="14"/>
      <color indexed="30"/>
      <name val="Arial"/>
      <family val="2"/>
      <charset val="204"/>
    </font>
    <font>
      <b/>
      <sz val="11"/>
      <color indexed="3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1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30"/>
      <name val="Calibri"/>
      <family val="2"/>
      <charset val="204"/>
    </font>
    <font>
      <sz val="13"/>
      <name val="Calibri"/>
      <family val="2"/>
      <charset val="204"/>
    </font>
    <font>
      <b/>
      <sz val="8"/>
      <color indexed="30"/>
      <name val="Arial"/>
      <family val="2"/>
      <charset val="204"/>
    </font>
    <font>
      <b/>
      <sz val="14"/>
      <color rgb="FF0066CC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12"/>
      <name val="Times New Roman"/>
      <family val="1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12"/>
      <name val="Tahoma"/>
      <family val="2"/>
      <charset val="204"/>
    </font>
    <font>
      <b/>
      <sz val="12"/>
      <color indexed="12"/>
      <name val="Tahoma"/>
      <family val="2"/>
      <charset val="204"/>
    </font>
    <font>
      <sz val="12"/>
      <color indexed="12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u/>
      <sz val="16"/>
      <color indexed="10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3.5"/>
      <color rgb="FF0033CC"/>
      <name val="Calibri"/>
      <family val="2"/>
      <charset val="204"/>
      <scheme val="minor"/>
    </font>
    <font>
      <sz val="13.5"/>
      <color rgb="FF0033CC"/>
      <name val="Calibri"/>
      <family val="2"/>
      <charset val="204"/>
    </font>
    <font>
      <sz val="13"/>
      <color rgb="FF0033CC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.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rgb="FF0033CC"/>
      <name val="Calibri"/>
      <family val="2"/>
      <charset val="204"/>
    </font>
    <font>
      <sz val="9"/>
      <color rgb="FF000000"/>
      <name val="Arial"/>
      <family val="2"/>
      <charset val="204"/>
    </font>
    <font>
      <sz val="12"/>
      <color rgb="FF0033CC"/>
      <name val="Calibri"/>
      <family val="2"/>
      <charset val="204"/>
      <scheme val="minor"/>
    </font>
    <font>
      <b/>
      <sz val="16"/>
      <color rgb="FF0033CC"/>
      <name val="Calibri"/>
      <family val="2"/>
      <charset val="204"/>
    </font>
    <font>
      <b/>
      <sz val="14"/>
      <color rgb="FF0033CC"/>
      <name val="Calibri"/>
      <family val="2"/>
      <charset val="204"/>
    </font>
    <font>
      <b/>
      <sz val="11"/>
      <color rgb="FF0033CC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2"/>
      <color rgb="FF0033CC"/>
      <name val="Calibri"/>
      <family val="2"/>
      <charset val="204"/>
    </font>
    <font>
      <b/>
      <sz val="14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</font>
    <font>
      <b/>
      <sz val="11"/>
      <color rgb="FF0033CC"/>
      <name val="Calibri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99"/>
      <name val="Calibri"/>
      <family val="2"/>
      <charset val="204"/>
      <scheme val="minor"/>
    </font>
    <font>
      <u/>
      <sz val="12.1"/>
      <color theme="10"/>
      <name val="Calibri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9"/>
      <color rgb="FF0033CC"/>
      <name val="Calibri"/>
      <family val="2"/>
      <charset val="204"/>
    </font>
    <font>
      <b/>
      <sz val="9"/>
      <color rgb="FF0033CC"/>
      <name val="Calibri"/>
      <family val="2"/>
      <charset val="204"/>
    </font>
    <font>
      <sz val="10.5"/>
      <color rgb="FF0033CC"/>
      <name val="Calibri"/>
      <family val="2"/>
      <charset val="204"/>
    </font>
    <font>
      <sz val="8"/>
      <color rgb="FF0033CC"/>
      <name val="Calibri"/>
      <family val="2"/>
      <charset val="204"/>
    </font>
    <font>
      <sz val="12"/>
      <color rgb="FF000099"/>
      <name val="Calibri"/>
      <family val="2"/>
      <charset val="204"/>
      <scheme val="minor"/>
    </font>
    <font>
      <b/>
      <u/>
      <sz val="11"/>
      <color rgb="FF000099"/>
      <name val="Calibri"/>
      <family val="2"/>
      <charset val="204"/>
      <scheme val="minor"/>
    </font>
    <font>
      <sz val="10"/>
      <color rgb="FF0033CC"/>
      <name val="Calibri"/>
      <family val="2"/>
      <charset val="204"/>
      <scheme val="minor"/>
    </font>
    <font>
      <sz val="12"/>
      <color rgb="FF0033CC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Verdan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rgb="FF0033CC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0">
    <border>
      <left/>
      <right/>
      <top/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medium">
        <color indexed="64"/>
      </right>
      <top style="thin">
        <color indexed="30"/>
      </top>
      <bottom/>
      <diagonal/>
    </border>
    <border>
      <left style="medium">
        <color indexed="64"/>
      </left>
      <right style="thin">
        <color indexed="64"/>
      </right>
      <top style="thin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30"/>
      </top>
      <bottom/>
      <diagonal/>
    </border>
    <border>
      <left style="thin">
        <color indexed="3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3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3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medium">
        <color indexed="3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64"/>
      </bottom>
      <diagonal/>
    </border>
    <border>
      <left style="thin">
        <color indexed="3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66CC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3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CC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CC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64"/>
      </top>
      <bottom style="thin">
        <color indexed="30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/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medium">
        <color rgb="FF0033CC"/>
      </right>
      <top style="thin">
        <color indexed="64"/>
      </top>
      <bottom/>
      <diagonal/>
    </border>
    <border>
      <left/>
      <right style="medium">
        <color rgb="FF0033CC"/>
      </right>
      <top style="thin">
        <color indexed="64"/>
      </top>
      <bottom/>
      <diagonal/>
    </border>
    <border>
      <left style="thin">
        <color indexed="64"/>
      </left>
      <right style="medium">
        <color rgb="FF0033CC"/>
      </right>
      <top/>
      <bottom/>
      <diagonal/>
    </border>
    <border>
      <left style="thin">
        <color indexed="64"/>
      </left>
      <right style="medium">
        <color rgb="FF0033CC"/>
      </right>
      <top/>
      <bottom style="medium">
        <color indexed="64"/>
      </bottom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medium">
        <color indexed="64"/>
      </top>
      <bottom style="thin">
        <color indexed="64"/>
      </bottom>
      <diagonal/>
    </border>
    <border>
      <left style="thin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indexed="64"/>
      </bottom>
      <diagonal/>
    </border>
    <border>
      <left/>
      <right style="thin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33CC"/>
      </right>
      <top style="medium">
        <color rgb="FF0033CC"/>
      </top>
      <bottom style="thin">
        <color indexed="64"/>
      </bottom>
      <diagonal/>
    </border>
    <border>
      <left/>
      <right style="medium">
        <color rgb="FF0033CC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/>
      <top/>
      <bottom style="thin">
        <color rgb="FF0033CC"/>
      </bottom>
      <diagonal/>
    </border>
    <border>
      <left/>
      <right style="thin">
        <color indexed="64"/>
      </right>
      <top/>
      <bottom style="thin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rgb="FF0033CC"/>
      </top>
      <bottom/>
      <diagonal/>
    </border>
    <border>
      <left style="thin">
        <color indexed="64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/>
      <bottom/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indexed="64"/>
      </top>
      <bottom style="thin">
        <color rgb="FF0033CC"/>
      </bottom>
      <diagonal/>
    </border>
    <border>
      <left/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33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</cellStyleXfs>
  <cellXfs count="472">
    <xf numFmtId="0" fontId="0" fillId="0" borderId="0" xfId="0"/>
    <xf numFmtId="165" fontId="0" fillId="2" borderId="0" xfId="0" applyNumberFormat="1" applyFill="1" applyProtection="1">
      <protection locked="0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0" fillId="0" borderId="0" xfId="0" applyFont="1"/>
    <xf numFmtId="0" fontId="3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166" fontId="4" fillId="0" borderId="0" xfId="0" applyNumberFormat="1" applyFont="1" applyFill="1" applyProtection="1"/>
    <xf numFmtId="0" fontId="3" fillId="0" borderId="0" xfId="0" applyFont="1" applyFill="1"/>
    <xf numFmtId="0" fontId="5" fillId="3" borderId="0" xfId="0" applyFont="1" applyFill="1" applyProtection="1">
      <protection locked="0"/>
    </xf>
    <xf numFmtId="0" fontId="6" fillId="0" borderId="0" xfId="0" applyFont="1" applyFill="1" applyProtection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2" fillId="0" borderId="0" xfId="0" applyFont="1" applyFill="1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Fill="1" applyProtection="1"/>
    <xf numFmtId="0" fontId="9" fillId="4" borderId="0" xfId="0" applyFont="1" applyFill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0" fillId="0" borderId="5" xfId="0" applyBorder="1"/>
    <xf numFmtId="0" fontId="0" fillId="0" borderId="6" xfId="0" applyBorder="1"/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11" fillId="0" borderId="0" xfId="0" applyFont="1" applyProtection="1"/>
    <xf numFmtId="0" fontId="0" fillId="0" borderId="9" xfId="0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left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7" fontId="13" fillId="0" borderId="14" xfId="0" applyNumberFormat="1" applyFont="1" applyBorder="1" applyAlignment="1">
      <alignment horizontal="center"/>
    </xf>
    <xf numFmtId="167" fontId="13" fillId="0" borderId="13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5" xfId="0" applyFont="1" applyBorder="1"/>
    <xf numFmtId="0" fontId="12" fillId="0" borderId="8" xfId="0" applyFont="1" applyBorder="1" applyAlignment="1" applyProtection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/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2" fillId="0" borderId="23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4" fillId="0" borderId="27" xfId="0" applyFont="1" applyFill="1" applyBorder="1" applyAlignment="1" applyProtection="1">
      <alignment horizontal="right"/>
    </xf>
    <xf numFmtId="0" fontId="14" fillId="0" borderId="28" xfId="0" applyFont="1" applyBorder="1" applyProtection="1">
      <protection locked="0"/>
    </xf>
    <xf numFmtId="0" fontId="8" fillId="0" borderId="29" xfId="0" applyFont="1" applyFill="1" applyBorder="1" applyAlignment="1" applyProtection="1">
      <alignment horizontal="center"/>
      <protection locked="0"/>
    </xf>
    <xf numFmtId="4" fontId="13" fillId="0" borderId="29" xfId="0" applyNumberFormat="1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alignment horizontal="center"/>
      <protection locked="0"/>
    </xf>
    <xf numFmtId="0" fontId="15" fillId="0" borderId="29" xfId="0" applyFont="1" applyFill="1" applyBorder="1" applyAlignment="1" applyProtection="1">
      <alignment horizontal="center"/>
    </xf>
    <xf numFmtId="0" fontId="15" fillId="0" borderId="31" xfId="0" applyFont="1" applyFill="1" applyBorder="1" applyAlignment="1" applyProtection="1">
      <alignment horizontal="center"/>
    </xf>
    <xf numFmtId="3" fontId="16" fillId="0" borderId="32" xfId="0" applyNumberFormat="1" applyFont="1" applyBorder="1" applyAlignment="1" applyProtection="1">
      <alignment horizontal="center"/>
    </xf>
    <xf numFmtId="3" fontId="16" fillId="0" borderId="33" xfId="0" applyNumberFormat="1" applyFont="1" applyBorder="1" applyAlignment="1" applyProtection="1">
      <alignment horizontal="center"/>
    </xf>
    <xf numFmtId="3" fontId="17" fillId="0" borderId="32" xfId="1" applyNumberFormat="1" applyFont="1" applyFill="1" applyBorder="1" applyAlignment="1" applyProtection="1">
      <alignment horizontal="center"/>
      <protection locked="0"/>
    </xf>
    <xf numFmtId="0" fontId="0" fillId="0" borderId="34" xfId="0" applyBorder="1" applyProtection="1"/>
    <xf numFmtId="0" fontId="0" fillId="0" borderId="32" xfId="0" applyBorder="1"/>
    <xf numFmtId="4" fontId="18" fillId="0" borderId="32" xfId="0" applyNumberFormat="1" applyFont="1" applyBorder="1" applyAlignment="1">
      <alignment horizontal="center"/>
    </xf>
    <xf numFmtId="4" fontId="18" fillId="0" borderId="29" xfId="0" applyNumberFormat="1" applyFont="1" applyBorder="1" applyAlignment="1">
      <alignment horizontal="center"/>
    </xf>
    <xf numFmtId="0" fontId="19" fillId="0" borderId="35" xfId="0" applyFont="1" applyFill="1" applyBorder="1" applyProtection="1"/>
    <xf numFmtId="0" fontId="4" fillId="2" borderId="36" xfId="0" applyFont="1" applyFill="1" applyBorder="1" applyProtection="1">
      <protection locked="0"/>
    </xf>
    <xf numFmtId="0" fontId="8" fillId="2" borderId="29" xfId="0" applyFont="1" applyFill="1" applyBorder="1" applyAlignment="1" applyProtection="1">
      <alignment horizontal="center"/>
      <protection locked="0"/>
    </xf>
    <xf numFmtId="4" fontId="13" fillId="5" borderId="29" xfId="0" applyNumberFormat="1" applyFont="1" applyFill="1" applyBorder="1" applyAlignment="1" applyProtection="1">
      <alignment horizontal="center"/>
    </xf>
    <xf numFmtId="0" fontId="8" fillId="2" borderId="30" xfId="0" applyFont="1" applyFill="1" applyBorder="1" applyAlignment="1" applyProtection="1">
      <alignment horizontal="center"/>
      <protection locked="0"/>
    </xf>
    <xf numFmtId="0" fontId="20" fillId="0" borderId="29" xfId="0" applyFont="1" applyFill="1" applyBorder="1" applyAlignment="1" applyProtection="1">
      <alignment horizontal="center"/>
    </xf>
    <xf numFmtId="0" fontId="1" fillId="0" borderId="3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21" fillId="0" borderId="29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  <protection locked="0"/>
    </xf>
    <xf numFmtId="168" fontId="16" fillId="0" borderId="32" xfId="0" applyNumberFormat="1" applyFont="1" applyBorder="1" applyAlignment="1" applyProtection="1">
      <alignment horizontal="center"/>
    </xf>
    <xf numFmtId="0" fontId="22" fillId="0" borderId="38" xfId="0" applyFont="1" applyBorder="1" applyAlignment="1">
      <alignment horizontal="center"/>
    </xf>
    <xf numFmtId="3" fontId="17" fillId="2" borderId="32" xfId="1" applyNumberFormat="1" applyFont="1" applyFill="1" applyBorder="1" applyAlignment="1" applyProtection="1">
      <alignment horizontal="center"/>
      <protection locked="0"/>
    </xf>
    <xf numFmtId="0" fontId="0" fillId="0" borderId="28" xfId="0" applyBorder="1" applyProtection="1"/>
    <xf numFmtId="0" fontId="0" fillId="0" borderId="39" xfId="0" applyBorder="1"/>
    <xf numFmtId="4" fontId="18" fillId="0" borderId="37" xfId="0" applyNumberFormat="1" applyFont="1" applyBorder="1" applyAlignment="1">
      <alignment horizontal="center"/>
    </xf>
    <xf numFmtId="0" fontId="19" fillId="0" borderId="40" xfId="0" applyFont="1" applyFill="1" applyBorder="1" applyProtection="1"/>
    <xf numFmtId="0" fontId="4" fillId="2" borderId="28" xfId="0" applyFont="1" applyFill="1" applyBorder="1" applyProtection="1">
      <protection locked="0"/>
    </xf>
    <xf numFmtId="4" fontId="13" fillId="4" borderId="29" xfId="0" applyNumberFormat="1" applyFont="1" applyFill="1" applyBorder="1" applyAlignment="1" applyProtection="1">
      <alignment horizontal="center"/>
    </xf>
    <xf numFmtId="1" fontId="21" fillId="0" borderId="29" xfId="0" applyNumberFormat="1" applyFont="1" applyFill="1" applyBorder="1" applyAlignment="1" applyProtection="1">
      <alignment horizontal="center"/>
      <protection locked="0"/>
    </xf>
    <xf numFmtId="0" fontId="1" fillId="0" borderId="38" xfId="0" applyFont="1" applyFill="1" applyBorder="1" applyAlignment="1" applyProtection="1">
      <alignment horizontal="center"/>
      <protection locked="0"/>
    </xf>
    <xf numFmtId="0" fontId="21" fillId="0" borderId="29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1" fillId="0" borderId="41" xfId="0" applyFont="1" applyFill="1" applyBorder="1" applyAlignment="1" applyProtection="1">
      <alignment horizontal="center"/>
      <protection locked="0"/>
    </xf>
    <xf numFmtId="4" fontId="13" fillId="3" borderId="29" xfId="0" applyNumberFormat="1" applyFont="1" applyFill="1" applyBorder="1" applyAlignment="1" applyProtection="1">
      <alignment horizontal="center"/>
    </xf>
    <xf numFmtId="0" fontId="13" fillId="2" borderId="29" xfId="0" applyFont="1" applyFill="1" applyBorder="1" applyAlignment="1" applyProtection="1">
      <alignment horizontal="center"/>
      <protection locked="0"/>
    </xf>
    <xf numFmtId="4" fontId="23" fillId="3" borderId="29" xfId="0" applyNumberFormat="1" applyFont="1" applyFill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4" fontId="16" fillId="3" borderId="29" xfId="0" applyNumberFormat="1" applyFont="1" applyFill="1" applyBorder="1" applyAlignment="1" applyProtection="1">
      <alignment horizontal="center"/>
    </xf>
    <xf numFmtId="0" fontId="24" fillId="2" borderId="28" xfId="0" applyFont="1" applyFill="1" applyBorder="1" applyProtection="1">
      <protection locked="0"/>
    </xf>
    <xf numFmtId="0" fontId="1" fillId="0" borderId="29" xfId="0" applyFont="1" applyFill="1" applyBorder="1" applyAlignment="1" applyProtection="1">
      <alignment horizontal="center"/>
    </xf>
    <xf numFmtId="0" fontId="8" fillId="0" borderId="0" xfId="0" applyFont="1" applyBorder="1" applyProtection="1">
      <protection locked="0"/>
    </xf>
    <xf numFmtId="0" fontId="4" fillId="2" borderId="37" xfId="0" applyFont="1" applyFill="1" applyBorder="1" applyProtection="1"/>
    <xf numFmtId="0" fontId="25" fillId="0" borderId="29" xfId="0" applyFont="1" applyFill="1" applyBorder="1" applyProtection="1"/>
    <xf numFmtId="0" fontId="26" fillId="0" borderId="28" xfId="0" applyFont="1" applyBorder="1" applyProtection="1">
      <protection locked="0"/>
    </xf>
    <xf numFmtId="3" fontId="27" fillId="6" borderId="32" xfId="0" applyNumberFormat="1" applyFont="1" applyFill="1" applyBorder="1" applyAlignment="1" applyProtection="1">
      <alignment horizontal="center"/>
    </xf>
    <xf numFmtId="3" fontId="28" fillId="6" borderId="42" xfId="0" applyNumberFormat="1" applyFont="1" applyFill="1" applyBorder="1" applyAlignment="1" applyProtection="1">
      <alignment horizontal="center"/>
    </xf>
    <xf numFmtId="0" fontId="29" fillId="0" borderId="29" xfId="0" applyFont="1" applyFill="1" applyBorder="1" applyProtection="1"/>
    <xf numFmtId="0" fontId="0" fillId="2" borderId="0" xfId="0" applyFill="1"/>
    <xf numFmtId="0" fontId="30" fillId="0" borderId="29" xfId="0" applyFont="1" applyFill="1" applyBorder="1" applyAlignment="1" applyProtection="1">
      <alignment horizontal="center"/>
      <protection locked="0"/>
    </xf>
    <xf numFmtId="3" fontId="16" fillId="0" borderId="42" xfId="0" applyNumberFormat="1" applyFont="1" applyBorder="1" applyAlignment="1" applyProtection="1">
      <alignment horizontal="center"/>
    </xf>
    <xf numFmtId="0" fontId="24" fillId="0" borderId="37" xfId="0" applyFont="1" applyFill="1" applyBorder="1" applyAlignment="1" applyProtection="1">
      <alignment horizontal="right"/>
    </xf>
    <xf numFmtId="0" fontId="24" fillId="0" borderId="37" xfId="0" applyFont="1" applyFill="1" applyBorder="1" applyProtection="1">
      <protection locked="0"/>
    </xf>
    <xf numFmtId="3" fontId="16" fillId="0" borderId="31" xfId="0" applyNumberFormat="1" applyFont="1" applyBorder="1" applyAlignment="1" applyProtection="1">
      <alignment horizontal="center"/>
    </xf>
    <xf numFmtId="0" fontId="7" fillId="2" borderId="37" xfId="0" applyFont="1" applyFill="1" applyBorder="1" applyProtection="1"/>
    <xf numFmtId="0" fontId="31" fillId="0" borderId="29" xfId="0" applyFont="1" applyFill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0" fontId="32" fillId="0" borderId="29" xfId="0" applyFont="1" applyFill="1" applyBorder="1" applyProtection="1"/>
    <xf numFmtId="0" fontId="26" fillId="0" borderId="34" xfId="0" applyFont="1" applyBorder="1" applyProtection="1"/>
    <xf numFmtId="0" fontId="30" fillId="0" borderId="29" xfId="0" applyFont="1" applyFill="1" applyBorder="1" applyAlignment="1" applyProtection="1">
      <alignment horizontal="center"/>
    </xf>
    <xf numFmtId="3" fontId="28" fillId="6" borderId="31" xfId="0" applyNumberFormat="1" applyFont="1" applyFill="1" applyBorder="1" applyAlignment="1" applyProtection="1">
      <alignment horizontal="center"/>
    </xf>
    <xf numFmtId="0" fontId="0" fillId="0" borderId="37" xfId="0" applyBorder="1"/>
    <xf numFmtId="0" fontId="33" fillId="0" borderId="29" xfId="0" applyFont="1" applyFill="1" applyBorder="1" applyProtection="1"/>
    <xf numFmtId="0" fontId="16" fillId="0" borderId="34" xfId="0" applyFont="1" applyFill="1" applyBorder="1" applyProtection="1">
      <protection locked="0"/>
    </xf>
    <xf numFmtId="3" fontId="16" fillId="0" borderId="41" xfId="0" applyNumberFormat="1" applyFont="1" applyBorder="1" applyAlignment="1" applyProtection="1">
      <alignment horizontal="center"/>
    </xf>
    <xf numFmtId="0" fontId="33" fillId="0" borderId="21" xfId="0" applyFont="1" applyFill="1" applyBorder="1" applyProtection="1"/>
    <xf numFmtId="0" fontId="35" fillId="0" borderId="43" xfId="0" applyFont="1" applyFill="1" applyBorder="1" applyProtection="1">
      <protection locked="0"/>
    </xf>
    <xf numFmtId="0" fontId="8" fillId="0" borderId="21" xfId="0" applyFont="1" applyFill="1" applyBorder="1" applyAlignment="1" applyProtection="1">
      <alignment horizontal="center"/>
      <protection locked="0"/>
    </xf>
    <xf numFmtId="4" fontId="13" fillId="0" borderId="21" xfId="0" applyNumberFormat="1" applyFont="1" applyFill="1" applyBorder="1" applyAlignment="1" applyProtection="1">
      <alignment horizontal="center"/>
    </xf>
    <xf numFmtId="0" fontId="8" fillId="0" borderId="44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30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168" fontId="16" fillId="0" borderId="20" xfId="0" applyNumberFormat="1" applyFont="1" applyBorder="1" applyAlignment="1" applyProtection="1">
      <alignment horizontal="center"/>
    </xf>
    <xf numFmtId="3" fontId="16" fillId="0" borderId="22" xfId="0" applyNumberFormat="1" applyFont="1" applyBorder="1" applyAlignment="1" applyProtection="1">
      <alignment horizontal="center"/>
    </xf>
    <xf numFmtId="3" fontId="17" fillId="0" borderId="20" xfId="1" applyNumberFormat="1" applyFont="1" applyFill="1" applyBorder="1" applyAlignment="1" applyProtection="1">
      <alignment horizontal="center"/>
      <protection locked="0"/>
    </xf>
    <xf numFmtId="0" fontId="28" fillId="0" borderId="29" xfId="0" applyFont="1" applyFill="1" applyBorder="1" applyProtection="1"/>
    <xf numFmtId="0" fontId="24" fillId="0" borderId="29" xfId="0" applyFont="1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45" xfId="0" applyBorder="1"/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168" fontId="36" fillId="6" borderId="32" xfId="0" applyNumberFormat="1" applyFont="1" applyFill="1" applyBorder="1" applyAlignment="1" applyProtection="1">
      <alignment horizontal="center"/>
    </xf>
    <xf numFmtId="3" fontId="28" fillId="6" borderId="32" xfId="0" applyNumberFormat="1" applyFont="1" applyFill="1" applyBorder="1" applyAlignment="1" applyProtection="1">
      <alignment horizontal="center"/>
    </xf>
    <xf numFmtId="0" fontId="37" fillId="0" borderId="28" xfId="0" applyFont="1" applyBorder="1" applyProtection="1"/>
    <xf numFmtId="3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4" fillId="0" borderId="46" xfId="0" applyFont="1" applyFill="1" applyBorder="1" applyAlignment="1" applyProtection="1">
      <alignment horizontal="right"/>
    </xf>
    <xf numFmtId="0" fontId="24" fillId="0" borderId="47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Protection="1">
      <protection locked="0"/>
    </xf>
    <xf numFmtId="0" fontId="39" fillId="0" borderId="0" xfId="0" applyFont="1" applyFill="1" applyBorder="1" applyProtection="1"/>
    <xf numFmtId="0" fontId="40" fillId="0" borderId="0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41" fillId="0" borderId="0" xfId="0" applyNumberFormat="1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Protection="1">
      <protection locked="0"/>
    </xf>
    <xf numFmtId="2" fontId="42" fillId="0" borderId="0" xfId="0" applyNumberFormat="1" applyFont="1" applyFill="1" applyBorder="1" applyAlignment="1" applyProtection="1">
      <alignment horizontal="center"/>
      <protection locked="0"/>
    </xf>
    <xf numFmtId="165" fontId="0" fillId="7" borderId="0" xfId="0" applyNumberFormat="1" applyFill="1" applyProtection="1">
      <protection locked="0"/>
    </xf>
    <xf numFmtId="0" fontId="52" fillId="0" borderId="0" xfId="0" applyFont="1"/>
    <xf numFmtId="0" fontId="52" fillId="0" borderId="0" xfId="0" applyFont="1" applyFill="1"/>
    <xf numFmtId="0" fontId="53" fillId="0" borderId="0" xfId="0" applyFont="1"/>
    <xf numFmtId="166" fontId="54" fillId="0" borderId="0" xfId="0" applyNumberFormat="1" applyFont="1" applyFill="1" applyProtection="1"/>
    <xf numFmtId="0" fontId="50" fillId="0" borderId="0" xfId="0" applyFont="1"/>
    <xf numFmtId="0" fontId="55" fillId="8" borderId="0" xfId="0" applyFont="1" applyFill="1" applyProtection="1">
      <protection locked="0"/>
    </xf>
    <xf numFmtId="0" fontId="56" fillId="0" borderId="0" xfId="0" applyFont="1" applyFill="1" applyProtection="1"/>
    <xf numFmtId="0" fontId="54" fillId="0" borderId="0" xfId="0" applyFont="1"/>
    <xf numFmtId="0" fontId="55" fillId="0" borderId="0" xfId="0" applyFont="1" applyFill="1" applyProtection="1"/>
    <xf numFmtId="0" fontId="55" fillId="0" borderId="0" xfId="0" applyFont="1"/>
    <xf numFmtId="0" fontId="52" fillId="0" borderId="0" xfId="0" applyFont="1" applyAlignment="1">
      <alignment horizontal="left"/>
    </xf>
    <xf numFmtId="0" fontId="0" fillId="0" borderId="48" xfId="0" applyBorder="1"/>
    <xf numFmtId="0" fontId="58" fillId="0" borderId="0" xfId="0" applyFont="1"/>
    <xf numFmtId="0" fontId="0" fillId="0" borderId="49" xfId="0" applyBorder="1"/>
    <xf numFmtId="0" fontId="0" fillId="0" borderId="50" xfId="0" applyBorder="1"/>
    <xf numFmtId="0" fontId="10" fillId="0" borderId="51" xfId="0" applyFont="1" applyBorder="1" applyAlignment="1" applyProtection="1">
      <alignment horizontal="center"/>
    </xf>
    <xf numFmtId="0" fontId="10" fillId="0" borderId="52" xfId="0" applyFont="1" applyBorder="1" applyAlignment="1" applyProtection="1">
      <alignment horizontal="center"/>
    </xf>
    <xf numFmtId="0" fontId="53" fillId="0" borderId="0" xfId="0" applyFont="1" applyFill="1"/>
    <xf numFmtId="0" fontId="0" fillId="0" borderId="53" xfId="0" applyBorder="1"/>
    <xf numFmtId="0" fontId="0" fillId="0" borderId="52" xfId="0" applyBorder="1"/>
    <xf numFmtId="0" fontId="10" fillId="0" borderId="54" xfId="0" applyFont="1" applyBorder="1" applyAlignment="1" applyProtection="1">
      <alignment horizontal="center"/>
    </xf>
    <xf numFmtId="0" fontId="58" fillId="0" borderId="10" xfId="0" applyFont="1" applyBorder="1"/>
    <xf numFmtId="0" fontId="58" fillId="0" borderId="10" xfId="0" applyFont="1" applyBorder="1" applyAlignment="1">
      <alignment horizontal="center"/>
    </xf>
    <xf numFmtId="0" fontId="58" fillId="0" borderId="55" xfId="0" applyFont="1" applyBorder="1"/>
    <xf numFmtId="0" fontId="58" fillId="0" borderId="12" xfId="0" applyFont="1" applyBorder="1"/>
    <xf numFmtId="0" fontId="58" fillId="0" borderId="56" xfId="0" applyFont="1" applyBorder="1"/>
    <xf numFmtId="0" fontId="58" fillId="0" borderId="14" xfId="0" applyFont="1" applyBorder="1" applyAlignment="1">
      <alignment horizontal="center"/>
    </xf>
    <xf numFmtId="0" fontId="58" fillId="0" borderId="55" xfId="0" applyFont="1" applyBorder="1" applyAlignment="1">
      <alignment horizontal="center"/>
    </xf>
    <xf numFmtId="0" fontId="12" fillId="0" borderId="54" xfId="0" applyFont="1" applyBorder="1" applyAlignment="1" applyProtection="1">
      <alignment horizontal="center"/>
    </xf>
    <xf numFmtId="0" fontId="12" fillId="0" borderId="52" xfId="0" applyFont="1" applyBorder="1" applyAlignment="1" applyProtection="1">
      <alignment horizontal="left"/>
    </xf>
    <xf numFmtId="0" fontId="58" fillId="0" borderId="8" xfId="0" applyFont="1" applyBorder="1"/>
    <xf numFmtId="0" fontId="58" fillId="0" borderId="8" xfId="0" applyFont="1" applyBorder="1" applyAlignment="1">
      <alignment horizontal="center"/>
    </xf>
    <xf numFmtId="0" fontId="58" fillId="0" borderId="57" xfId="0" applyFont="1" applyBorder="1" applyAlignment="1">
      <alignment horizontal="center"/>
    </xf>
    <xf numFmtId="167" fontId="59" fillId="0" borderId="14" xfId="0" applyNumberFormat="1" applyFont="1" applyBorder="1" applyAlignment="1">
      <alignment horizontal="center"/>
    </xf>
    <xf numFmtId="167" fontId="59" fillId="0" borderId="55" xfId="0" applyNumberFormat="1" applyFont="1" applyBorder="1" applyAlignment="1">
      <alignment horizontal="center"/>
    </xf>
    <xf numFmtId="0" fontId="58" fillId="0" borderId="7" xfId="0" applyFont="1" applyBorder="1" applyAlignment="1">
      <alignment horizontal="center"/>
    </xf>
    <xf numFmtId="0" fontId="0" fillId="0" borderId="53" xfId="0" applyBorder="1" applyProtection="1"/>
    <xf numFmtId="0" fontId="12" fillId="0" borderId="52" xfId="0" applyFont="1" applyBorder="1" applyAlignment="1" applyProtection="1">
      <alignment horizontal="center"/>
    </xf>
    <xf numFmtId="0" fontId="58" fillId="0" borderId="18" xfId="0" applyFont="1" applyBorder="1"/>
    <xf numFmtId="0" fontId="58" fillId="0" borderId="18" xfId="0" applyFont="1" applyBorder="1" applyAlignment="1">
      <alignment horizontal="center"/>
    </xf>
    <xf numFmtId="0" fontId="58" fillId="0" borderId="58" xfId="0" applyFont="1" applyBorder="1"/>
    <xf numFmtId="0" fontId="58" fillId="0" borderId="23" xfId="0" applyFont="1" applyBorder="1" applyAlignment="1">
      <alignment horizontal="center"/>
    </xf>
    <xf numFmtId="0" fontId="58" fillId="0" borderId="58" xfId="0" applyFont="1" applyBorder="1" applyAlignment="1">
      <alignment horizontal="center"/>
    </xf>
    <xf numFmtId="0" fontId="0" fillId="0" borderId="59" xfId="0" applyBorder="1" applyProtection="1"/>
    <xf numFmtId="0" fontId="0" fillId="0" borderId="60" xfId="0" applyBorder="1"/>
    <xf numFmtId="0" fontId="12" fillId="0" borderId="61" xfId="0" applyFont="1" applyBorder="1" applyAlignment="1" applyProtection="1">
      <alignment horizontal="center"/>
    </xf>
    <xf numFmtId="0" fontId="12" fillId="0" borderId="60" xfId="0" applyFont="1" applyBorder="1" applyAlignment="1" applyProtection="1">
      <alignment horizontal="center"/>
    </xf>
    <xf numFmtId="0" fontId="60" fillId="8" borderId="29" xfId="0" applyFont="1" applyFill="1" applyBorder="1" applyProtection="1"/>
    <xf numFmtId="0" fontId="21" fillId="8" borderId="28" xfId="0" applyFont="1" applyFill="1" applyBorder="1" applyProtection="1">
      <protection locked="0"/>
    </xf>
    <xf numFmtId="3" fontId="61" fillId="8" borderId="29" xfId="0" applyNumberFormat="1" applyFont="1" applyFill="1" applyBorder="1" applyAlignment="1" applyProtection="1">
      <alignment horizontal="center"/>
    </xf>
    <xf numFmtId="1" fontId="58" fillId="8" borderId="62" xfId="0" applyNumberFormat="1" applyFont="1" applyFill="1" applyBorder="1" applyAlignment="1">
      <alignment horizontal="center"/>
    </xf>
    <xf numFmtId="0" fontId="58" fillId="9" borderId="32" xfId="0" applyFont="1" applyFill="1" applyBorder="1" applyAlignment="1" applyProtection="1">
      <alignment horizontal="center"/>
      <protection locked="0"/>
    </xf>
    <xf numFmtId="0" fontId="58" fillId="9" borderId="29" xfId="0" applyFont="1" applyFill="1" applyBorder="1" applyAlignment="1" applyProtection="1">
      <alignment horizontal="center"/>
      <protection locked="0"/>
    </xf>
    <xf numFmtId="0" fontId="58" fillId="9" borderId="63" xfId="0" applyFont="1" applyFill="1" applyBorder="1" applyAlignment="1" applyProtection="1">
      <alignment horizontal="center"/>
      <protection locked="0"/>
    </xf>
    <xf numFmtId="1" fontId="62" fillId="10" borderId="39" xfId="0" applyNumberFormat="1" applyFont="1" applyFill="1" applyBorder="1" applyAlignment="1" applyProtection="1">
      <alignment horizontal="center"/>
    </xf>
    <xf numFmtId="0" fontId="62" fillId="10" borderId="62" xfId="0" applyFont="1" applyFill="1" applyBorder="1" applyAlignment="1" applyProtection="1">
      <alignment horizontal="center"/>
    </xf>
    <xf numFmtId="3" fontId="13" fillId="8" borderId="32" xfId="1" applyNumberFormat="1" applyFont="1" applyFill="1" applyBorder="1" applyAlignment="1" applyProtection="1">
      <alignment horizontal="center"/>
      <protection locked="0"/>
    </xf>
    <xf numFmtId="0" fontId="0" fillId="0" borderId="64" xfId="0" applyBorder="1" applyProtection="1"/>
    <xf numFmtId="4" fontId="61" fillId="0" borderId="65" xfId="0" applyNumberFormat="1" applyFont="1" applyFill="1" applyBorder="1" applyAlignment="1" applyProtection="1">
      <alignment horizontal="center"/>
    </xf>
    <xf numFmtId="4" fontId="63" fillId="0" borderId="66" xfId="0" applyNumberFormat="1" applyFont="1" applyBorder="1" applyAlignment="1">
      <alignment horizontal="center"/>
    </xf>
    <xf numFmtId="4" fontId="63" fillId="0" borderId="67" xfId="0" applyNumberFormat="1" applyFont="1" applyBorder="1" applyAlignment="1">
      <alignment horizontal="center"/>
    </xf>
    <xf numFmtId="3" fontId="61" fillId="0" borderId="29" xfId="0" applyNumberFormat="1" applyFont="1" applyFill="1" applyBorder="1" applyAlignment="1" applyProtection="1">
      <alignment horizontal="center"/>
    </xf>
    <xf numFmtId="1" fontId="58" fillId="8" borderId="68" xfId="0" applyNumberFormat="1" applyFont="1" applyFill="1" applyBorder="1" applyAlignment="1">
      <alignment horizontal="center"/>
    </xf>
    <xf numFmtId="0" fontId="58" fillId="9" borderId="68" xfId="0" applyFont="1" applyFill="1" applyBorder="1" applyAlignment="1" applyProtection="1">
      <alignment horizontal="center"/>
      <protection locked="0"/>
    </xf>
    <xf numFmtId="0" fontId="0" fillId="0" borderId="69" xfId="0" applyBorder="1" applyProtection="1"/>
    <xf numFmtId="0" fontId="0" fillId="0" borderId="65" xfId="0" applyBorder="1"/>
    <xf numFmtId="4" fontId="63" fillId="0" borderId="70" xfId="0" applyNumberFormat="1" applyFont="1" applyBorder="1" applyAlignment="1">
      <alignment horizontal="center"/>
    </xf>
    <xf numFmtId="4" fontId="63" fillId="0" borderId="71" xfId="0" applyNumberFormat="1" applyFont="1" applyBorder="1" applyAlignment="1">
      <alignment horizontal="center"/>
    </xf>
    <xf numFmtId="0" fontId="52" fillId="8" borderId="37" xfId="0" applyFont="1" applyFill="1" applyBorder="1" applyProtection="1">
      <protection locked="0"/>
    </xf>
    <xf numFmtId="0" fontId="61" fillId="9" borderId="72" xfId="0" applyFont="1" applyFill="1" applyBorder="1" applyAlignment="1" applyProtection="1">
      <alignment horizontal="center"/>
      <protection locked="0"/>
    </xf>
    <xf numFmtId="0" fontId="58" fillId="9" borderId="62" xfId="0" applyFont="1" applyFill="1" applyBorder="1" applyAlignment="1" applyProtection="1">
      <alignment horizontal="center"/>
      <protection locked="0"/>
    </xf>
    <xf numFmtId="0" fontId="0" fillId="0" borderId="73" xfId="0" applyBorder="1" applyProtection="1"/>
    <xf numFmtId="0" fontId="0" fillId="0" borderId="74" xfId="0" applyBorder="1"/>
    <xf numFmtId="0" fontId="60" fillId="8" borderId="75" xfId="0" applyFont="1" applyFill="1" applyBorder="1" applyProtection="1"/>
    <xf numFmtId="0" fontId="52" fillId="8" borderId="75" xfId="0" applyFont="1" applyFill="1" applyBorder="1" applyProtection="1">
      <protection locked="0"/>
    </xf>
    <xf numFmtId="3" fontId="61" fillId="0" borderId="75" xfId="0" applyNumberFormat="1" applyFont="1" applyFill="1" applyBorder="1" applyAlignment="1" applyProtection="1">
      <alignment horizontal="center"/>
    </xf>
    <xf numFmtId="0" fontId="61" fillId="8" borderId="76" xfId="0" applyFont="1" applyFill="1" applyBorder="1" applyAlignment="1">
      <alignment horizontal="center"/>
    </xf>
    <xf numFmtId="0" fontId="64" fillId="9" borderId="77" xfId="0" applyFont="1" applyFill="1" applyBorder="1" applyAlignment="1" applyProtection="1">
      <alignment horizontal="center"/>
      <protection locked="0"/>
    </xf>
    <xf numFmtId="0" fontId="64" fillId="9" borderId="75" xfId="0" applyFont="1" applyFill="1" applyBorder="1" applyAlignment="1" applyProtection="1">
      <alignment horizontal="center"/>
      <protection locked="0"/>
    </xf>
    <xf numFmtId="0" fontId="64" fillId="9" borderId="76" xfId="0" applyFont="1" applyFill="1" applyBorder="1" applyAlignment="1" applyProtection="1">
      <alignment horizontal="center"/>
      <protection locked="0"/>
    </xf>
    <xf numFmtId="1" fontId="62" fillId="10" borderId="77" xfId="0" applyNumberFormat="1" applyFont="1" applyFill="1" applyBorder="1" applyAlignment="1" applyProtection="1">
      <alignment horizontal="center"/>
    </xf>
    <xf numFmtId="0" fontId="62" fillId="10" borderId="76" xfId="0" applyFont="1" applyFill="1" applyBorder="1" applyAlignment="1" applyProtection="1">
      <alignment horizontal="center"/>
    </xf>
    <xf numFmtId="3" fontId="61" fillId="8" borderId="77" xfId="0" applyNumberFormat="1" applyFont="1" applyFill="1" applyBorder="1" applyAlignment="1" applyProtection="1">
      <alignment horizontal="center"/>
      <protection locked="0"/>
    </xf>
    <xf numFmtId="1" fontId="65" fillId="10" borderId="78" xfId="0" applyNumberFormat="1" applyFont="1" applyFill="1" applyBorder="1" applyAlignment="1" applyProtection="1">
      <alignment horizontal="center"/>
    </xf>
    <xf numFmtId="0" fontId="66" fillId="0" borderId="34" xfId="0" applyFont="1" applyFill="1" applyBorder="1" applyProtection="1">
      <protection locked="0"/>
    </xf>
    <xf numFmtId="3" fontId="64" fillId="0" borderId="29" xfId="0" applyNumberFormat="1" applyFont="1" applyFill="1" applyBorder="1" applyAlignment="1" applyProtection="1">
      <alignment horizontal="center"/>
    </xf>
    <xf numFmtId="0" fontId="64" fillId="0" borderId="62" xfId="0" applyFont="1" applyFill="1" applyBorder="1" applyAlignment="1">
      <alignment horizontal="center"/>
    </xf>
    <xf numFmtId="0" fontId="67" fillId="0" borderId="32" xfId="0" applyFont="1" applyBorder="1" applyAlignment="1">
      <alignment horizontal="center"/>
    </xf>
    <xf numFmtId="0" fontId="67" fillId="0" borderId="29" xfId="0" applyFont="1" applyBorder="1" applyAlignment="1">
      <alignment horizontal="center"/>
    </xf>
    <xf numFmtId="0" fontId="67" fillId="0" borderId="62" xfId="0" applyFont="1" applyBorder="1" applyAlignment="1">
      <alignment horizontal="center"/>
    </xf>
    <xf numFmtId="0" fontId="66" fillId="10" borderId="79" xfId="0" applyFont="1" applyFill="1" applyBorder="1" applyAlignment="1" applyProtection="1">
      <alignment horizontal="center"/>
    </xf>
    <xf numFmtId="0" fontId="66" fillId="10" borderId="80" xfId="0" applyFont="1" applyFill="1" applyBorder="1" applyAlignment="1" applyProtection="1">
      <alignment horizontal="center"/>
    </xf>
    <xf numFmtId="3" fontId="66" fillId="0" borderId="32" xfId="1" applyNumberFormat="1" applyFont="1" applyFill="1" applyBorder="1" applyAlignment="1" applyProtection="1">
      <alignment horizontal="center"/>
    </xf>
    <xf numFmtId="0" fontId="60" fillId="0" borderId="29" xfId="0" applyFont="1" applyFill="1" applyBorder="1" applyProtection="1"/>
    <xf numFmtId="0" fontId="21" fillId="0" borderId="28" xfId="0" applyFont="1" applyFill="1" applyBorder="1" applyProtection="1">
      <protection locked="0"/>
    </xf>
    <xf numFmtId="0" fontId="58" fillId="0" borderId="68" xfId="0" applyFont="1" applyFill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1" fillId="0" borderId="29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8" fillId="0" borderId="68" xfId="0" applyFont="1" applyBorder="1" applyAlignment="1">
      <alignment horizontal="center"/>
    </xf>
    <xf numFmtId="1" fontId="8" fillId="10" borderId="39" xfId="0" applyNumberFormat="1" applyFont="1" applyFill="1" applyBorder="1" applyAlignment="1" applyProtection="1">
      <alignment horizontal="center"/>
    </xf>
    <xf numFmtId="0" fontId="8" fillId="10" borderId="62" xfId="0" applyFont="1" applyFill="1" applyBorder="1" applyAlignment="1" applyProtection="1">
      <alignment horizontal="center"/>
    </xf>
    <xf numFmtId="3" fontId="13" fillId="0" borderId="32" xfId="1" applyNumberFormat="1" applyFont="1" applyFill="1" applyBorder="1" applyAlignment="1" applyProtection="1">
      <alignment horizontal="center"/>
    </xf>
    <xf numFmtId="0" fontId="13" fillId="8" borderId="28" xfId="0" applyFont="1" applyFill="1" applyBorder="1" applyProtection="1">
      <protection locked="0"/>
    </xf>
    <xf numFmtId="168" fontId="69" fillId="0" borderId="29" xfId="0" applyNumberFormat="1" applyFont="1" applyFill="1" applyBorder="1" applyAlignment="1" applyProtection="1">
      <alignment horizontal="center"/>
    </xf>
    <xf numFmtId="1" fontId="58" fillId="0" borderId="62" xfId="0" applyNumberFormat="1" applyFont="1" applyFill="1" applyBorder="1" applyAlignment="1">
      <alignment horizontal="center"/>
    </xf>
    <xf numFmtId="0" fontId="70" fillId="9" borderId="29" xfId="0" applyFont="1" applyFill="1" applyBorder="1" applyAlignment="1" applyProtection="1">
      <alignment horizontal="center"/>
    </xf>
    <xf numFmtId="0" fontId="61" fillId="9" borderId="29" xfId="0" applyFont="1" applyFill="1" applyBorder="1" applyAlignment="1" applyProtection="1">
      <alignment horizontal="center"/>
      <protection locked="0"/>
    </xf>
    <xf numFmtId="0" fontId="71" fillId="9" borderId="81" xfId="0" applyFont="1" applyFill="1" applyBorder="1" applyAlignment="1">
      <alignment horizontal="center"/>
    </xf>
    <xf numFmtId="0" fontId="61" fillId="9" borderId="34" xfId="0" applyFont="1" applyFill="1" applyBorder="1" applyAlignment="1" applyProtection="1">
      <alignment horizontal="center"/>
      <protection locked="0"/>
    </xf>
    <xf numFmtId="0" fontId="61" fillId="9" borderId="32" xfId="0" applyFont="1" applyFill="1" applyBorder="1" applyAlignment="1" applyProtection="1">
      <alignment horizontal="center"/>
      <protection locked="0"/>
    </xf>
    <xf numFmtId="0" fontId="61" fillId="9" borderId="68" xfId="0" applyFont="1" applyFill="1" applyBorder="1" applyAlignment="1" applyProtection="1">
      <alignment horizontal="center"/>
      <protection locked="0"/>
    </xf>
    <xf numFmtId="168" fontId="72" fillId="0" borderId="32" xfId="0" applyNumberFormat="1" applyFont="1" applyBorder="1" applyAlignment="1" applyProtection="1">
      <alignment horizontal="center"/>
    </xf>
    <xf numFmtId="0" fontId="8" fillId="10" borderId="68" xfId="0" applyFont="1" applyFill="1" applyBorder="1" applyAlignment="1" applyProtection="1">
      <alignment horizontal="center"/>
    </xf>
    <xf numFmtId="4" fontId="13" fillId="8" borderId="32" xfId="1" applyNumberFormat="1" applyFont="1" applyFill="1" applyBorder="1" applyAlignment="1" applyProtection="1">
      <alignment horizontal="center"/>
      <protection locked="0"/>
    </xf>
    <xf numFmtId="0" fontId="60" fillId="8" borderId="72" xfId="0" applyFont="1" applyFill="1" applyBorder="1" applyProtection="1"/>
    <xf numFmtId="0" fontId="13" fillId="8" borderId="82" xfId="0" applyFont="1" applyFill="1" applyBorder="1" applyProtection="1">
      <protection locked="0"/>
    </xf>
    <xf numFmtId="4" fontId="61" fillId="8" borderId="72" xfId="0" applyNumberFormat="1" applyFont="1" applyFill="1" applyBorder="1" applyAlignment="1" applyProtection="1">
      <alignment horizontal="center"/>
    </xf>
    <xf numFmtId="1" fontId="58" fillId="8" borderId="83" xfId="0" applyNumberFormat="1" applyFont="1" applyFill="1" applyBorder="1" applyAlignment="1">
      <alignment horizontal="center"/>
    </xf>
    <xf numFmtId="0" fontId="70" fillId="9" borderId="84" xfId="0" applyFont="1" applyFill="1" applyBorder="1" applyAlignment="1" applyProtection="1">
      <alignment horizontal="center"/>
    </xf>
    <xf numFmtId="0" fontId="61" fillId="9" borderId="85" xfId="0" applyFont="1" applyFill="1" applyBorder="1" applyAlignment="1" applyProtection="1">
      <alignment horizontal="center"/>
      <protection locked="0"/>
    </xf>
    <xf numFmtId="0" fontId="61" fillId="9" borderId="86" xfId="0" applyFont="1" applyFill="1" applyBorder="1" applyAlignment="1" applyProtection="1">
      <alignment horizontal="center"/>
      <protection locked="0"/>
    </xf>
    <xf numFmtId="0" fontId="61" fillId="9" borderId="83" xfId="0" applyFont="1" applyFill="1" applyBorder="1" applyAlignment="1" applyProtection="1">
      <alignment horizontal="center"/>
      <protection locked="0"/>
    </xf>
    <xf numFmtId="0" fontId="8" fillId="10" borderId="87" xfId="0" applyFont="1" applyFill="1" applyBorder="1" applyAlignment="1" applyProtection="1">
      <alignment horizontal="center"/>
    </xf>
    <xf numFmtId="4" fontId="13" fillId="8" borderId="86" xfId="1" applyNumberFormat="1" applyFont="1" applyFill="1" applyBorder="1" applyAlignment="1" applyProtection="1">
      <alignment horizontal="center"/>
      <protection locked="0"/>
    </xf>
    <xf numFmtId="0" fontId="13" fillId="8" borderId="34" xfId="0" applyFont="1" applyFill="1" applyBorder="1" applyProtection="1">
      <protection locked="0"/>
    </xf>
    <xf numFmtId="0" fontId="71" fillId="9" borderId="70" xfId="0" applyFont="1" applyFill="1" applyBorder="1" applyAlignment="1">
      <alignment horizontal="center"/>
    </xf>
    <xf numFmtId="0" fontId="70" fillId="9" borderId="88" xfId="0" applyFont="1" applyFill="1" applyBorder="1" applyAlignment="1" applyProtection="1">
      <alignment horizontal="center"/>
    </xf>
    <xf numFmtId="0" fontId="61" fillId="9" borderId="62" xfId="0" applyFont="1" applyFill="1" applyBorder="1" applyAlignment="1" applyProtection="1">
      <alignment horizontal="center"/>
      <protection locked="0"/>
    </xf>
    <xf numFmtId="4" fontId="73" fillId="8" borderId="32" xfId="1" applyNumberFormat="1" applyFont="1" applyFill="1" applyBorder="1" applyAlignment="1" applyProtection="1">
      <alignment horizontal="center"/>
      <protection locked="0"/>
    </xf>
    <xf numFmtId="0" fontId="74" fillId="8" borderId="29" xfId="0" applyFont="1" applyFill="1" applyBorder="1" applyProtection="1"/>
    <xf numFmtId="0" fontId="75" fillId="8" borderId="34" xfId="0" applyFont="1" applyFill="1" applyBorder="1" applyProtection="1">
      <protection locked="0"/>
    </xf>
    <xf numFmtId="0" fontId="67" fillId="0" borderId="32" xfId="0" applyFont="1" applyFill="1" applyBorder="1" applyAlignment="1">
      <alignment horizontal="center"/>
    </xf>
    <xf numFmtId="0" fontId="67" fillId="0" borderId="29" xfId="0" applyFont="1" applyFill="1" applyBorder="1" applyAlignment="1">
      <alignment horizontal="center"/>
    </xf>
    <xf numFmtId="0" fontId="67" fillId="0" borderId="29" xfId="0" applyFont="1" applyFill="1" applyBorder="1" applyAlignment="1" applyProtection="1">
      <alignment horizontal="center"/>
    </xf>
    <xf numFmtId="0" fontId="67" fillId="0" borderId="62" xfId="0" applyFont="1" applyFill="1" applyBorder="1" applyAlignment="1">
      <alignment horizontal="center"/>
    </xf>
    <xf numFmtId="168" fontId="76" fillId="10" borderId="32" xfId="0" applyNumberFormat="1" applyFont="1" applyFill="1" applyBorder="1" applyAlignment="1" applyProtection="1">
      <alignment horizontal="center"/>
    </xf>
    <xf numFmtId="1" fontId="75" fillId="10" borderId="80" xfId="0" applyNumberFormat="1" applyFont="1" applyFill="1" applyBorder="1" applyAlignment="1" applyProtection="1">
      <alignment horizontal="center"/>
    </xf>
    <xf numFmtId="3" fontId="75" fillId="0" borderId="32" xfId="1" applyNumberFormat="1" applyFont="1" applyFill="1" applyBorder="1" applyAlignment="1" applyProtection="1">
      <alignment horizontal="center"/>
    </xf>
    <xf numFmtId="0" fontId="52" fillId="0" borderId="37" xfId="0" applyFont="1" applyFill="1" applyBorder="1" applyProtection="1">
      <protection locked="0"/>
    </xf>
    <xf numFmtId="1" fontId="58" fillId="0" borderId="68" xfId="0" applyNumberFormat="1" applyFont="1" applyFill="1" applyBorder="1" applyAlignment="1">
      <alignment horizontal="center"/>
    </xf>
    <xf numFmtId="0" fontId="0" fillId="0" borderId="29" xfId="0" applyFont="1" applyBorder="1" applyAlignment="1"/>
    <xf numFmtId="0" fontId="0" fillId="0" borderId="29" xfId="0" applyFont="1" applyBorder="1" applyAlignment="1">
      <alignment horizontal="left"/>
    </xf>
    <xf numFmtId="0" fontId="58" fillId="8" borderId="37" xfId="0" applyFont="1" applyFill="1" applyBorder="1" applyProtection="1">
      <protection locked="0"/>
    </xf>
    <xf numFmtId="1" fontId="58" fillId="8" borderId="87" xfId="0" applyNumberFormat="1" applyFont="1" applyFill="1" applyBorder="1" applyAlignment="1">
      <alignment horizontal="center"/>
    </xf>
    <xf numFmtId="0" fontId="58" fillId="8" borderId="29" xfId="0" applyFont="1" applyFill="1" applyBorder="1" applyProtection="1">
      <protection locked="0"/>
    </xf>
    <xf numFmtId="0" fontId="58" fillId="0" borderId="89" xfId="0" applyFont="1" applyFill="1" applyBorder="1" applyAlignment="1">
      <alignment horizontal="center"/>
    </xf>
    <xf numFmtId="0" fontId="61" fillId="9" borderId="88" xfId="0" applyFont="1" applyFill="1" applyBorder="1" applyAlignment="1" applyProtection="1">
      <alignment horizontal="center"/>
      <protection locked="0"/>
    </xf>
    <xf numFmtId="0" fontId="61" fillId="9" borderId="90" xfId="0" applyFont="1" applyFill="1" applyBorder="1" applyAlignment="1" applyProtection="1">
      <alignment horizontal="center"/>
      <protection locked="0"/>
    </xf>
    <xf numFmtId="4" fontId="58" fillId="8" borderId="74" xfId="0" applyNumberFormat="1" applyFont="1" applyFill="1" applyBorder="1" applyAlignment="1" applyProtection="1">
      <alignment horizontal="center"/>
      <protection locked="0"/>
    </xf>
    <xf numFmtId="0" fontId="74" fillId="8" borderId="8" xfId="0" applyFont="1" applyFill="1" applyBorder="1" applyProtection="1"/>
    <xf numFmtId="0" fontId="77" fillId="8" borderId="8" xfId="0" applyFont="1" applyFill="1" applyBorder="1" applyProtection="1">
      <protection locked="0"/>
    </xf>
    <xf numFmtId="3" fontId="61" fillId="0" borderId="91" xfId="0" applyNumberFormat="1" applyFont="1" applyFill="1" applyBorder="1" applyAlignment="1" applyProtection="1">
      <alignment horizontal="center"/>
    </xf>
    <xf numFmtId="1" fontId="58" fillId="0" borderId="92" xfId="0" applyNumberFormat="1" applyFont="1" applyFill="1" applyBorder="1" applyAlignment="1">
      <alignment horizontal="center"/>
    </xf>
    <xf numFmtId="0" fontId="58" fillId="0" borderId="74" xfId="0" applyFont="1" applyBorder="1"/>
    <xf numFmtId="0" fontId="0" fillId="0" borderId="81" xfId="0" applyBorder="1"/>
    <xf numFmtId="0" fontId="0" fillId="0" borderId="92" xfId="0" applyBorder="1"/>
    <xf numFmtId="0" fontId="0" fillId="0" borderId="93" xfId="0" applyBorder="1"/>
    <xf numFmtId="0" fontId="58" fillId="0" borderId="62" xfId="0" applyFont="1" applyFill="1" applyBorder="1" applyAlignment="1">
      <alignment horizontal="center"/>
    </xf>
    <xf numFmtId="4" fontId="63" fillId="0" borderId="54" xfId="0" applyNumberFormat="1" applyFont="1" applyBorder="1" applyAlignment="1">
      <alignment horizontal="center"/>
    </xf>
    <xf numFmtId="4" fontId="63" fillId="0" borderId="94" xfId="0" applyNumberFormat="1" applyFont="1" applyBorder="1" applyAlignment="1">
      <alignment horizontal="center"/>
    </xf>
    <xf numFmtId="0" fontId="61" fillId="8" borderId="29" xfId="0" applyFont="1" applyFill="1" applyBorder="1" applyProtection="1">
      <protection locked="0"/>
    </xf>
    <xf numFmtId="3" fontId="61" fillId="0" borderId="8" xfId="0" applyNumberFormat="1" applyFont="1" applyFill="1" applyBorder="1" applyAlignment="1" applyProtection="1">
      <alignment horizontal="center"/>
    </xf>
    <xf numFmtId="1" fontId="58" fillId="0" borderId="57" xfId="0" applyNumberFormat="1" applyFont="1" applyFill="1" applyBorder="1" applyAlignment="1">
      <alignment horizontal="center"/>
    </xf>
    <xf numFmtId="4" fontId="63" fillId="0" borderId="81" xfId="0" applyNumberFormat="1" applyFont="1" applyBorder="1" applyAlignment="1">
      <alignment horizontal="center"/>
    </xf>
    <xf numFmtId="0" fontId="77" fillId="8" borderId="91" xfId="0" applyFont="1" applyFill="1" applyBorder="1" applyProtection="1">
      <protection locked="0"/>
    </xf>
    <xf numFmtId="3" fontId="61" fillId="0" borderId="81" xfId="0" applyNumberFormat="1" applyFont="1" applyFill="1" applyBorder="1" applyAlignment="1" applyProtection="1">
      <alignment horizontal="center"/>
    </xf>
    <xf numFmtId="0" fontId="67" fillId="0" borderId="7" xfId="0" applyFont="1" applyFill="1" applyBorder="1" applyAlignment="1">
      <alignment horizontal="center"/>
    </xf>
    <xf numFmtId="0" fontId="67" fillId="0" borderId="95" xfId="0" applyFont="1" applyFill="1" applyBorder="1" applyAlignment="1">
      <alignment horizontal="center"/>
    </xf>
    <xf numFmtId="168" fontId="76" fillId="10" borderId="7" xfId="0" applyNumberFormat="1" applyFont="1" applyFill="1" applyBorder="1" applyAlignment="1" applyProtection="1">
      <alignment horizontal="center"/>
    </xf>
    <xf numFmtId="0" fontId="0" fillId="0" borderId="73" xfId="0" applyBorder="1"/>
    <xf numFmtId="0" fontId="78" fillId="0" borderId="29" xfId="0" applyFont="1" applyBorder="1"/>
    <xf numFmtId="0" fontId="0" fillId="0" borderId="62" xfId="0" applyBorder="1"/>
    <xf numFmtId="3" fontId="78" fillId="0" borderId="32" xfId="0" applyNumberFormat="1" applyFont="1" applyFill="1" applyBorder="1" applyAlignment="1">
      <alignment horizontal="center"/>
    </xf>
    <xf numFmtId="3" fontId="78" fillId="0" borderId="62" xfId="0" applyNumberFormat="1" applyFont="1" applyFill="1" applyBorder="1" applyAlignment="1">
      <alignment horizontal="center"/>
    </xf>
    <xf numFmtId="0" fontId="79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80" fillId="0" borderId="0" xfId="0" applyFont="1" applyProtection="1">
      <protection locked="0"/>
    </xf>
    <xf numFmtId="0" fontId="52" fillId="0" borderId="0" xfId="0" applyFont="1" applyBorder="1" applyAlignment="1" applyProtection="1">
      <alignment horizontal="center"/>
      <protection locked="0"/>
    </xf>
    <xf numFmtId="2" fontId="52" fillId="0" borderId="0" xfId="0" applyNumberFormat="1" applyFont="1" applyBorder="1" applyAlignment="1" applyProtection="1">
      <alignment horizontal="center"/>
      <protection locked="0"/>
    </xf>
    <xf numFmtId="1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8" fillId="0" borderId="11" xfId="0" applyFont="1" applyBorder="1"/>
    <xf numFmtId="0" fontId="58" fillId="0" borderId="16" xfId="0" applyFont="1" applyBorder="1" applyAlignment="1">
      <alignment horizontal="center"/>
    </xf>
    <xf numFmtId="0" fontId="58" fillId="0" borderId="19" xfId="0" applyFont="1" applyBorder="1"/>
    <xf numFmtId="0" fontId="74" fillId="0" borderId="29" xfId="0" applyFont="1" applyFill="1" applyBorder="1" applyAlignment="1" applyProtection="1">
      <alignment horizontal="right"/>
    </xf>
    <xf numFmtId="0" fontId="66" fillId="0" borderId="28" xfId="0" applyFont="1" applyFill="1" applyBorder="1" applyProtection="1">
      <protection locked="0"/>
    </xf>
    <xf numFmtId="1" fontId="58" fillId="0" borderId="45" xfId="0" applyNumberFormat="1" applyFont="1" applyFill="1" applyBorder="1" applyAlignment="1">
      <alignment horizontal="center"/>
    </xf>
    <xf numFmtId="0" fontId="84" fillId="0" borderId="29" xfId="0" applyFont="1" applyBorder="1" applyAlignment="1" applyProtection="1">
      <alignment horizontal="center"/>
      <protection locked="0"/>
    </xf>
    <xf numFmtId="0" fontId="78" fillId="0" borderId="29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2" fillId="0" borderId="29" xfId="0" applyFont="1" applyBorder="1" applyAlignment="1" applyProtection="1">
      <alignment horizontal="center"/>
    </xf>
    <xf numFmtId="0" fontId="78" fillId="0" borderId="62" xfId="0" applyFont="1" applyBorder="1" applyAlignment="1">
      <alignment horizontal="center"/>
    </xf>
    <xf numFmtId="0" fontId="85" fillId="0" borderId="28" xfId="0" applyFont="1" applyFill="1" applyBorder="1" applyProtection="1">
      <protection locked="0"/>
    </xf>
    <xf numFmtId="0" fontId="21" fillId="7" borderId="28" xfId="0" applyFont="1" applyFill="1" applyBorder="1" applyProtection="1">
      <protection locked="0"/>
    </xf>
    <xf numFmtId="1" fontId="52" fillId="8" borderId="30" xfId="0" applyNumberFormat="1" applyFont="1" applyFill="1" applyBorder="1" applyAlignment="1">
      <alignment horizontal="center"/>
    </xf>
    <xf numFmtId="0" fontId="52" fillId="0" borderId="29" xfId="0" applyFont="1" applyBorder="1" applyAlignment="1" applyProtection="1">
      <alignment horizontal="center"/>
      <protection locked="0"/>
    </xf>
    <xf numFmtId="0" fontId="52" fillId="0" borderId="68" xfId="0" applyFont="1" applyBorder="1" applyAlignment="1" applyProtection="1">
      <alignment horizontal="center"/>
      <protection locked="0"/>
    </xf>
    <xf numFmtId="169" fontId="8" fillId="10" borderId="32" xfId="0" applyNumberFormat="1" applyFont="1" applyFill="1" applyBorder="1" applyAlignment="1" applyProtection="1">
      <alignment horizontal="center"/>
    </xf>
    <xf numFmtId="3" fontId="13" fillId="7" borderId="32" xfId="1" applyNumberFormat="1" applyFont="1" applyFill="1" applyBorder="1" applyAlignment="1" applyProtection="1">
      <alignment horizontal="center"/>
    </xf>
    <xf numFmtId="0" fontId="33" fillId="0" borderId="34" xfId="0" applyFont="1" applyBorder="1" applyProtection="1"/>
    <xf numFmtId="0" fontId="52" fillId="7" borderId="37" xfId="0" applyFont="1" applyFill="1" applyBorder="1"/>
    <xf numFmtId="0" fontId="60" fillId="0" borderId="29" xfId="0" applyFont="1" applyBorder="1" applyAlignment="1" applyProtection="1">
      <alignment horizontal="center"/>
      <protection locked="0"/>
    </xf>
    <xf numFmtId="0" fontId="52" fillId="0" borderId="62" xfId="0" applyFont="1" applyBorder="1" applyAlignment="1" applyProtection="1">
      <alignment horizontal="center"/>
      <protection locked="0"/>
    </xf>
    <xf numFmtId="0" fontId="52" fillId="7" borderId="37" xfId="0" applyFont="1" applyFill="1" applyBorder="1" applyProtection="1">
      <protection locked="0"/>
    </xf>
    <xf numFmtId="0" fontId="78" fillId="0" borderId="29" xfId="0" applyFont="1" applyBorder="1" applyAlignment="1" applyProtection="1">
      <alignment horizontal="center"/>
      <protection locked="0"/>
    </xf>
    <xf numFmtId="0" fontId="52" fillId="0" borderId="29" xfId="0" applyFont="1" applyFill="1" applyBorder="1" applyAlignment="1" applyProtection="1">
      <alignment horizontal="center"/>
      <protection locked="0"/>
    </xf>
    <xf numFmtId="0" fontId="52" fillId="0" borderId="62" xfId="0" applyFont="1" applyFill="1" applyBorder="1" applyAlignment="1" applyProtection="1">
      <alignment horizontal="center"/>
      <protection locked="0"/>
    </xf>
    <xf numFmtId="1" fontId="58" fillId="0" borderId="30" xfId="0" applyNumberFormat="1" applyFont="1" applyFill="1" applyBorder="1" applyAlignment="1">
      <alignment horizontal="center"/>
    </xf>
    <xf numFmtId="0" fontId="61" fillId="0" borderId="29" xfId="0" applyFont="1" applyBorder="1" applyAlignment="1" applyProtection="1">
      <alignment horizontal="center"/>
      <protection locked="0"/>
    </xf>
    <xf numFmtId="0" fontId="64" fillId="0" borderId="29" xfId="0" applyFont="1" applyBorder="1" applyAlignment="1">
      <alignment horizontal="center"/>
    </xf>
    <xf numFmtId="0" fontId="61" fillId="0" borderId="29" xfId="0" applyFont="1" applyBorder="1" applyAlignment="1" applyProtection="1">
      <alignment horizontal="center"/>
    </xf>
    <xf numFmtId="0" fontId="58" fillId="0" borderId="29" xfId="0" applyFont="1" applyBorder="1" applyAlignment="1" applyProtection="1">
      <alignment horizontal="center"/>
    </xf>
    <xf numFmtId="0" fontId="64" fillId="0" borderId="68" xfId="0" applyFont="1" applyBorder="1" applyAlignment="1">
      <alignment horizontal="center"/>
    </xf>
    <xf numFmtId="3" fontId="74" fillId="0" borderId="32" xfId="0" applyNumberFormat="1" applyFont="1" applyFill="1" applyBorder="1" applyAlignment="1" applyProtection="1">
      <alignment horizontal="center"/>
    </xf>
    <xf numFmtId="3" fontId="74" fillId="0" borderId="62" xfId="0" applyNumberFormat="1" applyFont="1" applyFill="1" applyBorder="1" applyAlignment="1" applyProtection="1">
      <alignment horizontal="center"/>
    </xf>
    <xf numFmtId="0" fontId="54" fillId="0" borderId="29" xfId="0" applyFont="1" applyFill="1" applyBorder="1" applyProtection="1"/>
    <xf numFmtId="0" fontId="74" fillId="11" borderId="28" xfId="0" applyFont="1" applyFill="1" applyBorder="1"/>
    <xf numFmtId="0" fontId="58" fillId="0" borderId="30" xfId="0" applyFont="1" applyFill="1" applyBorder="1" applyAlignment="1">
      <alignment horizontal="center"/>
    </xf>
    <xf numFmtId="0" fontId="71" fillId="0" borderId="29" xfId="0" applyFont="1" applyBorder="1" applyAlignment="1">
      <alignment horizontal="center"/>
    </xf>
    <xf numFmtId="0" fontId="58" fillId="0" borderId="29" xfId="0" applyFont="1" applyBorder="1" applyAlignment="1" applyProtection="1">
      <alignment horizontal="center"/>
      <protection locked="0"/>
    </xf>
    <xf numFmtId="0" fontId="71" fillId="0" borderId="29" xfId="0" applyFont="1" applyBorder="1" applyAlignment="1" applyProtection="1">
      <alignment horizontal="center"/>
      <protection locked="0"/>
    </xf>
    <xf numFmtId="0" fontId="71" fillId="0" borderId="62" xfId="0" applyFont="1" applyBorder="1" applyAlignment="1">
      <alignment horizontal="center"/>
    </xf>
    <xf numFmtId="0" fontId="92" fillId="0" borderId="34" xfId="0" applyFont="1" applyBorder="1" applyProtection="1"/>
    <xf numFmtId="3" fontId="61" fillId="8" borderId="32" xfId="0" applyNumberFormat="1" applyFont="1" applyFill="1" applyBorder="1" applyAlignment="1" applyProtection="1">
      <alignment horizontal="center"/>
    </xf>
    <xf numFmtId="0" fontId="52" fillId="8" borderId="30" xfId="0" applyFont="1" applyFill="1" applyBorder="1" applyAlignment="1">
      <alignment horizontal="center"/>
    </xf>
    <xf numFmtId="0" fontId="78" fillId="0" borderId="29" xfId="0" applyFont="1" applyBorder="1" applyAlignment="1" applyProtection="1">
      <alignment horizontal="center"/>
    </xf>
    <xf numFmtId="0" fontId="60" fillId="7" borderId="37" xfId="0" applyFont="1" applyFill="1" applyBorder="1"/>
    <xf numFmtId="0" fontId="58" fillId="8" borderId="30" xfId="0" applyFont="1" applyFill="1" applyBorder="1" applyAlignment="1">
      <alignment horizontal="center"/>
    </xf>
    <xf numFmtId="0" fontId="52" fillId="0" borderId="62" xfId="0" applyFont="1" applyBorder="1" applyAlignment="1">
      <alignment horizontal="center"/>
    </xf>
    <xf numFmtId="0" fontId="74" fillId="11" borderId="30" xfId="0" applyFont="1" applyFill="1" applyBorder="1"/>
    <xf numFmtId="0" fontId="68" fillId="0" borderId="29" xfId="0" applyFont="1" applyFill="1" applyBorder="1" applyAlignment="1">
      <alignment horizontal="center"/>
    </xf>
    <xf numFmtId="0" fontId="68" fillId="0" borderId="29" xfId="0" applyFont="1" applyFill="1" applyBorder="1" applyAlignment="1" applyProtection="1">
      <alignment horizontal="center"/>
    </xf>
    <xf numFmtId="0" fontId="68" fillId="0" borderId="62" xfId="0" applyFont="1" applyFill="1" applyBorder="1" applyAlignment="1">
      <alignment horizontal="center"/>
    </xf>
    <xf numFmtId="0" fontId="62" fillId="0" borderId="28" xfId="0" applyFont="1" applyFill="1" applyBorder="1" applyProtection="1">
      <protection locked="0"/>
    </xf>
    <xf numFmtId="0" fontId="84" fillId="0" borderId="29" xfId="0" applyFont="1" applyFill="1" applyBorder="1" applyAlignment="1">
      <alignment horizontal="center"/>
    </xf>
    <xf numFmtId="0" fontId="68" fillId="0" borderId="29" xfId="0" applyFont="1" applyFill="1" applyBorder="1" applyAlignment="1"/>
    <xf numFmtId="0" fontId="68" fillId="0" borderId="29" xfId="0" applyFont="1" applyFill="1" applyBorder="1" applyAlignment="1">
      <alignment horizontal="left"/>
    </xf>
    <xf numFmtId="0" fontId="68" fillId="0" borderId="68" xfId="0" applyFont="1" applyFill="1" applyBorder="1" applyAlignment="1">
      <alignment horizontal="center"/>
    </xf>
    <xf numFmtId="0" fontId="93" fillId="7" borderId="29" xfId="0" applyFont="1" applyFill="1" applyBorder="1" applyProtection="1"/>
    <xf numFmtId="0" fontId="62" fillId="7" borderId="37" xfId="0" applyFont="1" applyFill="1" applyBorder="1" applyProtection="1"/>
    <xf numFmtId="0" fontId="68" fillId="0" borderId="32" xfId="0" applyFont="1" applyFill="1" applyBorder="1" applyAlignment="1">
      <alignment horizontal="left"/>
    </xf>
    <xf numFmtId="3" fontId="58" fillId="0" borderId="37" xfId="0" applyNumberFormat="1" applyFont="1" applyFill="1" applyBorder="1"/>
    <xf numFmtId="0" fontId="68" fillId="0" borderId="39" xfId="0" applyFont="1" applyFill="1" applyBorder="1" applyAlignment="1">
      <alignment horizontal="center"/>
    </xf>
    <xf numFmtId="0" fontId="68" fillId="0" borderId="37" xfId="0" applyFont="1" applyFill="1" applyBorder="1" applyAlignment="1">
      <alignment horizontal="center"/>
    </xf>
    <xf numFmtId="0" fontId="68" fillId="0" borderId="37" xfId="0" applyFont="1" applyFill="1" applyBorder="1" applyAlignment="1" applyProtection="1">
      <alignment horizontal="center"/>
    </xf>
    <xf numFmtId="0" fontId="83" fillId="0" borderId="0" xfId="2" applyAlignment="1" applyProtection="1"/>
    <xf numFmtId="0" fontId="94" fillId="0" borderId="0" xfId="0" applyFont="1"/>
    <xf numFmtId="0" fontId="52" fillId="0" borderId="37" xfId="0" applyFont="1" applyFill="1" applyBorder="1"/>
    <xf numFmtId="0" fontId="60" fillId="0" borderId="75" xfId="0" applyFont="1" applyFill="1" applyBorder="1" applyProtection="1"/>
    <xf numFmtId="0" fontId="52" fillId="0" borderId="75" xfId="0" applyFont="1" applyFill="1" applyBorder="1"/>
    <xf numFmtId="3" fontId="58" fillId="0" borderId="75" xfId="0" applyNumberFormat="1" applyFont="1" applyFill="1" applyBorder="1"/>
    <xf numFmtId="0" fontId="58" fillId="0" borderId="96" xfId="0" applyFont="1" applyFill="1" applyBorder="1" applyAlignment="1">
      <alignment horizontal="center"/>
    </xf>
    <xf numFmtId="0" fontId="68" fillId="0" borderId="77" xfId="0" applyFont="1" applyFill="1" applyBorder="1" applyAlignment="1">
      <alignment horizontal="center"/>
    </xf>
    <xf numFmtId="0" fontId="68" fillId="0" borderId="75" xfId="0" applyFont="1" applyFill="1" applyBorder="1" applyAlignment="1">
      <alignment horizontal="center"/>
    </xf>
    <xf numFmtId="0" fontId="68" fillId="0" borderId="75" xfId="0" applyFont="1" applyFill="1" applyBorder="1" applyAlignment="1" applyProtection="1">
      <alignment horizontal="center"/>
    </xf>
    <xf numFmtId="0" fontId="68" fillId="0" borderId="76" xfId="0" applyFont="1" applyFill="1" applyBorder="1" applyAlignment="1">
      <alignment horizontal="center"/>
    </xf>
    <xf numFmtId="1" fontId="8" fillId="10" borderId="77" xfId="0" applyNumberFormat="1" applyFont="1" applyFill="1" applyBorder="1" applyAlignment="1" applyProtection="1">
      <alignment horizontal="center"/>
    </xf>
    <xf numFmtId="0" fontId="8" fillId="10" borderId="76" xfId="0" applyFont="1" applyFill="1" applyBorder="1" applyAlignment="1" applyProtection="1">
      <alignment horizontal="center"/>
    </xf>
    <xf numFmtId="3" fontId="13" fillId="0" borderId="77" xfId="1" applyNumberFormat="1" applyFont="1" applyFill="1" applyBorder="1" applyAlignment="1" applyProtection="1">
      <alignment horizontal="center"/>
    </xf>
    <xf numFmtId="1" fontId="65" fillId="10" borderId="97" xfId="0" applyNumberFormat="1" applyFont="1" applyFill="1" applyBorder="1" applyAlignment="1" applyProtection="1">
      <alignment horizontal="center"/>
    </xf>
    <xf numFmtId="0" fontId="95" fillId="0" borderId="29" xfId="0" applyFont="1" applyBorder="1"/>
    <xf numFmtId="0" fontId="72" fillId="0" borderId="32" xfId="0" applyFont="1" applyBorder="1" applyAlignment="1">
      <alignment horizontal="center"/>
    </xf>
    <xf numFmtId="0" fontId="72" fillId="0" borderId="62" xfId="0" applyFont="1" applyBorder="1" applyAlignment="1">
      <alignment horizontal="center"/>
    </xf>
    <xf numFmtId="168" fontId="77" fillId="7" borderId="32" xfId="0" applyNumberFormat="1" applyFont="1" applyFill="1" applyBorder="1" applyAlignment="1" applyProtection="1">
      <alignment horizontal="center"/>
    </xf>
    <xf numFmtId="168" fontId="67" fillId="7" borderId="32" xfId="0" applyNumberFormat="1" applyFont="1" applyFill="1" applyBorder="1" applyAlignment="1" applyProtection="1">
      <alignment horizontal="center"/>
    </xf>
    <xf numFmtId="3" fontId="96" fillId="7" borderId="32" xfId="0" applyNumberFormat="1" applyFont="1" applyFill="1" applyBorder="1" applyAlignment="1" applyProtection="1">
      <alignment horizontal="center"/>
    </xf>
    <xf numFmtId="4" fontId="63" fillId="0" borderId="0" xfId="0" applyNumberFormat="1" applyFont="1" applyBorder="1" applyAlignment="1">
      <alignment horizontal="center"/>
    </xf>
    <xf numFmtId="0" fontId="67" fillId="0" borderId="0" xfId="0" applyFont="1" applyBorder="1" applyProtection="1"/>
    <xf numFmtId="0" fontId="0" fillId="0" borderId="0" xfId="0" applyFill="1"/>
    <xf numFmtId="0" fontId="52" fillId="0" borderId="0" xfId="0" applyFont="1" applyFill="1" applyBorder="1" applyProtection="1">
      <protection locked="0"/>
    </xf>
    <xf numFmtId="2" fontId="52" fillId="0" borderId="0" xfId="0" applyNumberFormat="1" applyFont="1" applyFill="1" applyBorder="1" applyAlignment="1" applyProtection="1">
      <alignment horizontal="center"/>
      <protection locked="0"/>
    </xf>
    <xf numFmtId="0" fontId="79" fillId="0" borderId="0" xfId="0" applyFont="1" applyFill="1" applyBorder="1" applyProtection="1">
      <protection locked="0"/>
    </xf>
    <xf numFmtId="0" fontId="80" fillId="0" borderId="0" xfId="0" applyFont="1" applyFill="1" applyBorder="1" applyProtection="1"/>
    <xf numFmtId="0" fontId="50" fillId="0" borderId="0" xfId="0" applyFont="1" applyFill="1" applyBorder="1" applyProtection="1">
      <protection locked="0"/>
    </xf>
    <xf numFmtId="2" fontId="81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0" fontId="12" fillId="0" borderId="98" xfId="0" applyFont="1" applyBorder="1" applyAlignment="1" applyProtection="1">
      <alignment horizontal="center"/>
    </xf>
    <xf numFmtId="4" fontId="63" fillId="0" borderId="9" xfId="0" applyNumberFormat="1" applyFont="1" applyBorder="1" applyAlignment="1">
      <alignment horizontal="center"/>
    </xf>
    <xf numFmtId="4" fontId="63" fillId="0" borderId="99" xfId="0" applyNumberFormat="1" applyFont="1" applyBorder="1" applyAlignment="1">
      <alignment horizontal="center"/>
    </xf>
    <xf numFmtId="0" fontId="53" fillId="0" borderId="0" xfId="0" applyFont="1" applyFill="1" applyBorder="1"/>
    <xf numFmtId="0" fontId="85" fillId="0" borderId="0" xfId="0" applyFont="1" applyFill="1" applyBorder="1" applyProtection="1">
      <protection locked="0"/>
    </xf>
    <xf numFmtId="0" fontId="87" fillId="0" borderId="0" xfId="0" applyFont="1" applyFill="1" applyBorder="1" applyProtection="1">
      <protection locked="0"/>
    </xf>
    <xf numFmtId="0" fontId="88" fillId="0" borderId="0" xfId="0" applyFont="1" applyFill="1" applyBorder="1" applyProtection="1">
      <protection locked="0"/>
    </xf>
    <xf numFmtId="0" fontId="41" fillId="0" borderId="0" xfId="0" applyFont="1" applyFill="1" applyBorder="1" applyProtection="1">
      <protection locked="0"/>
    </xf>
    <xf numFmtId="166" fontId="54" fillId="0" borderId="0" xfId="0" applyNumberFormat="1" applyFont="1" applyFill="1" applyBorder="1" applyProtection="1"/>
    <xf numFmtId="0" fontId="82" fillId="0" borderId="0" xfId="0" applyFont="1" applyFill="1" applyBorder="1"/>
    <xf numFmtId="0" fontId="83" fillId="0" borderId="0" xfId="2" applyFill="1" applyBorder="1" applyAlignment="1" applyProtection="1">
      <alignment horizontal="left"/>
    </xf>
    <xf numFmtId="0" fontId="0" fillId="0" borderId="0" xfId="0" applyFill="1" applyBorder="1" applyAlignment="1"/>
    <xf numFmtId="0" fontId="67" fillId="0" borderId="0" xfId="0" applyFont="1" applyFill="1" applyBorder="1"/>
    <xf numFmtId="165" fontId="72" fillId="0" borderId="0" xfId="0" applyNumberFormat="1" applyFont="1" applyFill="1" applyBorder="1" applyAlignment="1">
      <alignment horizontal="left"/>
    </xf>
    <xf numFmtId="0" fontId="89" fillId="0" borderId="0" xfId="0" applyFont="1" applyFill="1" applyBorder="1" applyAlignment="1">
      <alignment horizontal="center"/>
    </xf>
    <xf numFmtId="0" fontId="89" fillId="0" borderId="0" xfId="0" applyFont="1" applyFill="1" applyBorder="1" applyAlignment="1" applyProtection="1">
      <alignment horizontal="center"/>
      <protection locked="0"/>
    </xf>
    <xf numFmtId="1" fontId="90" fillId="0" borderId="0" xfId="0" applyNumberFormat="1" applyFont="1" applyFill="1" applyBorder="1" applyAlignment="1">
      <alignment horizontal="center"/>
    </xf>
    <xf numFmtId="165" fontId="91" fillId="0" borderId="0" xfId="0" applyNumberFormat="1" applyFont="1" applyFill="1" applyBorder="1" applyAlignment="1">
      <alignment horizontal="left"/>
    </xf>
    <xf numFmtId="0" fontId="52" fillId="0" borderId="0" xfId="0" applyFont="1" applyFill="1" applyAlignment="1">
      <alignment horizontal="left"/>
    </xf>
    <xf numFmtId="0" fontId="57" fillId="0" borderId="0" xfId="0" applyFont="1" applyFill="1" applyProtection="1">
      <protection locked="0"/>
    </xf>
  </cellXfs>
  <cellStyles count="3">
    <cellStyle name="Гиперссылка" xfId="2" builtinId="8"/>
    <cellStyle name="Обычный" xfId="0" builtinId="0"/>
    <cellStyle name="Финансовый 6" xfId="1"/>
  </cellStyles>
  <dxfs count="106">
    <dxf>
      <font>
        <color rgb="FFFF0000"/>
      </font>
      <fill>
        <patternFill>
          <bgColor rgb="FF00B050"/>
        </patternFill>
      </fill>
    </dxf>
    <dxf>
      <font>
        <color rgb="FF0033CC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</dxf>
    <dxf>
      <font>
        <color rgb="FF0033CC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</dxf>
    <dxf>
      <font>
        <color rgb="FFFF0000"/>
      </font>
      <fill>
        <patternFill>
          <bgColor rgb="FF00B050"/>
        </patternFill>
      </fill>
    </dxf>
    <dxf>
      <font>
        <color rgb="FF0033CC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</dxf>
    <dxf>
      <font>
        <color rgb="FFFF0000"/>
      </font>
      <fill>
        <patternFill>
          <bgColor rgb="FF00B050"/>
        </patternFill>
      </fill>
    </dxf>
    <dxf>
      <font>
        <b val="0"/>
        <i val="0"/>
        <color rgb="FFFF0000"/>
        <name val="Cambria"/>
        <scheme val="none"/>
      </font>
    </dxf>
    <dxf>
      <font>
        <color theme="0"/>
        <name val="Cambria"/>
        <scheme val="none"/>
      </font>
    </dxf>
    <dxf>
      <font>
        <color rgb="FF0033CC"/>
      </font>
      <fill>
        <patternFill>
          <bgColor rgb="FFFF0000"/>
        </patternFill>
      </fill>
    </dxf>
    <dxf>
      <font>
        <color rgb="FF0033CC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</dxf>
    <dxf>
      <font>
        <color rgb="FFFF0000"/>
      </font>
      <fill>
        <patternFill>
          <bgColor rgb="FF00B050"/>
        </patternFill>
      </fill>
    </dxf>
    <dxf>
      <font>
        <b val="0"/>
        <i val="0"/>
        <color rgb="FFFF0000"/>
        <name val="Cambria"/>
        <scheme val="none"/>
      </font>
    </dxf>
    <dxf>
      <font>
        <color theme="0"/>
        <name val="Cambria"/>
        <scheme val="none"/>
      </font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  <name val="Cambria"/>
        <scheme val="none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b/>
        <i val="0"/>
        <color rgb="FFFF0000"/>
        <name val="Cambria"/>
        <scheme val="none"/>
      </font>
      <numFmt numFmtId="30" formatCode="@"/>
      <fill>
        <patternFill>
          <bgColor rgb="FF00B050"/>
        </patternFill>
      </fill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  <name val="Cambria"/>
        <scheme val="none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b/>
        <i val="0"/>
        <color rgb="FFFF0000"/>
        <name val="Cambria"/>
        <scheme val="none"/>
      </font>
      <numFmt numFmtId="30" formatCode="@"/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FF0000"/>
        <name val="Cambria"/>
        <scheme val="none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b/>
        <i val="0"/>
        <color rgb="FFFF0000"/>
        <name val="Cambria"/>
        <scheme val="none"/>
      </font>
      <numFmt numFmtId="30" formatCode="@"/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rgb="FFFF0000"/>
      </font>
      <fill>
        <patternFill>
          <bgColor rgb="FF00B050"/>
        </patternFill>
      </fill>
    </dxf>
    <dxf>
      <font>
        <b val="0"/>
        <i val="0"/>
        <color rgb="FFFF0000"/>
        <name val="Cambria"/>
        <scheme val="none"/>
      </font>
    </dxf>
    <dxf>
      <font>
        <color theme="0"/>
        <name val="Cambria"/>
        <scheme val="none"/>
      </font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L68"/>
  <sheetViews>
    <sheetView topLeftCell="A11" workbookViewId="0">
      <selection activeCell="AW27" sqref="AW27"/>
    </sheetView>
  </sheetViews>
  <sheetFormatPr defaultRowHeight="15" x14ac:dyDescent="0.25"/>
  <cols>
    <col min="1" max="1" width="3.28515625" customWidth="1"/>
    <col min="2" max="2" width="18.5703125" customWidth="1"/>
    <col min="3" max="3" width="3.42578125" customWidth="1"/>
    <col min="4" max="4" width="6.140625" customWidth="1"/>
    <col min="5" max="5" width="3.140625" customWidth="1"/>
    <col min="6" max="14" width="2.7109375" customWidth="1"/>
    <col min="15" max="36" width="3" customWidth="1"/>
    <col min="37" max="37" width="4.7109375" customWidth="1"/>
    <col min="38" max="38" width="4.425781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710937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710937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710937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710937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710937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710937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710937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710937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710937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710937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710937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710937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710937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710937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710937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710937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710937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710937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710937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710937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710937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710937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710937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710937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710937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710937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710937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710937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710937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710937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710937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710937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710937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710937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710937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710937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710937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710937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710937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710937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710937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710937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710937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710937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710937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710937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710937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710937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710937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710937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710937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710937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710937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710937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710937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710937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710937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710937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710937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710937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710937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710937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7109375" customWidth="1"/>
    <col min="16166" max="16166" width="4.42578125" customWidth="1"/>
    <col min="16167" max="16167" width="9.85546875" customWidth="1"/>
    <col min="16168" max="16168" width="4.42578125" customWidth="1"/>
  </cols>
  <sheetData>
    <row r="1" spans="1:64" ht="15" customHeight="1" x14ac:dyDescent="0.35">
      <c r="B1" s="1">
        <v>43252</v>
      </c>
      <c r="D1" s="2" t="s">
        <v>0</v>
      </c>
      <c r="E1" s="2"/>
      <c r="F1" s="2"/>
      <c r="G1" s="2"/>
      <c r="I1" s="2"/>
      <c r="J1" s="2"/>
      <c r="K1" s="2"/>
      <c r="L1" s="2"/>
      <c r="M1" s="2"/>
      <c r="N1" s="2"/>
      <c r="O1" s="2"/>
      <c r="Q1" s="3"/>
      <c r="T1" s="2"/>
      <c r="U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S1" s="4"/>
      <c r="AT1" s="4"/>
      <c r="AU1" s="4"/>
      <c r="AV1" s="4"/>
      <c r="AW1" s="4"/>
      <c r="AX1" s="4"/>
      <c r="AY1" s="4"/>
      <c r="BH1" s="4"/>
      <c r="BI1" s="4"/>
      <c r="BJ1" s="4"/>
      <c r="BK1" s="4"/>
      <c r="BL1" s="4"/>
    </row>
    <row r="2" spans="1:64" ht="15" customHeight="1" x14ac:dyDescent="0.35">
      <c r="A2" s="2"/>
      <c r="B2" s="5" t="str">
        <f>DAY(EOMONTH(B1,0))&amp; " дней в месяце"</f>
        <v>30 дней в месяце</v>
      </c>
      <c r="D2" s="2" t="s">
        <v>1</v>
      </c>
      <c r="E2" s="6"/>
      <c r="F2" s="2"/>
      <c r="G2" s="2"/>
      <c r="H2" s="2"/>
      <c r="I2" s="2"/>
      <c r="J2" s="2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S2" s="4"/>
      <c r="AT2" s="4"/>
      <c r="AU2" s="4"/>
      <c r="AV2" s="4"/>
      <c r="AW2" s="4"/>
      <c r="AX2" s="4"/>
      <c r="AY2" s="4"/>
      <c r="BH2" s="4"/>
      <c r="BI2" s="4"/>
      <c r="BJ2" s="4"/>
      <c r="BK2" s="4"/>
      <c r="BL2" s="4"/>
    </row>
    <row r="3" spans="1:64" ht="15" customHeight="1" x14ac:dyDescent="0.35">
      <c r="A3" s="2"/>
      <c r="B3" s="5"/>
      <c r="D3" s="8" t="str">
        <f>TEXT(B1,"[$-422] ММММ ;@")</f>
        <v xml:space="preserve"> Червень </v>
      </c>
      <c r="E3" s="9"/>
      <c r="F3" s="2"/>
      <c r="G3" s="2" t="s">
        <v>56</v>
      </c>
      <c r="I3" s="2"/>
      <c r="J3" s="2"/>
      <c r="L3" s="2"/>
      <c r="M3" s="2"/>
      <c r="N3" s="2" t="str">
        <f>TEXT(EDATE(B1,0),"ММММ")</f>
        <v>Июнь</v>
      </c>
      <c r="O3" s="2"/>
      <c r="P3" s="2"/>
      <c r="Q3" s="2"/>
      <c r="R3" s="2"/>
      <c r="S3" s="2"/>
      <c r="T3" s="2"/>
      <c r="U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S3" s="4"/>
      <c r="AT3" s="4"/>
      <c r="AU3" s="4"/>
      <c r="AV3" s="4"/>
      <c r="AW3" s="4"/>
      <c r="AX3" s="4"/>
      <c r="AY3" s="4"/>
      <c r="BH3" s="4"/>
      <c r="BI3" s="4"/>
      <c r="BJ3" s="4"/>
      <c r="BK3" s="4"/>
      <c r="BL3" s="4"/>
    </row>
    <row r="4" spans="1:64" ht="15" customHeight="1" x14ac:dyDescent="0.35">
      <c r="A4" s="2"/>
      <c r="B4" s="5" t="str">
        <f>NETWORKDAYS(EOMONTH(B1,-1)+1,EOMONTH(B1,0))&amp; " рабочий день"</f>
        <v>21 рабочий день</v>
      </c>
      <c r="D4" s="10">
        <v>21</v>
      </c>
      <c r="E4" s="11" t="str">
        <f>"д"&amp;IF(AND(LEN(D4)&gt;1,--RIGHT(D4,2)&gt;=10,--RIGHT(D4,2)&lt;=19),"ней",LOOKUP(--RIGHT(D4,1),{0,1,2,5},{"ней","ень","ня","ней"}))</f>
        <v>день</v>
      </c>
      <c r="F4" s="2"/>
      <c r="G4" s="2"/>
      <c r="H4" s="2"/>
      <c r="I4" s="2"/>
      <c r="J4" s="2"/>
      <c r="K4" s="2"/>
      <c r="L4" s="2"/>
      <c r="M4" s="2"/>
      <c r="O4" s="2"/>
      <c r="P4" s="2"/>
      <c r="R4" s="2"/>
      <c r="S4" s="2"/>
      <c r="T4" s="2"/>
      <c r="V4" s="1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S4" s="4"/>
      <c r="AT4" s="4"/>
      <c r="AU4" s="4"/>
      <c r="AV4" s="4"/>
      <c r="AW4" s="4"/>
      <c r="AX4" s="4"/>
      <c r="AY4" s="4"/>
      <c r="BH4" s="4"/>
      <c r="BI4" s="4"/>
      <c r="BJ4" s="4"/>
      <c r="BK4" s="4"/>
      <c r="BL4" s="4"/>
    </row>
    <row r="5" spans="1:64" ht="15" customHeight="1" x14ac:dyDescent="0.35">
      <c r="A5" s="2"/>
      <c r="B5" s="5" t="str">
        <f>IF(B4&lt;&gt;"",LOOKUP(9^9,--MID(B4,1,ROW($1:$4)))*LOOKUP(9^9,--MID(8,1,ROW($1:$4)))&amp;" рабочих часов","")</f>
        <v>168 рабочих часов</v>
      </c>
      <c r="D5" s="11">
        <f>(D4*8)-1</f>
        <v>167</v>
      </c>
      <c r="E5" s="13" t="s">
        <v>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AC5" s="12"/>
      <c r="AD5" s="2"/>
      <c r="AE5" s="3"/>
      <c r="AF5" s="8"/>
      <c r="AG5" s="2"/>
      <c r="AH5" s="2"/>
      <c r="AI5" s="2"/>
      <c r="AJ5" s="2"/>
      <c r="AK5" s="2"/>
      <c r="AS5" s="4"/>
      <c r="AT5" s="4"/>
      <c r="AU5" s="4"/>
      <c r="AV5" s="4"/>
      <c r="AW5" s="4"/>
      <c r="AX5" s="4"/>
      <c r="AY5" s="4"/>
      <c r="BH5" s="4"/>
      <c r="BI5" s="4"/>
      <c r="BJ5" s="4"/>
      <c r="BK5" s="4"/>
      <c r="BL5" s="4"/>
    </row>
    <row r="6" spans="1:64" ht="15" customHeight="1" x14ac:dyDescent="0.35">
      <c r="A6" s="4"/>
      <c r="B6" s="4"/>
      <c r="C6" s="4"/>
      <c r="D6" s="4"/>
      <c r="M6" s="4"/>
      <c r="N6" s="4"/>
      <c r="AK6" s="14"/>
      <c r="AS6" s="15"/>
      <c r="AT6" s="15"/>
      <c r="AU6" s="15"/>
      <c r="AV6" s="15"/>
      <c r="AW6" s="4"/>
      <c r="AX6" s="4"/>
      <c r="AY6" s="4"/>
      <c r="BH6" s="15"/>
      <c r="BI6" s="15"/>
      <c r="BJ6" s="15"/>
      <c r="BK6" s="15"/>
      <c r="BL6" s="15"/>
    </row>
    <row r="7" spans="1:64" ht="18.75" customHeight="1" x14ac:dyDescent="0.35">
      <c r="A7" s="16" t="s">
        <v>3</v>
      </c>
      <c r="B7" s="17"/>
    </row>
    <row r="8" spans="1:64" ht="15.95" customHeight="1" x14ac:dyDescent="0.35">
      <c r="A8" s="18" t="str">
        <f>IF(B8&lt;&gt;"",1,"")</f>
        <v/>
      </c>
      <c r="B8" s="19"/>
    </row>
    <row r="9" spans="1:64" ht="15.95" customHeight="1" x14ac:dyDescent="0.35">
      <c r="A9" s="18" t="str">
        <f>IF(B9&lt;&gt;"",A8+1,"")</f>
        <v/>
      </c>
      <c r="B9" s="19"/>
    </row>
    <row r="10" spans="1:64" ht="15.95" customHeight="1" x14ac:dyDescent="0.35">
      <c r="A10" s="18" t="str">
        <f t="shared" ref="A10:A16" si="0">IF(B10&lt;&gt;"",A9+1,"")</f>
        <v/>
      </c>
      <c r="B10" s="19"/>
      <c r="AM10">
        <f>IF(SUM(F22:AJ22),SUM(F22:AJ22),"")</f>
        <v>167</v>
      </c>
    </row>
    <row r="11" spans="1:64" ht="15.95" customHeight="1" x14ac:dyDescent="0.35">
      <c r="A11" s="18" t="str">
        <f t="shared" si="0"/>
        <v/>
      </c>
      <c r="B11" s="19"/>
    </row>
    <row r="12" spans="1:64" ht="15.95" customHeight="1" x14ac:dyDescent="0.35">
      <c r="A12" s="18" t="str">
        <f t="shared" si="0"/>
        <v/>
      </c>
      <c r="B12" s="19"/>
    </row>
    <row r="13" spans="1:64" ht="15.95" customHeight="1" x14ac:dyDescent="0.35">
      <c r="A13" s="18" t="str">
        <f t="shared" si="0"/>
        <v/>
      </c>
      <c r="B13" s="19"/>
      <c r="AN13" s="20" t="str">
        <f>IF(M21&lt;&gt;"",M21,"")</f>
        <v/>
      </c>
    </row>
    <row r="14" spans="1:64" ht="15" customHeight="1" x14ac:dyDescent="0.35">
      <c r="A14" s="18" t="str">
        <f t="shared" si="0"/>
        <v/>
      </c>
      <c r="B14" s="19"/>
      <c r="AN14" s="21"/>
      <c r="AP14" s="22" t="s">
        <v>4</v>
      </c>
    </row>
    <row r="15" spans="1:64" ht="15" customHeight="1" x14ac:dyDescent="0.35">
      <c r="A15" s="18" t="str">
        <f t="shared" si="0"/>
        <v/>
      </c>
      <c r="B15" s="19"/>
      <c r="AP15" s="23"/>
      <c r="AQ15" s="24"/>
      <c r="AR15" s="25" t="s">
        <v>5</v>
      </c>
      <c r="AS15" s="26" t="s">
        <v>5</v>
      </c>
    </row>
    <row r="16" spans="1:64" ht="15" customHeight="1" x14ac:dyDescent="0.35">
      <c r="A16" s="18" t="str">
        <f t="shared" si="0"/>
        <v/>
      </c>
      <c r="B16" s="19"/>
      <c r="AP16" s="27"/>
      <c r="AQ16" s="28"/>
      <c r="AR16" s="29" t="s">
        <v>6</v>
      </c>
      <c r="AS16" s="30" t="s">
        <v>7</v>
      </c>
    </row>
    <row r="17" spans="1:53" ht="15" customHeight="1" x14ac:dyDescent="0.3">
      <c r="B17" s="31" t="s">
        <v>8</v>
      </c>
      <c r="C17" s="32" t="str">
        <f>D3</f>
        <v xml:space="preserve"> Червень </v>
      </c>
      <c r="H17" s="16" t="s">
        <v>9</v>
      </c>
      <c r="AM17" s="33"/>
      <c r="AP17" s="27"/>
      <c r="AQ17" s="28"/>
      <c r="AR17" s="29" t="s">
        <v>10</v>
      </c>
      <c r="AS17" s="30" t="s">
        <v>2</v>
      </c>
    </row>
    <row r="18" spans="1:53" ht="15" customHeight="1" x14ac:dyDescent="0.25">
      <c r="A18" s="34"/>
      <c r="B18" s="34"/>
      <c r="C18" s="35" t="s">
        <v>11</v>
      </c>
      <c r="D18" s="35" t="s">
        <v>12</v>
      </c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 t="s">
        <v>13</v>
      </c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K18" s="39" t="s">
        <v>14</v>
      </c>
      <c r="AL18" s="40" t="s">
        <v>15</v>
      </c>
      <c r="AM18" s="41" t="s">
        <v>16</v>
      </c>
      <c r="AP18" s="27"/>
      <c r="AQ18" s="28"/>
      <c r="AR18" s="42" t="s">
        <v>17</v>
      </c>
      <c r="AS18" s="43" t="s">
        <v>18</v>
      </c>
    </row>
    <row r="19" spans="1:53" ht="15" customHeight="1" x14ac:dyDescent="0.25">
      <c r="A19" s="44" t="s">
        <v>19</v>
      </c>
      <c r="B19" s="44" t="s">
        <v>20</v>
      </c>
      <c r="C19" s="45" t="s">
        <v>21</v>
      </c>
      <c r="D19" s="45" t="s">
        <v>22</v>
      </c>
      <c r="E19" s="46" t="s">
        <v>23</v>
      </c>
      <c r="F19" s="47">
        <f t="shared" ref="F19:AJ19" si="1">DATE(YEAR($B$1),MONTH($B$1),COLUMN(A1))</f>
        <v>43252</v>
      </c>
      <c r="G19" s="47">
        <f t="shared" si="1"/>
        <v>43253</v>
      </c>
      <c r="H19" s="47">
        <f t="shared" si="1"/>
        <v>43254</v>
      </c>
      <c r="I19" s="47">
        <f t="shared" si="1"/>
        <v>43255</v>
      </c>
      <c r="J19" s="47">
        <f t="shared" si="1"/>
        <v>43256</v>
      </c>
      <c r="K19" s="47">
        <f t="shared" si="1"/>
        <v>43257</v>
      </c>
      <c r="L19" s="47">
        <f t="shared" si="1"/>
        <v>43258</v>
      </c>
      <c r="M19" s="47">
        <f t="shared" si="1"/>
        <v>43259</v>
      </c>
      <c r="N19" s="47">
        <f t="shared" si="1"/>
        <v>43260</v>
      </c>
      <c r="O19" s="47">
        <f t="shared" si="1"/>
        <v>43261</v>
      </c>
      <c r="P19" s="47">
        <f t="shared" si="1"/>
        <v>43262</v>
      </c>
      <c r="Q19" s="47">
        <f t="shared" si="1"/>
        <v>43263</v>
      </c>
      <c r="R19" s="47">
        <f t="shared" si="1"/>
        <v>43264</v>
      </c>
      <c r="S19" s="47">
        <f t="shared" si="1"/>
        <v>43265</v>
      </c>
      <c r="T19" s="47">
        <f t="shared" si="1"/>
        <v>43266</v>
      </c>
      <c r="U19" s="47">
        <f t="shared" si="1"/>
        <v>43267</v>
      </c>
      <c r="V19" s="47">
        <f t="shared" si="1"/>
        <v>43268</v>
      </c>
      <c r="W19" s="47">
        <f t="shared" si="1"/>
        <v>43269</v>
      </c>
      <c r="X19" s="47">
        <f t="shared" si="1"/>
        <v>43270</v>
      </c>
      <c r="Y19" s="47">
        <f t="shared" si="1"/>
        <v>43271</v>
      </c>
      <c r="Z19" s="47">
        <f t="shared" si="1"/>
        <v>43272</v>
      </c>
      <c r="AA19" s="47">
        <f t="shared" si="1"/>
        <v>43273</v>
      </c>
      <c r="AB19" s="47">
        <f t="shared" si="1"/>
        <v>43274</v>
      </c>
      <c r="AC19" s="47">
        <f t="shared" si="1"/>
        <v>43275</v>
      </c>
      <c r="AD19" s="47">
        <f t="shared" si="1"/>
        <v>43276</v>
      </c>
      <c r="AE19" s="47">
        <f t="shared" si="1"/>
        <v>43277</v>
      </c>
      <c r="AF19" s="47">
        <f t="shared" si="1"/>
        <v>43278</v>
      </c>
      <c r="AG19" s="47">
        <f t="shared" si="1"/>
        <v>43279</v>
      </c>
      <c r="AH19" s="47">
        <f t="shared" si="1"/>
        <v>43280</v>
      </c>
      <c r="AI19" s="47">
        <f t="shared" si="1"/>
        <v>43281</v>
      </c>
      <c r="AJ19" s="48">
        <f t="shared" si="1"/>
        <v>43282</v>
      </c>
      <c r="AK19" s="41" t="s">
        <v>24</v>
      </c>
      <c r="AL19" s="49" t="s">
        <v>25</v>
      </c>
      <c r="AM19" s="41" t="s">
        <v>26</v>
      </c>
      <c r="AP19" s="50" t="s">
        <v>20</v>
      </c>
      <c r="AQ19" s="28"/>
      <c r="AR19" s="42" t="s">
        <v>27</v>
      </c>
      <c r="AS19" s="51" t="s">
        <v>28</v>
      </c>
    </row>
    <row r="20" spans="1:53" ht="15" customHeight="1" thickBot="1" x14ac:dyDescent="0.3">
      <c r="A20" s="52"/>
      <c r="B20" s="52"/>
      <c r="C20" s="53" t="s">
        <v>29</v>
      </c>
      <c r="D20" s="53" t="s">
        <v>30</v>
      </c>
      <c r="E20" s="54"/>
      <c r="F20" s="55" t="str">
        <f>TEXT(F19,"ДДД")</f>
        <v>Пт</v>
      </c>
      <c r="G20" s="55" t="str">
        <f t="shared" ref="G20:AJ20" si="2">TEXT(G19,"ДДД")</f>
        <v>Сб</v>
      </c>
      <c r="H20" s="55" t="str">
        <f t="shared" si="2"/>
        <v>Вс</v>
      </c>
      <c r="I20" s="55" t="str">
        <f t="shared" si="2"/>
        <v>Пн</v>
      </c>
      <c r="J20" s="55" t="str">
        <f t="shared" si="2"/>
        <v>Вт</v>
      </c>
      <c r="K20" s="55" t="str">
        <f t="shared" si="2"/>
        <v>Ср</v>
      </c>
      <c r="L20" s="55" t="str">
        <f t="shared" si="2"/>
        <v>Чт</v>
      </c>
      <c r="M20" s="55" t="str">
        <f t="shared" si="2"/>
        <v>Пт</v>
      </c>
      <c r="N20" s="55" t="str">
        <f t="shared" si="2"/>
        <v>Сб</v>
      </c>
      <c r="O20" s="55" t="str">
        <f t="shared" si="2"/>
        <v>Вс</v>
      </c>
      <c r="P20" s="55" t="str">
        <f t="shared" si="2"/>
        <v>Пн</v>
      </c>
      <c r="Q20" s="55" t="str">
        <f t="shared" si="2"/>
        <v>Вт</v>
      </c>
      <c r="R20" s="55" t="str">
        <f t="shared" si="2"/>
        <v>Ср</v>
      </c>
      <c r="S20" s="55" t="str">
        <f t="shared" si="2"/>
        <v>Чт</v>
      </c>
      <c r="T20" s="55" t="str">
        <f t="shared" si="2"/>
        <v>Пт</v>
      </c>
      <c r="U20" s="55" t="str">
        <f t="shared" si="2"/>
        <v>Сб</v>
      </c>
      <c r="V20" s="55" t="str">
        <f t="shared" si="2"/>
        <v>Вс</v>
      </c>
      <c r="W20" s="55" t="str">
        <f t="shared" si="2"/>
        <v>Пн</v>
      </c>
      <c r="X20" s="55" t="str">
        <f t="shared" si="2"/>
        <v>Вт</v>
      </c>
      <c r="Y20" s="55" t="str">
        <f t="shared" si="2"/>
        <v>Ср</v>
      </c>
      <c r="Z20" s="55" t="str">
        <f t="shared" si="2"/>
        <v>Чт</v>
      </c>
      <c r="AA20" s="55" t="str">
        <f t="shared" si="2"/>
        <v>Пт</v>
      </c>
      <c r="AB20" s="55" t="str">
        <f t="shared" si="2"/>
        <v>Сб</v>
      </c>
      <c r="AC20" s="55" t="str">
        <f t="shared" si="2"/>
        <v>Вс</v>
      </c>
      <c r="AD20" s="55" t="str">
        <f t="shared" si="2"/>
        <v>Пн</v>
      </c>
      <c r="AE20" s="55" t="str">
        <f t="shared" si="2"/>
        <v>Вт</v>
      </c>
      <c r="AF20" s="55" t="str">
        <f t="shared" si="2"/>
        <v>Ср</v>
      </c>
      <c r="AG20" s="56" t="str">
        <f t="shared" si="2"/>
        <v>Чт</v>
      </c>
      <c r="AH20" s="56" t="str">
        <f t="shared" si="2"/>
        <v>Пт</v>
      </c>
      <c r="AI20" s="56" t="str">
        <f t="shared" si="2"/>
        <v>Сб</v>
      </c>
      <c r="AJ20" s="57" t="str">
        <f t="shared" si="2"/>
        <v>Вс</v>
      </c>
      <c r="AK20" s="58" t="s">
        <v>31</v>
      </c>
      <c r="AL20" s="59" t="s">
        <v>32</v>
      </c>
      <c r="AM20" s="58" t="s">
        <v>33</v>
      </c>
      <c r="AP20" s="60"/>
      <c r="AQ20" s="61"/>
      <c r="AR20" s="62" t="s">
        <v>2</v>
      </c>
      <c r="AS20" s="63" t="s">
        <v>34</v>
      </c>
    </row>
    <row r="21" spans="1:53" ht="15" customHeight="1" x14ac:dyDescent="0.3">
      <c r="A21" s="64" t="s">
        <v>35</v>
      </c>
      <c r="B21" s="65" t="s">
        <v>36</v>
      </c>
      <c r="C21" s="66"/>
      <c r="D21" s="67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  <c r="AK21" s="71"/>
      <c r="AL21" s="72"/>
      <c r="AM21" s="73"/>
      <c r="AP21" s="74" t="str">
        <f t="shared" ref="AP21:AP45" si="3">IF(B21&lt;&gt;"",B21,"")</f>
        <v>Штатні:</v>
      </c>
      <c r="AQ21" s="75"/>
      <c r="AR21" s="76" t="str">
        <f t="shared" ref="AR21:AR45" si="4">IFERROR(AM21/AL21,"")</f>
        <v/>
      </c>
      <c r="AS21" s="77" t="str">
        <f t="shared" ref="AS21:AS45" si="5">IFERROR(AR21*8,"")</f>
        <v/>
      </c>
    </row>
    <row r="22" spans="1:53" ht="15" customHeight="1" x14ac:dyDescent="0.3">
      <c r="A22" s="78">
        <f>IF(B22&gt;"@",MAX(A21:A$21)+1,"")</f>
        <v>1</v>
      </c>
      <c r="B22" s="79" t="s">
        <v>44</v>
      </c>
      <c r="C22" s="80"/>
      <c r="D22" s="81" t="str">
        <f>IFERROR(IF(C22&lt;&gt;"",CHOOSE(C22,$B$57,$B$58,$B$59,$B$60,$B$61,$B$62),""),)</f>
        <v/>
      </c>
      <c r="E22" s="82"/>
      <c r="F22" s="83" t="s">
        <v>37</v>
      </c>
      <c r="G22" s="84">
        <v>8</v>
      </c>
      <c r="H22" s="85">
        <v>8</v>
      </c>
      <c r="I22" s="85">
        <v>8</v>
      </c>
      <c r="J22" s="85">
        <v>8</v>
      </c>
      <c r="K22" s="69" t="str">
        <f t="shared" ref="F21:AJ30" si="6">IF(WEEKDAY(K$19,2)=6,"СБ",IF(WEEKDAY(K$19,2)=7,"ВС",""))</f>
        <v/>
      </c>
      <c r="L22" s="86">
        <v>8</v>
      </c>
      <c r="M22" s="86">
        <v>7</v>
      </c>
      <c r="N22" s="83" t="s">
        <v>37</v>
      </c>
      <c r="O22" s="85">
        <v>8</v>
      </c>
      <c r="P22" s="85">
        <v>8</v>
      </c>
      <c r="Q22" s="69" t="str">
        <f t="shared" si="6"/>
        <v/>
      </c>
      <c r="R22" s="69" t="str">
        <f t="shared" si="6"/>
        <v/>
      </c>
      <c r="S22" s="86">
        <v>8</v>
      </c>
      <c r="T22" s="86">
        <v>8</v>
      </c>
      <c r="U22" s="85">
        <v>8</v>
      </c>
      <c r="V22" s="85">
        <v>8</v>
      </c>
      <c r="W22" s="85">
        <v>8</v>
      </c>
      <c r="X22" s="69" t="str">
        <f t="shared" si="6"/>
        <v/>
      </c>
      <c r="Y22" s="69" t="str">
        <f t="shared" si="6"/>
        <v/>
      </c>
      <c r="Z22" s="86">
        <v>8</v>
      </c>
      <c r="AA22" s="86">
        <v>8</v>
      </c>
      <c r="AB22" s="85">
        <v>8</v>
      </c>
      <c r="AC22" s="85">
        <v>8</v>
      </c>
      <c r="AD22" s="85">
        <v>8</v>
      </c>
      <c r="AE22" s="69" t="str">
        <f t="shared" si="6"/>
        <v/>
      </c>
      <c r="AF22" s="69" t="str">
        <f t="shared" si="6"/>
        <v/>
      </c>
      <c r="AG22" s="83" t="s">
        <v>37</v>
      </c>
      <c r="AH22" s="86">
        <v>8</v>
      </c>
      <c r="AI22" s="85">
        <v>8</v>
      </c>
      <c r="AJ22" s="87">
        <v>8</v>
      </c>
      <c r="AK22" s="88">
        <f>IF(B22&lt;&gt;"",MROUND(SUM(F22:AJ22)/8,0.5),"")</f>
        <v>21</v>
      </c>
      <c r="AL22" s="89">
        <f>IF(SUM(F22:AJ22),SUM(F22:AJ22),"")</f>
        <v>167</v>
      </c>
      <c r="AM22" s="90">
        <v>8100</v>
      </c>
      <c r="AP22" s="91" t="str">
        <f t="shared" si="3"/>
        <v>Иванов Иван Иванович</v>
      </c>
      <c r="AQ22" s="92"/>
      <c r="AR22" s="93">
        <f t="shared" si="4"/>
        <v>48.50299401197605</v>
      </c>
      <c r="AS22" s="93">
        <f t="shared" si="5"/>
        <v>388.0239520958084</v>
      </c>
    </row>
    <row r="23" spans="1:53" ht="15" customHeight="1" x14ac:dyDescent="0.3">
      <c r="A23" s="94">
        <f>IF(B23&gt;"@",MAX(A$21:A22)+1,"")</f>
        <v>2</v>
      </c>
      <c r="B23" s="95" t="s">
        <v>45</v>
      </c>
      <c r="C23" s="80"/>
      <c r="D23" s="96"/>
      <c r="E23" s="82"/>
      <c r="F23" s="83" t="s">
        <v>37</v>
      </c>
      <c r="G23" s="84">
        <v>8</v>
      </c>
      <c r="H23" s="85">
        <v>8</v>
      </c>
      <c r="I23" s="85">
        <v>8</v>
      </c>
      <c r="J23" s="85">
        <v>8</v>
      </c>
      <c r="K23" s="69" t="str">
        <f t="shared" si="6"/>
        <v/>
      </c>
      <c r="L23" s="86">
        <v>8</v>
      </c>
      <c r="M23" s="86">
        <v>7</v>
      </c>
      <c r="N23" s="83" t="s">
        <v>37</v>
      </c>
      <c r="O23" s="85">
        <v>8</v>
      </c>
      <c r="P23" s="85">
        <v>8</v>
      </c>
      <c r="Q23" s="69" t="str">
        <f t="shared" si="6"/>
        <v/>
      </c>
      <c r="R23" s="69" t="str">
        <f t="shared" si="6"/>
        <v/>
      </c>
      <c r="S23" s="97">
        <v>8</v>
      </c>
      <c r="T23" s="86">
        <v>8</v>
      </c>
      <c r="U23" s="84">
        <v>8</v>
      </c>
      <c r="V23" s="85">
        <v>8</v>
      </c>
      <c r="W23" s="85">
        <v>8</v>
      </c>
      <c r="X23" s="69" t="str">
        <f t="shared" si="6"/>
        <v/>
      </c>
      <c r="Y23" s="69" t="str">
        <f t="shared" si="6"/>
        <v/>
      </c>
      <c r="Z23" s="86">
        <v>8</v>
      </c>
      <c r="AA23" s="86">
        <v>8</v>
      </c>
      <c r="AB23" s="84">
        <v>8</v>
      </c>
      <c r="AC23" s="85">
        <v>8</v>
      </c>
      <c r="AD23" s="85">
        <v>8</v>
      </c>
      <c r="AE23" s="69" t="str">
        <f t="shared" si="6"/>
        <v/>
      </c>
      <c r="AF23" s="69" t="str">
        <f t="shared" si="6"/>
        <v/>
      </c>
      <c r="AG23" s="83" t="s">
        <v>37</v>
      </c>
      <c r="AH23" s="86">
        <v>8</v>
      </c>
      <c r="AI23" s="84">
        <v>8</v>
      </c>
      <c r="AJ23" s="87">
        <v>8</v>
      </c>
      <c r="AK23" s="88">
        <f t="shared" ref="AK23:AK33" si="7">IF(B23&lt;&gt;"",MROUND(SUM(F23:AJ23)/8,0.5),"")</f>
        <v>21</v>
      </c>
      <c r="AL23" s="89">
        <f t="shared" ref="AL23:AL33" si="8">IF(SUM(F23:AJ23),SUM(F23:AJ23),"")</f>
        <v>167</v>
      </c>
      <c r="AM23" s="90">
        <v>6700</v>
      </c>
      <c r="AP23" s="91" t="str">
        <f t="shared" si="3"/>
        <v>Петров Пётр Петрович</v>
      </c>
      <c r="AQ23" s="92"/>
      <c r="AR23" s="93">
        <f t="shared" si="4"/>
        <v>40.119760479041915</v>
      </c>
      <c r="AS23" s="93">
        <f t="shared" si="5"/>
        <v>320.95808383233532</v>
      </c>
    </row>
    <row r="24" spans="1:53" ht="15" customHeight="1" x14ac:dyDescent="0.3">
      <c r="A24" s="94">
        <f>IF(B24&gt;"@",MAX(A$21:A23)+1,"")</f>
        <v>3</v>
      </c>
      <c r="B24" s="95" t="s">
        <v>46</v>
      </c>
      <c r="C24" s="66"/>
      <c r="D24" s="96"/>
      <c r="E24" s="68"/>
      <c r="F24" s="83" t="s">
        <v>37</v>
      </c>
      <c r="G24" s="86">
        <v>8</v>
      </c>
      <c r="H24" s="86">
        <v>8</v>
      </c>
      <c r="I24" s="86">
        <v>8</v>
      </c>
      <c r="J24" s="86">
        <v>8</v>
      </c>
      <c r="K24" s="69" t="str">
        <f t="shared" si="6"/>
        <v/>
      </c>
      <c r="L24" s="86">
        <v>8</v>
      </c>
      <c r="M24" s="86">
        <v>7</v>
      </c>
      <c r="N24" s="83" t="s">
        <v>37</v>
      </c>
      <c r="O24" s="86">
        <v>8</v>
      </c>
      <c r="P24" s="86">
        <v>8</v>
      </c>
      <c r="Q24" s="69" t="str">
        <f t="shared" si="6"/>
        <v/>
      </c>
      <c r="R24" s="69" t="str">
        <f t="shared" si="6"/>
        <v/>
      </c>
      <c r="S24" s="86">
        <v>8</v>
      </c>
      <c r="T24" s="86">
        <v>9</v>
      </c>
      <c r="U24" s="86">
        <v>8</v>
      </c>
      <c r="V24" s="86">
        <v>8</v>
      </c>
      <c r="W24" s="86">
        <v>8</v>
      </c>
      <c r="X24" s="69" t="str">
        <f t="shared" si="6"/>
        <v/>
      </c>
      <c r="Y24" s="69" t="str">
        <f t="shared" si="6"/>
        <v/>
      </c>
      <c r="Z24" s="86">
        <v>8</v>
      </c>
      <c r="AA24" s="86">
        <v>8</v>
      </c>
      <c r="AB24" s="86">
        <v>8</v>
      </c>
      <c r="AC24" s="86">
        <v>8</v>
      </c>
      <c r="AD24" s="86">
        <v>8</v>
      </c>
      <c r="AE24" s="69" t="str">
        <f t="shared" si="6"/>
        <v/>
      </c>
      <c r="AF24" s="69" t="str">
        <f t="shared" si="6"/>
        <v/>
      </c>
      <c r="AG24" s="83" t="s">
        <v>37</v>
      </c>
      <c r="AH24" s="86">
        <v>8</v>
      </c>
      <c r="AI24" s="86">
        <v>8</v>
      </c>
      <c r="AJ24" s="98">
        <v>8</v>
      </c>
      <c r="AK24" s="88">
        <f t="shared" si="7"/>
        <v>21</v>
      </c>
      <c r="AL24" s="89">
        <f t="shared" si="8"/>
        <v>168</v>
      </c>
      <c r="AM24" s="90">
        <v>6900</v>
      </c>
      <c r="AP24" s="91" t="str">
        <f t="shared" si="3"/>
        <v>Сидоров Сергей Сергеевич</v>
      </c>
      <c r="AQ24" s="92"/>
      <c r="AR24" s="93">
        <f t="shared" si="4"/>
        <v>41.071428571428569</v>
      </c>
      <c r="AS24" s="93">
        <f t="shared" si="5"/>
        <v>328.57142857142856</v>
      </c>
    </row>
    <row r="25" spans="1:53" ht="15" customHeight="1" x14ac:dyDescent="0.3">
      <c r="A25" s="94">
        <f>IF(B25&gt;"@",MAX(A$21:A24)+1,"")</f>
        <v>4</v>
      </c>
      <c r="B25" s="95" t="s">
        <v>47</v>
      </c>
      <c r="C25" s="66"/>
      <c r="D25" s="96"/>
      <c r="E25" s="68"/>
      <c r="F25" s="83" t="s">
        <v>37</v>
      </c>
      <c r="G25" s="99">
        <v>8</v>
      </c>
      <c r="H25" s="99">
        <v>8</v>
      </c>
      <c r="I25" s="99">
        <v>8</v>
      </c>
      <c r="J25" s="99">
        <v>8</v>
      </c>
      <c r="K25" s="69" t="str">
        <f t="shared" si="6"/>
        <v/>
      </c>
      <c r="L25" s="99">
        <v>8</v>
      </c>
      <c r="M25" s="99">
        <v>7</v>
      </c>
      <c r="N25" s="83" t="s">
        <v>37</v>
      </c>
      <c r="O25" s="99">
        <v>8</v>
      </c>
      <c r="P25" s="99">
        <v>8</v>
      </c>
      <c r="Q25" s="69" t="str">
        <f t="shared" si="6"/>
        <v/>
      </c>
      <c r="R25" s="69" t="str">
        <f t="shared" si="6"/>
        <v/>
      </c>
      <c r="S25" s="99">
        <v>8</v>
      </c>
      <c r="T25" s="99">
        <v>8</v>
      </c>
      <c r="U25" s="99">
        <v>8</v>
      </c>
      <c r="V25" s="99">
        <v>8</v>
      </c>
      <c r="W25" s="99">
        <v>8</v>
      </c>
      <c r="X25" s="69" t="str">
        <f t="shared" si="6"/>
        <v/>
      </c>
      <c r="Y25" s="69" t="str">
        <f t="shared" si="6"/>
        <v/>
      </c>
      <c r="Z25" s="99">
        <v>8</v>
      </c>
      <c r="AA25" s="99">
        <v>8</v>
      </c>
      <c r="AB25" s="99">
        <v>8</v>
      </c>
      <c r="AC25" s="99">
        <v>8</v>
      </c>
      <c r="AD25" s="99">
        <v>8</v>
      </c>
      <c r="AE25" s="69" t="str">
        <f t="shared" si="6"/>
        <v/>
      </c>
      <c r="AF25" s="69" t="str">
        <f t="shared" si="6"/>
        <v/>
      </c>
      <c r="AG25" s="83" t="s">
        <v>37</v>
      </c>
      <c r="AH25" s="99">
        <v>8</v>
      </c>
      <c r="AI25" s="99">
        <v>8</v>
      </c>
      <c r="AJ25" s="100">
        <v>8</v>
      </c>
      <c r="AK25" s="88">
        <f t="shared" si="7"/>
        <v>21</v>
      </c>
      <c r="AL25" s="89">
        <f t="shared" si="8"/>
        <v>167</v>
      </c>
      <c r="AM25" s="90">
        <v>5700</v>
      </c>
      <c r="AP25" s="91" t="str">
        <f t="shared" si="3"/>
        <v>Иваненко Илья  Иванович</v>
      </c>
      <c r="AQ25" s="92"/>
      <c r="AR25" s="93">
        <f t="shared" si="4"/>
        <v>34.131736526946106</v>
      </c>
      <c r="AS25" s="93">
        <f t="shared" si="5"/>
        <v>273.05389221556885</v>
      </c>
      <c r="AV25" s="14"/>
      <c r="AW25" s="14"/>
      <c r="AX25" s="14"/>
      <c r="AY25" s="14"/>
      <c r="AZ25" s="14"/>
      <c r="BA25" s="14"/>
    </row>
    <row r="26" spans="1:53" s="14" customFormat="1" ht="15" customHeight="1" x14ac:dyDescent="0.3">
      <c r="A26" s="94">
        <f>IF(B26&gt;"@",MAX(A$21:A25)+1,"")</f>
        <v>5</v>
      </c>
      <c r="B26" s="95" t="s">
        <v>48</v>
      </c>
      <c r="C26" s="66"/>
      <c r="D26" s="96"/>
      <c r="E26" s="68"/>
      <c r="F26" s="83" t="s">
        <v>37</v>
      </c>
      <c r="G26" s="86">
        <v>8</v>
      </c>
      <c r="H26" s="86">
        <v>8</v>
      </c>
      <c r="I26" s="86">
        <v>8</v>
      </c>
      <c r="J26" s="99">
        <v>8</v>
      </c>
      <c r="K26" s="69" t="str">
        <f t="shared" si="6"/>
        <v/>
      </c>
      <c r="L26" s="86">
        <v>8</v>
      </c>
      <c r="M26" s="86">
        <v>7</v>
      </c>
      <c r="N26" s="83" t="s">
        <v>37</v>
      </c>
      <c r="O26" s="86">
        <v>8</v>
      </c>
      <c r="P26" s="86"/>
      <c r="Q26" s="69" t="str">
        <f t="shared" si="6"/>
        <v/>
      </c>
      <c r="R26" s="69" t="str">
        <f t="shared" si="6"/>
        <v/>
      </c>
      <c r="S26" s="86"/>
      <c r="T26" s="86"/>
      <c r="U26" s="86"/>
      <c r="V26" s="86">
        <v>8</v>
      </c>
      <c r="W26" s="86"/>
      <c r="X26" s="69" t="str">
        <f t="shared" si="6"/>
        <v/>
      </c>
      <c r="Y26" s="69" t="str">
        <f t="shared" si="6"/>
        <v/>
      </c>
      <c r="Z26" s="86">
        <v>8</v>
      </c>
      <c r="AA26" s="86">
        <v>8</v>
      </c>
      <c r="AB26" s="86">
        <v>8</v>
      </c>
      <c r="AC26" s="99">
        <v>8</v>
      </c>
      <c r="AD26" s="99"/>
      <c r="AE26" s="69" t="str">
        <f t="shared" si="6"/>
        <v/>
      </c>
      <c r="AF26" s="69" t="str">
        <f t="shared" si="6"/>
        <v/>
      </c>
      <c r="AG26" s="83" t="s">
        <v>37</v>
      </c>
      <c r="AH26" s="86">
        <v>8</v>
      </c>
      <c r="AI26" s="86">
        <v>8</v>
      </c>
      <c r="AJ26" s="101">
        <v>8</v>
      </c>
      <c r="AK26" s="88">
        <f t="shared" si="7"/>
        <v>15</v>
      </c>
      <c r="AL26" s="89">
        <f t="shared" si="8"/>
        <v>119</v>
      </c>
      <c r="AM26" s="90">
        <v>4200</v>
      </c>
      <c r="AP26" s="91" t="str">
        <f t="shared" si="3"/>
        <v>Петренко Павел Павлович</v>
      </c>
      <c r="AQ26" s="92"/>
      <c r="AR26" s="93">
        <f t="shared" si="4"/>
        <v>35.294117647058826</v>
      </c>
      <c r="AS26" s="93">
        <f t="shared" si="5"/>
        <v>282.35294117647061</v>
      </c>
      <c r="AT26"/>
      <c r="AU26"/>
      <c r="AV26"/>
      <c r="AW26"/>
      <c r="AX26"/>
      <c r="AY26"/>
      <c r="AZ26"/>
      <c r="BA26"/>
    </row>
    <row r="27" spans="1:53" ht="15" customHeight="1" x14ac:dyDescent="0.3">
      <c r="A27" s="94">
        <f>IF(B27&gt;"@",MAX(A$21:A26)+1,"")</f>
        <v>6</v>
      </c>
      <c r="B27" s="95" t="s">
        <v>49</v>
      </c>
      <c r="C27" s="80"/>
      <c r="D27" s="102"/>
      <c r="E27" s="82"/>
      <c r="F27" s="83" t="s">
        <v>37</v>
      </c>
      <c r="G27" s="84">
        <v>8</v>
      </c>
      <c r="H27" s="85">
        <v>8</v>
      </c>
      <c r="I27" s="85">
        <v>8</v>
      </c>
      <c r="J27" s="85">
        <v>8</v>
      </c>
      <c r="K27" s="69" t="str">
        <f t="shared" si="6"/>
        <v/>
      </c>
      <c r="L27" s="86">
        <v>8</v>
      </c>
      <c r="M27" s="86">
        <v>7</v>
      </c>
      <c r="N27" s="83" t="s">
        <v>37</v>
      </c>
      <c r="O27" s="85">
        <v>8</v>
      </c>
      <c r="P27" s="85">
        <v>8</v>
      </c>
      <c r="Q27" s="69" t="str">
        <f t="shared" si="6"/>
        <v/>
      </c>
      <c r="R27" s="69" t="str">
        <f t="shared" si="6"/>
        <v/>
      </c>
      <c r="S27" s="86"/>
      <c r="T27" s="86"/>
      <c r="U27" s="85">
        <v>8</v>
      </c>
      <c r="V27" s="85">
        <v>8</v>
      </c>
      <c r="W27" s="85">
        <v>8</v>
      </c>
      <c r="X27" s="69" t="str">
        <f t="shared" si="6"/>
        <v/>
      </c>
      <c r="Y27" s="69" t="str">
        <f t="shared" si="6"/>
        <v/>
      </c>
      <c r="Z27" s="86"/>
      <c r="AA27" s="86"/>
      <c r="AB27" s="85"/>
      <c r="AC27" s="85"/>
      <c r="AD27" s="85">
        <v>8</v>
      </c>
      <c r="AE27" s="69" t="str">
        <f t="shared" si="6"/>
        <v/>
      </c>
      <c r="AF27" s="69" t="str">
        <f t="shared" si="6"/>
        <v/>
      </c>
      <c r="AG27" s="83" t="s">
        <v>37</v>
      </c>
      <c r="AH27" s="86">
        <v>8</v>
      </c>
      <c r="AI27" s="85">
        <v>8</v>
      </c>
      <c r="AJ27" s="87">
        <v>8</v>
      </c>
      <c r="AK27" s="88">
        <f t="shared" si="7"/>
        <v>15</v>
      </c>
      <c r="AL27" s="89">
        <f t="shared" si="8"/>
        <v>119</v>
      </c>
      <c r="AM27" s="90">
        <v>6400</v>
      </c>
      <c r="AP27" s="91" t="str">
        <f t="shared" si="3"/>
        <v>Сергиенко Валерий Николаевич</v>
      </c>
      <c r="AQ27" s="92"/>
      <c r="AR27" s="93">
        <f t="shared" si="4"/>
        <v>53.781512605042018</v>
      </c>
      <c r="AS27" s="93">
        <f t="shared" si="5"/>
        <v>430.25210084033614</v>
      </c>
    </row>
    <row r="28" spans="1:53" ht="15" customHeight="1" x14ac:dyDescent="0.3">
      <c r="A28" s="94">
        <f>IF(B28&gt;"@",MAX(A$21:A27)+1,"")</f>
        <v>7</v>
      </c>
      <c r="B28" s="95" t="s">
        <v>50</v>
      </c>
      <c r="C28" s="103"/>
      <c r="D28" s="102"/>
      <c r="E28" s="82"/>
      <c r="F28" s="83" t="s">
        <v>37</v>
      </c>
      <c r="G28" s="86">
        <v>8</v>
      </c>
      <c r="H28" s="86">
        <v>8</v>
      </c>
      <c r="I28" s="85">
        <v>4</v>
      </c>
      <c r="J28" s="85">
        <v>8</v>
      </c>
      <c r="K28" s="69" t="str">
        <f t="shared" si="6"/>
        <v/>
      </c>
      <c r="L28" s="86">
        <v>4</v>
      </c>
      <c r="M28" s="86"/>
      <c r="N28" s="83" t="s">
        <v>37</v>
      </c>
      <c r="O28" s="86"/>
      <c r="P28" s="85"/>
      <c r="Q28" s="69" t="str">
        <f t="shared" si="6"/>
        <v/>
      </c>
      <c r="R28" s="69" t="str">
        <f t="shared" si="6"/>
        <v/>
      </c>
      <c r="S28" s="86"/>
      <c r="T28" s="86"/>
      <c r="U28" s="99">
        <v>5</v>
      </c>
      <c r="V28" s="86">
        <v>6</v>
      </c>
      <c r="W28" s="85">
        <v>6</v>
      </c>
      <c r="X28" s="69" t="str">
        <f t="shared" si="6"/>
        <v/>
      </c>
      <c r="Y28" s="69" t="str">
        <f t="shared" si="6"/>
        <v/>
      </c>
      <c r="Z28" s="85"/>
      <c r="AA28" s="85"/>
      <c r="AB28" s="85"/>
      <c r="AC28" s="85"/>
      <c r="AD28" s="85">
        <v>5</v>
      </c>
      <c r="AE28" s="69" t="str">
        <f t="shared" si="6"/>
        <v/>
      </c>
      <c r="AF28" s="69" t="str">
        <f t="shared" si="6"/>
        <v/>
      </c>
      <c r="AG28" s="83" t="s">
        <v>37</v>
      </c>
      <c r="AH28" s="86">
        <v>5</v>
      </c>
      <c r="AI28" s="86"/>
      <c r="AJ28" s="87"/>
      <c r="AK28" s="88">
        <f t="shared" si="7"/>
        <v>7.5</v>
      </c>
      <c r="AL28" s="89">
        <f t="shared" si="8"/>
        <v>59</v>
      </c>
      <c r="AM28" s="90">
        <v>3635</v>
      </c>
      <c r="AP28" s="91" t="str">
        <f t="shared" si="3"/>
        <v>Травкин Сергей Петрович</v>
      </c>
      <c r="AQ28" s="92"/>
      <c r="AR28" s="93">
        <f t="shared" si="4"/>
        <v>61.610169491525426</v>
      </c>
      <c r="AS28" s="93">
        <f t="shared" si="5"/>
        <v>492.88135593220341</v>
      </c>
    </row>
    <row r="29" spans="1:53" ht="15" customHeight="1" x14ac:dyDescent="0.3">
      <c r="A29" s="94">
        <f>IF(B29&gt;"@",MAX(A$21:A28)+1,"")</f>
        <v>8</v>
      </c>
      <c r="B29" s="95" t="s">
        <v>51</v>
      </c>
      <c r="C29" s="66"/>
      <c r="D29" s="104"/>
      <c r="E29" s="68"/>
      <c r="F29" s="83" t="s">
        <v>37</v>
      </c>
      <c r="G29" s="105">
        <v>8</v>
      </c>
      <c r="H29" s="105">
        <v>8</v>
      </c>
      <c r="I29" s="85">
        <v>8</v>
      </c>
      <c r="J29" s="85">
        <v>8</v>
      </c>
      <c r="K29" s="69" t="str">
        <f t="shared" si="6"/>
        <v/>
      </c>
      <c r="L29" s="105">
        <v>8</v>
      </c>
      <c r="M29" s="105">
        <v>7</v>
      </c>
      <c r="N29" s="83" t="s">
        <v>37</v>
      </c>
      <c r="O29" s="105">
        <v>8</v>
      </c>
      <c r="P29" s="85">
        <v>8</v>
      </c>
      <c r="Q29" s="69" t="str">
        <f t="shared" si="6"/>
        <v/>
      </c>
      <c r="R29" s="69" t="str">
        <f t="shared" si="6"/>
        <v/>
      </c>
      <c r="S29" s="105">
        <v>8</v>
      </c>
      <c r="T29" s="105">
        <v>8</v>
      </c>
      <c r="U29" s="105">
        <v>8</v>
      </c>
      <c r="V29" s="105">
        <v>8</v>
      </c>
      <c r="W29" s="85">
        <v>8</v>
      </c>
      <c r="X29" s="69" t="str">
        <f t="shared" si="6"/>
        <v/>
      </c>
      <c r="Y29" s="69" t="str">
        <f t="shared" si="6"/>
        <v/>
      </c>
      <c r="Z29" s="105">
        <v>8</v>
      </c>
      <c r="AA29" s="105">
        <v>8</v>
      </c>
      <c r="AB29" s="105">
        <v>8</v>
      </c>
      <c r="AC29" s="105">
        <v>8</v>
      </c>
      <c r="AD29" s="85">
        <v>8</v>
      </c>
      <c r="AE29" s="69" t="str">
        <f t="shared" si="6"/>
        <v/>
      </c>
      <c r="AF29" s="69" t="str">
        <f t="shared" si="6"/>
        <v/>
      </c>
      <c r="AG29" s="83" t="s">
        <v>37</v>
      </c>
      <c r="AH29" s="105">
        <v>8</v>
      </c>
      <c r="AI29" s="105">
        <v>8</v>
      </c>
      <c r="AJ29" s="106">
        <v>8</v>
      </c>
      <c r="AK29" s="88">
        <f t="shared" si="7"/>
        <v>21</v>
      </c>
      <c r="AL29" s="89">
        <f t="shared" si="8"/>
        <v>167</v>
      </c>
      <c r="AM29" s="90">
        <v>7000</v>
      </c>
      <c r="AP29" s="91" t="str">
        <f t="shared" si="3"/>
        <v>Пономарёв Олег Олегович</v>
      </c>
      <c r="AQ29" s="92"/>
      <c r="AR29" s="93">
        <f t="shared" si="4"/>
        <v>41.91616766467066</v>
      </c>
      <c r="AS29" s="93">
        <f t="shared" si="5"/>
        <v>335.32934131736528</v>
      </c>
    </row>
    <row r="30" spans="1:53" ht="15" customHeight="1" x14ac:dyDescent="0.3">
      <c r="A30" s="94">
        <f>IF(B30&gt;"@",MAX(A$21:A29)+1,"")</f>
        <v>9</v>
      </c>
      <c r="B30" s="95" t="s">
        <v>52</v>
      </c>
      <c r="C30" s="66"/>
      <c r="D30" s="107"/>
      <c r="E30" s="68"/>
      <c r="F30" s="83" t="s">
        <v>37</v>
      </c>
      <c r="G30" s="85">
        <v>8</v>
      </c>
      <c r="H30" s="85">
        <v>8</v>
      </c>
      <c r="I30" s="85">
        <v>8</v>
      </c>
      <c r="J30" s="85">
        <v>8</v>
      </c>
      <c r="K30" s="69" t="str">
        <f t="shared" si="6"/>
        <v/>
      </c>
      <c r="L30" s="85">
        <v>8</v>
      </c>
      <c r="M30" s="85">
        <v>7</v>
      </c>
      <c r="N30" s="83" t="s">
        <v>37</v>
      </c>
      <c r="O30" s="85">
        <v>8</v>
      </c>
      <c r="P30" s="85">
        <v>8</v>
      </c>
      <c r="Q30" s="69" t="str">
        <f t="shared" si="6"/>
        <v/>
      </c>
      <c r="R30" s="69" t="str">
        <f t="shared" si="6"/>
        <v/>
      </c>
      <c r="S30" s="85">
        <v>8</v>
      </c>
      <c r="T30" s="85">
        <v>8</v>
      </c>
      <c r="U30" s="85">
        <v>8</v>
      </c>
      <c r="V30" s="85">
        <v>8</v>
      </c>
      <c r="W30" s="85">
        <v>8</v>
      </c>
      <c r="X30" s="69" t="str">
        <f t="shared" si="6"/>
        <v/>
      </c>
      <c r="Y30" s="69" t="str">
        <f t="shared" si="6"/>
        <v/>
      </c>
      <c r="Z30" s="85">
        <v>8</v>
      </c>
      <c r="AA30" s="85">
        <v>8</v>
      </c>
      <c r="AB30" s="85">
        <v>8</v>
      </c>
      <c r="AC30" s="85">
        <v>8</v>
      </c>
      <c r="AD30" s="85">
        <v>8</v>
      </c>
      <c r="AE30" s="69" t="str">
        <f t="shared" si="6"/>
        <v/>
      </c>
      <c r="AF30" s="69" t="str">
        <f t="shared" si="6"/>
        <v/>
      </c>
      <c r="AG30" s="83" t="s">
        <v>37</v>
      </c>
      <c r="AH30" s="85">
        <v>8</v>
      </c>
      <c r="AI30" s="85">
        <v>8</v>
      </c>
      <c r="AJ30" s="101">
        <v>8</v>
      </c>
      <c r="AK30" s="88">
        <f t="shared" si="7"/>
        <v>21</v>
      </c>
      <c r="AL30" s="89">
        <f t="shared" si="8"/>
        <v>167</v>
      </c>
      <c r="AM30" s="90">
        <v>7015</v>
      </c>
      <c r="AP30" s="91" t="str">
        <f t="shared" si="3"/>
        <v>Щеглов Василий Николаевич</v>
      </c>
      <c r="AQ30" s="92"/>
      <c r="AR30" s="93">
        <f t="shared" si="4"/>
        <v>42.005988023952099</v>
      </c>
      <c r="AS30" s="93">
        <f t="shared" si="5"/>
        <v>336.04790419161679</v>
      </c>
      <c r="AT30" s="14"/>
      <c r="AU30" s="14"/>
    </row>
    <row r="31" spans="1:53" ht="16.5" customHeight="1" x14ac:dyDescent="0.3">
      <c r="A31" s="94" t="str">
        <f>IF(B31&gt;"@",MAX(A$21:A30)+1,"")</f>
        <v/>
      </c>
      <c r="B31" s="95"/>
      <c r="C31" s="66"/>
      <c r="D31" s="102"/>
      <c r="E31" s="68"/>
      <c r="F31" s="83"/>
      <c r="G31" s="85"/>
      <c r="H31" s="85"/>
      <c r="I31" s="85"/>
      <c r="J31" s="85"/>
      <c r="K31" s="69"/>
      <c r="L31" s="85"/>
      <c r="M31" s="85"/>
      <c r="N31" s="83"/>
      <c r="O31" s="85"/>
      <c r="P31" s="85"/>
      <c r="Q31" s="69"/>
      <c r="R31" s="69"/>
      <c r="S31" s="85"/>
      <c r="T31" s="85"/>
      <c r="U31" s="85"/>
      <c r="V31" s="85"/>
      <c r="W31" s="85"/>
      <c r="X31" s="69"/>
      <c r="Y31" s="69"/>
      <c r="Z31" s="85"/>
      <c r="AA31" s="85"/>
      <c r="AB31" s="85"/>
      <c r="AC31" s="85"/>
      <c r="AD31" s="85"/>
      <c r="AE31" s="69"/>
      <c r="AF31" s="69"/>
      <c r="AG31" s="83"/>
      <c r="AH31" s="85"/>
      <c r="AI31" s="85"/>
      <c r="AJ31" s="101"/>
      <c r="AK31" s="88" t="str">
        <f t="shared" si="7"/>
        <v/>
      </c>
      <c r="AL31" s="89" t="str">
        <f t="shared" si="8"/>
        <v/>
      </c>
      <c r="AM31" s="90"/>
      <c r="AP31" s="91" t="str">
        <f t="shared" si="3"/>
        <v/>
      </c>
      <c r="AQ31" s="92"/>
      <c r="AR31" s="93" t="str">
        <f t="shared" si="4"/>
        <v/>
      </c>
      <c r="AS31" s="93" t="str">
        <f t="shared" si="5"/>
        <v/>
      </c>
    </row>
    <row r="32" spans="1:53" ht="15.75" customHeight="1" x14ac:dyDescent="0.3">
      <c r="A32" s="94" t="str">
        <f>IF(B32&gt;"@",MAX(A$21:A31)+1,"")</f>
        <v/>
      </c>
      <c r="B32" s="108"/>
      <c r="C32" s="66"/>
      <c r="D32" s="102"/>
      <c r="E32" s="68"/>
      <c r="F32" s="109"/>
      <c r="G32" s="85"/>
      <c r="H32" s="85"/>
      <c r="I32" s="85"/>
      <c r="J32" s="85"/>
      <c r="K32" s="85"/>
      <c r="L32" s="109"/>
      <c r="M32" s="109"/>
      <c r="N32" s="85"/>
      <c r="O32" s="85"/>
      <c r="P32" s="85"/>
      <c r="Q32" s="85"/>
      <c r="R32" s="85"/>
      <c r="S32" s="109"/>
      <c r="T32" s="109"/>
      <c r="U32" s="85"/>
      <c r="V32" s="85"/>
      <c r="W32" s="85"/>
      <c r="X32" s="85"/>
      <c r="Y32" s="85"/>
      <c r="Z32" s="109"/>
      <c r="AA32" s="109"/>
      <c r="AB32" s="85"/>
      <c r="AC32" s="85"/>
      <c r="AD32" s="85"/>
      <c r="AE32" s="85"/>
      <c r="AF32" s="85"/>
      <c r="AG32" s="109"/>
      <c r="AH32" s="109"/>
      <c r="AI32" s="85"/>
      <c r="AJ32" s="101"/>
      <c r="AK32" s="88" t="str">
        <f t="shared" si="7"/>
        <v/>
      </c>
      <c r="AL32" s="89" t="str">
        <f t="shared" si="8"/>
        <v/>
      </c>
      <c r="AM32" s="90"/>
      <c r="AN32" s="110"/>
      <c r="AP32" s="91" t="str">
        <f t="shared" si="3"/>
        <v/>
      </c>
      <c r="AQ32" s="92"/>
      <c r="AR32" s="93" t="str">
        <f t="shared" si="4"/>
        <v/>
      </c>
      <c r="AS32" s="93" t="str">
        <f t="shared" si="5"/>
        <v/>
      </c>
    </row>
    <row r="33" spans="1:48" ht="15.75" customHeight="1" x14ac:dyDescent="0.3">
      <c r="A33" s="94" t="str">
        <f>IF(B33&gt;"@",MAX(A$21:A32)+1,"")</f>
        <v/>
      </c>
      <c r="B33" s="111"/>
      <c r="C33" s="66"/>
      <c r="D33" s="102"/>
      <c r="E33" s="68"/>
      <c r="F33" s="109"/>
      <c r="G33" s="85"/>
      <c r="H33" s="85"/>
      <c r="I33" s="85"/>
      <c r="J33" s="85"/>
      <c r="K33" s="85"/>
      <c r="L33" s="109"/>
      <c r="M33" s="109"/>
      <c r="N33" s="85"/>
      <c r="O33" s="85"/>
      <c r="P33" s="85"/>
      <c r="Q33" s="85"/>
      <c r="R33" s="85"/>
      <c r="S33" s="109"/>
      <c r="T33" s="109"/>
      <c r="U33" s="85"/>
      <c r="V33" s="85"/>
      <c r="W33" s="85"/>
      <c r="X33" s="85"/>
      <c r="Y33" s="85"/>
      <c r="Z33" s="109"/>
      <c r="AA33" s="109"/>
      <c r="AB33" s="85"/>
      <c r="AC33" s="85"/>
      <c r="AD33" s="85"/>
      <c r="AE33" s="85"/>
      <c r="AF33" s="85"/>
      <c r="AG33" s="109"/>
      <c r="AH33" s="109"/>
      <c r="AI33" s="85"/>
      <c r="AJ33" s="101"/>
      <c r="AK33" s="88" t="str">
        <f t="shared" si="7"/>
        <v/>
      </c>
      <c r="AL33" s="89" t="str">
        <f t="shared" si="8"/>
        <v/>
      </c>
      <c r="AM33" s="90"/>
      <c r="AP33" s="91" t="str">
        <f t="shared" si="3"/>
        <v/>
      </c>
      <c r="AQ33" s="92"/>
      <c r="AR33" s="93" t="str">
        <f t="shared" si="4"/>
        <v/>
      </c>
      <c r="AS33" s="93" t="str">
        <f t="shared" si="5"/>
        <v/>
      </c>
    </row>
    <row r="34" spans="1:48" ht="18.75" x14ac:dyDescent="0.3">
      <c r="A34" s="112">
        <f>IF(B34&lt;&gt;"",COUNT(A22:A33,""))</f>
        <v>9</v>
      </c>
      <c r="B34" s="113" t="s">
        <v>38</v>
      </c>
      <c r="C34" s="66"/>
      <c r="D34" s="67"/>
      <c r="E34" s="68"/>
      <c r="F34" s="85"/>
      <c r="G34" s="85"/>
      <c r="H34" s="85"/>
      <c r="I34" s="109"/>
      <c r="J34" s="109"/>
      <c r="K34" s="85"/>
      <c r="L34" s="85"/>
      <c r="M34" s="85"/>
      <c r="N34" s="85"/>
      <c r="O34" s="85"/>
      <c r="P34" s="109"/>
      <c r="Q34" s="109"/>
      <c r="R34" s="85"/>
      <c r="S34" s="85"/>
      <c r="T34" s="85"/>
      <c r="U34" s="85"/>
      <c r="V34" s="85"/>
      <c r="W34" s="109"/>
      <c r="X34" s="109"/>
      <c r="Y34" s="85"/>
      <c r="Z34" s="85"/>
      <c r="AA34" s="85"/>
      <c r="AB34" s="85"/>
      <c r="AC34" s="85"/>
      <c r="AD34" s="109"/>
      <c r="AE34" s="109"/>
      <c r="AF34" s="85"/>
      <c r="AG34" s="85"/>
      <c r="AH34" s="85"/>
      <c r="AI34" s="85"/>
      <c r="AJ34" s="101"/>
      <c r="AK34" s="114">
        <f>IF(SUM(AK22:AK33),SUM(AK22:AK33),"")</f>
        <v>163.5</v>
      </c>
      <c r="AL34" s="115">
        <f>IF(SUM(AL22:AL33),SUM(AL22:AL33),"")</f>
        <v>1300</v>
      </c>
      <c r="AM34" s="114">
        <f>IF(SUM(AM22:AM33),SUM(AM22:AM33),"")</f>
        <v>55650</v>
      </c>
      <c r="AP34" s="91" t="str">
        <f t="shared" si="3"/>
        <v>Разом Штатні</v>
      </c>
      <c r="AQ34" s="92"/>
      <c r="AR34" s="93">
        <f t="shared" si="4"/>
        <v>42.807692307692307</v>
      </c>
      <c r="AS34" s="93">
        <f t="shared" si="5"/>
        <v>342.46153846153845</v>
      </c>
    </row>
    <row r="35" spans="1:48" ht="15" customHeight="1" x14ac:dyDescent="0.3">
      <c r="A35" s="116"/>
      <c r="B35" s="117"/>
      <c r="C35" s="66"/>
      <c r="D35" s="67"/>
      <c r="E35" s="68"/>
      <c r="F35" s="118"/>
      <c r="G35" s="118"/>
      <c r="H35" s="85"/>
      <c r="I35" s="109"/>
      <c r="J35" s="109"/>
      <c r="K35" s="118"/>
      <c r="L35" s="85"/>
      <c r="M35" s="118"/>
      <c r="N35" s="118"/>
      <c r="O35" s="85"/>
      <c r="P35" s="109"/>
      <c r="Q35" s="109"/>
      <c r="R35" s="85"/>
      <c r="S35" s="85"/>
      <c r="T35" s="118"/>
      <c r="U35" s="118"/>
      <c r="V35" s="118"/>
      <c r="W35" s="109"/>
      <c r="X35" s="109"/>
      <c r="Y35" s="85"/>
      <c r="Z35" s="85"/>
      <c r="AA35" s="118"/>
      <c r="AB35" s="118"/>
      <c r="AC35" s="85"/>
      <c r="AD35" s="109"/>
      <c r="AE35" s="109"/>
      <c r="AF35" s="85"/>
      <c r="AG35" s="85"/>
      <c r="AH35" s="118"/>
      <c r="AI35" s="118"/>
      <c r="AJ35" s="101"/>
      <c r="AK35" s="88"/>
      <c r="AL35" s="119" t="str">
        <f>IF(SUM(F35:AJ35),SUM(F35:AJ35),"")</f>
        <v/>
      </c>
      <c r="AM35" s="73"/>
      <c r="AP35" s="91" t="str">
        <f t="shared" si="3"/>
        <v/>
      </c>
      <c r="AQ35" s="92"/>
      <c r="AR35" s="93" t="str">
        <f t="shared" si="4"/>
        <v/>
      </c>
      <c r="AS35" s="93" t="str">
        <f t="shared" si="5"/>
        <v/>
      </c>
    </row>
    <row r="36" spans="1:48" ht="15" customHeight="1" x14ac:dyDescent="0.3">
      <c r="A36" s="120" t="s">
        <v>39</v>
      </c>
      <c r="B36" s="121" t="s">
        <v>40</v>
      </c>
      <c r="C36" s="66"/>
      <c r="D36" s="67"/>
      <c r="E36" s="68"/>
      <c r="F36" s="118"/>
      <c r="G36" s="118"/>
      <c r="H36" s="85"/>
      <c r="I36" s="109"/>
      <c r="J36" s="109"/>
      <c r="K36" s="118"/>
      <c r="L36" s="85"/>
      <c r="M36" s="118"/>
      <c r="N36" s="118"/>
      <c r="O36" s="85"/>
      <c r="P36" s="109"/>
      <c r="Q36" s="109"/>
      <c r="R36" s="85"/>
      <c r="S36" s="85"/>
      <c r="T36" s="118"/>
      <c r="U36" s="118"/>
      <c r="V36" s="118"/>
      <c r="W36" s="109"/>
      <c r="X36" s="109"/>
      <c r="Y36" s="85"/>
      <c r="Z36" s="85"/>
      <c r="AA36" s="118"/>
      <c r="AB36" s="118"/>
      <c r="AC36" s="85"/>
      <c r="AD36" s="109"/>
      <c r="AE36" s="109"/>
      <c r="AF36" s="85"/>
      <c r="AG36" s="85"/>
      <c r="AH36" s="118"/>
      <c r="AI36" s="118"/>
      <c r="AJ36" s="101"/>
      <c r="AK36" s="88"/>
      <c r="AL36" s="122" t="str">
        <f>IF(SUM(F36:AJ36),SUM(F36:AJ36),"")</f>
        <v/>
      </c>
      <c r="AM36" s="73"/>
      <c r="AP36" s="91" t="str">
        <f t="shared" si="3"/>
        <v>По договору ЦП:</v>
      </c>
      <c r="AQ36" s="92"/>
      <c r="AR36" s="93" t="str">
        <f t="shared" si="4"/>
        <v/>
      </c>
      <c r="AS36" s="93" t="str">
        <f t="shared" si="5"/>
        <v/>
      </c>
    </row>
    <row r="37" spans="1:48" ht="15" customHeight="1" x14ac:dyDescent="0.3">
      <c r="A37" s="78">
        <f>IF(B37&gt;"@",MAX(A$21:A36)+1,"")</f>
        <v>10</v>
      </c>
      <c r="B37" s="123" t="s">
        <v>53</v>
      </c>
      <c r="C37" s="66"/>
      <c r="D37" s="67"/>
      <c r="E37" s="68"/>
      <c r="F37" s="124" t="s">
        <v>37</v>
      </c>
      <c r="G37" s="85">
        <v>8</v>
      </c>
      <c r="H37" s="85">
        <v>8</v>
      </c>
      <c r="I37" s="85">
        <v>8</v>
      </c>
      <c r="J37" s="85">
        <v>8</v>
      </c>
      <c r="K37" s="69" t="str">
        <f>IF(WEEKDAY(K$19,2)=6,"СБ",IF(WEEKDAY(K$19,2)=7,"ВС",""))</f>
        <v/>
      </c>
      <c r="L37" s="85"/>
      <c r="M37" s="85"/>
      <c r="N37" s="124" t="s">
        <v>37</v>
      </c>
      <c r="O37" s="85">
        <v>8</v>
      </c>
      <c r="P37" s="85">
        <v>8</v>
      </c>
      <c r="Q37" s="69" t="str">
        <f t="shared" ref="Q37:R39" si="9">IF(WEEKDAY(Q$19,2)=6,"СБ",IF(WEEKDAY(Q$19,2)=7,"ВС",""))</f>
        <v/>
      </c>
      <c r="R37" s="69" t="str">
        <f t="shared" si="9"/>
        <v/>
      </c>
      <c r="S37" s="85">
        <v>8</v>
      </c>
      <c r="T37" s="85">
        <v>8</v>
      </c>
      <c r="U37" s="85">
        <v>8</v>
      </c>
      <c r="V37" s="85">
        <v>8</v>
      </c>
      <c r="W37" s="85">
        <v>8</v>
      </c>
      <c r="X37" s="69" t="str">
        <f t="shared" ref="X37:Y39" si="10">IF(WEEKDAY(X$19,2)=6,"СБ",IF(WEEKDAY(X$19,2)=7,"ВС",""))</f>
        <v/>
      </c>
      <c r="Y37" s="69" t="str">
        <f t="shared" si="10"/>
        <v/>
      </c>
      <c r="Z37" s="85"/>
      <c r="AA37" s="85">
        <v>8</v>
      </c>
      <c r="AB37" s="85">
        <v>8</v>
      </c>
      <c r="AC37" s="85"/>
      <c r="AD37" s="85"/>
      <c r="AE37" s="69" t="str">
        <f t="shared" ref="AE37:AF39" si="11">IF(WEEKDAY(AE$19,2)=6,"СБ",IF(WEEKDAY(AE$19,2)=7,"ВС",""))</f>
        <v/>
      </c>
      <c r="AF37" s="69" t="str">
        <f t="shared" si="11"/>
        <v/>
      </c>
      <c r="AG37" s="124" t="s">
        <v>37</v>
      </c>
      <c r="AH37" s="85">
        <v>8</v>
      </c>
      <c r="AI37" s="85">
        <v>8</v>
      </c>
      <c r="AJ37" s="101">
        <v>8</v>
      </c>
      <c r="AK37" s="88">
        <f>IF(B37&lt;&gt;"",MROUND(SUM(F37:AJ37)/8,0.5),"")</f>
        <v>16</v>
      </c>
      <c r="AL37" s="122">
        <f t="shared" ref="AL37:AL42" si="12">IF(SUM(F37:AJ37),SUM(F37:AJ37),"")</f>
        <v>128</v>
      </c>
      <c r="AM37" s="90">
        <v>5045</v>
      </c>
      <c r="AP37" s="91" t="str">
        <f t="shared" si="3"/>
        <v>Синичкин Виктор викторовичч</v>
      </c>
      <c r="AQ37" s="92"/>
      <c r="AR37" s="93">
        <f t="shared" si="4"/>
        <v>39.4140625</v>
      </c>
      <c r="AS37" s="93">
        <f t="shared" si="5"/>
        <v>315.3125</v>
      </c>
    </row>
    <row r="38" spans="1:48" ht="15" customHeight="1" x14ac:dyDescent="0.3">
      <c r="A38" s="78">
        <f>IF(B38&gt;"@",MAX(A$21:A37)+1,"")</f>
        <v>11</v>
      </c>
      <c r="B38" s="123" t="s">
        <v>54</v>
      </c>
      <c r="C38" s="66"/>
      <c r="D38" s="67"/>
      <c r="E38" s="68"/>
      <c r="F38" s="124" t="s">
        <v>37</v>
      </c>
      <c r="G38" s="85">
        <v>8</v>
      </c>
      <c r="H38" s="85">
        <v>8</v>
      </c>
      <c r="I38" s="85">
        <v>8</v>
      </c>
      <c r="J38" s="85">
        <v>8</v>
      </c>
      <c r="K38" s="69" t="str">
        <f>IF(WEEKDAY(K$19,2)=6,"СБ",IF(WEEKDAY(K$19,2)=7,"ВС",""))</f>
        <v/>
      </c>
      <c r="L38" s="85">
        <v>8</v>
      </c>
      <c r="M38" s="85">
        <v>7</v>
      </c>
      <c r="N38" s="124" t="s">
        <v>37</v>
      </c>
      <c r="O38" s="85">
        <v>8</v>
      </c>
      <c r="P38" s="85">
        <v>8</v>
      </c>
      <c r="Q38" s="69" t="str">
        <f t="shared" si="9"/>
        <v/>
      </c>
      <c r="R38" s="69" t="str">
        <f t="shared" si="9"/>
        <v/>
      </c>
      <c r="S38" s="85">
        <v>8</v>
      </c>
      <c r="T38" s="85">
        <v>8</v>
      </c>
      <c r="U38" s="85">
        <v>8</v>
      </c>
      <c r="V38" s="85">
        <v>8</v>
      </c>
      <c r="W38" s="85">
        <v>8</v>
      </c>
      <c r="X38" s="69" t="str">
        <f t="shared" si="10"/>
        <v/>
      </c>
      <c r="Y38" s="69" t="str">
        <f t="shared" si="10"/>
        <v/>
      </c>
      <c r="Z38" s="85">
        <v>8</v>
      </c>
      <c r="AA38" s="85">
        <v>8</v>
      </c>
      <c r="AB38" s="85">
        <v>8</v>
      </c>
      <c r="AC38" s="85">
        <v>8</v>
      </c>
      <c r="AD38" s="85">
        <v>8</v>
      </c>
      <c r="AE38" s="69" t="str">
        <f t="shared" si="11"/>
        <v/>
      </c>
      <c r="AF38" s="69" t="str">
        <f t="shared" si="11"/>
        <v/>
      </c>
      <c r="AG38" s="124" t="s">
        <v>37</v>
      </c>
      <c r="AH38" s="85">
        <v>8</v>
      </c>
      <c r="AI38" s="85">
        <v>8</v>
      </c>
      <c r="AJ38" s="101">
        <v>8</v>
      </c>
      <c r="AK38" s="88">
        <f>IF(B38&lt;&gt;"",MROUND(SUM(F38:AJ38)/8,0.5),"")</f>
        <v>21</v>
      </c>
      <c r="AL38" s="122">
        <f t="shared" si="12"/>
        <v>167</v>
      </c>
      <c r="AM38" s="90">
        <v>6800</v>
      </c>
      <c r="AP38" s="91" t="str">
        <f t="shared" si="3"/>
        <v>Курочкин Никита Никитович</v>
      </c>
      <c r="AQ38" s="92"/>
      <c r="AR38" s="93">
        <f t="shared" si="4"/>
        <v>40.718562874251496</v>
      </c>
      <c r="AS38" s="93">
        <f t="shared" si="5"/>
        <v>325.74850299401197</v>
      </c>
    </row>
    <row r="39" spans="1:48" ht="15" customHeight="1" x14ac:dyDescent="0.3">
      <c r="A39" s="78">
        <f>IF(B39&gt;"@",MAX(A$21:A38)+1,"")</f>
        <v>12</v>
      </c>
      <c r="B39" s="123" t="s">
        <v>55</v>
      </c>
      <c r="C39" s="66"/>
      <c r="D39" s="67"/>
      <c r="E39" s="68"/>
      <c r="F39" s="124" t="s">
        <v>37</v>
      </c>
      <c r="G39" s="85"/>
      <c r="H39" s="85"/>
      <c r="I39" s="85">
        <v>8</v>
      </c>
      <c r="J39" s="85"/>
      <c r="K39" s="69" t="str">
        <f>IF(WEEKDAY(K$19,2)=6,"СБ",IF(WEEKDAY(K$19,2)=7,"ВС",""))</f>
        <v/>
      </c>
      <c r="L39" s="85"/>
      <c r="M39" s="85"/>
      <c r="N39" s="124" t="s">
        <v>37</v>
      </c>
      <c r="O39" s="85"/>
      <c r="P39" s="85"/>
      <c r="Q39" s="69" t="str">
        <f t="shared" si="9"/>
        <v/>
      </c>
      <c r="R39" s="69" t="str">
        <f t="shared" si="9"/>
        <v/>
      </c>
      <c r="S39" s="85"/>
      <c r="T39" s="85"/>
      <c r="U39" s="85"/>
      <c r="V39" s="85"/>
      <c r="W39" s="85"/>
      <c r="X39" s="69" t="str">
        <f t="shared" si="10"/>
        <v/>
      </c>
      <c r="Y39" s="69" t="str">
        <f t="shared" si="10"/>
        <v/>
      </c>
      <c r="Z39" s="85"/>
      <c r="AA39" s="85"/>
      <c r="AB39" s="85"/>
      <c r="AC39" s="85"/>
      <c r="AD39" s="85"/>
      <c r="AE39" s="69" t="str">
        <f t="shared" si="11"/>
        <v/>
      </c>
      <c r="AF39" s="69" t="str">
        <f t="shared" si="11"/>
        <v/>
      </c>
      <c r="AG39" s="124" t="s">
        <v>37</v>
      </c>
      <c r="AH39" s="85"/>
      <c r="AI39" s="85"/>
      <c r="AJ39" s="101"/>
      <c r="AK39" s="88">
        <f>IF(B39&lt;&gt;"",MROUND(SUM(F39:AJ39)/8,0.5),"")</f>
        <v>1</v>
      </c>
      <c r="AL39" s="125">
        <f>IF(SUM(F39:AJ39),SUM(F39:AJ39),"")</f>
        <v>8</v>
      </c>
      <c r="AM39" s="90">
        <v>300</v>
      </c>
      <c r="AP39" s="91" t="str">
        <f t="shared" si="3"/>
        <v>Козлов Игорь Сергеевич</v>
      </c>
      <c r="AQ39" s="92"/>
      <c r="AR39" s="93">
        <f t="shared" si="4"/>
        <v>37.5</v>
      </c>
      <c r="AS39" s="93">
        <f t="shared" si="5"/>
        <v>300</v>
      </c>
    </row>
    <row r="40" spans="1:48" ht="15" customHeight="1" x14ac:dyDescent="0.3">
      <c r="A40" s="78" t="str">
        <f>IF(B40&gt;"@",MAX(A$21:A39)+1,"")</f>
        <v/>
      </c>
      <c r="B40" s="123"/>
      <c r="C40" s="66"/>
      <c r="D40" s="67"/>
      <c r="E40" s="68"/>
      <c r="F40" s="118"/>
      <c r="G40" s="118"/>
      <c r="H40" s="85"/>
      <c r="I40" s="109"/>
      <c r="J40" s="109"/>
      <c r="K40" s="118"/>
      <c r="L40" s="85"/>
      <c r="M40" s="118"/>
      <c r="N40" s="118"/>
      <c r="O40" s="85"/>
      <c r="P40" s="109"/>
      <c r="Q40" s="109"/>
      <c r="R40" s="85"/>
      <c r="S40" s="85"/>
      <c r="T40" s="118"/>
      <c r="U40" s="118"/>
      <c r="V40" s="118"/>
      <c r="W40" s="109"/>
      <c r="X40" s="109"/>
      <c r="Y40" s="85"/>
      <c r="Z40" s="85"/>
      <c r="AA40" s="118"/>
      <c r="AB40" s="118"/>
      <c r="AC40" s="85"/>
      <c r="AD40" s="109"/>
      <c r="AE40" s="109"/>
      <c r="AF40" s="85"/>
      <c r="AG40" s="85"/>
      <c r="AH40" s="118"/>
      <c r="AI40" s="118"/>
      <c r="AJ40" s="101"/>
      <c r="AK40" s="88" t="str">
        <f>IF(B40&lt;&gt;"",MROUND(SUM(F40:AJ40)/8,0.5),"")</f>
        <v/>
      </c>
      <c r="AL40" s="122" t="str">
        <f>IF(SUM(F40:AJ40),SUM(F40:AJ40),"")</f>
        <v/>
      </c>
      <c r="AM40" s="90"/>
      <c r="AP40" s="91" t="str">
        <f t="shared" si="3"/>
        <v/>
      </c>
      <c r="AQ40" s="92"/>
      <c r="AR40" s="93" t="str">
        <f t="shared" si="4"/>
        <v/>
      </c>
      <c r="AS40" s="93" t="str">
        <f t="shared" si="5"/>
        <v/>
      </c>
    </row>
    <row r="41" spans="1:48" ht="18.75" x14ac:dyDescent="0.3">
      <c r="A41" s="126">
        <f>IF(B41&lt;&gt;"",COUNT(A36:A40,""))</f>
        <v>3</v>
      </c>
      <c r="B41" s="127" t="s">
        <v>41</v>
      </c>
      <c r="C41" s="66"/>
      <c r="D41" s="67"/>
      <c r="E41" s="68"/>
      <c r="F41" s="85"/>
      <c r="G41" s="85"/>
      <c r="H41" s="85"/>
      <c r="I41" s="128"/>
      <c r="J41" s="128"/>
      <c r="K41" s="85"/>
      <c r="L41" s="85"/>
      <c r="M41" s="118"/>
      <c r="N41" s="85"/>
      <c r="O41" s="85"/>
      <c r="P41" s="128"/>
      <c r="Q41" s="128"/>
      <c r="R41" s="85"/>
      <c r="S41" s="85"/>
      <c r="T41" s="85"/>
      <c r="U41" s="85"/>
      <c r="V41" s="85"/>
      <c r="W41" s="128"/>
      <c r="X41" s="128"/>
      <c r="Y41" s="85"/>
      <c r="Z41" s="85"/>
      <c r="AA41" s="85"/>
      <c r="AB41" s="85"/>
      <c r="AC41" s="85"/>
      <c r="AD41" s="128"/>
      <c r="AE41" s="128"/>
      <c r="AF41" s="85"/>
      <c r="AG41" s="85"/>
      <c r="AH41" s="85"/>
      <c r="AI41" s="85"/>
      <c r="AJ41" s="101"/>
      <c r="AK41" s="114">
        <f>IF(SUM(AK37:AK40),SUM(AK37:AK40),"")</f>
        <v>38</v>
      </c>
      <c r="AL41" s="129">
        <f>IF(SUM(AL37:AL40),SUM(AL37:AL40),"")</f>
        <v>303</v>
      </c>
      <c r="AM41" s="114">
        <f>IF(SUM(AM37:AM40),SUM(AM37:AM40),"")</f>
        <v>12145</v>
      </c>
      <c r="AP41" s="91" t="str">
        <f t="shared" si="3"/>
        <v xml:space="preserve">Разом По договору ЦП </v>
      </c>
      <c r="AQ41" s="92"/>
      <c r="AR41" s="93">
        <f t="shared" si="4"/>
        <v>40.082508250825086</v>
      </c>
      <c r="AS41" s="93">
        <f t="shared" si="5"/>
        <v>320.66006600660069</v>
      </c>
    </row>
    <row r="42" spans="1:48" ht="18.75" x14ac:dyDescent="0.3">
      <c r="A42" s="130"/>
      <c r="B42" s="130"/>
      <c r="C42" s="66"/>
      <c r="D42" s="67"/>
      <c r="E42" s="68"/>
      <c r="F42" s="85"/>
      <c r="G42" s="85"/>
      <c r="H42" s="85"/>
      <c r="I42" s="128"/>
      <c r="J42" s="128"/>
      <c r="K42" s="85"/>
      <c r="L42" s="85"/>
      <c r="M42" s="118"/>
      <c r="N42" s="85"/>
      <c r="O42" s="85"/>
      <c r="P42" s="128"/>
      <c r="Q42" s="128"/>
      <c r="R42" s="85"/>
      <c r="S42" s="85"/>
      <c r="T42" s="85"/>
      <c r="U42" s="85"/>
      <c r="V42" s="85"/>
      <c r="W42" s="128"/>
      <c r="X42" s="128"/>
      <c r="Y42" s="85"/>
      <c r="Z42" s="85"/>
      <c r="AA42" s="85"/>
      <c r="AB42" s="85"/>
      <c r="AC42" s="85"/>
      <c r="AD42" s="128"/>
      <c r="AE42" s="128"/>
      <c r="AF42" s="85"/>
      <c r="AG42" s="85"/>
      <c r="AH42" s="85"/>
      <c r="AI42" s="85"/>
      <c r="AJ42" s="101"/>
      <c r="AK42" s="88" t="str">
        <f>IF(B44&lt;&gt;"",MROUND(SUM(F42:AJ42)/8,0.5),"")</f>
        <v/>
      </c>
      <c r="AL42" s="122" t="str">
        <f t="shared" si="12"/>
        <v/>
      </c>
      <c r="AM42" s="73"/>
      <c r="AP42" s="91" t="str">
        <f t="shared" si="3"/>
        <v/>
      </c>
      <c r="AQ42" s="92"/>
      <c r="AR42" s="93" t="str">
        <f t="shared" si="4"/>
        <v/>
      </c>
      <c r="AS42" s="93" t="str">
        <f t="shared" si="5"/>
        <v/>
      </c>
    </row>
    <row r="43" spans="1:48" ht="18.75" x14ac:dyDescent="0.3">
      <c r="A43" s="131"/>
      <c r="B43" s="132" t="s">
        <v>42</v>
      </c>
      <c r="C43" s="66"/>
      <c r="D43" s="67"/>
      <c r="E43" s="68"/>
      <c r="F43" s="85"/>
      <c r="G43" s="85"/>
      <c r="H43" s="85"/>
      <c r="I43" s="128"/>
      <c r="J43" s="128"/>
      <c r="K43" s="85"/>
      <c r="L43" s="85"/>
      <c r="M43" s="118"/>
      <c r="N43" s="85"/>
      <c r="O43" s="85"/>
      <c r="P43" s="128"/>
      <c r="Q43" s="128"/>
      <c r="R43" s="85"/>
      <c r="S43" s="85"/>
      <c r="T43" s="85"/>
      <c r="U43" s="85"/>
      <c r="V43" s="85"/>
      <c r="W43" s="128"/>
      <c r="X43" s="128"/>
      <c r="Y43" s="85"/>
      <c r="Z43" s="85"/>
      <c r="AA43" s="85"/>
      <c r="AB43" s="85"/>
      <c r="AC43" s="85"/>
      <c r="AD43" s="128"/>
      <c r="AE43" s="128"/>
      <c r="AF43" s="85"/>
      <c r="AG43" s="85"/>
      <c r="AH43" s="85"/>
      <c r="AI43" s="85"/>
      <c r="AJ43" s="101"/>
      <c r="AK43" s="88"/>
      <c r="AL43" s="133" t="str">
        <f>IF(SUM(F43:AJ43),SUM(F43:AJ43),"")</f>
        <v/>
      </c>
      <c r="AM43" s="73"/>
      <c r="AP43" s="91" t="str">
        <f t="shared" si="3"/>
        <v>СБ – Субота. ВС – Неділя. СВ – Святковий Вихідний день. В – Відпустка. Хв – Хворий, Листок непрацездатності</v>
      </c>
      <c r="AQ43" s="92"/>
      <c r="AR43" s="93" t="str">
        <f t="shared" si="4"/>
        <v/>
      </c>
      <c r="AS43" s="93" t="str">
        <f t="shared" si="5"/>
        <v/>
      </c>
    </row>
    <row r="44" spans="1:48" ht="19.5" thickBot="1" x14ac:dyDescent="0.35">
      <c r="A44" s="134"/>
      <c r="B44" s="135"/>
      <c r="C44" s="136"/>
      <c r="D44" s="137"/>
      <c r="E44" s="138"/>
      <c r="F44" s="139"/>
      <c r="G44" s="139"/>
      <c r="H44" s="139"/>
      <c r="I44" s="140"/>
      <c r="J44" s="140"/>
      <c r="K44" s="139"/>
      <c r="L44" s="139"/>
      <c r="M44" s="140"/>
      <c r="N44" s="139"/>
      <c r="O44" s="139"/>
      <c r="P44" s="140"/>
      <c r="Q44" s="140"/>
      <c r="R44" s="139"/>
      <c r="S44" s="139"/>
      <c r="T44" s="139"/>
      <c r="U44" s="139"/>
      <c r="V44" s="139"/>
      <c r="W44" s="140"/>
      <c r="X44" s="140"/>
      <c r="Y44" s="139"/>
      <c r="Z44" s="139"/>
      <c r="AA44" s="139"/>
      <c r="AB44" s="139"/>
      <c r="AC44" s="139"/>
      <c r="AD44" s="140"/>
      <c r="AE44" s="140"/>
      <c r="AF44" s="139"/>
      <c r="AG44" s="139"/>
      <c r="AH44" s="139"/>
      <c r="AI44" s="139"/>
      <c r="AJ44" s="141"/>
      <c r="AK44" s="142" t="str">
        <f>IF(B44&lt;&gt;"",MROUND(SUM(F44:AJ44)/8,0.5),"")</f>
        <v/>
      </c>
      <c r="AL44" s="143" t="str">
        <f>IF(SUM(F44:AJ44),SUM(F44:AJ44),"")</f>
        <v/>
      </c>
      <c r="AM44" s="144"/>
      <c r="AP44" s="91" t="str">
        <f t="shared" si="3"/>
        <v/>
      </c>
      <c r="AQ44" s="92"/>
      <c r="AR44" s="93" t="str">
        <f t="shared" si="4"/>
        <v/>
      </c>
      <c r="AS44" s="93" t="str">
        <f t="shared" si="5"/>
        <v/>
      </c>
    </row>
    <row r="45" spans="1:48" ht="18.75" x14ac:dyDescent="0.3">
      <c r="A45" s="145">
        <f>IF(B45&lt;&gt;"",COUNT(A22:A33,A37:A40,""))</f>
        <v>12</v>
      </c>
      <c r="B45" s="146" t="s">
        <v>43</v>
      </c>
      <c r="C45" s="147"/>
      <c r="D45" s="148"/>
      <c r="E45" s="149"/>
      <c r="F45" s="150">
        <f t="shared" ref="F45:AJ45" si="13">SUM(F21:F44)</f>
        <v>0</v>
      </c>
      <c r="G45" s="150">
        <f t="shared" si="13"/>
        <v>88</v>
      </c>
      <c r="H45" s="150">
        <f t="shared" si="13"/>
        <v>88</v>
      </c>
      <c r="I45" s="150">
        <f t="shared" si="13"/>
        <v>92</v>
      </c>
      <c r="J45" s="150">
        <f t="shared" si="13"/>
        <v>88</v>
      </c>
      <c r="K45" s="150">
        <f t="shared" si="13"/>
        <v>0</v>
      </c>
      <c r="L45" s="150">
        <f t="shared" si="13"/>
        <v>76</v>
      </c>
      <c r="M45" s="150">
        <f t="shared" si="13"/>
        <v>63</v>
      </c>
      <c r="N45" s="150">
        <f t="shared" si="13"/>
        <v>0</v>
      </c>
      <c r="O45" s="150">
        <f t="shared" si="13"/>
        <v>80</v>
      </c>
      <c r="P45" s="150">
        <f t="shared" si="13"/>
        <v>72</v>
      </c>
      <c r="Q45" s="150">
        <f t="shared" si="13"/>
        <v>0</v>
      </c>
      <c r="R45" s="150">
        <f t="shared" si="13"/>
        <v>0</v>
      </c>
      <c r="S45" s="150">
        <f t="shared" si="13"/>
        <v>64</v>
      </c>
      <c r="T45" s="150">
        <f t="shared" si="13"/>
        <v>65</v>
      </c>
      <c r="U45" s="150">
        <f t="shared" si="13"/>
        <v>77</v>
      </c>
      <c r="V45" s="150">
        <f t="shared" si="13"/>
        <v>86</v>
      </c>
      <c r="W45" s="150">
        <f t="shared" si="13"/>
        <v>78</v>
      </c>
      <c r="X45" s="150">
        <f t="shared" si="13"/>
        <v>0</v>
      </c>
      <c r="Y45" s="150">
        <f t="shared" si="13"/>
        <v>0</v>
      </c>
      <c r="Z45" s="150">
        <f t="shared" si="13"/>
        <v>64</v>
      </c>
      <c r="AA45" s="150">
        <f t="shared" si="13"/>
        <v>72</v>
      </c>
      <c r="AB45" s="150">
        <f t="shared" si="13"/>
        <v>72</v>
      </c>
      <c r="AC45" s="150">
        <f t="shared" si="13"/>
        <v>64</v>
      </c>
      <c r="AD45" s="150">
        <f t="shared" si="13"/>
        <v>69</v>
      </c>
      <c r="AE45" s="150">
        <f t="shared" si="13"/>
        <v>0</v>
      </c>
      <c r="AF45" s="150">
        <f t="shared" si="13"/>
        <v>0</v>
      </c>
      <c r="AG45" s="150">
        <f t="shared" si="13"/>
        <v>0</v>
      </c>
      <c r="AH45" s="150">
        <f t="shared" si="13"/>
        <v>85</v>
      </c>
      <c r="AI45" s="150">
        <f t="shared" si="13"/>
        <v>80</v>
      </c>
      <c r="AJ45" s="151">
        <f t="shared" si="13"/>
        <v>80</v>
      </c>
      <c r="AK45" s="152">
        <f>IF(SUM(AK34,AK41),SUM(AK34,AK41),"")</f>
        <v>201.5</v>
      </c>
      <c r="AL45" s="153">
        <f>IF(SUM(AL34,AL41),SUM(AL34,AL41),"")</f>
        <v>1603</v>
      </c>
      <c r="AM45" s="114">
        <f>IF(SUM(AM34,AM41),SUM(AM34,AM41),"")</f>
        <v>67795</v>
      </c>
      <c r="AP45" s="154" t="str">
        <f t="shared" si="3"/>
        <v>ВСЬОГО</v>
      </c>
      <c r="AQ45" s="92"/>
      <c r="AR45" s="93">
        <f t="shared" si="4"/>
        <v>42.292576419213972</v>
      </c>
      <c r="AS45" s="93">
        <f t="shared" si="5"/>
        <v>338.34061135371178</v>
      </c>
    </row>
    <row r="47" spans="1:48" ht="18.75" x14ac:dyDescent="0.3">
      <c r="A47" s="162"/>
      <c r="B47" s="22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55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1:48" ht="18.75" x14ac:dyDescent="0.3">
      <c r="A48" s="163"/>
      <c r="B48" s="160"/>
      <c r="C48" s="157"/>
      <c r="D48" s="157"/>
      <c r="E48" s="161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6"/>
      <c r="AL48" s="157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 ht="20.25" x14ac:dyDescent="0.3">
      <c r="A50" s="164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 ht="20.25" x14ac:dyDescent="0.3">
      <c r="A51" s="164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1:48" ht="20.25" x14ac:dyDescent="0.3">
      <c r="A52" s="164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 x14ac:dyDescent="0.25">
      <c r="A54" s="165"/>
      <c r="B54" s="166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</row>
    <row r="55" spans="1:48" x14ac:dyDescent="0.25">
      <c r="A55" s="165"/>
      <c r="B55" s="16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</row>
    <row r="56" spans="1:48" x14ac:dyDescent="0.25">
      <c r="A56" s="165"/>
      <c r="B56" s="165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</row>
    <row r="57" spans="1:48" x14ac:dyDescent="0.25">
      <c r="A57" s="165"/>
      <c r="B57" s="167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</row>
    <row r="58" spans="1:48" x14ac:dyDescent="0.25">
      <c r="A58" s="165"/>
      <c r="B58" s="167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</row>
    <row r="59" spans="1:48" x14ac:dyDescent="0.25">
      <c r="A59" s="165"/>
      <c r="B59" s="168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</row>
    <row r="60" spans="1:48" x14ac:dyDescent="0.25">
      <c r="A60" s="165"/>
      <c r="B60" s="168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169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</row>
    <row r="61" spans="1:48" x14ac:dyDescent="0.25">
      <c r="A61" s="165"/>
      <c r="B61" s="170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169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</row>
    <row r="62" spans="1:48" x14ac:dyDescent="0.25">
      <c r="A62" s="165"/>
      <c r="B62" s="167"/>
      <c r="C62" s="22"/>
      <c r="D62" s="22"/>
      <c r="E62" s="22"/>
      <c r="F62" s="22"/>
      <c r="G62" s="22"/>
      <c r="H62" s="22"/>
      <c r="I62" s="165"/>
      <c r="J62" s="165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165"/>
      <c r="W62" s="165"/>
      <c r="X62" s="165"/>
      <c r="Y62" s="165"/>
      <c r="Z62" s="165"/>
      <c r="AA62" s="165"/>
      <c r="AB62" s="165"/>
      <c r="AC62" s="165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</row>
    <row r="63" spans="1:48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</row>
    <row r="64" spans="1:48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</row>
    <row r="68" spans="1:2" ht="18.75" x14ac:dyDescent="0.3">
      <c r="A68" s="158" t="s">
        <v>39</v>
      </c>
      <c r="B68" s="159" t="s">
        <v>40</v>
      </c>
    </row>
  </sheetData>
  <conditionalFormatting sqref="AG19:AJ20">
    <cfRule type="expression" dxfId="27" priority="24">
      <formula>DAY(AG$19)&lt;27</formula>
    </cfRule>
  </conditionalFormatting>
  <conditionalFormatting sqref="F19:AJ41">
    <cfRule type="expression" dxfId="26" priority="20" stopIfTrue="1">
      <formula>(MONTH($B$1)=MONTH(F$19))*(WEEKDAY(F$19,2)&gt;5)</formula>
    </cfRule>
  </conditionalFormatting>
  <conditionalFormatting sqref="AL22:AL41">
    <cfRule type="expression" dxfId="25" priority="3">
      <formula>(F22&lt;&gt;"")*(AL22&gt;D$5)</formula>
    </cfRule>
  </conditionalFormatting>
  <conditionalFormatting sqref="AG21:AJ41">
    <cfRule type="expression" dxfId="24" priority="1">
      <formula>(DAY(AG$19)&lt;27)*(AG21&lt;&gt;"")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L53"/>
  <sheetViews>
    <sheetView workbookViewId="0">
      <selection activeCell="E10" sqref="E10"/>
    </sheetView>
  </sheetViews>
  <sheetFormatPr defaultRowHeight="15" x14ac:dyDescent="0.25"/>
  <cols>
    <col min="1" max="1" width="3.28515625" customWidth="1"/>
    <col min="2" max="2" width="21.5703125" customWidth="1"/>
    <col min="3" max="3" width="5.85546875" customWidth="1"/>
    <col min="4" max="4" width="3.28515625" customWidth="1"/>
    <col min="5" max="5" width="3.140625" customWidth="1"/>
    <col min="6" max="10" width="2.7109375" customWidth="1"/>
    <col min="11" max="11" width="3.140625" customWidth="1"/>
    <col min="12" max="12" width="2.7109375" customWidth="1"/>
    <col min="13" max="13" width="3.42578125" bestFit="1" customWidth="1"/>
    <col min="14" max="35" width="3" customWidth="1"/>
    <col min="36" max="36" width="4.42578125" customWidth="1"/>
    <col min="37" max="37" width="5.28515625" customWidth="1"/>
    <col min="38" max="38" width="10.1406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14062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14062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14062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14062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14062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14062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14062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14062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14062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14062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14062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14062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14062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14062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14062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14062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14062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14062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14062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14062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14062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14062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14062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14062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14062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14062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14062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14062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14062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14062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14062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14062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14062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14062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14062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14062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14062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14062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14062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14062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14062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14062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14062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14062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14062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14062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14062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14062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14062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14062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14062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14062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14062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14062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14062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14062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14062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14062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14062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14062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14062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14062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140625" customWidth="1"/>
    <col min="16166" max="16166" width="4.42578125" customWidth="1"/>
    <col min="16167" max="16167" width="9.85546875" customWidth="1"/>
    <col min="16168" max="16168" width="4.42578125" customWidth="1"/>
  </cols>
  <sheetData>
    <row r="1" spans="1:64" ht="15" customHeight="1" x14ac:dyDescent="0.35">
      <c r="B1" s="171">
        <v>43252</v>
      </c>
      <c r="C1" s="172" t="s">
        <v>0</v>
      </c>
      <c r="D1" s="172"/>
      <c r="E1" s="172"/>
      <c r="F1" s="172"/>
      <c r="G1" s="172"/>
      <c r="I1" s="172"/>
      <c r="J1" s="172"/>
      <c r="K1" s="172"/>
      <c r="L1" s="172"/>
      <c r="M1" s="172"/>
      <c r="N1" s="172"/>
      <c r="O1" s="172"/>
      <c r="R1" s="173"/>
      <c r="T1" s="172"/>
      <c r="U1" s="172"/>
      <c r="W1" s="172"/>
      <c r="X1" s="172"/>
      <c r="Y1" s="172"/>
      <c r="Z1" s="172"/>
      <c r="AA1" s="172"/>
      <c r="AB1" s="172"/>
      <c r="AC1" s="172"/>
      <c r="AD1" s="172"/>
      <c r="AE1" s="172" t="s">
        <v>57</v>
      </c>
      <c r="AF1" s="172"/>
      <c r="AG1" s="172"/>
      <c r="AH1" s="172"/>
      <c r="AI1" s="172"/>
      <c r="AJ1" s="172"/>
      <c r="AK1" s="172"/>
      <c r="AS1" s="174"/>
      <c r="AT1" s="174"/>
      <c r="AU1" s="174"/>
      <c r="AV1" s="174"/>
      <c r="AW1" s="174"/>
      <c r="AX1" s="174"/>
      <c r="AY1" s="174"/>
      <c r="BH1" s="174"/>
      <c r="BI1" s="174"/>
      <c r="BJ1" s="174"/>
      <c r="BK1" s="174"/>
      <c r="BL1" s="174"/>
    </row>
    <row r="2" spans="1:64" ht="15" customHeight="1" x14ac:dyDescent="0.35">
      <c r="A2" s="172"/>
      <c r="B2" s="5" t="str">
        <f>DAY(EOMONTH(B1,0))&amp; " дней в месяце"</f>
        <v>30 дней в месяце</v>
      </c>
      <c r="C2" s="172" t="s">
        <v>1</v>
      </c>
      <c r="F2" s="172"/>
      <c r="G2" s="172"/>
      <c r="H2" s="172"/>
      <c r="I2" s="172"/>
      <c r="J2" s="172"/>
      <c r="K2" s="7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S2" s="174"/>
      <c r="AT2" s="174"/>
      <c r="AU2" s="174"/>
      <c r="AV2" s="174"/>
      <c r="AW2" s="174"/>
      <c r="AX2" s="174"/>
      <c r="AY2" s="174"/>
      <c r="BH2" s="174"/>
      <c r="BI2" s="174"/>
      <c r="BJ2" s="174"/>
      <c r="BK2" s="174"/>
      <c r="BL2" s="174"/>
    </row>
    <row r="3" spans="1:64" ht="15" customHeight="1" x14ac:dyDescent="0.35">
      <c r="A3" s="172"/>
      <c r="B3" s="5"/>
      <c r="C3" s="175" t="str">
        <f>TEXT(B1,"[$-422] ММММ ;@")</f>
        <v xml:space="preserve"> Червень 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W3" s="172"/>
      <c r="X3" s="172"/>
      <c r="Y3" s="172"/>
      <c r="AA3" s="172"/>
      <c r="AB3" s="172" t="s">
        <v>58</v>
      </c>
      <c r="AC3" s="172"/>
      <c r="AD3" s="172"/>
      <c r="AE3" s="172"/>
      <c r="AF3" s="172"/>
      <c r="AG3" s="172"/>
      <c r="AH3" s="172"/>
      <c r="AI3" s="172"/>
      <c r="AJ3" s="172"/>
      <c r="AK3" s="172"/>
      <c r="AS3" s="174"/>
      <c r="AT3" s="174"/>
      <c r="AU3" s="174"/>
      <c r="AV3" s="174"/>
      <c r="AW3" s="174"/>
      <c r="AX3" s="174"/>
      <c r="AY3" s="174"/>
      <c r="BH3" s="174"/>
      <c r="BI3" s="174"/>
      <c r="BJ3" s="174"/>
      <c r="BK3" s="174"/>
      <c r="BL3" s="174"/>
    </row>
    <row r="4" spans="1:64" ht="15" customHeight="1" x14ac:dyDescent="0.35">
      <c r="A4" s="172"/>
      <c r="B4" s="176" t="str">
        <f>NETWORKDAYS(EOMONTH(B1,-1)+1,EOMONTH(B1,0))&amp; " рабочий день"</f>
        <v>21 рабочий день</v>
      </c>
      <c r="C4" s="177">
        <v>21</v>
      </c>
      <c r="D4" s="178" t="str">
        <f>"д"&amp;IF(AND(LEN(C4)&gt;1,--RIGHT(C4,2)&gt;=10,--RIGHT(C4,2)&lt;=19),"ней",LOOKUP(--RIGHT(C4,1),{0,1,2,5},{"ней","ень","ня","ней"}))</f>
        <v>день</v>
      </c>
      <c r="E4" s="179"/>
      <c r="F4" s="172"/>
      <c r="G4" s="172"/>
      <c r="H4" s="172"/>
      <c r="I4" s="172"/>
      <c r="J4" s="172"/>
      <c r="K4" s="172"/>
      <c r="L4" s="172"/>
      <c r="M4" s="172"/>
      <c r="O4" s="172"/>
      <c r="P4" s="172"/>
      <c r="R4" s="172"/>
      <c r="S4" s="172"/>
      <c r="V4" s="172"/>
      <c r="W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S4" s="174"/>
      <c r="AT4" s="174"/>
      <c r="AU4" s="174"/>
      <c r="AV4" s="174"/>
      <c r="AW4" s="174"/>
      <c r="AX4" s="174"/>
      <c r="AY4" s="174"/>
      <c r="BH4" s="174"/>
      <c r="BI4" s="174"/>
      <c r="BJ4" s="174"/>
      <c r="BK4" s="174"/>
      <c r="BL4" s="174"/>
    </row>
    <row r="5" spans="1:64" ht="15" customHeight="1" x14ac:dyDescent="0.35">
      <c r="A5" s="172"/>
      <c r="B5" s="176" t="str">
        <f>IF(B4&lt;&gt;"",LOOKUP(9^9,--MID(B4,1,ROW($1:$4)))*LOOKUP(9^9,--MID(8,1,ROW($1:$4)))&amp;" рабочих часов","")</f>
        <v>168 рабочих часов</v>
      </c>
      <c r="C5" s="180">
        <f>(C4*8)-1</f>
        <v>167</v>
      </c>
      <c r="D5" s="181" t="s">
        <v>2</v>
      </c>
      <c r="E5" s="1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AB5" s="442"/>
      <c r="AC5" s="470"/>
      <c r="AD5" s="173"/>
      <c r="AE5" s="173"/>
      <c r="AF5" s="471"/>
      <c r="AG5" s="173"/>
      <c r="AH5" s="173"/>
      <c r="AI5" s="173"/>
      <c r="AJ5" s="173"/>
      <c r="AK5" s="172"/>
      <c r="AQ5" s="183"/>
      <c r="AS5" s="174"/>
      <c r="AT5" s="174"/>
      <c r="AU5" s="174"/>
      <c r="AV5" s="174"/>
      <c r="AW5" s="174"/>
      <c r="AX5" s="174"/>
      <c r="AY5" s="174"/>
      <c r="BH5" s="174"/>
      <c r="BI5" s="174"/>
      <c r="BJ5" s="174"/>
      <c r="BK5" s="174"/>
      <c r="BL5" s="174"/>
    </row>
    <row r="6" spans="1:64" ht="15" customHeight="1" x14ac:dyDescent="0.35">
      <c r="A6" s="174"/>
      <c r="B6" s="174"/>
      <c r="C6" s="174"/>
      <c r="D6" s="174"/>
      <c r="M6" s="174"/>
      <c r="N6" s="174"/>
      <c r="AK6" s="184"/>
      <c r="AN6" s="185"/>
      <c r="AO6" s="186"/>
      <c r="AP6" s="187" t="s">
        <v>5</v>
      </c>
      <c r="AQ6" s="188" t="s">
        <v>5</v>
      </c>
      <c r="AS6" s="189"/>
      <c r="AT6" s="189"/>
      <c r="AU6" s="189"/>
      <c r="AV6" s="189"/>
      <c r="AW6" s="174"/>
      <c r="AX6" s="174"/>
      <c r="AY6" s="174"/>
      <c r="BH6" s="189"/>
      <c r="BI6" s="189"/>
      <c r="BJ6" s="189"/>
      <c r="BK6" s="189"/>
      <c r="BL6" s="189"/>
    </row>
    <row r="7" spans="1:64" ht="15" customHeight="1" x14ac:dyDescent="0.35">
      <c r="A7" s="16" t="s">
        <v>60</v>
      </c>
      <c r="B7" s="17"/>
      <c r="AN7" s="190"/>
      <c r="AO7" s="191"/>
      <c r="AP7" s="192" t="s">
        <v>6</v>
      </c>
      <c r="AQ7" s="188" t="s">
        <v>7</v>
      </c>
    </row>
    <row r="8" spans="1:64" ht="15" customHeight="1" x14ac:dyDescent="0.3">
      <c r="B8" s="31" t="s">
        <v>8</v>
      </c>
      <c r="C8" s="32" t="str">
        <f>C3</f>
        <v xml:space="preserve"> Червень </v>
      </c>
      <c r="H8" s="16" t="s">
        <v>9</v>
      </c>
      <c r="AN8" s="190"/>
      <c r="AO8" s="191"/>
      <c r="AP8" s="192" t="s">
        <v>10</v>
      </c>
      <c r="AQ8" s="188" t="s">
        <v>2</v>
      </c>
    </row>
    <row r="9" spans="1:64" ht="15" customHeight="1" x14ac:dyDescent="0.25">
      <c r="A9" s="193"/>
      <c r="B9" s="193"/>
      <c r="C9" s="194" t="s">
        <v>61</v>
      </c>
      <c r="D9" s="195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 t="s">
        <v>13</v>
      </c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7"/>
      <c r="AJ9" s="198" t="s">
        <v>14</v>
      </c>
      <c r="AK9" s="199" t="s">
        <v>15</v>
      </c>
      <c r="AL9" s="198" t="s">
        <v>16</v>
      </c>
      <c r="AN9" s="190"/>
      <c r="AO9" s="191"/>
      <c r="AP9" s="200" t="s">
        <v>17</v>
      </c>
      <c r="AQ9" s="201" t="s">
        <v>18</v>
      </c>
    </row>
    <row r="10" spans="1:64" ht="15" customHeight="1" x14ac:dyDescent="0.25">
      <c r="A10" s="202" t="s">
        <v>19</v>
      </c>
      <c r="B10" s="202" t="s">
        <v>20</v>
      </c>
      <c r="C10" s="203" t="s">
        <v>62</v>
      </c>
      <c r="D10" s="204" t="s">
        <v>23</v>
      </c>
      <c r="E10" s="205">
        <f>DATE(YEAR($B$1),MONTH($B$1),COLUMN(A1))</f>
        <v>43252</v>
      </c>
      <c r="F10" s="205">
        <f t="shared" ref="F10:AI10" si="0">DATE(YEAR($B$1),MONTH($B$1),COLUMN(B1))</f>
        <v>43253</v>
      </c>
      <c r="G10" s="205">
        <f t="shared" si="0"/>
        <v>43254</v>
      </c>
      <c r="H10" s="205">
        <f t="shared" si="0"/>
        <v>43255</v>
      </c>
      <c r="I10" s="205">
        <f t="shared" si="0"/>
        <v>43256</v>
      </c>
      <c r="J10" s="205">
        <f t="shared" si="0"/>
        <v>43257</v>
      </c>
      <c r="K10" s="205">
        <f t="shared" si="0"/>
        <v>43258</v>
      </c>
      <c r="L10" s="205">
        <f t="shared" si="0"/>
        <v>43259</v>
      </c>
      <c r="M10" s="205">
        <f t="shared" si="0"/>
        <v>43260</v>
      </c>
      <c r="N10" s="205">
        <f t="shared" si="0"/>
        <v>43261</v>
      </c>
      <c r="O10" s="205">
        <f t="shared" si="0"/>
        <v>43262</v>
      </c>
      <c r="P10" s="205">
        <f t="shared" si="0"/>
        <v>43263</v>
      </c>
      <c r="Q10" s="205">
        <f t="shared" si="0"/>
        <v>43264</v>
      </c>
      <c r="R10" s="205">
        <f t="shared" si="0"/>
        <v>43265</v>
      </c>
      <c r="S10" s="205">
        <f t="shared" si="0"/>
        <v>43266</v>
      </c>
      <c r="T10" s="205">
        <f t="shared" si="0"/>
        <v>43267</v>
      </c>
      <c r="U10" s="205">
        <f t="shared" si="0"/>
        <v>43268</v>
      </c>
      <c r="V10" s="205">
        <f t="shared" si="0"/>
        <v>43269</v>
      </c>
      <c r="W10" s="205">
        <f t="shared" si="0"/>
        <v>43270</v>
      </c>
      <c r="X10" s="205">
        <f t="shared" si="0"/>
        <v>43271</v>
      </c>
      <c r="Y10" s="205">
        <f t="shared" si="0"/>
        <v>43272</v>
      </c>
      <c r="Z10" s="205">
        <f t="shared" si="0"/>
        <v>43273</v>
      </c>
      <c r="AA10" s="205">
        <f t="shared" si="0"/>
        <v>43274</v>
      </c>
      <c r="AB10" s="205">
        <f t="shared" si="0"/>
        <v>43275</v>
      </c>
      <c r="AC10" s="205">
        <f t="shared" si="0"/>
        <v>43276</v>
      </c>
      <c r="AD10" s="205">
        <f t="shared" si="0"/>
        <v>43277</v>
      </c>
      <c r="AE10" s="205">
        <f t="shared" si="0"/>
        <v>43278</v>
      </c>
      <c r="AF10" s="205">
        <f t="shared" si="0"/>
        <v>43279</v>
      </c>
      <c r="AG10" s="205">
        <f t="shared" si="0"/>
        <v>43280</v>
      </c>
      <c r="AH10" s="205">
        <f t="shared" si="0"/>
        <v>43281</v>
      </c>
      <c r="AI10" s="206">
        <f t="shared" si="0"/>
        <v>43282</v>
      </c>
      <c r="AJ10" s="207" t="s">
        <v>24</v>
      </c>
      <c r="AK10" s="204" t="s">
        <v>25</v>
      </c>
      <c r="AL10" s="207" t="s">
        <v>26</v>
      </c>
      <c r="AN10" s="208" t="str">
        <f t="shared" ref="AN10:AN24" si="1">IF(B10&lt;&gt;"",B10,"")</f>
        <v>Прізвище І. по-б.</v>
      </c>
      <c r="AO10" s="191"/>
      <c r="AP10" s="200" t="s">
        <v>27</v>
      </c>
      <c r="AQ10" s="209" t="s">
        <v>28</v>
      </c>
    </row>
    <row r="11" spans="1:64" ht="16.5" thickBot="1" x14ac:dyDescent="0.3">
      <c r="A11" s="210"/>
      <c r="B11" s="210"/>
      <c r="C11" s="211"/>
      <c r="D11" s="212"/>
      <c r="E11" s="213" t="str">
        <f>TEXT(E10,"ДДД")</f>
        <v>Пт</v>
      </c>
      <c r="F11" s="213" t="str">
        <f t="shared" ref="F11:AI11" si="2">TEXT(F10,"ДДД")</f>
        <v>Сб</v>
      </c>
      <c r="G11" s="213" t="str">
        <f t="shared" si="2"/>
        <v>Вс</v>
      </c>
      <c r="H11" s="213" t="str">
        <f t="shared" si="2"/>
        <v>Пн</v>
      </c>
      <c r="I11" s="213" t="str">
        <f t="shared" si="2"/>
        <v>Вт</v>
      </c>
      <c r="J11" s="213" t="str">
        <f t="shared" si="2"/>
        <v>Ср</v>
      </c>
      <c r="K11" s="213" t="str">
        <f t="shared" si="2"/>
        <v>Чт</v>
      </c>
      <c r="L11" s="213" t="str">
        <f t="shared" si="2"/>
        <v>Пт</v>
      </c>
      <c r="M11" s="213" t="str">
        <f t="shared" si="2"/>
        <v>Сб</v>
      </c>
      <c r="N11" s="213" t="str">
        <f t="shared" si="2"/>
        <v>Вс</v>
      </c>
      <c r="O11" s="213" t="str">
        <f t="shared" si="2"/>
        <v>Пн</v>
      </c>
      <c r="P11" s="213" t="str">
        <f t="shared" si="2"/>
        <v>Вт</v>
      </c>
      <c r="Q11" s="213" t="str">
        <f t="shared" si="2"/>
        <v>Ср</v>
      </c>
      <c r="R11" s="213" t="str">
        <f t="shared" si="2"/>
        <v>Чт</v>
      </c>
      <c r="S11" s="213" t="str">
        <f t="shared" si="2"/>
        <v>Пт</v>
      </c>
      <c r="T11" s="213" t="str">
        <f t="shared" si="2"/>
        <v>Сб</v>
      </c>
      <c r="U11" s="213" t="str">
        <f t="shared" si="2"/>
        <v>Вс</v>
      </c>
      <c r="V11" s="213" t="str">
        <f t="shared" si="2"/>
        <v>Пн</v>
      </c>
      <c r="W11" s="213" t="str">
        <f t="shared" si="2"/>
        <v>Вт</v>
      </c>
      <c r="X11" s="213" t="str">
        <f t="shared" si="2"/>
        <v>Ср</v>
      </c>
      <c r="Y11" s="213" t="str">
        <f t="shared" si="2"/>
        <v>Чт</v>
      </c>
      <c r="Z11" s="213" t="str">
        <f t="shared" si="2"/>
        <v>Пт</v>
      </c>
      <c r="AA11" s="213" t="str">
        <f t="shared" si="2"/>
        <v>Сб</v>
      </c>
      <c r="AB11" s="213" t="str">
        <f t="shared" si="2"/>
        <v>Вс</v>
      </c>
      <c r="AC11" s="213" t="str">
        <f t="shared" si="2"/>
        <v>Пн</v>
      </c>
      <c r="AD11" s="213" t="str">
        <f t="shared" si="2"/>
        <v>Вт</v>
      </c>
      <c r="AE11" s="213" t="str">
        <f t="shared" si="2"/>
        <v>Ср</v>
      </c>
      <c r="AF11" s="213" t="str">
        <f t="shared" si="2"/>
        <v>Чт</v>
      </c>
      <c r="AG11" s="213" t="str">
        <f t="shared" si="2"/>
        <v>Пт</v>
      </c>
      <c r="AH11" s="213" t="str">
        <f t="shared" si="2"/>
        <v>Сб</v>
      </c>
      <c r="AI11" s="214" t="str">
        <f t="shared" si="2"/>
        <v>Вс</v>
      </c>
      <c r="AJ11" s="213" t="s">
        <v>31</v>
      </c>
      <c r="AK11" s="214" t="s">
        <v>32</v>
      </c>
      <c r="AL11" s="213" t="s">
        <v>33</v>
      </c>
      <c r="AN11" s="215" t="str">
        <f t="shared" si="1"/>
        <v/>
      </c>
      <c r="AO11" s="216"/>
      <c r="AP11" s="217" t="s">
        <v>2</v>
      </c>
      <c r="AQ11" s="218" t="s">
        <v>34</v>
      </c>
    </row>
    <row r="12" spans="1:64" ht="15.75" customHeight="1" x14ac:dyDescent="0.3">
      <c r="A12" s="219" t="str">
        <f>IF(B12&lt;&gt;"",1,"")</f>
        <v/>
      </c>
      <c r="B12" s="220"/>
      <c r="C12" s="221"/>
      <c r="D12" s="222">
        <v>1</v>
      </c>
      <c r="E12" s="223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226" t="str">
        <f t="shared" ref="AJ12:AJ22" si="3">IF(COUNT(E12:AI12),COUNT(E12:AI12),"")</f>
        <v/>
      </c>
      <c r="AK12" s="227" t="str">
        <f>IF(SUM(E12:AI12),SUM(E12:AI12),"")</f>
        <v/>
      </c>
      <c r="AL12" s="228"/>
      <c r="AN12" s="229" t="str">
        <f t="shared" si="1"/>
        <v/>
      </c>
      <c r="AO12" s="230"/>
      <c r="AP12" s="231" t="str">
        <f t="shared" ref="AP12:AP24" si="4">IFERROR(AL12/AK12,"")</f>
        <v/>
      </c>
      <c r="AQ12" s="232" t="str">
        <f t="shared" ref="AQ12:AQ31" si="5">IFERROR(AP12*8,"")</f>
        <v/>
      </c>
    </row>
    <row r="13" spans="1:64" ht="15.75" customHeight="1" x14ac:dyDescent="0.3">
      <c r="A13" s="219" t="str">
        <f>IF(B13&lt;&gt;"",A12+1,"")</f>
        <v/>
      </c>
      <c r="B13" s="220"/>
      <c r="C13" s="233">
        <f>$C$12</f>
        <v>0</v>
      </c>
      <c r="D13" s="234">
        <v>1</v>
      </c>
      <c r="E13" s="223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35"/>
      <c r="AJ13" s="226" t="str">
        <f t="shared" si="3"/>
        <v/>
      </c>
      <c r="AK13" s="227" t="str">
        <f t="shared" ref="AK13:AK24" si="6">IF(SUM(E13:AI13),SUM(E13:AI13),"")</f>
        <v/>
      </c>
      <c r="AL13" s="228"/>
      <c r="AN13" s="236" t="str">
        <f t="shared" si="1"/>
        <v/>
      </c>
      <c r="AO13" s="237"/>
      <c r="AP13" s="238" t="str">
        <f t="shared" si="4"/>
        <v/>
      </c>
      <c r="AQ13" s="239" t="str">
        <f t="shared" si="5"/>
        <v/>
      </c>
    </row>
    <row r="14" spans="1:64" ht="15.75" customHeight="1" x14ac:dyDescent="0.3">
      <c r="A14" s="219" t="str">
        <f t="shared" ref="A14:A15" si="7">IF(B14&lt;&gt;"",A13+1,"")</f>
        <v/>
      </c>
      <c r="B14" s="240"/>
      <c r="C14" s="233">
        <f t="shared" ref="C14:C15" si="8">$C$12</f>
        <v>0</v>
      </c>
      <c r="D14" s="234">
        <v>1</v>
      </c>
      <c r="E14" s="223"/>
      <c r="F14" s="224"/>
      <c r="G14" s="224"/>
      <c r="H14" s="224"/>
      <c r="I14" s="224"/>
      <c r="J14" s="224"/>
      <c r="K14" s="241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42"/>
      <c r="AJ14" s="226" t="str">
        <f t="shared" si="3"/>
        <v/>
      </c>
      <c r="AK14" s="227" t="str">
        <f t="shared" si="6"/>
        <v/>
      </c>
      <c r="AL14" s="228"/>
      <c r="AN14" s="243" t="str">
        <f t="shared" si="1"/>
        <v/>
      </c>
      <c r="AO14" s="244"/>
      <c r="AP14" s="238" t="str">
        <f t="shared" si="4"/>
        <v/>
      </c>
      <c r="AQ14" s="239" t="str">
        <f t="shared" si="5"/>
        <v/>
      </c>
    </row>
    <row r="15" spans="1:64" ht="15.75" customHeight="1" thickBot="1" x14ac:dyDescent="0.35">
      <c r="A15" s="245" t="str">
        <f t="shared" si="7"/>
        <v/>
      </c>
      <c r="B15" s="246"/>
      <c r="C15" s="247">
        <f t="shared" si="8"/>
        <v>0</v>
      </c>
      <c r="D15" s="248"/>
      <c r="E15" s="249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1"/>
      <c r="AJ15" s="252" t="str">
        <f t="shared" si="3"/>
        <v/>
      </c>
      <c r="AK15" s="253" t="str">
        <f t="shared" si="6"/>
        <v/>
      </c>
      <c r="AL15" s="254"/>
      <c r="AN15" s="243" t="str">
        <f t="shared" si="1"/>
        <v/>
      </c>
      <c r="AO15" s="244"/>
      <c r="AP15" s="238" t="str">
        <f t="shared" si="4"/>
        <v/>
      </c>
      <c r="AQ15" s="239" t="str">
        <f t="shared" si="5"/>
        <v/>
      </c>
    </row>
    <row r="16" spans="1:64" ht="15" customHeight="1" x14ac:dyDescent="0.35">
      <c r="A16" s="255" t="str">
        <f>IF(COUNT(A12:A15),COUNT(A12:A15),"")</f>
        <v/>
      </c>
      <c r="B16" s="256" t="s">
        <v>63</v>
      </c>
      <c r="C16" s="257"/>
      <c r="D16" s="258"/>
      <c r="E16" s="259">
        <f>SUM(E12:E15)</f>
        <v>0</v>
      </c>
      <c r="F16" s="260">
        <f t="shared" ref="F16:AI16" si="9">SUM(F12:F15)</f>
        <v>0</v>
      </c>
      <c r="G16" s="260">
        <f t="shared" si="9"/>
        <v>0</v>
      </c>
      <c r="H16" s="260">
        <f t="shared" si="9"/>
        <v>0</v>
      </c>
      <c r="I16" s="260">
        <f t="shared" si="9"/>
        <v>0</v>
      </c>
      <c r="J16" s="260">
        <f t="shared" si="9"/>
        <v>0</v>
      </c>
      <c r="K16" s="260">
        <f t="shared" si="9"/>
        <v>0</v>
      </c>
      <c r="L16" s="260">
        <f t="shared" si="9"/>
        <v>0</v>
      </c>
      <c r="M16" s="260">
        <f t="shared" si="9"/>
        <v>0</v>
      </c>
      <c r="N16" s="260">
        <f t="shared" si="9"/>
        <v>0</v>
      </c>
      <c r="O16" s="260">
        <f t="shared" si="9"/>
        <v>0</v>
      </c>
      <c r="P16" s="260">
        <f t="shared" si="9"/>
        <v>0</v>
      </c>
      <c r="Q16" s="260">
        <f t="shared" si="9"/>
        <v>0</v>
      </c>
      <c r="R16" s="260">
        <f t="shared" si="9"/>
        <v>0</v>
      </c>
      <c r="S16" s="260">
        <f t="shared" si="9"/>
        <v>0</v>
      </c>
      <c r="T16" s="260">
        <f t="shared" si="9"/>
        <v>0</v>
      </c>
      <c r="U16" s="260">
        <f t="shared" si="9"/>
        <v>0</v>
      </c>
      <c r="V16" s="260">
        <f t="shared" si="9"/>
        <v>0</v>
      </c>
      <c r="W16" s="260">
        <f t="shared" si="9"/>
        <v>0</v>
      </c>
      <c r="X16" s="260">
        <f t="shared" si="9"/>
        <v>0</v>
      </c>
      <c r="Y16" s="260">
        <f t="shared" si="9"/>
        <v>0</v>
      </c>
      <c r="Z16" s="260">
        <f t="shared" si="9"/>
        <v>0</v>
      </c>
      <c r="AA16" s="260">
        <f t="shared" si="9"/>
        <v>0</v>
      </c>
      <c r="AB16" s="260">
        <f t="shared" si="9"/>
        <v>0</v>
      </c>
      <c r="AC16" s="260">
        <f t="shared" si="9"/>
        <v>0</v>
      </c>
      <c r="AD16" s="260">
        <f t="shared" si="9"/>
        <v>0</v>
      </c>
      <c r="AE16" s="260">
        <f t="shared" si="9"/>
        <v>0</v>
      </c>
      <c r="AF16" s="260">
        <f t="shared" si="9"/>
        <v>0</v>
      </c>
      <c r="AG16" s="260">
        <f t="shared" si="9"/>
        <v>0</v>
      </c>
      <c r="AH16" s="260">
        <f t="shared" si="9"/>
        <v>0</v>
      </c>
      <c r="AI16" s="261">
        <f t="shared" si="9"/>
        <v>0</v>
      </c>
      <c r="AJ16" s="262" t="str">
        <f>IF(SUM(AJ12:AJ15),SUM(AJ12:AJ15),"")</f>
        <v/>
      </c>
      <c r="AK16" s="263" t="str">
        <f>IF(SUM(AK12:AK15),SUM(AK12:AK15),"")</f>
        <v/>
      </c>
      <c r="AL16" s="264">
        <f>IFERROR(IF(B16&lt;&gt;"", ROUND(SUM(AL12:AL15), 0),""),)</f>
        <v>0</v>
      </c>
      <c r="AN16" s="243" t="str">
        <f t="shared" si="1"/>
        <v>Всього</v>
      </c>
      <c r="AO16" s="244"/>
      <c r="AP16" s="238" t="str">
        <f t="shared" si="4"/>
        <v/>
      </c>
      <c r="AQ16" s="239" t="str">
        <f t="shared" si="5"/>
        <v/>
      </c>
    </row>
    <row r="17" spans="1:43" ht="18.75" x14ac:dyDescent="0.3">
      <c r="A17" s="265"/>
      <c r="B17" s="266"/>
      <c r="C17" s="233"/>
      <c r="D17" s="267"/>
      <c r="E17" s="268"/>
      <c r="F17" s="269"/>
      <c r="G17" s="270"/>
      <c r="H17" s="270"/>
      <c r="I17" s="270"/>
      <c r="J17" s="270"/>
      <c r="K17" s="269"/>
      <c r="L17" s="269"/>
      <c r="M17" s="269"/>
      <c r="N17" s="270"/>
      <c r="O17" s="270"/>
      <c r="P17" s="271"/>
      <c r="Q17" s="271"/>
      <c r="R17" s="269"/>
      <c r="S17" s="269"/>
      <c r="T17" s="270"/>
      <c r="U17" s="270"/>
      <c r="V17" s="270"/>
      <c r="W17" s="270"/>
      <c r="X17" s="270"/>
      <c r="Y17" s="269"/>
      <c r="Z17" s="269"/>
      <c r="AA17" s="270"/>
      <c r="AB17" s="270"/>
      <c r="AC17" s="270"/>
      <c r="AD17" s="270"/>
      <c r="AE17" s="270"/>
      <c r="AF17" s="269"/>
      <c r="AG17" s="269"/>
      <c r="AH17" s="270"/>
      <c r="AI17" s="272"/>
      <c r="AJ17" s="273" t="str">
        <f t="shared" si="3"/>
        <v/>
      </c>
      <c r="AK17" s="274" t="str">
        <f t="shared" si="6"/>
        <v/>
      </c>
      <c r="AL17" s="275" t="str">
        <f t="shared" ref="AL17:AL22" si="10">IFERROR(IF(AK17&lt;&gt;"", ROUND(C17/$C$5*AK17*D17, 0),""),)</f>
        <v/>
      </c>
      <c r="AN17" s="236" t="str">
        <f t="shared" si="1"/>
        <v/>
      </c>
      <c r="AO17" s="237"/>
      <c r="AP17" s="238" t="str">
        <f t="shared" si="4"/>
        <v/>
      </c>
      <c r="AQ17" s="239" t="str">
        <f t="shared" si="5"/>
        <v/>
      </c>
    </row>
    <row r="18" spans="1:43" ht="18.75" x14ac:dyDescent="0.3">
      <c r="A18" s="219">
        <v>1.1000000000000001</v>
      </c>
      <c r="B18" s="276" t="s">
        <v>73</v>
      </c>
      <c r="C18" s="277"/>
      <c r="D18" s="278"/>
      <c r="E18" s="279" t="s">
        <v>37</v>
      </c>
      <c r="F18" s="280">
        <v>8</v>
      </c>
      <c r="G18" s="280">
        <v>8</v>
      </c>
      <c r="H18" s="280">
        <v>2</v>
      </c>
      <c r="I18" s="280">
        <v>2</v>
      </c>
      <c r="J18" s="281" t="s">
        <v>64</v>
      </c>
      <c r="K18" s="280">
        <v>2</v>
      </c>
      <c r="L18" s="280">
        <v>7</v>
      </c>
      <c r="M18" s="279" t="s">
        <v>37</v>
      </c>
      <c r="N18" s="280"/>
      <c r="O18" s="282"/>
      <c r="P18" s="281" t="s">
        <v>65</v>
      </c>
      <c r="Q18" s="281" t="s">
        <v>64</v>
      </c>
      <c r="R18" s="283"/>
      <c r="S18" s="280"/>
      <c r="T18" s="280"/>
      <c r="U18" s="280"/>
      <c r="V18" s="280"/>
      <c r="W18" s="281" t="s">
        <v>65</v>
      </c>
      <c r="X18" s="281" t="s">
        <v>64</v>
      </c>
      <c r="Y18" s="280"/>
      <c r="Z18" s="280"/>
      <c r="AA18" s="280"/>
      <c r="AB18" s="280"/>
      <c r="AC18" s="280"/>
      <c r="AD18" s="281" t="s">
        <v>65</v>
      </c>
      <c r="AE18" s="281" t="s">
        <v>64</v>
      </c>
      <c r="AF18" s="279" t="s">
        <v>37</v>
      </c>
      <c r="AG18" s="280"/>
      <c r="AH18" s="280"/>
      <c r="AI18" s="284"/>
      <c r="AJ18" s="285">
        <f t="shared" ref="AJ18:AJ19" si="11">IF(A18&lt;&gt;"",MROUND(SUM(E18:AI18)/8,0.5),"")</f>
        <v>3.5</v>
      </c>
      <c r="AK18" s="286">
        <f t="shared" si="6"/>
        <v>29</v>
      </c>
      <c r="AL18" s="287">
        <v>500</v>
      </c>
      <c r="AN18" s="236" t="str">
        <f t="shared" si="1"/>
        <v>Иванов Иван Иванович Охорона</v>
      </c>
      <c r="AO18" s="237"/>
      <c r="AP18" s="238">
        <f t="shared" si="4"/>
        <v>17.241379310344829</v>
      </c>
      <c r="AQ18" s="239">
        <f t="shared" si="5"/>
        <v>137.93103448275863</v>
      </c>
    </row>
    <row r="19" spans="1:43" ht="18.75" x14ac:dyDescent="0.3">
      <c r="A19" s="288">
        <v>1</v>
      </c>
      <c r="B19" s="289" t="s">
        <v>66</v>
      </c>
      <c r="C19" s="290">
        <v>23.2</v>
      </c>
      <c r="D19" s="291">
        <v>1</v>
      </c>
      <c r="E19" s="292" t="s">
        <v>37</v>
      </c>
      <c r="F19" s="241"/>
      <c r="G19" s="241"/>
      <c r="H19" s="241"/>
      <c r="I19" s="241"/>
      <c r="J19" s="281" t="s">
        <v>64</v>
      </c>
      <c r="K19" s="241"/>
      <c r="L19" s="241"/>
      <c r="M19" s="292" t="s">
        <v>37</v>
      </c>
      <c r="N19" s="241">
        <v>8</v>
      </c>
      <c r="O19" s="293">
        <v>8</v>
      </c>
      <c r="P19" s="281" t="s">
        <v>65</v>
      </c>
      <c r="Q19" s="281" t="s">
        <v>64</v>
      </c>
      <c r="R19" s="294"/>
      <c r="S19" s="241"/>
      <c r="T19" s="241">
        <v>6</v>
      </c>
      <c r="U19" s="241">
        <v>8</v>
      </c>
      <c r="V19" s="241">
        <v>6</v>
      </c>
      <c r="W19" s="281" t="s">
        <v>65</v>
      </c>
      <c r="X19" s="281" t="s">
        <v>64</v>
      </c>
      <c r="Y19" s="241">
        <v>8</v>
      </c>
      <c r="Z19" s="241">
        <v>6</v>
      </c>
      <c r="AA19" s="241">
        <v>8</v>
      </c>
      <c r="AB19" s="241">
        <v>8</v>
      </c>
      <c r="AC19" s="241">
        <v>7</v>
      </c>
      <c r="AD19" s="281" t="s">
        <v>65</v>
      </c>
      <c r="AE19" s="281" t="s">
        <v>64</v>
      </c>
      <c r="AF19" s="292" t="s">
        <v>37</v>
      </c>
      <c r="AG19" s="241">
        <v>6</v>
      </c>
      <c r="AH19" s="241">
        <v>7</v>
      </c>
      <c r="AI19" s="295">
        <v>8</v>
      </c>
      <c r="AJ19" s="285">
        <f t="shared" si="11"/>
        <v>12</v>
      </c>
      <c r="AK19" s="296">
        <f t="shared" si="6"/>
        <v>94</v>
      </c>
      <c r="AL19" s="297">
        <f>IFERROR(IF(B19&lt;&gt;"",ROUND(C19*AK19*D19,0),""),)</f>
        <v>2181</v>
      </c>
      <c r="AN19" s="236" t="str">
        <f t="shared" si="1"/>
        <v>Иванов Иван Иванович Ремонт</v>
      </c>
      <c r="AO19" s="237"/>
      <c r="AP19" s="238">
        <f t="shared" si="4"/>
        <v>23.202127659574469</v>
      </c>
      <c r="AQ19" s="239">
        <f t="shared" si="5"/>
        <v>185.61702127659575</v>
      </c>
    </row>
    <row r="20" spans="1:43" ht="18.75" x14ac:dyDescent="0.3">
      <c r="A20" s="219">
        <v>1</v>
      </c>
      <c r="B20" s="298" t="s">
        <v>67</v>
      </c>
      <c r="C20" s="277"/>
      <c r="D20" s="278"/>
      <c r="E20" s="279" t="s">
        <v>37</v>
      </c>
      <c r="F20" s="280"/>
      <c r="G20" s="280"/>
      <c r="H20" s="280">
        <v>6</v>
      </c>
      <c r="I20" s="280">
        <v>6</v>
      </c>
      <c r="J20" s="299" t="s">
        <v>64</v>
      </c>
      <c r="K20" s="280">
        <v>6</v>
      </c>
      <c r="L20" s="280"/>
      <c r="M20" s="300" t="s">
        <v>37</v>
      </c>
      <c r="N20" s="280"/>
      <c r="O20" s="282"/>
      <c r="P20" s="299" t="s">
        <v>65</v>
      </c>
      <c r="Q20" s="299" t="s">
        <v>64</v>
      </c>
      <c r="R20" s="283"/>
      <c r="S20" s="280"/>
      <c r="T20" s="280"/>
      <c r="U20" s="280"/>
      <c r="V20" s="280"/>
      <c r="W20" s="299" t="s">
        <v>65</v>
      </c>
      <c r="X20" s="299" t="s">
        <v>64</v>
      </c>
      <c r="Y20" s="280"/>
      <c r="Z20" s="280"/>
      <c r="AA20" s="280"/>
      <c r="AB20" s="280"/>
      <c r="AC20" s="280">
        <v>1</v>
      </c>
      <c r="AD20" s="299" t="s">
        <v>65</v>
      </c>
      <c r="AE20" s="299" t="s">
        <v>64</v>
      </c>
      <c r="AF20" s="279" t="s">
        <v>37</v>
      </c>
      <c r="AG20" s="280"/>
      <c r="AH20" s="280">
        <v>1</v>
      </c>
      <c r="AI20" s="301"/>
      <c r="AJ20" s="285">
        <f>IF(A20&lt;&gt;"",MROUND(SUM(E20:AI20)/8,0.5),"")</f>
        <v>2.5</v>
      </c>
      <c r="AK20" s="274">
        <f>IF(SUM(E20:AI20),SUM(E20:AI20),"")</f>
        <v>20</v>
      </c>
      <c r="AL20" s="302">
        <v>1203</v>
      </c>
      <c r="AN20" s="236" t="str">
        <f>IF(B20&lt;&gt;"",B20,"")</f>
        <v>Иванов Иван Иванович Подорожні листи</v>
      </c>
      <c r="AO20" s="237"/>
      <c r="AP20" s="238">
        <f>IFERROR(AL20/AK20,"")</f>
        <v>60.15</v>
      </c>
      <c r="AQ20" s="239">
        <f t="shared" si="5"/>
        <v>481.2</v>
      </c>
    </row>
    <row r="21" spans="1:43" ht="18.75" x14ac:dyDescent="0.3">
      <c r="A21" s="303">
        <v>1</v>
      </c>
      <c r="B21" s="304" t="s">
        <v>68</v>
      </c>
      <c r="C21" s="233"/>
      <c r="D21" s="222"/>
      <c r="E21" s="305">
        <f>SUM(E18:E20)</f>
        <v>0</v>
      </c>
      <c r="F21" s="306">
        <f t="shared" ref="F21:AI21" si="12">SUM(F18:F20)</f>
        <v>8</v>
      </c>
      <c r="G21" s="306">
        <f t="shared" si="12"/>
        <v>8</v>
      </c>
      <c r="H21" s="306">
        <f t="shared" si="12"/>
        <v>8</v>
      </c>
      <c r="I21" s="306">
        <f t="shared" si="12"/>
        <v>8</v>
      </c>
      <c r="J21" s="306">
        <f t="shared" si="12"/>
        <v>0</v>
      </c>
      <c r="K21" s="306">
        <f t="shared" si="12"/>
        <v>8</v>
      </c>
      <c r="L21" s="306">
        <f t="shared" si="12"/>
        <v>7</v>
      </c>
      <c r="M21" s="306">
        <f t="shared" si="12"/>
        <v>0</v>
      </c>
      <c r="N21" s="306">
        <f t="shared" si="12"/>
        <v>8</v>
      </c>
      <c r="O21" s="306">
        <f t="shared" si="12"/>
        <v>8</v>
      </c>
      <c r="P21" s="306">
        <f t="shared" si="12"/>
        <v>0</v>
      </c>
      <c r="Q21" s="306">
        <f t="shared" si="12"/>
        <v>0</v>
      </c>
      <c r="R21" s="306">
        <f t="shared" si="12"/>
        <v>0</v>
      </c>
      <c r="S21" s="306">
        <f t="shared" si="12"/>
        <v>0</v>
      </c>
      <c r="T21" s="306">
        <f t="shared" si="12"/>
        <v>6</v>
      </c>
      <c r="U21" s="306">
        <f t="shared" si="12"/>
        <v>8</v>
      </c>
      <c r="V21" s="306">
        <f t="shared" si="12"/>
        <v>6</v>
      </c>
      <c r="W21" s="306">
        <f t="shared" si="12"/>
        <v>0</v>
      </c>
      <c r="X21" s="306">
        <f t="shared" si="12"/>
        <v>0</v>
      </c>
      <c r="Y21" s="306">
        <f t="shared" si="12"/>
        <v>8</v>
      </c>
      <c r="Z21" s="306">
        <f t="shared" si="12"/>
        <v>6</v>
      </c>
      <c r="AA21" s="306">
        <f t="shared" si="12"/>
        <v>8</v>
      </c>
      <c r="AB21" s="306">
        <f t="shared" si="12"/>
        <v>8</v>
      </c>
      <c r="AC21" s="306">
        <f t="shared" si="12"/>
        <v>8</v>
      </c>
      <c r="AD21" s="306">
        <f t="shared" si="12"/>
        <v>0</v>
      </c>
      <c r="AE21" s="306">
        <f t="shared" si="12"/>
        <v>0</v>
      </c>
      <c r="AF21" s="307">
        <f t="shared" si="12"/>
        <v>0</v>
      </c>
      <c r="AG21" s="306">
        <f t="shared" si="12"/>
        <v>6</v>
      </c>
      <c r="AH21" s="306">
        <f t="shared" si="12"/>
        <v>8</v>
      </c>
      <c r="AI21" s="308">
        <f t="shared" si="12"/>
        <v>8</v>
      </c>
      <c r="AJ21" s="309">
        <f>IF(SUM(AJ18:AJ20),SUM(AJ18:AJ20),"")</f>
        <v>18</v>
      </c>
      <c r="AK21" s="310">
        <f>IF(SUM(AK18:AK20),SUM(AK18:AK20),"")</f>
        <v>143</v>
      </c>
      <c r="AL21" s="311">
        <f>IF(SUM(AL18:AL20),SUM(AL18:AL20),"")</f>
        <v>3884</v>
      </c>
      <c r="AN21" s="243" t="str">
        <f>IF(B21&lt;&gt;"",B21,"")</f>
        <v>Иванов Иван Иванович ВСЕГО</v>
      </c>
      <c r="AO21" s="244"/>
      <c r="AP21" s="238">
        <f>IFERROR(AL21/AK21,"")</f>
        <v>27.16083916083916</v>
      </c>
      <c r="AQ21" s="239">
        <f t="shared" si="5"/>
        <v>217.28671328671328</v>
      </c>
    </row>
    <row r="22" spans="1:43" ht="18.75" x14ac:dyDescent="0.3">
      <c r="A22" s="265"/>
      <c r="B22" s="312"/>
      <c r="C22" s="277"/>
      <c r="D22" s="313"/>
      <c r="E22" s="268"/>
      <c r="F22" s="269"/>
      <c r="G22" s="270"/>
      <c r="H22" s="270"/>
      <c r="I22" s="270"/>
      <c r="J22" s="270"/>
      <c r="K22" s="269"/>
      <c r="L22" s="269"/>
      <c r="M22" s="269"/>
      <c r="N22" s="270"/>
      <c r="O22" s="314"/>
      <c r="P22" s="315"/>
      <c r="Q22" s="270"/>
      <c r="R22" s="269"/>
      <c r="S22" s="269"/>
      <c r="T22" s="270"/>
      <c r="U22" s="270"/>
      <c r="V22" s="270"/>
      <c r="W22" s="270"/>
      <c r="X22" s="270"/>
      <c r="Y22" s="269"/>
      <c r="Z22" s="269"/>
      <c r="AA22" s="270"/>
      <c r="AB22" s="270"/>
      <c r="AC22" s="270"/>
      <c r="AD22" s="270"/>
      <c r="AE22" s="270"/>
      <c r="AF22" s="269"/>
      <c r="AG22" s="269"/>
      <c r="AH22" s="270"/>
      <c r="AI22" s="272"/>
      <c r="AJ22" s="273" t="str">
        <f t="shared" si="3"/>
        <v/>
      </c>
      <c r="AK22" s="274" t="str">
        <f t="shared" si="6"/>
        <v/>
      </c>
      <c r="AL22" s="275" t="str">
        <f t="shared" si="10"/>
        <v/>
      </c>
      <c r="AN22" s="243" t="str">
        <f t="shared" si="1"/>
        <v/>
      </c>
      <c r="AO22" s="244"/>
      <c r="AP22" s="238" t="str">
        <f t="shared" si="4"/>
        <v/>
      </c>
      <c r="AQ22" s="239" t="str">
        <f t="shared" si="5"/>
        <v/>
      </c>
    </row>
    <row r="23" spans="1:43" ht="18.75" x14ac:dyDescent="0.3">
      <c r="A23" s="219">
        <v>2</v>
      </c>
      <c r="B23" s="316"/>
      <c r="C23" s="233"/>
      <c r="D23" s="267"/>
      <c r="E23" s="279"/>
      <c r="F23" s="280"/>
      <c r="G23" s="280"/>
      <c r="H23" s="280"/>
      <c r="I23" s="280"/>
      <c r="J23" s="281"/>
      <c r="K23" s="280"/>
      <c r="L23" s="280"/>
      <c r="M23" s="279"/>
      <c r="N23" s="280"/>
      <c r="O23" s="280"/>
      <c r="P23" s="281"/>
      <c r="Q23" s="281"/>
      <c r="R23" s="280"/>
      <c r="S23" s="280"/>
      <c r="T23" s="280"/>
      <c r="U23" s="280"/>
      <c r="V23" s="280"/>
      <c r="W23" s="281"/>
      <c r="X23" s="281"/>
      <c r="Y23" s="280"/>
      <c r="Z23" s="280"/>
      <c r="AA23" s="280"/>
      <c r="AB23" s="280"/>
      <c r="AC23" s="280"/>
      <c r="AD23" s="281"/>
      <c r="AE23" s="281"/>
      <c r="AF23" s="279"/>
      <c r="AG23" s="280"/>
      <c r="AH23" s="280"/>
      <c r="AI23" s="284"/>
      <c r="AJ23" s="285">
        <f t="shared" ref="AJ23:AJ24" si="13">IF(A23&lt;&gt;"",MROUND(SUM(E23:AI23)/8,0.5),"")</f>
        <v>0</v>
      </c>
      <c r="AK23" s="274" t="str">
        <f t="shared" si="6"/>
        <v/>
      </c>
      <c r="AL23" s="287">
        <v>2500</v>
      </c>
      <c r="AN23" s="243" t="str">
        <f t="shared" si="1"/>
        <v/>
      </c>
      <c r="AO23" s="244"/>
      <c r="AP23" s="238" t="str">
        <f t="shared" si="4"/>
        <v/>
      </c>
      <c r="AQ23" s="239" t="str">
        <f t="shared" si="5"/>
        <v/>
      </c>
    </row>
    <row r="24" spans="1:43" ht="18.75" x14ac:dyDescent="0.3">
      <c r="A24" s="288">
        <v>2</v>
      </c>
      <c r="B24" s="289"/>
      <c r="C24" s="290">
        <v>23.2</v>
      </c>
      <c r="D24" s="317">
        <v>1</v>
      </c>
      <c r="E24" s="292"/>
      <c r="F24" s="241"/>
      <c r="G24" s="241"/>
      <c r="H24" s="241"/>
      <c r="I24" s="241"/>
      <c r="J24" s="281"/>
      <c r="K24" s="241"/>
      <c r="L24" s="241"/>
      <c r="M24" s="292"/>
      <c r="N24" s="241"/>
      <c r="O24" s="241"/>
      <c r="P24" s="281"/>
      <c r="Q24" s="281"/>
      <c r="R24" s="241"/>
      <c r="S24" s="241"/>
      <c r="T24" s="241"/>
      <c r="U24" s="241"/>
      <c r="V24" s="241"/>
      <c r="W24" s="281"/>
      <c r="X24" s="281"/>
      <c r="Y24" s="241"/>
      <c r="Z24" s="241"/>
      <c r="AA24" s="241"/>
      <c r="AB24" s="241"/>
      <c r="AC24" s="241"/>
      <c r="AD24" s="281"/>
      <c r="AE24" s="281"/>
      <c r="AF24" s="292"/>
      <c r="AG24" s="241"/>
      <c r="AH24" s="241"/>
      <c r="AI24" s="295"/>
      <c r="AJ24" s="285">
        <f t="shared" si="13"/>
        <v>0</v>
      </c>
      <c r="AK24" s="296" t="str">
        <f t="shared" si="6"/>
        <v/>
      </c>
      <c r="AL24" s="297" t="str">
        <f>IFERROR(IF(B24&lt;&gt;"",ROUND(C24*AK24*D24,0),""),)</f>
        <v/>
      </c>
      <c r="AN24" s="243" t="str">
        <f t="shared" si="1"/>
        <v/>
      </c>
      <c r="AO24" s="244"/>
      <c r="AP24" s="238" t="str">
        <f t="shared" si="4"/>
        <v/>
      </c>
      <c r="AQ24" s="239" t="str">
        <f t="shared" si="5"/>
        <v/>
      </c>
    </row>
    <row r="25" spans="1:43" ht="18.75" x14ac:dyDescent="0.3">
      <c r="A25" s="219">
        <v>2</v>
      </c>
      <c r="B25" s="318"/>
      <c r="C25" s="233"/>
      <c r="D25" s="319"/>
      <c r="E25" s="279"/>
      <c r="F25" s="320"/>
      <c r="G25" s="320"/>
      <c r="H25" s="320"/>
      <c r="I25" s="320"/>
      <c r="J25" s="281"/>
      <c r="K25" s="320"/>
      <c r="L25" s="320"/>
      <c r="M25" s="300"/>
      <c r="N25" s="320"/>
      <c r="O25" s="320"/>
      <c r="P25" s="281"/>
      <c r="Q25" s="281"/>
      <c r="R25" s="320"/>
      <c r="S25" s="320"/>
      <c r="T25" s="320"/>
      <c r="U25" s="320"/>
      <c r="V25" s="320"/>
      <c r="W25" s="281"/>
      <c r="X25" s="281"/>
      <c r="Y25" s="320"/>
      <c r="Z25" s="320"/>
      <c r="AA25" s="320"/>
      <c r="AB25" s="320"/>
      <c r="AC25" s="320"/>
      <c r="AD25" s="281"/>
      <c r="AE25" s="281"/>
      <c r="AF25" s="300"/>
      <c r="AG25" s="320"/>
      <c r="AH25" s="320"/>
      <c r="AI25" s="321"/>
      <c r="AJ25" s="285">
        <f>IF(A25&lt;&gt;"",MROUND(SUM(E25:AI25)/8,0.5),"")</f>
        <v>0</v>
      </c>
      <c r="AK25" s="296" t="str">
        <f t="shared" ref="AK25" si="14">IF(SUM(E25:AI25),SUM(E25:AI25),"")</f>
        <v/>
      </c>
      <c r="AL25" s="322">
        <v>1612</v>
      </c>
      <c r="AN25" s="243" t="str">
        <f>IF(B26&lt;&gt;"",B26,"")</f>
        <v/>
      </c>
      <c r="AO25" s="244"/>
      <c r="AP25" s="238" t="str">
        <f>IFERROR(AL26/AK26,"")</f>
        <v/>
      </c>
      <c r="AQ25" s="239" t="str">
        <f t="shared" si="5"/>
        <v/>
      </c>
    </row>
    <row r="26" spans="1:43" s="184" customFormat="1" ht="18.75" x14ac:dyDescent="0.3">
      <c r="A26" s="323">
        <v>2</v>
      </c>
      <c r="B26" s="324"/>
      <c r="C26" s="325"/>
      <c r="D26" s="326"/>
      <c r="E26" s="305">
        <f>SUM(E23:E25)</f>
        <v>0</v>
      </c>
      <c r="F26" s="306">
        <f t="shared" ref="F26:AI26" si="15">SUM(F23:F25)</f>
        <v>0</v>
      </c>
      <c r="G26" s="306">
        <f t="shared" si="15"/>
        <v>0</v>
      </c>
      <c r="H26" s="306">
        <f t="shared" si="15"/>
        <v>0</v>
      </c>
      <c r="I26" s="306">
        <f t="shared" si="15"/>
        <v>0</v>
      </c>
      <c r="J26" s="306">
        <f t="shared" si="15"/>
        <v>0</v>
      </c>
      <c r="K26" s="306">
        <f t="shared" si="15"/>
        <v>0</v>
      </c>
      <c r="L26" s="306">
        <f t="shared" si="15"/>
        <v>0</v>
      </c>
      <c r="M26" s="306">
        <f t="shared" si="15"/>
        <v>0</v>
      </c>
      <c r="N26" s="306">
        <f t="shared" si="15"/>
        <v>0</v>
      </c>
      <c r="O26" s="306">
        <f t="shared" si="15"/>
        <v>0</v>
      </c>
      <c r="P26" s="306">
        <f t="shared" si="15"/>
        <v>0</v>
      </c>
      <c r="Q26" s="306">
        <f t="shared" si="15"/>
        <v>0</v>
      </c>
      <c r="R26" s="306">
        <f t="shared" si="15"/>
        <v>0</v>
      </c>
      <c r="S26" s="306">
        <f t="shared" si="15"/>
        <v>0</v>
      </c>
      <c r="T26" s="306">
        <f t="shared" si="15"/>
        <v>0</v>
      </c>
      <c r="U26" s="306">
        <f t="shared" si="15"/>
        <v>0</v>
      </c>
      <c r="V26" s="306">
        <f t="shared" si="15"/>
        <v>0</v>
      </c>
      <c r="W26" s="306">
        <f t="shared" si="15"/>
        <v>0</v>
      </c>
      <c r="X26" s="306">
        <f t="shared" si="15"/>
        <v>0</v>
      </c>
      <c r="Y26" s="306">
        <f t="shared" si="15"/>
        <v>0</v>
      </c>
      <c r="Z26" s="306">
        <f t="shared" si="15"/>
        <v>0</v>
      </c>
      <c r="AA26" s="306">
        <f t="shared" si="15"/>
        <v>0</v>
      </c>
      <c r="AB26" s="306">
        <f t="shared" si="15"/>
        <v>0</v>
      </c>
      <c r="AC26" s="306">
        <f t="shared" si="15"/>
        <v>0</v>
      </c>
      <c r="AD26" s="306">
        <f t="shared" si="15"/>
        <v>0</v>
      </c>
      <c r="AE26" s="306">
        <f t="shared" si="15"/>
        <v>0</v>
      </c>
      <c r="AF26" s="307">
        <f t="shared" si="15"/>
        <v>0</v>
      </c>
      <c r="AG26" s="306">
        <f t="shared" si="15"/>
        <v>0</v>
      </c>
      <c r="AH26" s="306">
        <f t="shared" si="15"/>
        <v>0</v>
      </c>
      <c r="AI26" s="308">
        <f t="shared" si="15"/>
        <v>0</v>
      </c>
      <c r="AJ26" s="309" t="str">
        <f>IF(SUM(AJ23:AJ25),SUM(AJ23:AJ25),"")</f>
        <v/>
      </c>
      <c r="AK26" s="310" t="str">
        <f>IF(SUM(AK23:AK25),SUM(AK23:AK25),"")</f>
        <v/>
      </c>
      <c r="AL26" s="311">
        <f>IF(SUM(AL23:AL25),SUM(AL23:AL25),"")</f>
        <v>4112</v>
      </c>
      <c r="AN26" s="243" t="e">
        <f>IF(#REF!&lt;&gt;"",#REF!,"")</f>
        <v>#REF!</v>
      </c>
      <c r="AO26" s="327"/>
      <c r="AP26" s="238" t="str">
        <f>IFERROR(#REF!/#REF!,"")</f>
        <v/>
      </c>
      <c r="AQ26" s="239" t="str">
        <f t="shared" si="5"/>
        <v/>
      </c>
    </row>
    <row r="27" spans="1:43" x14ac:dyDescent="0.25">
      <c r="A27" s="328"/>
      <c r="B27" s="328"/>
      <c r="C27" s="328"/>
      <c r="D27" s="329"/>
      <c r="E27" s="244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9"/>
      <c r="AJ27" s="244"/>
      <c r="AK27" s="330"/>
      <c r="AL27" s="244"/>
      <c r="AN27" s="243" t="str">
        <f>IF(B28&lt;&gt;"",B28,"")</f>
        <v/>
      </c>
      <c r="AO27" s="244"/>
      <c r="AP27" s="238" t="str">
        <f>IFERROR(AL28/AK28,"")</f>
        <v/>
      </c>
      <c r="AQ27" s="239" t="str">
        <f t="shared" si="5"/>
        <v/>
      </c>
    </row>
    <row r="28" spans="1:43" ht="18.75" x14ac:dyDescent="0.3">
      <c r="A28" s="219">
        <v>4</v>
      </c>
      <c r="B28" s="318"/>
      <c r="C28" s="233"/>
      <c r="D28" s="331"/>
      <c r="E28" s="279"/>
      <c r="F28" s="280"/>
      <c r="G28" s="280"/>
      <c r="H28" s="280"/>
      <c r="I28" s="280"/>
      <c r="J28" s="299"/>
      <c r="K28" s="280"/>
      <c r="L28" s="280"/>
      <c r="M28" s="279"/>
      <c r="N28" s="280"/>
      <c r="O28" s="280"/>
      <c r="P28" s="299"/>
      <c r="Q28" s="299"/>
      <c r="R28" s="280"/>
      <c r="S28" s="280"/>
      <c r="T28" s="280"/>
      <c r="U28" s="280"/>
      <c r="V28" s="280"/>
      <c r="W28" s="299"/>
      <c r="X28" s="299"/>
      <c r="Y28" s="280"/>
      <c r="Z28" s="280"/>
      <c r="AA28" s="280"/>
      <c r="AB28" s="280"/>
      <c r="AC28" s="280"/>
      <c r="AD28" s="299"/>
      <c r="AE28" s="299"/>
      <c r="AF28" s="279"/>
      <c r="AG28" s="280"/>
      <c r="AH28" s="280"/>
      <c r="AI28" s="301"/>
      <c r="AJ28" s="285">
        <f t="shared" ref="AJ28:AJ29" si="16">IF(A28&lt;&gt;"",MROUND(SUM(E28:AI28)/8,0.5),"")</f>
        <v>0</v>
      </c>
      <c r="AK28" s="274" t="str">
        <f t="shared" ref="AK28:AK31" si="17">IF(SUM(E28:AI28),SUM(E28:AI28),"")</f>
        <v/>
      </c>
      <c r="AL28" s="287">
        <v>2000</v>
      </c>
      <c r="AN28" s="243" t="str">
        <f>IF(B29&lt;&gt;"",B29,"")</f>
        <v/>
      </c>
      <c r="AO28" s="244"/>
      <c r="AP28" s="238" t="str">
        <f>IFERROR(AL29/AK29,"")</f>
        <v/>
      </c>
      <c r="AQ28" s="239" t="str">
        <f t="shared" si="5"/>
        <v/>
      </c>
    </row>
    <row r="29" spans="1:43" ht="18.75" x14ac:dyDescent="0.3">
      <c r="A29" s="288">
        <v>4</v>
      </c>
      <c r="B29" s="289"/>
      <c r="C29" s="290">
        <v>23.2</v>
      </c>
      <c r="D29" s="317">
        <v>1</v>
      </c>
      <c r="E29" s="292"/>
      <c r="F29" s="241"/>
      <c r="G29" s="241"/>
      <c r="H29" s="241"/>
      <c r="I29" s="241"/>
      <c r="J29" s="281"/>
      <c r="K29" s="241"/>
      <c r="L29" s="241"/>
      <c r="M29" s="292"/>
      <c r="N29" s="241"/>
      <c r="O29" s="241"/>
      <c r="P29" s="281"/>
      <c r="Q29" s="281"/>
      <c r="R29" s="241"/>
      <c r="S29" s="241"/>
      <c r="T29" s="241"/>
      <c r="U29" s="241"/>
      <c r="V29" s="241"/>
      <c r="W29" s="281"/>
      <c r="X29" s="281"/>
      <c r="Y29" s="241"/>
      <c r="Z29" s="241"/>
      <c r="AA29" s="241"/>
      <c r="AB29" s="241"/>
      <c r="AC29" s="241"/>
      <c r="AD29" s="281"/>
      <c r="AE29" s="281"/>
      <c r="AF29" s="292"/>
      <c r="AG29" s="241"/>
      <c r="AH29" s="241"/>
      <c r="AI29" s="295"/>
      <c r="AJ29" s="285">
        <f t="shared" si="16"/>
        <v>0</v>
      </c>
      <c r="AK29" s="274" t="str">
        <f t="shared" si="17"/>
        <v/>
      </c>
      <c r="AL29" s="297" t="str">
        <f>IFERROR(IF(B29&lt;&gt;"",ROUND(C29*AK29*D29,0),""),)</f>
        <v/>
      </c>
      <c r="AN29" s="243" t="str">
        <f>IF(B31&lt;&gt;"",B31,"")</f>
        <v/>
      </c>
      <c r="AO29" s="244"/>
      <c r="AP29" s="238" t="str">
        <f>IFERROR(AL31/AK31,"")</f>
        <v/>
      </c>
      <c r="AQ29" s="239" t="str">
        <f t="shared" si="5"/>
        <v/>
      </c>
    </row>
    <row r="30" spans="1:43" ht="18.75" x14ac:dyDescent="0.3">
      <c r="A30" s="219">
        <v>4</v>
      </c>
      <c r="B30" s="318"/>
      <c r="C30" s="233"/>
      <c r="D30" s="331"/>
      <c r="E30" s="279"/>
      <c r="F30" s="280"/>
      <c r="G30" s="280"/>
      <c r="H30" s="280"/>
      <c r="I30" s="280"/>
      <c r="J30" s="299"/>
      <c r="K30" s="280"/>
      <c r="L30" s="280"/>
      <c r="M30" s="300"/>
      <c r="N30" s="280"/>
      <c r="O30" s="280"/>
      <c r="P30" s="299"/>
      <c r="Q30" s="299"/>
      <c r="R30" s="280"/>
      <c r="S30" s="280"/>
      <c r="T30" s="280"/>
      <c r="U30" s="280"/>
      <c r="V30" s="280"/>
      <c r="W30" s="299"/>
      <c r="X30" s="299"/>
      <c r="Y30" s="280"/>
      <c r="Z30" s="280"/>
      <c r="AA30" s="280"/>
      <c r="AB30" s="280"/>
      <c r="AC30" s="280"/>
      <c r="AD30" s="299"/>
      <c r="AE30" s="299"/>
      <c r="AF30" s="279"/>
      <c r="AG30" s="280"/>
      <c r="AH30" s="280"/>
      <c r="AI30" s="301"/>
      <c r="AJ30" s="285">
        <f>IF(A30&lt;&gt;"",MROUND(SUM(E30:AI30)/8,0.5),"")</f>
        <v>0</v>
      </c>
      <c r="AK30" s="274" t="str">
        <f t="shared" si="17"/>
        <v/>
      </c>
      <c r="AL30" s="322">
        <v>3838</v>
      </c>
      <c r="AN30" s="243" t="str">
        <f>IF(B32&lt;&gt;"",B32,"")</f>
        <v/>
      </c>
      <c r="AO30" s="244"/>
      <c r="AP30" s="332" t="str">
        <f>IFERROR(AL32/AK32,"")</f>
        <v/>
      </c>
      <c r="AQ30" s="333" t="str">
        <f t="shared" si="5"/>
        <v/>
      </c>
    </row>
    <row r="31" spans="1:43" ht="18.75" x14ac:dyDescent="0.3">
      <c r="A31" s="219">
        <v>4</v>
      </c>
      <c r="B31" s="334"/>
      <c r="C31" s="335"/>
      <c r="D31" s="336"/>
      <c r="E31" s="279"/>
      <c r="F31" s="280"/>
      <c r="G31" s="280"/>
      <c r="H31" s="280"/>
      <c r="I31" s="280"/>
      <c r="J31" s="299"/>
      <c r="K31" s="280"/>
      <c r="L31" s="280"/>
      <c r="M31" s="300"/>
      <c r="N31" s="280"/>
      <c r="O31" s="280"/>
      <c r="P31" s="299"/>
      <c r="Q31" s="299"/>
      <c r="R31" s="280"/>
      <c r="S31" s="280"/>
      <c r="T31" s="280"/>
      <c r="U31" s="280"/>
      <c r="V31" s="280"/>
      <c r="W31" s="299"/>
      <c r="X31" s="299"/>
      <c r="Y31" s="280"/>
      <c r="Z31" s="280"/>
      <c r="AA31" s="280"/>
      <c r="AB31" s="280"/>
      <c r="AC31" s="280"/>
      <c r="AD31" s="299"/>
      <c r="AE31" s="299"/>
      <c r="AF31" s="279"/>
      <c r="AG31" s="280"/>
      <c r="AH31" s="280"/>
      <c r="AI31" s="284"/>
      <c r="AJ31" s="285">
        <f>IF(A31&lt;&gt;"",MROUND(SUM(E31:AI31)/8,0.5),"")</f>
        <v>0</v>
      </c>
      <c r="AK31" s="286" t="str">
        <f t="shared" si="17"/>
        <v/>
      </c>
      <c r="AL31" s="322">
        <v>3635</v>
      </c>
      <c r="AN31" s="243" t="str">
        <f>IF(B34&lt;&gt;"",B34,"")</f>
        <v>ВСЬОГО</v>
      </c>
      <c r="AO31" s="244"/>
      <c r="AP31" s="337" t="str">
        <f>IFERROR(AL34/AK34,"")</f>
        <v/>
      </c>
      <c r="AQ31" s="337" t="str">
        <f t="shared" si="5"/>
        <v/>
      </c>
    </row>
    <row r="32" spans="1:43" ht="18.75" x14ac:dyDescent="0.3">
      <c r="A32" s="323">
        <v>4</v>
      </c>
      <c r="B32" s="338"/>
      <c r="C32" s="339"/>
      <c r="D32" s="326"/>
      <c r="E32" s="340">
        <f>SUM(E28:E31)</f>
        <v>0</v>
      </c>
      <c r="F32" s="340">
        <f t="shared" ref="F32:AI32" si="18">SUM(F28:F31)</f>
        <v>0</v>
      </c>
      <c r="G32" s="340">
        <f t="shared" si="18"/>
        <v>0</v>
      </c>
      <c r="H32" s="340">
        <f t="shared" si="18"/>
        <v>0</v>
      </c>
      <c r="I32" s="340">
        <f t="shared" si="18"/>
        <v>0</v>
      </c>
      <c r="J32" s="340">
        <f t="shared" si="18"/>
        <v>0</v>
      </c>
      <c r="K32" s="340">
        <f t="shared" si="18"/>
        <v>0</v>
      </c>
      <c r="L32" s="340">
        <f t="shared" si="18"/>
        <v>0</v>
      </c>
      <c r="M32" s="340">
        <f t="shared" si="18"/>
        <v>0</v>
      </c>
      <c r="N32" s="340">
        <f t="shared" si="18"/>
        <v>0</v>
      </c>
      <c r="O32" s="340">
        <f t="shared" si="18"/>
        <v>0</v>
      </c>
      <c r="P32" s="340">
        <f t="shared" si="18"/>
        <v>0</v>
      </c>
      <c r="Q32" s="340">
        <f t="shared" si="18"/>
        <v>0</v>
      </c>
      <c r="R32" s="340">
        <f t="shared" si="18"/>
        <v>0</v>
      </c>
      <c r="S32" s="340">
        <f t="shared" si="18"/>
        <v>0</v>
      </c>
      <c r="T32" s="340">
        <f t="shared" si="18"/>
        <v>0</v>
      </c>
      <c r="U32" s="340">
        <f t="shared" si="18"/>
        <v>0</v>
      </c>
      <c r="V32" s="340">
        <f t="shared" si="18"/>
        <v>0</v>
      </c>
      <c r="W32" s="340">
        <f t="shared" si="18"/>
        <v>0</v>
      </c>
      <c r="X32" s="340">
        <f t="shared" si="18"/>
        <v>0</v>
      </c>
      <c r="Y32" s="340">
        <f t="shared" si="18"/>
        <v>0</v>
      </c>
      <c r="Z32" s="340">
        <f t="shared" si="18"/>
        <v>0</v>
      </c>
      <c r="AA32" s="340">
        <f t="shared" si="18"/>
        <v>0</v>
      </c>
      <c r="AB32" s="340">
        <f t="shared" si="18"/>
        <v>0</v>
      </c>
      <c r="AC32" s="340">
        <f t="shared" si="18"/>
        <v>0</v>
      </c>
      <c r="AD32" s="340">
        <f t="shared" si="18"/>
        <v>0</v>
      </c>
      <c r="AE32" s="340">
        <f t="shared" si="18"/>
        <v>0</v>
      </c>
      <c r="AF32" s="340">
        <f t="shared" si="18"/>
        <v>0</v>
      </c>
      <c r="AG32" s="340">
        <f t="shared" si="18"/>
        <v>0</v>
      </c>
      <c r="AH32" s="340">
        <f t="shared" si="18"/>
        <v>0</v>
      </c>
      <c r="AI32" s="341">
        <f t="shared" si="18"/>
        <v>0</v>
      </c>
      <c r="AJ32" s="342" t="str">
        <f>IF(SUM(AJ28:AJ31),SUM(AJ28:AJ31),"")</f>
        <v/>
      </c>
      <c r="AK32" s="310" t="str">
        <f>IF(SUM(AK28:AK31),SUM(AK28:AK31),"")</f>
        <v/>
      </c>
      <c r="AL32" s="342">
        <f>IF(SUM(AL28:AL31),SUM(AL28:AL31),"")</f>
        <v>9473</v>
      </c>
    </row>
    <row r="33" spans="1:51" ht="18.75" x14ac:dyDescent="0.3">
      <c r="A33" s="328"/>
      <c r="B33" s="343"/>
      <c r="C33" s="328"/>
      <c r="D33" s="329"/>
      <c r="E33" s="244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9"/>
      <c r="AJ33" s="244"/>
      <c r="AK33" s="329"/>
      <c r="AL33" s="244"/>
      <c r="AM33" s="155"/>
      <c r="AN33" s="110"/>
    </row>
    <row r="34" spans="1:51" ht="18.75" x14ac:dyDescent="0.3">
      <c r="A34" s="148"/>
      <c r="B34" s="344" t="s">
        <v>43</v>
      </c>
      <c r="C34" s="148"/>
      <c r="D34" s="345"/>
      <c r="E34" s="75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345"/>
      <c r="AJ34" s="346"/>
      <c r="AK34" s="347"/>
      <c r="AL34" s="346"/>
    </row>
    <row r="37" spans="1:51" ht="18.75" x14ac:dyDescent="0.3">
      <c r="A37" s="348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</row>
    <row r="38" spans="1:51" ht="18.75" x14ac:dyDescent="0.3">
      <c r="A38" s="350"/>
      <c r="B38" s="349"/>
      <c r="C38" s="351"/>
      <c r="D38" s="351"/>
      <c r="E38" s="352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3"/>
      <c r="AL38" s="354"/>
    </row>
    <row r="40" spans="1:51" ht="20.25" x14ac:dyDescent="0.3">
      <c r="A40" s="164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447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20.25" x14ac:dyDescent="0.3">
      <c r="A41" s="164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447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20.25" x14ac:dyDescent="0.3">
      <c r="A42" s="164"/>
      <c r="B42" s="22"/>
      <c r="C42" s="22"/>
      <c r="D42" s="22"/>
      <c r="E42" s="22"/>
      <c r="F42" s="22"/>
      <c r="G42" s="22"/>
      <c r="H42" s="22"/>
      <c r="I42" s="165"/>
      <c r="J42" s="165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165"/>
      <c r="W42" s="165"/>
      <c r="X42" s="165"/>
      <c r="Y42" s="165"/>
      <c r="Z42" s="165"/>
      <c r="AA42" s="165"/>
      <c r="AB42" s="165"/>
      <c r="AC42" s="165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x14ac:dyDescent="0.25">
      <c r="A44" s="165"/>
      <c r="B44" s="166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x14ac:dyDescent="0.25">
      <c r="A45" s="165"/>
      <c r="B45" s="166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x14ac:dyDescent="0.25">
      <c r="A46" s="165"/>
      <c r="B46" s="165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x14ac:dyDescent="0.25">
      <c r="A47" s="165"/>
      <c r="B47" s="16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x14ac:dyDescent="0.25">
      <c r="A48" s="165"/>
      <c r="B48" s="16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x14ac:dyDescent="0.25">
      <c r="A49" s="165"/>
      <c r="B49" s="4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x14ac:dyDescent="0.25">
      <c r="A50" s="165"/>
      <c r="B50" s="448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x14ac:dyDescent="0.25">
      <c r="A51" s="165"/>
      <c r="B51" s="167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x14ac:dyDescent="0.25">
      <c r="A52" s="165"/>
      <c r="B52" s="167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</sheetData>
  <conditionalFormatting sqref="E10:AI11">
    <cfRule type="expression" dxfId="0" priority="5">
      <formula>(MONTH($B$1)=MONTH(E$10))*(WEEKDAY(E$10,2)&gt;5)*NOT(ISBLANK($B$1))</formula>
    </cfRule>
  </conditionalFormatting>
  <conditionalFormatting sqref="AF10:AI11">
    <cfRule type="expression" dxfId="3" priority="4">
      <formula>DAY(AF$10)&lt;27</formula>
    </cfRule>
  </conditionalFormatting>
  <conditionalFormatting sqref="E21:AI21 E26:AI26 E32:AI32">
    <cfRule type="expression" dxfId="2" priority="3">
      <formula>E21&gt;8</formula>
    </cfRule>
  </conditionalFormatting>
  <conditionalFormatting sqref="AK21 AK26 AK32">
    <cfRule type="expression" dxfId="1" priority="2">
      <formula>(AK21&gt;$C$5)*(AK21&lt;&gt;"")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CF48"/>
  <sheetViews>
    <sheetView tabSelected="1" workbookViewId="0">
      <selection activeCell="E12" sqref="E12"/>
    </sheetView>
  </sheetViews>
  <sheetFormatPr defaultRowHeight="15" x14ac:dyDescent="0.25"/>
  <cols>
    <col min="1" max="1" width="3.28515625" customWidth="1"/>
    <col min="2" max="2" width="21.5703125" customWidth="1"/>
    <col min="3" max="3" width="5.85546875" customWidth="1"/>
    <col min="4" max="4" width="3.28515625" customWidth="1"/>
    <col min="5" max="5" width="3.140625" customWidth="1"/>
    <col min="6" max="13" width="2.7109375" customWidth="1"/>
    <col min="14" max="35" width="3" customWidth="1"/>
    <col min="36" max="36" width="4.7109375" customWidth="1"/>
    <col min="37" max="37" width="5.28515625" customWidth="1"/>
    <col min="38" max="38" width="10.1406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14062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14062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14062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14062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14062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14062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14062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14062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14062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14062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14062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14062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14062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14062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14062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14062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14062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14062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14062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14062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14062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14062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14062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14062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14062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14062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14062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14062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14062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14062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14062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14062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14062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14062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14062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14062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14062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14062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14062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14062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14062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14062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14062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14062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14062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14062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14062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14062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14062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14062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14062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14062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14062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14062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14062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14062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14062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14062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14062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14062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14062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14062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140625" customWidth="1"/>
    <col min="16166" max="16166" width="4.42578125" customWidth="1"/>
    <col min="16167" max="16167" width="9.85546875" customWidth="1"/>
    <col min="16168" max="16168" width="4.42578125" customWidth="1"/>
  </cols>
  <sheetData>
    <row r="1" spans="1:84" ht="15" customHeight="1" x14ac:dyDescent="0.35">
      <c r="B1" s="171">
        <v>43221</v>
      </c>
      <c r="C1" s="172" t="s">
        <v>0</v>
      </c>
      <c r="D1" s="172"/>
      <c r="E1" s="172"/>
      <c r="F1" s="172"/>
      <c r="G1" s="172"/>
      <c r="I1" s="172"/>
      <c r="J1" s="172"/>
      <c r="K1" s="172"/>
      <c r="L1" s="172"/>
      <c r="M1" s="172"/>
      <c r="N1" s="172"/>
      <c r="O1" s="172"/>
      <c r="R1" s="173"/>
      <c r="T1" s="172"/>
      <c r="U1" s="172"/>
      <c r="W1" s="172"/>
      <c r="X1" s="172"/>
      <c r="Y1" s="172"/>
      <c r="Z1" s="172"/>
      <c r="AA1" s="172"/>
      <c r="AB1" s="172"/>
      <c r="AC1" s="172"/>
      <c r="AD1" s="172"/>
      <c r="AE1" s="172" t="s">
        <v>57</v>
      </c>
      <c r="AF1" s="172"/>
      <c r="AG1" s="172"/>
      <c r="AH1" s="172"/>
      <c r="AI1" s="172"/>
      <c r="AJ1" s="172"/>
      <c r="AK1" s="172"/>
      <c r="AS1" s="174"/>
      <c r="AT1" s="174"/>
      <c r="AU1" s="174"/>
      <c r="AV1" s="174"/>
      <c r="AW1" s="174"/>
      <c r="AX1" s="174"/>
      <c r="AY1" s="174"/>
      <c r="BH1" s="174"/>
      <c r="BI1" s="174"/>
      <c r="BJ1" s="174"/>
      <c r="BK1" s="174"/>
      <c r="BL1" s="174"/>
    </row>
    <row r="2" spans="1:84" ht="15" customHeight="1" x14ac:dyDescent="0.35">
      <c r="A2" s="172"/>
      <c r="B2" s="5" t="str">
        <f>DAY(EOMONTH(B1,0))&amp; " дней в месяце"</f>
        <v>31 дней в месяце</v>
      </c>
      <c r="C2" s="172" t="s">
        <v>1</v>
      </c>
      <c r="F2" s="172"/>
      <c r="G2" s="172"/>
      <c r="H2" s="172"/>
      <c r="I2" s="172"/>
      <c r="J2" s="172"/>
      <c r="K2" s="7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S2" s="174"/>
      <c r="AT2" s="174"/>
      <c r="AU2" s="174"/>
      <c r="AV2" s="174"/>
      <c r="AW2" s="174"/>
      <c r="AX2" s="174"/>
      <c r="AY2" s="174"/>
      <c r="BH2" s="174"/>
      <c r="BI2" s="174"/>
      <c r="BJ2" s="174"/>
      <c r="BK2" s="174"/>
      <c r="BL2" s="174"/>
    </row>
    <row r="3" spans="1:84" ht="15" customHeight="1" x14ac:dyDescent="0.35">
      <c r="A3" s="172"/>
      <c r="B3" s="5"/>
      <c r="C3" s="175" t="str">
        <f>TEXT(B1,"[$-422] ММММ ;@")</f>
        <v xml:space="preserve"> Травень 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W3" s="172"/>
      <c r="X3" s="172"/>
      <c r="Y3" s="172"/>
      <c r="AA3" s="172"/>
      <c r="AB3" s="172" t="s">
        <v>58</v>
      </c>
      <c r="AC3" s="172"/>
      <c r="AD3" s="172"/>
      <c r="AE3" s="172"/>
      <c r="AF3" s="172"/>
      <c r="AG3" s="172"/>
      <c r="AH3" s="172"/>
      <c r="AI3" s="172"/>
      <c r="AJ3" s="172"/>
      <c r="AK3" s="172"/>
      <c r="AS3" s="174"/>
      <c r="AT3" s="174"/>
      <c r="AU3" s="174"/>
      <c r="AV3" s="174"/>
      <c r="AW3" s="174"/>
      <c r="AX3" s="174"/>
      <c r="AY3" s="174"/>
      <c r="BH3" s="174"/>
      <c r="BI3" s="174"/>
      <c r="BJ3" s="174"/>
      <c r="BK3" s="174"/>
      <c r="BL3" s="174"/>
    </row>
    <row r="4" spans="1:84" ht="15" customHeight="1" x14ac:dyDescent="0.35">
      <c r="A4" s="172"/>
      <c r="B4" s="176" t="str">
        <f>NETWORKDAYS(EOMONTH(B1,-1)+1,EOMONTH(B1,0))&amp; " рабочий день"</f>
        <v>23 рабочий день</v>
      </c>
      <c r="C4" s="177">
        <v>21</v>
      </c>
      <c r="D4" s="178" t="str">
        <f>"д"&amp;IF(AND(LEN(C4)&gt;1,--RIGHT(C4,2)&gt;=10,--RIGHT(C4,2)&lt;=19),"ней",LOOKUP(--RIGHT(C4,1),{0,1,2,5},{"ней","ень","ня","ней"}))</f>
        <v>день</v>
      </c>
      <c r="E4" s="179"/>
      <c r="F4" s="172"/>
      <c r="G4" s="172"/>
      <c r="H4" s="172"/>
      <c r="I4" s="172"/>
      <c r="J4" s="172"/>
      <c r="K4" s="172"/>
      <c r="L4" s="172"/>
      <c r="M4" s="172"/>
      <c r="O4" s="172"/>
      <c r="P4" s="172"/>
      <c r="R4" s="172"/>
      <c r="S4" s="172"/>
      <c r="T4" s="172"/>
      <c r="V4" s="18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R4" s="22"/>
      <c r="AS4" s="455"/>
      <c r="AT4" s="455"/>
      <c r="AU4" s="455"/>
      <c r="AV4" s="455"/>
      <c r="AW4" s="455"/>
      <c r="AX4" s="455"/>
      <c r="AY4" s="455"/>
      <c r="AZ4" s="22"/>
      <c r="BA4" s="22"/>
      <c r="BB4" s="22"/>
      <c r="BC4" s="22"/>
      <c r="BD4" s="22"/>
      <c r="BE4" s="22"/>
      <c r="BF4" s="22"/>
      <c r="BG4" s="22"/>
      <c r="BH4" s="455"/>
      <c r="BI4" s="455"/>
      <c r="BJ4" s="455"/>
      <c r="BK4" s="455"/>
      <c r="BL4" s="455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</row>
    <row r="5" spans="1:84" ht="15" customHeight="1" x14ac:dyDescent="0.35">
      <c r="A5" s="172"/>
      <c r="B5" s="176" t="str">
        <f>IF(B4&lt;&gt;"",LOOKUP(9^9,--MID(B4,1,ROW($1:$4)))*LOOKUP(9^9,--MID(8,1,ROW($1:$4)))&amp;" рабочих часов","")</f>
        <v>184 рабочих часов</v>
      </c>
      <c r="C5" s="180">
        <f>(C4*8)-1</f>
        <v>167</v>
      </c>
      <c r="D5" s="181" t="s">
        <v>2</v>
      </c>
      <c r="E5" s="179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AC5" s="182" t="s">
        <v>59</v>
      </c>
      <c r="AD5" s="172"/>
      <c r="AE5" s="173"/>
      <c r="AF5" s="175" t="str">
        <f>TEXT(EDATE(B1,1),"[$-422]ММММ")</f>
        <v>Червень</v>
      </c>
      <c r="AG5" s="172"/>
      <c r="AH5" s="172"/>
      <c r="AI5" s="172"/>
      <c r="AJ5" s="172"/>
      <c r="AK5" s="172"/>
      <c r="AQ5" s="183"/>
      <c r="AR5" s="22"/>
      <c r="AS5" s="455"/>
      <c r="AT5" s="455"/>
      <c r="AU5" s="455"/>
      <c r="AV5" s="455"/>
      <c r="AW5" s="455"/>
      <c r="AX5" s="455"/>
      <c r="AY5" s="455"/>
      <c r="AZ5" s="22"/>
      <c r="BA5" s="22"/>
      <c r="BB5" s="22"/>
      <c r="BC5" s="22"/>
      <c r="BD5" s="22"/>
      <c r="BE5" s="22"/>
      <c r="BF5" s="22"/>
      <c r="BG5" s="22"/>
      <c r="BH5" s="455"/>
      <c r="BI5" s="455"/>
      <c r="BJ5" s="455"/>
      <c r="BK5" s="455"/>
      <c r="BL5" s="455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</row>
    <row r="6" spans="1:84" ht="15" customHeight="1" x14ac:dyDescent="0.35">
      <c r="A6" s="174"/>
      <c r="B6" s="174"/>
      <c r="C6" s="174"/>
      <c r="D6" s="174"/>
      <c r="M6" s="174"/>
      <c r="N6" s="174"/>
      <c r="AF6" t="str">
        <f>TEXT(EDATE(B1,1),"ММММ")</f>
        <v>Июнь</v>
      </c>
      <c r="AK6" s="184"/>
      <c r="AN6" s="185"/>
      <c r="AO6" s="186"/>
      <c r="AP6" s="187" t="s">
        <v>5</v>
      </c>
      <c r="AQ6" s="449" t="s">
        <v>5</v>
      </c>
      <c r="AR6" s="22"/>
      <c r="AS6" s="455"/>
      <c r="AT6" s="455"/>
      <c r="AU6" s="455"/>
      <c r="AV6" s="455"/>
      <c r="AW6" s="455"/>
      <c r="AX6" s="455"/>
      <c r="AY6" s="455"/>
      <c r="AZ6" s="22"/>
      <c r="BA6" s="22"/>
      <c r="BB6" s="22"/>
      <c r="BC6" s="22"/>
      <c r="BD6" s="22"/>
      <c r="BE6" s="22"/>
      <c r="BF6" s="22"/>
      <c r="BG6" s="22"/>
      <c r="BH6" s="455"/>
      <c r="BI6" s="455"/>
      <c r="BJ6" s="455"/>
      <c r="BK6" s="455"/>
      <c r="BL6" s="455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</row>
    <row r="7" spans="1:84" ht="15" customHeight="1" x14ac:dyDescent="0.35">
      <c r="A7" s="16"/>
      <c r="B7" s="17"/>
      <c r="AN7" s="190"/>
      <c r="AO7" s="191"/>
      <c r="AP7" s="192" t="s">
        <v>6</v>
      </c>
      <c r="AQ7" s="449" t="s">
        <v>7</v>
      </c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461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</row>
    <row r="8" spans="1:84" ht="15" customHeight="1" x14ac:dyDescent="0.3">
      <c r="B8" s="31" t="s">
        <v>8</v>
      </c>
      <c r="C8" s="32" t="str">
        <f>C3</f>
        <v xml:space="preserve"> Травень </v>
      </c>
      <c r="H8" s="16" t="s">
        <v>9</v>
      </c>
      <c r="AN8" s="190"/>
      <c r="AO8" s="191"/>
      <c r="AP8" s="192" t="s">
        <v>10</v>
      </c>
      <c r="AQ8" s="449" t="s">
        <v>2</v>
      </c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461"/>
      <c r="BD8" s="22"/>
      <c r="BE8" s="22"/>
      <c r="BF8" s="22"/>
      <c r="BG8" s="22"/>
      <c r="BH8" s="46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</row>
    <row r="9" spans="1:84" ht="15" customHeight="1" x14ac:dyDescent="0.25">
      <c r="A9" s="193"/>
      <c r="B9" s="193"/>
      <c r="C9" s="194" t="s">
        <v>61</v>
      </c>
      <c r="D9" s="355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 t="s">
        <v>13</v>
      </c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7"/>
      <c r="AJ9" s="198" t="s">
        <v>14</v>
      </c>
      <c r="AK9" s="199" t="s">
        <v>15</v>
      </c>
      <c r="AL9" s="198" t="s">
        <v>16</v>
      </c>
      <c r="AN9" s="190"/>
      <c r="AO9" s="191"/>
      <c r="AP9" s="200" t="s">
        <v>17</v>
      </c>
      <c r="AQ9" s="450" t="s">
        <v>18</v>
      </c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461"/>
      <c r="BD9" s="463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</row>
    <row r="10" spans="1:84" ht="15" customHeight="1" x14ac:dyDescent="0.25">
      <c r="A10" s="202" t="s">
        <v>19</v>
      </c>
      <c r="B10" s="202" t="s">
        <v>20</v>
      </c>
      <c r="C10" s="203" t="s">
        <v>62</v>
      </c>
      <c r="D10" s="356" t="s">
        <v>23</v>
      </c>
      <c r="E10" s="205">
        <f>DATE(YEAR($B$1),MONTH($B$1),COLUMN(A1))</f>
        <v>43221</v>
      </c>
      <c r="F10" s="205">
        <f t="shared" ref="F10:AI10" si="0">DATE(YEAR($B$1),MONTH($B$1),COLUMN(B1))</f>
        <v>43222</v>
      </c>
      <c r="G10" s="205">
        <f t="shared" si="0"/>
        <v>43223</v>
      </c>
      <c r="H10" s="205">
        <f t="shared" si="0"/>
        <v>43224</v>
      </c>
      <c r="I10" s="205">
        <f t="shared" si="0"/>
        <v>43225</v>
      </c>
      <c r="J10" s="205">
        <f t="shared" si="0"/>
        <v>43226</v>
      </c>
      <c r="K10" s="205">
        <f t="shared" si="0"/>
        <v>43227</v>
      </c>
      <c r="L10" s="205">
        <f t="shared" si="0"/>
        <v>43228</v>
      </c>
      <c r="M10" s="205">
        <f t="shared" si="0"/>
        <v>43229</v>
      </c>
      <c r="N10" s="205">
        <f t="shared" si="0"/>
        <v>43230</v>
      </c>
      <c r="O10" s="205">
        <f t="shared" si="0"/>
        <v>43231</v>
      </c>
      <c r="P10" s="205">
        <f t="shared" si="0"/>
        <v>43232</v>
      </c>
      <c r="Q10" s="205">
        <f t="shared" si="0"/>
        <v>43233</v>
      </c>
      <c r="R10" s="205">
        <f t="shared" si="0"/>
        <v>43234</v>
      </c>
      <c r="S10" s="205">
        <f t="shared" si="0"/>
        <v>43235</v>
      </c>
      <c r="T10" s="205">
        <f t="shared" si="0"/>
        <v>43236</v>
      </c>
      <c r="U10" s="205">
        <f t="shared" si="0"/>
        <v>43237</v>
      </c>
      <c r="V10" s="205">
        <f t="shared" si="0"/>
        <v>43238</v>
      </c>
      <c r="W10" s="205">
        <f t="shared" si="0"/>
        <v>43239</v>
      </c>
      <c r="X10" s="205">
        <f t="shared" si="0"/>
        <v>43240</v>
      </c>
      <c r="Y10" s="205">
        <f t="shared" si="0"/>
        <v>43241</v>
      </c>
      <c r="Z10" s="205">
        <f t="shared" si="0"/>
        <v>43242</v>
      </c>
      <c r="AA10" s="205">
        <f t="shared" si="0"/>
        <v>43243</v>
      </c>
      <c r="AB10" s="205">
        <f t="shared" si="0"/>
        <v>43244</v>
      </c>
      <c r="AC10" s="205">
        <f t="shared" si="0"/>
        <v>43245</v>
      </c>
      <c r="AD10" s="205">
        <f t="shared" si="0"/>
        <v>43246</v>
      </c>
      <c r="AE10" s="205">
        <f t="shared" si="0"/>
        <v>43247</v>
      </c>
      <c r="AF10" s="205">
        <f t="shared" si="0"/>
        <v>43248</v>
      </c>
      <c r="AG10" s="205">
        <f t="shared" si="0"/>
        <v>43249</v>
      </c>
      <c r="AH10" s="205">
        <f t="shared" si="0"/>
        <v>43250</v>
      </c>
      <c r="AI10" s="206">
        <f t="shared" si="0"/>
        <v>43251</v>
      </c>
      <c r="AJ10" s="207" t="s">
        <v>24</v>
      </c>
      <c r="AK10" s="204" t="s">
        <v>25</v>
      </c>
      <c r="AL10" s="207" t="s">
        <v>26</v>
      </c>
      <c r="AN10" s="208" t="str">
        <f t="shared" ref="AN10:AN38" si="1">IF(B10&lt;&gt;"",B10,"")</f>
        <v>Прізвище І. по-б.</v>
      </c>
      <c r="AO10" s="191"/>
      <c r="AP10" s="200" t="s">
        <v>27</v>
      </c>
      <c r="AQ10" s="451" t="s">
        <v>28</v>
      </c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461"/>
      <c r="BD10" s="461"/>
      <c r="BE10" s="461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</row>
    <row r="11" spans="1:84" ht="16.5" thickBot="1" x14ac:dyDescent="0.3">
      <c r="A11" s="210"/>
      <c r="B11" s="210"/>
      <c r="C11" s="211"/>
      <c r="D11" s="357"/>
      <c r="E11" s="213" t="str">
        <f>TEXT(E10,"ДДД")</f>
        <v>Вт</v>
      </c>
      <c r="F11" s="213" t="str">
        <f t="shared" ref="F11:AI11" si="2">TEXT(F10,"ДДД")</f>
        <v>Ср</v>
      </c>
      <c r="G11" s="213" t="str">
        <f t="shared" si="2"/>
        <v>Чт</v>
      </c>
      <c r="H11" s="213" t="str">
        <f t="shared" si="2"/>
        <v>Пт</v>
      </c>
      <c r="I11" s="213" t="str">
        <f t="shared" si="2"/>
        <v>Сб</v>
      </c>
      <c r="J11" s="213" t="str">
        <f t="shared" si="2"/>
        <v>Вс</v>
      </c>
      <c r="K11" s="213" t="str">
        <f t="shared" si="2"/>
        <v>Пн</v>
      </c>
      <c r="L11" s="213" t="str">
        <f t="shared" si="2"/>
        <v>Вт</v>
      </c>
      <c r="M11" s="213" t="str">
        <f t="shared" si="2"/>
        <v>Ср</v>
      </c>
      <c r="N11" s="213" t="str">
        <f t="shared" si="2"/>
        <v>Чт</v>
      </c>
      <c r="O11" s="213" t="str">
        <f t="shared" si="2"/>
        <v>Пт</v>
      </c>
      <c r="P11" s="213" t="str">
        <f t="shared" si="2"/>
        <v>Сб</v>
      </c>
      <c r="Q11" s="213" t="str">
        <f t="shared" si="2"/>
        <v>Вс</v>
      </c>
      <c r="R11" s="213" t="str">
        <f t="shared" si="2"/>
        <v>Пн</v>
      </c>
      <c r="S11" s="213" t="str">
        <f t="shared" si="2"/>
        <v>Вт</v>
      </c>
      <c r="T11" s="213" t="str">
        <f t="shared" si="2"/>
        <v>Ср</v>
      </c>
      <c r="U11" s="213" t="str">
        <f t="shared" si="2"/>
        <v>Чт</v>
      </c>
      <c r="V11" s="213" t="str">
        <f t="shared" si="2"/>
        <v>Пт</v>
      </c>
      <c r="W11" s="213" t="str">
        <f t="shared" si="2"/>
        <v>Сб</v>
      </c>
      <c r="X11" s="213" t="str">
        <f t="shared" si="2"/>
        <v>Вс</v>
      </c>
      <c r="Y11" s="213" t="str">
        <f t="shared" si="2"/>
        <v>Пн</v>
      </c>
      <c r="Z11" s="213" t="str">
        <f t="shared" si="2"/>
        <v>Вт</v>
      </c>
      <c r="AA11" s="213" t="str">
        <f t="shared" si="2"/>
        <v>Ср</v>
      </c>
      <c r="AB11" s="213" t="str">
        <f t="shared" si="2"/>
        <v>Чт</v>
      </c>
      <c r="AC11" s="213" t="str">
        <f t="shared" si="2"/>
        <v>Пт</v>
      </c>
      <c r="AD11" s="213" t="str">
        <f t="shared" si="2"/>
        <v>Сб</v>
      </c>
      <c r="AE11" s="213" t="str">
        <f t="shared" si="2"/>
        <v>Вс</v>
      </c>
      <c r="AF11" s="213" t="str">
        <f t="shared" si="2"/>
        <v>Пн</v>
      </c>
      <c r="AG11" s="213" t="str">
        <f t="shared" si="2"/>
        <v>Вт</v>
      </c>
      <c r="AH11" s="213" t="str">
        <f t="shared" si="2"/>
        <v>Ср</v>
      </c>
      <c r="AI11" s="214" t="str">
        <f t="shared" si="2"/>
        <v>Чт</v>
      </c>
      <c r="AJ11" s="213" t="s">
        <v>31</v>
      </c>
      <c r="AK11" s="214" t="s">
        <v>32</v>
      </c>
      <c r="AL11" s="213" t="s">
        <v>33</v>
      </c>
      <c r="AN11" s="215" t="str">
        <f t="shared" si="1"/>
        <v/>
      </c>
      <c r="AO11" s="216"/>
      <c r="AP11" s="217" t="s">
        <v>2</v>
      </c>
      <c r="AQ11" s="452" t="s">
        <v>34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461"/>
      <c r="BD11" s="22"/>
      <c r="BE11" s="461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</row>
    <row r="12" spans="1:84" ht="15.75" customHeight="1" x14ac:dyDescent="0.3">
      <c r="A12" s="358" t="s">
        <v>35</v>
      </c>
      <c r="B12" s="359" t="s">
        <v>36</v>
      </c>
      <c r="C12" s="233"/>
      <c r="D12" s="360"/>
      <c r="E12" s="361" t="s">
        <v>37</v>
      </c>
      <c r="F12" s="362" t="str">
        <f t="shared" ref="F12:AI14" si="3">IF(WEEKDAY(F$10,2)=6,"СБ",IF(WEEKDAY(F$10,2)=7,"ВС",""))</f>
        <v/>
      </c>
      <c r="G12" s="362" t="str">
        <f t="shared" si="3"/>
        <v/>
      </c>
      <c r="H12" s="363" t="str">
        <f t="shared" si="3"/>
        <v/>
      </c>
      <c r="I12" s="364" t="str">
        <f t="shared" si="3"/>
        <v>СБ</v>
      </c>
      <c r="J12" s="364" t="str">
        <f t="shared" si="3"/>
        <v>ВС</v>
      </c>
      <c r="K12" s="364" t="str">
        <f t="shared" si="3"/>
        <v/>
      </c>
      <c r="L12" s="363" t="str">
        <f t="shared" si="3"/>
        <v/>
      </c>
      <c r="M12" s="362" t="s">
        <v>37</v>
      </c>
      <c r="N12" s="362" t="str">
        <f t="shared" si="3"/>
        <v/>
      </c>
      <c r="O12" s="363" t="str">
        <f t="shared" si="3"/>
        <v/>
      </c>
      <c r="P12" s="364" t="str">
        <f t="shared" si="3"/>
        <v>СБ</v>
      </c>
      <c r="Q12" s="364" t="str">
        <f t="shared" si="3"/>
        <v>ВС</v>
      </c>
      <c r="R12" s="364" t="str">
        <f t="shared" si="3"/>
        <v/>
      </c>
      <c r="S12" s="363" t="str">
        <f t="shared" si="3"/>
        <v/>
      </c>
      <c r="T12" s="362" t="str">
        <f t="shared" si="3"/>
        <v/>
      </c>
      <c r="U12" s="362" t="str">
        <f t="shared" si="3"/>
        <v/>
      </c>
      <c r="V12" s="363" t="str">
        <f t="shared" si="3"/>
        <v/>
      </c>
      <c r="W12" s="364" t="str">
        <f t="shared" si="3"/>
        <v>СБ</v>
      </c>
      <c r="X12" s="364" t="str">
        <f t="shared" si="3"/>
        <v>ВС</v>
      </c>
      <c r="Y12" s="364" t="str">
        <f t="shared" si="3"/>
        <v/>
      </c>
      <c r="Z12" s="363" t="str">
        <f t="shared" si="3"/>
        <v/>
      </c>
      <c r="AA12" s="362" t="str">
        <f t="shared" si="3"/>
        <v/>
      </c>
      <c r="AB12" s="362" t="str">
        <f t="shared" si="3"/>
        <v/>
      </c>
      <c r="AC12" s="363" t="str">
        <f t="shared" si="3"/>
        <v/>
      </c>
      <c r="AD12" s="364" t="str">
        <f t="shared" si="3"/>
        <v>СБ</v>
      </c>
      <c r="AE12" s="364" t="str">
        <f t="shared" si="3"/>
        <v>ВС</v>
      </c>
      <c r="AF12" s="362" t="s">
        <v>37</v>
      </c>
      <c r="AG12" s="363" t="str">
        <f t="shared" si="3"/>
        <v/>
      </c>
      <c r="AH12" s="362" t="str">
        <f t="shared" si="3"/>
        <v/>
      </c>
      <c r="AI12" s="365" t="str">
        <f t="shared" si="3"/>
        <v/>
      </c>
      <c r="AJ12" s="273" t="str">
        <f t="shared" ref="AJ12" si="4">IF(COUNT(E12:AI12),COUNT(E12:AI12),"")</f>
        <v/>
      </c>
      <c r="AK12" s="274" t="str">
        <f>IF(SUM(E12:AI12),SUM(E12:AI12),"")</f>
        <v/>
      </c>
      <c r="AL12" s="275" t="str">
        <f>IFERROR(IF(AK12&lt;&gt;"", ROUND(C12/$C$5*AK12*D12, 0),""),)</f>
        <v/>
      </c>
      <c r="AM12">
        <f>SUM(E12:AI30)</f>
        <v>273</v>
      </c>
      <c r="AN12" s="229" t="str">
        <f t="shared" si="1"/>
        <v>Штатні:</v>
      </c>
      <c r="AO12" s="230"/>
      <c r="AP12" s="231" t="str">
        <f>IFERROR(AM12/AL12,"")</f>
        <v/>
      </c>
      <c r="AQ12" s="453" t="str">
        <f t="shared" ref="AQ12:AQ38" si="5">IFERROR(AP12*8,"")</f>
        <v/>
      </c>
      <c r="AR12" s="22"/>
      <c r="AS12" s="456"/>
      <c r="AT12" s="22"/>
      <c r="AU12" s="464"/>
      <c r="AV12" s="22"/>
      <c r="AW12" s="457"/>
      <c r="AX12" s="22"/>
      <c r="AY12" s="458"/>
      <c r="AZ12" s="22"/>
      <c r="BA12" s="459"/>
      <c r="BB12" s="22"/>
      <c r="BC12" s="461"/>
      <c r="BD12" s="22"/>
      <c r="BE12" s="22"/>
      <c r="BF12" s="465"/>
      <c r="BG12" s="460"/>
      <c r="BH12" s="460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</row>
    <row r="13" spans="1:84" ht="15.75" customHeight="1" x14ac:dyDescent="0.3">
      <c r="A13" s="265">
        <f>IF(B13&lt;&gt;"",1,"")</f>
        <v>1</v>
      </c>
      <c r="B13" s="367" t="s">
        <v>44</v>
      </c>
      <c r="C13" s="221">
        <v>3723</v>
      </c>
      <c r="D13" s="368">
        <v>1</v>
      </c>
      <c r="E13" s="361" t="s">
        <v>37</v>
      </c>
      <c r="F13" s="369">
        <v>8</v>
      </c>
      <c r="G13" s="369"/>
      <c r="H13" s="369">
        <v>2</v>
      </c>
      <c r="I13" s="364">
        <v>2</v>
      </c>
      <c r="J13" s="364" t="str">
        <f t="shared" si="3"/>
        <v>ВС</v>
      </c>
      <c r="K13" s="369">
        <v>2</v>
      </c>
      <c r="L13" s="369">
        <v>7</v>
      </c>
      <c r="M13" s="362" t="s">
        <v>37</v>
      </c>
      <c r="N13" s="369">
        <v>8</v>
      </c>
      <c r="O13" s="369">
        <v>8</v>
      </c>
      <c r="P13" s="364" t="str">
        <f t="shared" si="3"/>
        <v>СБ</v>
      </c>
      <c r="Q13" s="364" t="str">
        <f t="shared" si="3"/>
        <v>ВС</v>
      </c>
      <c r="R13" s="369">
        <v>8</v>
      </c>
      <c r="S13" s="369"/>
      <c r="T13" s="369"/>
      <c r="U13" s="369"/>
      <c r="V13" s="369"/>
      <c r="W13" s="364" t="str">
        <f t="shared" si="3"/>
        <v>СБ</v>
      </c>
      <c r="X13" s="364" t="str">
        <f t="shared" si="3"/>
        <v>ВС</v>
      </c>
      <c r="Y13" s="369">
        <v>8</v>
      </c>
      <c r="Z13" s="369"/>
      <c r="AA13" s="369">
        <v>8</v>
      </c>
      <c r="AB13" s="369">
        <v>4</v>
      </c>
      <c r="AC13" s="369">
        <v>7</v>
      </c>
      <c r="AD13" s="364" t="str">
        <f t="shared" si="3"/>
        <v>СБ</v>
      </c>
      <c r="AE13" s="364" t="str">
        <f t="shared" si="3"/>
        <v>ВС</v>
      </c>
      <c r="AF13" s="362" t="s">
        <v>37</v>
      </c>
      <c r="AG13" s="369">
        <v>5</v>
      </c>
      <c r="AH13" s="369"/>
      <c r="AI13" s="370"/>
      <c r="AJ13" s="371">
        <f>IF(B13&lt;&gt;"",MROUND(SUM(E13:AI13)/8,0.5),"")</f>
        <v>9.5</v>
      </c>
      <c r="AK13" s="274">
        <f t="shared" ref="AK13:AK30" si="6">IF(SUM(E13:AI13),SUM(E13:AI13),"")</f>
        <v>77</v>
      </c>
      <c r="AL13" s="372">
        <v>2500</v>
      </c>
      <c r="AN13" s="236" t="str">
        <f t="shared" si="1"/>
        <v>Иванов Иван Иванович</v>
      </c>
      <c r="AO13" s="237"/>
      <c r="AP13" s="238">
        <f t="shared" ref="AP13:AP31" si="7">IFERROR(AL13/AK13,"")</f>
        <v>32.467532467532465</v>
      </c>
      <c r="AQ13" s="454">
        <f t="shared" si="5"/>
        <v>259.74025974025972</v>
      </c>
      <c r="AR13" s="22"/>
      <c r="AS13" s="466"/>
      <c r="AT13" s="467"/>
      <c r="AU13" s="466"/>
      <c r="AV13" s="467"/>
      <c r="AW13" s="466"/>
      <c r="AX13" s="467"/>
      <c r="AY13" s="466"/>
      <c r="AZ13" s="467"/>
      <c r="BA13" s="466"/>
      <c r="BB13" s="467"/>
      <c r="BC13" s="468"/>
      <c r="BD13" s="468"/>
      <c r="BE13" s="22"/>
      <c r="BF13" s="469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</row>
    <row r="14" spans="1:84" ht="15.75" customHeight="1" x14ac:dyDescent="0.3">
      <c r="A14" s="373">
        <f>IF(B14&lt;&gt;"",A13+1,"")</f>
        <v>2</v>
      </c>
      <c r="B14" s="374" t="s">
        <v>45</v>
      </c>
      <c r="C14" s="221">
        <v>3723</v>
      </c>
      <c r="D14" s="368">
        <v>1</v>
      </c>
      <c r="E14" s="361" t="s">
        <v>37</v>
      </c>
      <c r="F14" s="369">
        <v>8</v>
      </c>
      <c r="G14" s="369">
        <v>8</v>
      </c>
      <c r="H14" s="369">
        <v>2</v>
      </c>
      <c r="I14" s="364">
        <v>2</v>
      </c>
      <c r="J14" s="364" t="str">
        <f t="shared" si="3"/>
        <v>ВС</v>
      </c>
      <c r="K14" s="369">
        <v>2</v>
      </c>
      <c r="L14" s="369">
        <v>7</v>
      </c>
      <c r="M14" s="362" t="s">
        <v>37</v>
      </c>
      <c r="N14" s="369"/>
      <c r="O14" s="369"/>
      <c r="P14" s="364"/>
      <c r="Q14" s="364"/>
      <c r="R14" s="369"/>
      <c r="S14" s="369"/>
      <c r="T14" s="369"/>
      <c r="U14" s="369"/>
      <c r="V14" s="369"/>
      <c r="W14" s="364"/>
      <c r="X14" s="364"/>
      <c r="Y14" s="369"/>
      <c r="Z14" s="369"/>
      <c r="AA14" s="369"/>
      <c r="AB14" s="369"/>
      <c r="AC14" s="369"/>
      <c r="AD14" s="364"/>
      <c r="AE14" s="364"/>
      <c r="AF14" s="362" t="s">
        <v>37</v>
      </c>
      <c r="AG14" s="369"/>
      <c r="AH14" s="375"/>
      <c r="AI14" s="376"/>
      <c r="AJ14" s="371">
        <f t="shared" ref="AJ14:AJ15" si="8">IF(B14&lt;&gt;"",MROUND(SUM(E14:AI14)/8,0.5),"")</f>
        <v>3.5</v>
      </c>
      <c r="AK14" s="274">
        <f t="shared" si="6"/>
        <v>29</v>
      </c>
      <c r="AL14" s="372">
        <v>500</v>
      </c>
      <c r="AN14" s="243" t="str">
        <f t="shared" si="1"/>
        <v>Петров Пётр Петрович</v>
      </c>
      <c r="AO14" s="244"/>
      <c r="AP14" s="238">
        <f t="shared" si="7"/>
        <v>17.241379310344829</v>
      </c>
      <c r="AQ14" s="454">
        <f t="shared" si="5"/>
        <v>137.93103448275863</v>
      </c>
      <c r="AR14" s="22"/>
      <c r="AS14" s="466"/>
      <c r="AT14" s="467"/>
      <c r="AU14" s="466"/>
      <c r="AV14" s="467"/>
      <c r="AW14" s="466"/>
      <c r="AX14" s="467"/>
      <c r="AY14" s="466"/>
      <c r="AZ14" s="467"/>
      <c r="BA14" s="466"/>
      <c r="BB14" s="467"/>
      <c r="BC14" s="468"/>
      <c r="BD14" s="468"/>
      <c r="BE14" s="22"/>
      <c r="BF14" s="469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</row>
    <row r="15" spans="1:84" ht="15.75" customHeight="1" x14ac:dyDescent="0.3">
      <c r="A15" s="373" t="str">
        <f>IF(B15&lt;&gt;"",A14+1,"")</f>
        <v/>
      </c>
      <c r="B15" s="377"/>
      <c r="C15" s="221"/>
      <c r="D15" s="368"/>
      <c r="E15" s="378"/>
      <c r="F15" s="369"/>
      <c r="G15" s="369"/>
      <c r="H15" s="369"/>
      <c r="I15" s="364"/>
      <c r="J15" s="364"/>
      <c r="K15" s="369"/>
      <c r="L15" s="369"/>
      <c r="M15" s="362"/>
      <c r="N15" s="369"/>
      <c r="O15" s="369"/>
      <c r="P15" s="364"/>
      <c r="Q15" s="364"/>
      <c r="R15" s="369"/>
      <c r="S15" s="369"/>
      <c r="T15" s="369"/>
      <c r="U15" s="369"/>
      <c r="V15" s="369"/>
      <c r="W15" s="364"/>
      <c r="X15" s="364"/>
      <c r="Y15" s="369"/>
      <c r="Z15" s="369"/>
      <c r="AA15" s="369"/>
      <c r="AB15" s="369"/>
      <c r="AC15" s="369"/>
      <c r="AD15" s="364"/>
      <c r="AE15" s="364"/>
      <c r="AF15" s="362"/>
      <c r="AG15" s="369"/>
      <c r="AH15" s="379"/>
      <c r="AI15" s="380"/>
      <c r="AJ15" s="371" t="str">
        <f t="shared" si="8"/>
        <v/>
      </c>
      <c r="AK15" s="274" t="str">
        <f t="shared" si="6"/>
        <v/>
      </c>
      <c r="AL15" s="372"/>
      <c r="AN15" s="243" t="str">
        <f t="shared" si="1"/>
        <v/>
      </c>
      <c r="AO15" s="244"/>
      <c r="AP15" s="238" t="str">
        <f t="shared" si="7"/>
        <v/>
      </c>
      <c r="AQ15" s="454" t="str">
        <f t="shared" si="5"/>
        <v/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469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</row>
    <row r="16" spans="1:84" ht="15" customHeight="1" x14ac:dyDescent="0.3">
      <c r="A16" s="358">
        <f>IF(B16&lt;&gt;"",COUNT(A13:A15,""))</f>
        <v>2</v>
      </c>
      <c r="B16" s="359" t="s">
        <v>69</v>
      </c>
      <c r="C16" s="233"/>
      <c r="D16" s="381"/>
      <c r="E16" s="382"/>
      <c r="F16" s="382"/>
      <c r="G16" s="382"/>
      <c r="H16" s="383"/>
      <c r="I16" s="383"/>
      <c r="J16" s="384"/>
      <c r="K16" s="384"/>
      <c r="L16" s="382"/>
      <c r="M16" s="382"/>
      <c r="N16" s="382"/>
      <c r="O16" s="383"/>
      <c r="P16" s="385"/>
      <c r="Q16" s="385"/>
      <c r="R16" s="384"/>
      <c r="S16" s="382"/>
      <c r="T16" s="382"/>
      <c r="U16" s="382"/>
      <c r="V16" s="383"/>
      <c r="W16" s="385"/>
      <c r="X16" s="385"/>
      <c r="Y16" s="384"/>
      <c r="Z16" s="382"/>
      <c r="AA16" s="382"/>
      <c r="AB16" s="382"/>
      <c r="AC16" s="383"/>
      <c r="AD16" s="385"/>
      <c r="AE16" s="385"/>
      <c r="AF16" s="384"/>
      <c r="AG16" s="382"/>
      <c r="AH16" s="382"/>
      <c r="AI16" s="386"/>
      <c r="AJ16" s="387">
        <f>IF(SUM(AJ13:AJ15),SUM(AJ13:AJ15),"")</f>
        <v>13</v>
      </c>
      <c r="AK16" s="388">
        <f t="shared" ref="AK16" si="9">IF(SUM(AK13:AK15),SUM(AK13:AK15),"")</f>
        <v>106</v>
      </c>
      <c r="AL16" s="387">
        <f>IF(SUM(AL13:AL15),SUM(AL13:AL15),"")</f>
        <v>3000</v>
      </c>
      <c r="AM16" t="b">
        <f>IF(B13&lt;&gt;"",AK13&gt;$C$5,"")</f>
        <v>0</v>
      </c>
      <c r="AN16" s="243" t="str">
        <f t="shared" si="1"/>
        <v>Разом штатні</v>
      </c>
      <c r="AO16" s="244"/>
      <c r="AP16" s="238">
        <f t="shared" si="7"/>
        <v>28.30188679245283</v>
      </c>
      <c r="AQ16" s="454">
        <f t="shared" si="5"/>
        <v>226.41509433962264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</row>
    <row r="17" spans="1:84" ht="18.75" x14ac:dyDescent="0.3">
      <c r="A17" s="389"/>
      <c r="B17" s="390"/>
      <c r="C17" s="233"/>
      <c r="D17" s="391"/>
      <c r="E17" s="382"/>
      <c r="F17" s="382"/>
      <c r="G17" s="382"/>
      <c r="H17" s="383"/>
      <c r="I17" s="383"/>
      <c r="J17" s="384"/>
      <c r="K17" s="384"/>
      <c r="L17" s="382"/>
      <c r="M17" s="382"/>
      <c r="N17" s="382"/>
      <c r="O17" s="383"/>
      <c r="P17" s="383"/>
      <c r="Q17" s="384"/>
      <c r="R17" s="384"/>
      <c r="S17" s="382"/>
      <c r="T17" s="382"/>
      <c r="U17" s="382"/>
      <c r="V17" s="383"/>
      <c r="W17" s="383"/>
      <c r="X17" s="384"/>
      <c r="Y17" s="384"/>
      <c r="Z17" s="382"/>
      <c r="AA17" s="382"/>
      <c r="AB17" s="382"/>
      <c r="AC17" s="383"/>
      <c r="AD17" s="383"/>
      <c r="AE17" s="384"/>
      <c r="AF17" s="384"/>
      <c r="AG17" s="382"/>
      <c r="AH17" s="382"/>
      <c r="AI17" s="386"/>
      <c r="AJ17" s="371"/>
      <c r="AK17" s="274" t="str">
        <f t="shared" si="6"/>
        <v/>
      </c>
      <c r="AL17" s="275" t="str">
        <f t="shared" ref="AL17:AL30" si="10">IFERROR(IF(AK17&lt;&gt;"", ROUND(C17/$C$5*AK17*D17, 0),""),)</f>
        <v/>
      </c>
      <c r="AN17" s="236" t="str">
        <f t="shared" si="1"/>
        <v/>
      </c>
      <c r="AO17" s="237"/>
      <c r="AP17" s="238" t="str">
        <f t="shared" si="7"/>
        <v/>
      </c>
      <c r="AQ17" s="454" t="str">
        <f t="shared" si="5"/>
        <v/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</row>
    <row r="18" spans="1:84" ht="18.75" x14ac:dyDescent="0.3">
      <c r="A18" s="358" t="s">
        <v>39</v>
      </c>
      <c r="B18" s="390" t="s">
        <v>70</v>
      </c>
      <c r="C18" s="233"/>
      <c r="D18" s="391"/>
      <c r="E18" s="382"/>
      <c r="F18" s="392"/>
      <c r="G18" s="392"/>
      <c r="H18" s="393"/>
      <c r="I18" s="393"/>
      <c r="J18" s="384"/>
      <c r="K18" s="384"/>
      <c r="L18" s="382"/>
      <c r="M18" s="392"/>
      <c r="N18" s="392"/>
      <c r="O18" s="393"/>
      <c r="P18" s="393"/>
      <c r="Q18" s="384"/>
      <c r="R18" s="384"/>
      <c r="S18" s="382"/>
      <c r="T18" s="392"/>
      <c r="U18" s="392"/>
      <c r="V18" s="393"/>
      <c r="W18" s="393"/>
      <c r="X18" s="384"/>
      <c r="Y18" s="384"/>
      <c r="Z18" s="382"/>
      <c r="AA18" s="392"/>
      <c r="AB18" s="392"/>
      <c r="AC18" s="394"/>
      <c r="AD18" s="393"/>
      <c r="AE18" s="384"/>
      <c r="AF18" s="384"/>
      <c r="AG18" s="382"/>
      <c r="AH18" s="392"/>
      <c r="AI18" s="395"/>
      <c r="AJ18" s="371"/>
      <c r="AK18" s="274"/>
      <c r="AL18" s="275"/>
      <c r="AN18" s="236" t="str">
        <f t="shared" si="1"/>
        <v>По договору ЦП</v>
      </c>
      <c r="AO18" s="237"/>
      <c r="AP18" s="238" t="str">
        <f t="shared" si="7"/>
        <v/>
      </c>
      <c r="AQ18" s="454" t="str">
        <f t="shared" si="5"/>
        <v/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</row>
    <row r="19" spans="1:84" ht="18.75" x14ac:dyDescent="0.3">
      <c r="A19" s="396">
        <f>IF(B19&lt;&gt;"",A16+1,"")</f>
        <v>3</v>
      </c>
      <c r="B19" s="374" t="s">
        <v>45</v>
      </c>
      <c r="C19" s="397">
        <v>3723</v>
      </c>
      <c r="D19" s="398">
        <v>1</v>
      </c>
      <c r="E19" s="399" t="s">
        <v>37</v>
      </c>
      <c r="F19" s="369">
        <v>8</v>
      </c>
      <c r="G19" s="369">
        <v>8</v>
      </c>
      <c r="H19" s="369">
        <v>8</v>
      </c>
      <c r="I19" s="369">
        <v>8</v>
      </c>
      <c r="J19" s="364" t="str">
        <f t="shared" ref="J19" si="11">IF(WEEKDAY(J$10,2)=6,"СБ",IF(WEEKDAY(J$10,2)=7,"ВС",""))</f>
        <v>ВС</v>
      </c>
      <c r="K19" s="369">
        <v>8</v>
      </c>
      <c r="L19" s="369">
        <v>7</v>
      </c>
      <c r="M19" s="399" t="s">
        <v>37</v>
      </c>
      <c r="N19" s="369">
        <v>8</v>
      </c>
      <c r="O19" s="369">
        <v>8</v>
      </c>
      <c r="P19" s="364" t="str">
        <f t="shared" ref="P19:Q19" si="12">IF(WEEKDAY(P$10,2)=6,"СБ",IF(WEEKDAY(P$10,2)=7,"ВС",""))</f>
        <v>СБ</v>
      </c>
      <c r="Q19" s="364" t="str">
        <f t="shared" si="12"/>
        <v>ВС</v>
      </c>
      <c r="R19" s="369">
        <v>8</v>
      </c>
      <c r="S19" s="369">
        <v>8</v>
      </c>
      <c r="T19" s="369">
        <v>8</v>
      </c>
      <c r="U19" s="369">
        <v>8</v>
      </c>
      <c r="V19" s="369">
        <v>8</v>
      </c>
      <c r="W19" s="364" t="str">
        <f t="shared" ref="W19:X19" si="13">IF(WEEKDAY(W$10,2)=6,"СБ",IF(WEEKDAY(W$10,2)=7,"ВС",""))</f>
        <v>СБ</v>
      </c>
      <c r="X19" s="364" t="str">
        <f t="shared" si="13"/>
        <v>ВС</v>
      </c>
      <c r="Y19" s="369">
        <v>8</v>
      </c>
      <c r="Z19" s="369">
        <v>8</v>
      </c>
      <c r="AA19" s="369">
        <v>8</v>
      </c>
      <c r="AB19" s="369">
        <v>8</v>
      </c>
      <c r="AC19" s="369">
        <v>8</v>
      </c>
      <c r="AD19" s="364" t="str">
        <f t="shared" ref="AD19:AE19" si="14">IF(WEEKDAY(AD$10,2)=6,"СБ",IF(WEEKDAY(AD$10,2)=7,"ВС",""))</f>
        <v>СБ</v>
      </c>
      <c r="AE19" s="364" t="str">
        <f t="shared" si="14"/>
        <v>ВС</v>
      </c>
      <c r="AF19" s="399" t="s">
        <v>37</v>
      </c>
      <c r="AG19" s="369">
        <v>8</v>
      </c>
      <c r="AH19" s="369">
        <v>8</v>
      </c>
      <c r="AI19" s="370">
        <v>8</v>
      </c>
      <c r="AJ19" s="371">
        <f>IF(B19&lt;&gt;"",MROUND(SUM(E19:AI19)/8,0.5),"")</f>
        <v>21</v>
      </c>
      <c r="AK19" s="274">
        <f t="shared" si="6"/>
        <v>167</v>
      </c>
      <c r="AL19" s="372">
        <v>2500</v>
      </c>
      <c r="AN19" s="236" t="str">
        <f t="shared" si="1"/>
        <v>Петров Пётр Петрович</v>
      </c>
      <c r="AO19" s="237"/>
      <c r="AP19" s="238">
        <f t="shared" si="7"/>
        <v>14.970059880239521</v>
      </c>
      <c r="AQ19" s="454">
        <f t="shared" si="5"/>
        <v>119.76047904191617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</row>
    <row r="20" spans="1:84" ht="18.75" x14ac:dyDescent="0.3">
      <c r="A20" s="396" t="str">
        <f>IF(B20&lt;&gt;"",A19+1,"")</f>
        <v/>
      </c>
      <c r="B20" s="400"/>
      <c r="C20" s="397"/>
      <c r="D20" s="401"/>
      <c r="E20" s="363"/>
      <c r="F20" s="363"/>
      <c r="G20" s="363"/>
      <c r="H20" s="363"/>
      <c r="I20" s="363"/>
      <c r="J20" s="364"/>
      <c r="K20" s="364"/>
      <c r="L20" s="363"/>
      <c r="M20" s="363"/>
      <c r="N20" s="363"/>
      <c r="O20" s="363"/>
      <c r="P20" s="363"/>
      <c r="Q20" s="364"/>
      <c r="R20" s="364"/>
      <c r="S20" s="363"/>
      <c r="T20" s="363"/>
      <c r="U20" s="363"/>
      <c r="V20" s="363"/>
      <c r="W20" s="363"/>
      <c r="X20" s="364"/>
      <c r="Y20" s="364"/>
      <c r="Z20" s="363"/>
      <c r="AA20" s="363"/>
      <c r="AB20" s="363"/>
      <c r="AC20" s="363"/>
      <c r="AD20" s="363"/>
      <c r="AE20" s="364"/>
      <c r="AF20" s="364"/>
      <c r="AG20" s="363"/>
      <c r="AH20" s="363"/>
      <c r="AI20" s="402"/>
      <c r="AJ20" s="273" t="str">
        <f t="shared" ref="AJ20:AJ30" si="15">IF(COUNT(E20:AI20),COUNT(E20:AI20),"")</f>
        <v/>
      </c>
      <c r="AK20" s="274" t="str">
        <f t="shared" si="6"/>
        <v/>
      </c>
      <c r="AL20" s="275" t="str">
        <f t="shared" si="10"/>
        <v/>
      </c>
      <c r="AN20" s="236" t="str">
        <f t="shared" si="1"/>
        <v/>
      </c>
      <c r="AO20" s="237"/>
      <c r="AP20" s="238" t="str">
        <f t="shared" si="7"/>
        <v/>
      </c>
      <c r="AQ20" s="454" t="str">
        <f t="shared" si="5"/>
        <v/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</row>
    <row r="21" spans="1:84" ht="18.75" x14ac:dyDescent="0.3">
      <c r="A21" s="358">
        <f>IF(SUM(A19:A20),COUNT(A19:A20),"")</f>
        <v>1</v>
      </c>
      <c r="B21" s="403" t="s">
        <v>71</v>
      </c>
      <c r="C21" s="233"/>
      <c r="D21" s="391"/>
      <c r="E21" s="404"/>
      <c r="F21" s="404"/>
      <c r="G21" s="404"/>
      <c r="H21" s="404"/>
      <c r="I21" s="404"/>
      <c r="J21" s="405"/>
      <c r="K21" s="405"/>
      <c r="L21" s="404"/>
      <c r="M21" s="404"/>
      <c r="N21" s="404"/>
      <c r="O21" s="404"/>
      <c r="P21" s="404"/>
      <c r="Q21" s="405"/>
      <c r="R21" s="405"/>
      <c r="S21" s="404"/>
      <c r="T21" s="404"/>
      <c r="U21" s="404"/>
      <c r="V21" s="404"/>
      <c r="W21" s="404"/>
      <c r="X21" s="405"/>
      <c r="Y21" s="405"/>
      <c r="Z21" s="404"/>
      <c r="AA21" s="404"/>
      <c r="AB21" s="404"/>
      <c r="AC21" s="404"/>
      <c r="AD21" s="404"/>
      <c r="AE21" s="405"/>
      <c r="AF21" s="405"/>
      <c r="AG21" s="404"/>
      <c r="AH21" s="404"/>
      <c r="AI21" s="406"/>
      <c r="AJ21" s="387">
        <f>IF(SUM(AJ19:AJ20),SUM(AJ19:AJ20),"")</f>
        <v>21</v>
      </c>
      <c r="AK21" s="388">
        <f t="shared" ref="AK21:AL21" si="16">IF(SUM(AK19:AK20),SUM(AK19:AK20),"")</f>
        <v>167</v>
      </c>
      <c r="AL21" s="387">
        <f t="shared" si="16"/>
        <v>2500</v>
      </c>
      <c r="AN21" s="243" t="str">
        <f t="shared" si="1"/>
        <v>Разом по договору ЦП</v>
      </c>
      <c r="AO21" s="244"/>
      <c r="AP21" s="238">
        <f t="shared" si="7"/>
        <v>14.970059880239521</v>
      </c>
      <c r="AQ21" s="454">
        <f t="shared" si="5"/>
        <v>119.76047904191617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</row>
    <row r="22" spans="1:84" ht="18.75" x14ac:dyDescent="0.3">
      <c r="A22" s="265"/>
      <c r="B22" s="407"/>
      <c r="C22" s="233"/>
      <c r="D22" s="391"/>
      <c r="E22" s="408"/>
      <c r="F22" s="408"/>
      <c r="G22" s="404"/>
      <c r="H22" s="404"/>
      <c r="I22" s="404"/>
      <c r="J22" s="405"/>
      <c r="K22" s="405"/>
      <c r="L22" s="408"/>
      <c r="M22" s="408"/>
      <c r="N22" s="404"/>
      <c r="O22" s="409"/>
      <c r="P22" s="410"/>
      <c r="Q22" s="405"/>
      <c r="R22" s="405"/>
      <c r="S22" s="408"/>
      <c r="T22" s="404"/>
      <c r="U22" s="404"/>
      <c r="V22" s="404"/>
      <c r="W22" s="404"/>
      <c r="X22" s="405"/>
      <c r="Y22" s="405"/>
      <c r="Z22" s="408"/>
      <c r="AA22" s="404"/>
      <c r="AB22" s="404"/>
      <c r="AC22" s="404"/>
      <c r="AD22" s="404"/>
      <c r="AE22" s="405"/>
      <c r="AF22" s="405"/>
      <c r="AG22" s="408"/>
      <c r="AH22" s="404"/>
      <c r="AI22" s="411"/>
      <c r="AJ22" s="273" t="str">
        <f t="shared" si="15"/>
        <v/>
      </c>
      <c r="AK22" s="274" t="str">
        <f t="shared" si="6"/>
        <v/>
      </c>
      <c r="AL22" s="275" t="str">
        <f t="shared" si="10"/>
        <v/>
      </c>
      <c r="AN22" s="243" t="str">
        <f t="shared" si="1"/>
        <v/>
      </c>
      <c r="AO22" s="244"/>
      <c r="AP22" s="238" t="str">
        <f t="shared" si="7"/>
        <v/>
      </c>
      <c r="AQ22" s="239" t="str">
        <f t="shared" si="5"/>
        <v/>
      </c>
    </row>
    <row r="23" spans="1:84" ht="18.75" x14ac:dyDescent="0.3">
      <c r="A23" s="412">
        <f>IF(B23&lt;&gt;"",A19,"")</f>
        <v>3</v>
      </c>
      <c r="B23" s="413" t="str">
        <f>IF(B19&lt;&gt;"",B19&amp; " – Договор с "&amp;TEXT($B$1+1,"[$-FC19]Д ММММ")&amp;" по "&amp;TEXT(EOMONTH($B$1,0),"[$-FC19]Д ММММ"),"")</f>
        <v>Петров Пётр Петрович – Договор с 2 мая по 31 мая</v>
      </c>
      <c r="C23" s="233"/>
      <c r="D23" s="391"/>
      <c r="E23" s="414"/>
      <c r="F23" s="404"/>
      <c r="G23" s="404"/>
      <c r="H23" s="404"/>
      <c r="I23" s="404"/>
      <c r="J23" s="405"/>
      <c r="K23" s="405"/>
      <c r="L23" s="408"/>
      <c r="M23" s="408"/>
      <c r="N23" s="404"/>
      <c r="O23" s="404"/>
      <c r="P23" s="404"/>
      <c r="Q23" s="405"/>
      <c r="R23" s="405"/>
      <c r="S23" s="408"/>
      <c r="T23" s="404"/>
      <c r="U23" s="404"/>
      <c r="V23" s="404"/>
      <c r="W23" s="404"/>
      <c r="X23" s="405"/>
      <c r="Y23" s="405"/>
      <c r="Z23" s="408"/>
      <c r="AA23" s="404"/>
      <c r="AB23" s="404"/>
      <c r="AC23" s="404"/>
      <c r="AD23" s="404"/>
      <c r="AE23" s="405"/>
      <c r="AF23" s="405"/>
      <c r="AG23" s="408"/>
      <c r="AH23" s="404"/>
      <c r="AI23" s="406"/>
      <c r="AJ23" s="273" t="str">
        <f t="shared" si="15"/>
        <v/>
      </c>
      <c r="AK23" s="274" t="str">
        <f t="shared" si="6"/>
        <v/>
      </c>
      <c r="AL23" s="275" t="str">
        <f t="shared" si="10"/>
        <v/>
      </c>
      <c r="AN23" s="243" t="str">
        <f t="shared" si="1"/>
        <v>Петров Пётр Петрович – Договор с 2 мая по 31 мая</v>
      </c>
      <c r="AO23" s="244"/>
      <c r="AP23" s="238" t="str">
        <f t="shared" si="7"/>
        <v/>
      </c>
      <c r="AQ23" s="239" t="str">
        <f t="shared" si="5"/>
        <v/>
      </c>
    </row>
    <row r="24" spans="1:84" ht="18.75" x14ac:dyDescent="0.3">
      <c r="A24" s="412" t="str">
        <f>IF(B24&lt;&gt;"",A20,"")</f>
        <v/>
      </c>
      <c r="B24" s="413" t="str">
        <f>IF(B20&lt;&gt;"",B20&amp; " – Договор с "&amp;TEXT($B$1+1,"[$-FC19]Д ММММ")&amp;" по "&amp;TEXT(EOMONTH($B$1,0),"[$-FC19]Д ММММ"),"")</f>
        <v/>
      </c>
      <c r="C24" s="233"/>
      <c r="D24" s="360"/>
      <c r="E24" s="408"/>
      <c r="F24" s="408"/>
      <c r="G24" s="404"/>
      <c r="H24" s="404"/>
      <c r="I24" s="404"/>
      <c r="J24" s="405"/>
      <c r="K24" s="405"/>
      <c r="L24" s="408"/>
      <c r="M24" s="408"/>
      <c r="N24" s="404"/>
      <c r="O24" s="404"/>
      <c r="P24" s="404"/>
      <c r="Q24" s="405"/>
      <c r="R24" s="405"/>
      <c r="S24" s="408"/>
      <c r="T24" s="408"/>
      <c r="U24" s="408"/>
      <c r="V24" s="404"/>
      <c r="W24" s="404"/>
      <c r="X24" s="405"/>
      <c r="Y24" s="405"/>
      <c r="Z24" s="408"/>
      <c r="AA24" s="408"/>
      <c r="AB24" s="404"/>
      <c r="AC24" s="404"/>
      <c r="AD24" s="404"/>
      <c r="AE24" s="405"/>
      <c r="AF24" s="405"/>
      <c r="AG24" s="408"/>
      <c r="AH24" s="408"/>
      <c r="AI24" s="406"/>
      <c r="AJ24" s="273" t="str">
        <f t="shared" si="15"/>
        <v/>
      </c>
      <c r="AK24" s="274" t="str">
        <f t="shared" si="6"/>
        <v/>
      </c>
      <c r="AL24" s="275" t="str">
        <f t="shared" si="10"/>
        <v/>
      </c>
      <c r="AN24" s="243" t="str">
        <f t="shared" si="1"/>
        <v/>
      </c>
      <c r="AO24" s="244"/>
      <c r="AP24" s="238" t="str">
        <f t="shared" si="7"/>
        <v/>
      </c>
      <c r="AQ24" s="239" t="str">
        <f t="shared" si="5"/>
        <v/>
      </c>
    </row>
    <row r="25" spans="1:84" ht="18.75" x14ac:dyDescent="0.3">
      <c r="A25" s="265"/>
      <c r="B25" s="407"/>
      <c r="C25" s="233"/>
      <c r="D25" s="381"/>
      <c r="E25" s="408"/>
      <c r="F25" s="408"/>
      <c r="G25" s="404"/>
      <c r="H25" s="404"/>
      <c r="I25" s="404"/>
      <c r="J25" s="405"/>
      <c r="K25" s="405"/>
      <c r="L25" s="408"/>
      <c r="M25" s="408"/>
      <c r="N25" s="404"/>
      <c r="O25" s="404"/>
      <c r="P25" s="404"/>
      <c r="Q25" s="405"/>
      <c r="R25" s="405"/>
      <c r="S25" s="408"/>
      <c r="T25" s="408"/>
      <c r="U25" s="408"/>
      <c r="V25" s="404"/>
      <c r="W25" s="404"/>
      <c r="X25" s="405"/>
      <c r="Y25" s="405"/>
      <c r="Z25" s="408"/>
      <c r="AA25" s="408"/>
      <c r="AB25" s="404"/>
      <c r="AC25" s="404"/>
      <c r="AD25" s="404"/>
      <c r="AE25" s="405"/>
      <c r="AF25" s="405"/>
      <c r="AG25" s="408"/>
      <c r="AH25" s="408"/>
      <c r="AI25" s="406"/>
      <c r="AJ25" s="273" t="str">
        <f t="shared" si="15"/>
        <v/>
      </c>
      <c r="AK25" s="274" t="str">
        <f t="shared" si="6"/>
        <v/>
      </c>
      <c r="AL25" s="275" t="str">
        <f t="shared" si="10"/>
        <v/>
      </c>
      <c r="AN25" s="243" t="str">
        <f t="shared" si="1"/>
        <v/>
      </c>
      <c r="AO25" s="244"/>
      <c r="AP25" s="238" t="str">
        <f t="shared" si="7"/>
        <v/>
      </c>
      <c r="AQ25" s="239" t="str">
        <f t="shared" si="5"/>
        <v/>
      </c>
    </row>
    <row r="26" spans="1:84" s="184" customFormat="1" ht="18.75" x14ac:dyDescent="0.3">
      <c r="A26" s="265"/>
      <c r="B26" s="407"/>
      <c r="C26" s="233"/>
      <c r="D26" s="381"/>
      <c r="E26" s="408"/>
      <c r="F26" s="408"/>
      <c r="G26" s="404"/>
      <c r="H26" s="404"/>
      <c r="I26" s="404"/>
      <c r="J26" s="405"/>
      <c r="K26" s="405"/>
      <c r="L26" s="408"/>
      <c r="M26" s="408"/>
      <c r="N26" s="404"/>
      <c r="O26" s="404"/>
      <c r="P26" s="404"/>
      <c r="Q26" s="405"/>
      <c r="R26" s="405"/>
      <c r="S26" s="408"/>
      <c r="T26" s="408"/>
      <c r="U26" s="408"/>
      <c r="V26" s="404"/>
      <c r="W26" s="404"/>
      <c r="X26" s="405"/>
      <c r="Y26" s="405"/>
      <c r="Z26" s="408"/>
      <c r="AA26" s="408"/>
      <c r="AB26" s="404"/>
      <c r="AC26" s="404"/>
      <c r="AD26" s="404"/>
      <c r="AE26" s="405"/>
      <c r="AF26" s="405"/>
      <c r="AG26" s="408"/>
      <c r="AH26" s="408"/>
      <c r="AI26" s="406"/>
      <c r="AJ26" s="273" t="str">
        <f t="shared" si="15"/>
        <v/>
      </c>
      <c r="AK26" s="274" t="str">
        <f t="shared" si="6"/>
        <v/>
      </c>
      <c r="AL26" s="275" t="str">
        <f t="shared" si="10"/>
        <v/>
      </c>
      <c r="AN26" s="243" t="str">
        <f t="shared" si="1"/>
        <v/>
      </c>
      <c r="AO26" s="327"/>
      <c r="AP26" s="238" t="str">
        <f t="shared" si="7"/>
        <v/>
      </c>
      <c r="AQ26" s="239" t="str">
        <f t="shared" si="5"/>
        <v/>
      </c>
    </row>
    <row r="27" spans="1:84" ht="18.75" x14ac:dyDescent="0.3">
      <c r="A27" s="265"/>
      <c r="B27" s="407"/>
      <c r="C27" s="415"/>
      <c r="D27" s="391"/>
      <c r="E27" s="416"/>
      <c r="F27" s="417"/>
      <c r="G27" s="417"/>
      <c r="H27" s="417"/>
      <c r="I27" s="417"/>
      <c r="J27" s="418"/>
      <c r="K27" s="418"/>
      <c r="L27" s="417"/>
      <c r="M27" s="417"/>
      <c r="N27" s="417"/>
      <c r="O27" s="417"/>
      <c r="P27" s="417"/>
      <c r="Q27" s="418"/>
      <c r="R27" s="418"/>
      <c r="S27" s="417"/>
      <c r="T27" s="417"/>
      <c r="U27" s="417"/>
      <c r="V27" s="417"/>
      <c r="W27" s="417"/>
      <c r="X27" s="418"/>
      <c r="Y27" s="418"/>
      <c r="Z27" s="417"/>
      <c r="AA27" s="417"/>
      <c r="AB27" s="417"/>
      <c r="AC27" s="417"/>
      <c r="AD27" s="417"/>
      <c r="AE27" s="418"/>
      <c r="AF27" s="418"/>
      <c r="AG27" s="417"/>
      <c r="AH27" s="417"/>
      <c r="AI27" s="411"/>
      <c r="AJ27" s="273" t="str">
        <f t="shared" si="15"/>
        <v/>
      </c>
      <c r="AK27" s="274" t="str">
        <f t="shared" si="6"/>
        <v/>
      </c>
      <c r="AL27" s="275" t="str">
        <f t="shared" si="10"/>
        <v/>
      </c>
      <c r="AN27" s="243" t="str">
        <f t="shared" si="1"/>
        <v/>
      </c>
      <c r="AO27" s="244"/>
      <c r="AP27" s="238" t="str">
        <f t="shared" si="7"/>
        <v/>
      </c>
      <c r="AQ27" s="239" t="str">
        <f t="shared" si="5"/>
        <v/>
      </c>
      <c r="BH27" s="419"/>
    </row>
    <row r="28" spans="1:84" ht="18.75" x14ac:dyDescent="0.3">
      <c r="A28" s="265"/>
      <c r="B28" s="366" t="s">
        <v>72</v>
      </c>
      <c r="C28" s="415"/>
      <c r="D28" s="391"/>
      <c r="E28" s="416"/>
      <c r="F28" s="417"/>
      <c r="G28" s="417"/>
      <c r="H28" s="417"/>
      <c r="I28" s="417"/>
      <c r="J28" s="418"/>
      <c r="K28" s="418"/>
      <c r="L28" s="417"/>
      <c r="M28" s="417"/>
      <c r="N28" s="417"/>
      <c r="O28" s="417"/>
      <c r="P28" s="417"/>
      <c r="Q28" s="418"/>
      <c r="R28" s="418"/>
      <c r="S28" s="417"/>
      <c r="T28" s="417"/>
      <c r="U28" s="417"/>
      <c r="V28" s="417"/>
      <c r="W28" s="417"/>
      <c r="X28" s="418"/>
      <c r="Y28" s="418"/>
      <c r="Z28" s="417"/>
      <c r="AA28" s="417"/>
      <c r="AB28" s="417"/>
      <c r="AC28" s="417"/>
      <c r="AD28" s="417"/>
      <c r="AE28" s="418"/>
      <c r="AF28" s="418"/>
      <c r="AG28" s="417"/>
      <c r="AH28" s="417"/>
      <c r="AI28" s="411"/>
      <c r="AJ28" s="273" t="str">
        <f t="shared" si="15"/>
        <v/>
      </c>
      <c r="AK28" s="274" t="str">
        <f t="shared" si="6"/>
        <v/>
      </c>
      <c r="AL28" s="275" t="str">
        <f t="shared" si="10"/>
        <v/>
      </c>
      <c r="AN28" s="243" t="str">
        <f t="shared" si="1"/>
        <v xml:space="preserve">СБ – Субота. ВС – Неділя. СВ – Святковий Вихідний день. В – Відпустка. Хв – Хворий, Листок непрацездатності. П – Подорожній лист; Р – Ремонтні роботи в автогаражі. </v>
      </c>
      <c r="AO28" s="244"/>
      <c r="AP28" s="238" t="str">
        <f t="shared" si="7"/>
        <v/>
      </c>
      <c r="AQ28" s="239" t="str">
        <f t="shared" si="5"/>
        <v/>
      </c>
      <c r="BH28" s="420"/>
    </row>
    <row r="29" spans="1:84" ht="18.75" x14ac:dyDescent="0.3">
      <c r="A29" s="265"/>
      <c r="B29" s="421"/>
      <c r="C29" s="415"/>
      <c r="D29" s="391"/>
      <c r="E29" s="416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8"/>
      <c r="R29" s="418"/>
      <c r="S29" s="417"/>
      <c r="T29" s="417"/>
      <c r="U29" s="417"/>
      <c r="V29" s="417"/>
      <c r="W29" s="417"/>
      <c r="X29" s="418"/>
      <c r="Y29" s="418"/>
      <c r="Z29" s="417"/>
      <c r="AA29" s="417"/>
      <c r="AB29" s="417"/>
      <c r="AC29" s="417"/>
      <c r="AD29" s="417"/>
      <c r="AE29" s="418"/>
      <c r="AF29" s="418"/>
      <c r="AG29" s="417"/>
      <c r="AH29" s="417"/>
      <c r="AI29" s="411"/>
      <c r="AJ29" s="273" t="str">
        <f t="shared" si="15"/>
        <v/>
      </c>
      <c r="AK29" s="286" t="str">
        <f t="shared" si="6"/>
        <v/>
      </c>
      <c r="AL29" s="275" t="str">
        <f t="shared" si="10"/>
        <v/>
      </c>
      <c r="AN29" s="243" t="str">
        <f t="shared" si="1"/>
        <v/>
      </c>
      <c r="AO29" s="244"/>
      <c r="AP29" s="238" t="str">
        <f t="shared" si="7"/>
        <v/>
      </c>
      <c r="AQ29" s="239" t="str">
        <f t="shared" si="5"/>
        <v/>
      </c>
      <c r="BH29" s="420"/>
    </row>
    <row r="30" spans="1:84" ht="19.5" thickBot="1" x14ac:dyDescent="0.35">
      <c r="A30" s="422"/>
      <c r="B30" s="423"/>
      <c r="C30" s="424"/>
      <c r="D30" s="425"/>
      <c r="E30" s="426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8"/>
      <c r="Y30" s="428"/>
      <c r="Z30" s="427"/>
      <c r="AA30" s="427"/>
      <c r="AB30" s="427"/>
      <c r="AC30" s="427"/>
      <c r="AD30" s="427"/>
      <c r="AE30" s="428"/>
      <c r="AF30" s="428"/>
      <c r="AG30" s="427"/>
      <c r="AH30" s="427"/>
      <c r="AI30" s="429"/>
      <c r="AJ30" s="430" t="str">
        <f t="shared" si="15"/>
        <v/>
      </c>
      <c r="AK30" s="431" t="str">
        <f t="shared" si="6"/>
        <v/>
      </c>
      <c r="AL30" s="432" t="str">
        <f t="shared" si="10"/>
        <v/>
      </c>
      <c r="AN30" s="243" t="str">
        <f t="shared" si="1"/>
        <v/>
      </c>
      <c r="AO30" s="244"/>
      <c r="AP30" s="332" t="str">
        <f t="shared" si="7"/>
        <v/>
      </c>
      <c r="AQ30" s="333" t="str">
        <f t="shared" si="5"/>
        <v/>
      </c>
      <c r="BH30" s="420"/>
    </row>
    <row r="31" spans="1:84" ht="21" x14ac:dyDescent="0.35">
      <c r="A31" s="433">
        <f>IF(SUM(A16,A21),SUM(A16,A21),"")</f>
        <v>3</v>
      </c>
      <c r="B31" s="434" t="s">
        <v>43</v>
      </c>
      <c r="C31" s="148"/>
      <c r="D31" s="149"/>
      <c r="E31" s="435">
        <f>SUM(E12:E30)</f>
        <v>0</v>
      </c>
      <c r="F31" s="435">
        <f t="shared" ref="F31:AI31" si="17">SUM(F12:F30)</f>
        <v>24</v>
      </c>
      <c r="G31" s="435">
        <f t="shared" si="17"/>
        <v>16</v>
      </c>
      <c r="H31" s="435">
        <f t="shared" si="17"/>
        <v>12</v>
      </c>
      <c r="I31" s="435">
        <f t="shared" si="17"/>
        <v>12</v>
      </c>
      <c r="J31" s="435">
        <f t="shared" si="17"/>
        <v>0</v>
      </c>
      <c r="K31" s="435">
        <f t="shared" si="17"/>
        <v>12</v>
      </c>
      <c r="L31" s="435">
        <f t="shared" si="17"/>
        <v>21</v>
      </c>
      <c r="M31" s="435">
        <f t="shared" si="17"/>
        <v>0</v>
      </c>
      <c r="N31" s="435">
        <f t="shared" si="17"/>
        <v>16</v>
      </c>
      <c r="O31" s="435">
        <f t="shared" si="17"/>
        <v>16</v>
      </c>
      <c r="P31" s="435">
        <f t="shared" si="17"/>
        <v>0</v>
      </c>
      <c r="Q31" s="435">
        <f t="shared" si="17"/>
        <v>0</v>
      </c>
      <c r="R31" s="435">
        <f t="shared" si="17"/>
        <v>16</v>
      </c>
      <c r="S31" s="435">
        <f t="shared" si="17"/>
        <v>8</v>
      </c>
      <c r="T31" s="435">
        <f t="shared" si="17"/>
        <v>8</v>
      </c>
      <c r="U31" s="435">
        <f t="shared" si="17"/>
        <v>8</v>
      </c>
      <c r="V31" s="435">
        <f t="shared" si="17"/>
        <v>8</v>
      </c>
      <c r="W31" s="435">
        <f t="shared" si="17"/>
        <v>0</v>
      </c>
      <c r="X31" s="435">
        <f t="shared" si="17"/>
        <v>0</v>
      </c>
      <c r="Y31" s="435">
        <f t="shared" si="17"/>
        <v>16</v>
      </c>
      <c r="Z31" s="435">
        <f t="shared" si="17"/>
        <v>8</v>
      </c>
      <c r="AA31" s="435">
        <f t="shared" si="17"/>
        <v>16</v>
      </c>
      <c r="AB31" s="435">
        <f t="shared" si="17"/>
        <v>12</v>
      </c>
      <c r="AC31" s="435">
        <f t="shared" si="17"/>
        <v>15</v>
      </c>
      <c r="AD31" s="435">
        <f t="shared" si="17"/>
        <v>0</v>
      </c>
      <c r="AE31" s="435">
        <f t="shared" si="17"/>
        <v>0</v>
      </c>
      <c r="AF31" s="435">
        <f t="shared" si="17"/>
        <v>0</v>
      </c>
      <c r="AG31" s="435">
        <f t="shared" si="17"/>
        <v>13</v>
      </c>
      <c r="AH31" s="435">
        <f t="shared" si="17"/>
        <v>8</v>
      </c>
      <c r="AI31" s="436">
        <f t="shared" si="17"/>
        <v>8</v>
      </c>
      <c r="AJ31" s="437">
        <f>IF(SUM(AJ16,AJ21),SUM(AJ16,AJ21),"")</f>
        <v>34</v>
      </c>
      <c r="AK31" s="438">
        <f>IF(SUM(AK16,AK21),SUM(AK16,AK21),"")</f>
        <v>273</v>
      </c>
      <c r="AL31" s="439">
        <f>IF(SUM(AL16,AL21),SUM(AL16,AL21),"")</f>
        <v>5500</v>
      </c>
      <c r="AN31" s="243" t="str">
        <f t="shared" si="1"/>
        <v>ВСЬОГО</v>
      </c>
      <c r="AO31" s="244"/>
      <c r="AP31" s="337">
        <f t="shared" si="7"/>
        <v>20.146520146520146</v>
      </c>
      <c r="AQ31" s="337">
        <f t="shared" si="5"/>
        <v>161.17216117216117</v>
      </c>
      <c r="BH31" s="420"/>
    </row>
    <row r="32" spans="1:84" x14ac:dyDescent="0.25">
      <c r="AN32" s="20" t="str">
        <f t="shared" si="1"/>
        <v/>
      </c>
      <c r="AO32" s="21"/>
      <c r="AP32" s="440" t="str">
        <f t="shared" ref="AP32:AP37" si="18">IFERROR(AM32/AL32,"")</f>
        <v/>
      </c>
      <c r="AQ32" s="440" t="str">
        <f t="shared" si="5"/>
        <v/>
      </c>
      <c r="BH32" s="420"/>
    </row>
    <row r="33" spans="1:60" ht="18.75" x14ac:dyDescent="0.3">
      <c r="A33" s="445"/>
      <c r="B33" s="22"/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  <c r="AJ33" s="443"/>
      <c r="AK33" s="443"/>
      <c r="AL33" s="443"/>
      <c r="AM33" s="155"/>
      <c r="AN33" s="20" t="str">
        <f t="shared" si="1"/>
        <v/>
      </c>
      <c r="AO33" s="21"/>
      <c r="AP33" s="440" t="str">
        <f t="shared" si="18"/>
        <v/>
      </c>
      <c r="AQ33" s="440" t="str">
        <f t="shared" si="5"/>
        <v/>
      </c>
      <c r="BH33" s="420"/>
    </row>
    <row r="34" spans="1:60" ht="18.75" x14ac:dyDescent="0.3">
      <c r="A34" s="446"/>
      <c r="B34" s="443"/>
      <c r="C34" s="354"/>
      <c r="D34" s="354"/>
      <c r="E34" s="44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3"/>
      <c r="AL34" s="354"/>
      <c r="AM34" s="22"/>
      <c r="AN34" s="20" t="str">
        <f t="shared" si="1"/>
        <v/>
      </c>
      <c r="AO34" s="21"/>
      <c r="AP34" s="440" t="str">
        <f t="shared" si="18"/>
        <v/>
      </c>
      <c r="AQ34" s="440" t="str">
        <f t="shared" si="5"/>
        <v/>
      </c>
      <c r="BH34" s="420"/>
    </row>
    <row r="35" spans="1:60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0" t="str">
        <f t="shared" si="1"/>
        <v/>
      </c>
      <c r="AO35" s="21"/>
      <c r="AP35" s="440" t="str">
        <f t="shared" si="18"/>
        <v/>
      </c>
      <c r="AQ35" s="440" t="str">
        <f t="shared" si="5"/>
        <v/>
      </c>
      <c r="BH35" s="420"/>
    </row>
    <row r="36" spans="1:60" ht="20.25" x14ac:dyDescent="0.3">
      <c r="A36" s="16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447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0" t="str">
        <f t="shared" si="1"/>
        <v/>
      </c>
      <c r="AO36" s="21"/>
      <c r="AP36" s="440" t="str">
        <f t="shared" si="18"/>
        <v/>
      </c>
      <c r="AQ36" s="440" t="str">
        <f t="shared" si="5"/>
        <v/>
      </c>
    </row>
    <row r="37" spans="1:60" ht="20.25" x14ac:dyDescent="0.3">
      <c r="A37" s="164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447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0" t="str">
        <f t="shared" si="1"/>
        <v/>
      </c>
      <c r="AO37" s="21"/>
      <c r="AP37" s="440" t="str">
        <f t="shared" si="18"/>
        <v/>
      </c>
      <c r="AQ37" s="440" t="str">
        <f t="shared" si="5"/>
        <v/>
      </c>
    </row>
    <row r="38" spans="1:60" ht="20.25" x14ac:dyDescent="0.3">
      <c r="A38" s="164"/>
      <c r="B38" s="22"/>
      <c r="C38" s="22"/>
      <c r="D38" s="22"/>
      <c r="E38" s="22"/>
      <c r="F38" s="22"/>
      <c r="G38" s="22"/>
      <c r="H38" s="22"/>
      <c r="I38" s="165"/>
      <c r="J38" s="165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165"/>
      <c r="W38" s="165"/>
      <c r="X38" s="165"/>
      <c r="Y38" s="165"/>
      <c r="Z38" s="165"/>
      <c r="AA38" s="165"/>
      <c r="AB38" s="165"/>
      <c r="AC38" s="165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441" t="str">
        <f t="shared" si="1"/>
        <v/>
      </c>
      <c r="AO38" s="21"/>
      <c r="AP38" s="440" t="str">
        <f>IFERROR(AL30/AK30,"")</f>
        <v/>
      </c>
      <c r="AQ38" s="440" t="str">
        <f t="shared" si="5"/>
        <v/>
      </c>
    </row>
    <row r="39" spans="1:60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60" x14ac:dyDescent="0.25">
      <c r="A40" s="165"/>
      <c r="B40" s="16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60" x14ac:dyDescent="0.25">
      <c r="A41" s="165"/>
      <c r="B41" s="16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60" x14ac:dyDescent="0.25">
      <c r="A42" s="165"/>
      <c r="B42" s="165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60" x14ac:dyDescent="0.25">
      <c r="A43" s="165"/>
      <c r="B43" s="167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60" x14ac:dyDescent="0.25">
      <c r="A44" s="165"/>
      <c r="B44" s="167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1:60" x14ac:dyDescent="0.25">
      <c r="A45" s="165"/>
      <c r="B45" s="448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1:60" x14ac:dyDescent="0.25">
      <c r="A46" s="165"/>
      <c r="B46" s="448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  <row r="47" spans="1:60" x14ac:dyDescent="0.25">
      <c r="A47" s="165"/>
      <c r="B47" s="16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</row>
    <row r="48" spans="1:60" x14ac:dyDescent="0.25">
      <c r="A48" s="165"/>
      <c r="B48" s="16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</row>
  </sheetData>
  <conditionalFormatting sqref="AF10:AI10">
    <cfRule type="expression" dxfId="105" priority="31" stopIfTrue="1">
      <formula>DAY(AF$10)&lt;27</formula>
    </cfRule>
  </conditionalFormatting>
  <conditionalFormatting sqref="E10:AI10">
    <cfRule type="expression" dxfId="104" priority="30" stopIfTrue="1">
      <formula>(MONTH($B$1)=MONTH(E$10))*(WEEKDAY(E$10,2)&gt;5)*NOT(ISBLANK($B1))</formula>
    </cfRule>
  </conditionalFormatting>
  <conditionalFormatting sqref="E11:AI11">
    <cfRule type="expression" dxfId="103" priority="29">
      <formula>(MONTH($B$1)=MONTH(E$10))*(WEEKDAY(E$10,2)&gt;5)*NOT(ISBLANK($B1))</formula>
    </cfRule>
  </conditionalFormatting>
  <conditionalFormatting sqref="AF11:AI11">
    <cfRule type="expression" dxfId="102" priority="28">
      <formula>DAY(AF$10)&lt;27</formula>
    </cfRule>
  </conditionalFormatting>
  <conditionalFormatting sqref="E12:AI29">
    <cfRule type="expression" dxfId="101" priority="27">
      <formula>(MONTH($B$1)=MONTH(E$10))*(WEEKDAY(E$10,2)&gt;5)*NOT(ISBLANK($B12))</formula>
    </cfRule>
  </conditionalFormatting>
  <conditionalFormatting sqref="E13">
    <cfRule type="expression" dxfId="100" priority="26" stopIfTrue="1">
      <formula>(MONTH($B$1)=MONTH(E$11))*(WEEKDAY(E$11,2)&gt;5)*NOT(ISBLANK($B13))</formula>
    </cfRule>
  </conditionalFormatting>
  <conditionalFormatting sqref="E13">
    <cfRule type="expression" dxfId="99" priority="25" stopIfTrue="1">
      <formula>(MONTH($B$1)=MONTH(E$11))*(WEEKDAY(E$11,2)&gt;5)*NOT(ISBLANK($B1))</formula>
    </cfRule>
  </conditionalFormatting>
  <conditionalFormatting sqref="E14">
    <cfRule type="expression" dxfId="98" priority="24" stopIfTrue="1">
      <formula>(MONTH($B$1)=MONTH(E$11))*(WEEKDAY(E$11,2)&gt;5)*NOT(ISBLANK($B14))</formula>
    </cfRule>
  </conditionalFormatting>
  <conditionalFormatting sqref="E14">
    <cfRule type="expression" dxfId="97" priority="23" stopIfTrue="1">
      <formula>(MONTH($B$1)=MONTH(E$11))*(WEEKDAY(E$11,2)&gt;5)*NOT(ISBLANK($B2))</formula>
    </cfRule>
  </conditionalFormatting>
  <conditionalFormatting sqref="E15">
    <cfRule type="expression" dxfId="96" priority="22" stopIfTrue="1">
      <formula>(MONTH($B$1)=MONTH(E$11))*(WEEKDAY(E$11,2)&gt;5)*NOT(ISBLANK($B15))</formula>
    </cfRule>
  </conditionalFormatting>
  <conditionalFormatting sqref="E15">
    <cfRule type="expression" dxfId="95" priority="21" stopIfTrue="1">
      <formula>(MONTH($B$1)=MONTH(E$11))*(WEEKDAY(E$11,2)&gt;5)*NOT(ISBLANK($B3))</formula>
    </cfRule>
  </conditionalFormatting>
  <conditionalFormatting sqref="L13">
    <cfRule type="expression" dxfId="94" priority="20" stopIfTrue="1">
      <formula>(MONTH($B$1)=MONTH(L$11))*(WEEKDAY(L$11,2)&gt;5)*NOT(ISBLANK($B13))</formula>
    </cfRule>
  </conditionalFormatting>
  <conditionalFormatting sqref="L13">
    <cfRule type="expression" dxfId="93" priority="19" stopIfTrue="1">
      <formula>(MONTH($B$1)=MONTH(L$11))*(WEEKDAY(L$11,2)&gt;5)*NOT(ISBLANK($B1))</formula>
    </cfRule>
  </conditionalFormatting>
  <conditionalFormatting sqref="L14">
    <cfRule type="expression" dxfId="92" priority="18" stopIfTrue="1">
      <formula>(MONTH($B$1)=MONTH(L$11))*(WEEKDAY(L$11,2)&gt;5)*NOT(ISBLANK($B14))</formula>
    </cfRule>
  </conditionalFormatting>
  <conditionalFormatting sqref="L14">
    <cfRule type="expression" dxfId="91" priority="17" stopIfTrue="1">
      <formula>(MONTH($B$1)=MONTH(L$11))*(WEEKDAY(L$11,2)&gt;5)*NOT(ISBLANK($B2))</formula>
    </cfRule>
  </conditionalFormatting>
  <conditionalFormatting sqref="L15">
    <cfRule type="expression" dxfId="90" priority="16" stopIfTrue="1">
      <formula>(MONTH($B$1)=MONTH(L$11))*(WEEKDAY(L$11,2)&gt;5)*NOT(ISBLANK($B15))</formula>
    </cfRule>
  </conditionalFormatting>
  <conditionalFormatting sqref="L15">
    <cfRule type="expression" dxfId="89" priority="15" stopIfTrue="1">
      <formula>(MONTH($B$1)=MONTH(L$11))*(WEEKDAY(L$11,2)&gt;5)*NOT(ISBLANK($B3))</formula>
    </cfRule>
  </conditionalFormatting>
  <conditionalFormatting sqref="E19">
    <cfRule type="expression" dxfId="88" priority="14" stopIfTrue="1">
      <formula>(MONTH($B$1)=MONTH(E$11))*(WEEKDAY(E$11,2)&gt;5)*NOT(ISBLANK($B19))</formula>
    </cfRule>
  </conditionalFormatting>
  <conditionalFormatting sqref="E19">
    <cfRule type="expression" dxfId="87" priority="13" stopIfTrue="1">
      <formula>(MONTH($B$1)=MONTH(E$11))*(WEEKDAY(E$11,2)&gt;5)*NOT(ISBLANK($B7))</formula>
    </cfRule>
  </conditionalFormatting>
  <conditionalFormatting sqref="M19">
    <cfRule type="expression" dxfId="86" priority="12" stopIfTrue="1">
      <formula>(MONTH($B$1)=MONTH(M$11))*(WEEKDAY(M$11,2)&gt;5)*NOT(ISBLANK($B19))</formula>
    </cfRule>
  </conditionalFormatting>
  <conditionalFormatting sqref="M19">
    <cfRule type="expression" dxfId="85" priority="11" stopIfTrue="1">
      <formula>(MONTH($B$1)=MONTH(M$11))*(WEEKDAY(M$11,2)&gt;5)*NOT(ISBLANK($B7))</formula>
    </cfRule>
  </conditionalFormatting>
  <conditionalFormatting sqref="AF19">
    <cfRule type="expression" dxfId="84" priority="10" stopIfTrue="1">
      <formula>(MONTH($B$1)=MONTH(AF$11))*(WEEKDAY(AF$11,2)&gt;5)*NOT(ISBLANK($B19))</formula>
    </cfRule>
  </conditionalFormatting>
  <conditionalFormatting sqref="AF19">
    <cfRule type="expression" dxfId="83" priority="9" stopIfTrue="1">
      <formula>(MONTH($B$1)=MONTH(AF$11))*(WEEKDAY(AF$11,2)&gt;5)*NOT(ISBLANK($B7))</formula>
    </cfRule>
  </conditionalFormatting>
  <conditionalFormatting sqref="AK13">
    <cfRule type="expression" dxfId="82" priority="8">
      <formula>IF(B13&lt;&gt;"",AK13&gt;C5,"")</formula>
    </cfRule>
  </conditionalFormatting>
  <conditionalFormatting sqref="AK14">
    <cfRule type="expression" dxfId="81" priority="7">
      <formula>IF(B14&lt;&gt;"",AK14&gt;C5,"")</formula>
    </cfRule>
  </conditionalFormatting>
  <conditionalFormatting sqref="AK19">
    <cfRule type="expression" dxfId="80" priority="6">
      <formula>IF(B19&lt;&gt;"",AK19&gt;C5,"")</formula>
    </cfRule>
  </conditionalFormatting>
  <conditionalFormatting sqref="AK20">
    <cfRule type="expression" dxfId="79" priority="5">
      <formula>IF(B20&lt;&gt;"",AK20&gt;C6,"")</formula>
    </cfRule>
  </conditionalFormatting>
  <conditionalFormatting sqref="E14">
    <cfRule type="expression" dxfId="78" priority="4" stopIfTrue="1">
      <formula>(MONTH($B$1)=MONTH(E$11))*(WEEKDAY(E$11,2)&gt;5)*NOT(ISBLANK($B14))</formula>
    </cfRule>
  </conditionalFormatting>
  <conditionalFormatting sqref="E14">
    <cfRule type="expression" dxfId="77" priority="3" stopIfTrue="1">
      <formula>(MONTH($B$1)=MONTH(E$11))*(WEEKDAY(E$11,2)&gt;5)*NOT(ISBLANK($B2))</formula>
    </cfRule>
  </conditionalFormatting>
  <conditionalFormatting sqref="E12">
    <cfRule type="expression" dxfId="76" priority="2" stopIfTrue="1">
      <formula>(MONTH($B$1)=MONTH(E$11))*(WEEKDAY(E$11,2)&gt;5)*NOT(ISBLANK($B12))</formula>
    </cfRule>
  </conditionalFormatting>
  <conditionalFormatting sqref="E12">
    <cfRule type="expression" dxfId="75" priority="1" stopIfTrue="1">
      <formula>(MONTH($B$1)=MONTH(E$11))*(WEEKDAY(E$11,2)&gt;5)*NOT(ISBLANK($B1048576))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 Спросить 1</vt:lpstr>
      <vt:lpstr>Лист2 Спросить 2</vt:lpstr>
      <vt:lpstr>Лист 3 Спросить 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Boroda</cp:lastModifiedBy>
  <cp:lastPrinted>2018-06-08T07:37:05Z</cp:lastPrinted>
  <dcterms:created xsi:type="dcterms:W3CDTF">2018-06-08T06:34:42Z</dcterms:created>
  <dcterms:modified xsi:type="dcterms:W3CDTF">2018-06-08T18:37:35Z</dcterms:modified>
</cp:coreProperties>
</file>