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 1 Спросить 1" sheetId="1" r:id="rId1"/>
    <sheet name="Лист2 Спросить 2" sheetId="2" r:id="rId2"/>
    <sheet name="Лист 3 Спросить Лист3" sheetId="3" r:id="rId3"/>
  </sheets>
  <calcPr calcId="152511"/>
</workbook>
</file>

<file path=xl/calcChain.xml><?xml version="1.0" encoding="utf-8"?>
<calcChain xmlns="http://schemas.openxmlformats.org/spreadsheetml/2006/main">
  <c r="AL21" i="1" l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N38" i="3" l="1"/>
  <c r="AP37" i="3"/>
  <c r="AQ37" i="3" s="1"/>
  <c r="AN37" i="3"/>
  <c r="AP36" i="3"/>
  <c r="AQ36" i="3" s="1"/>
  <c r="AN36" i="3"/>
  <c r="AP35" i="3"/>
  <c r="AQ35" i="3" s="1"/>
  <c r="AN35" i="3"/>
  <c r="AP34" i="3"/>
  <c r="AQ34" i="3" s="1"/>
  <c r="AN34" i="3"/>
  <c r="AP33" i="3"/>
  <c r="AQ33" i="3" s="1"/>
  <c r="AN33" i="3"/>
  <c r="AP32" i="3"/>
  <c r="AQ32" i="3" s="1"/>
  <c r="AN32" i="3"/>
  <c r="AN31" i="3"/>
  <c r="AF31" i="3"/>
  <c r="M31" i="3"/>
  <c r="E31" i="3"/>
  <c r="AN30" i="3"/>
  <c r="AK30" i="3"/>
  <c r="AL30" i="3" s="1"/>
  <c r="AJ30" i="3"/>
  <c r="AN29" i="3"/>
  <c r="AK29" i="3"/>
  <c r="AL29" i="3" s="1"/>
  <c r="AP29" i="3" s="1"/>
  <c r="AQ29" i="3" s="1"/>
  <c r="AJ29" i="3"/>
  <c r="AN28" i="3"/>
  <c r="AK28" i="3"/>
  <c r="AL28" i="3" s="1"/>
  <c r="AP28" i="3" s="1"/>
  <c r="AQ28" i="3" s="1"/>
  <c r="AJ28" i="3"/>
  <c r="AN27" i="3"/>
  <c r="AK27" i="3"/>
  <c r="AL27" i="3" s="1"/>
  <c r="AP27" i="3" s="1"/>
  <c r="AQ27" i="3" s="1"/>
  <c r="AJ27" i="3"/>
  <c r="AN26" i="3"/>
  <c r="AK26" i="3"/>
  <c r="AL26" i="3" s="1"/>
  <c r="AP26" i="3" s="1"/>
  <c r="AQ26" i="3" s="1"/>
  <c r="AJ26" i="3"/>
  <c r="AN25" i="3"/>
  <c r="AK25" i="3"/>
  <c r="AL25" i="3" s="1"/>
  <c r="AP25" i="3" s="1"/>
  <c r="AQ25" i="3" s="1"/>
  <c r="AJ25" i="3"/>
  <c r="AK24" i="3"/>
  <c r="AL24" i="3" s="1"/>
  <c r="AP24" i="3" s="1"/>
  <c r="AQ24" i="3" s="1"/>
  <c r="AJ24" i="3"/>
  <c r="B24" i="3"/>
  <c r="AN24" i="3" s="1"/>
  <c r="AK23" i="3"/>
  <c r="AL23" i="3" s="1"/>
  <c r="AP23" i="3" s="1"/>
  <c r="AQ23" i="3" s="1"/>
  <c r="AJ23" i="3"/>
  <c r="B23" i="3"/>
  <c r="AN23" i="3" s="1"/>
  <c r="AN22" i="3"/>
  <c r="AK22" i="3"/>
  <c r="AL22" i="3" s="1"/>
  <c r="AP22" i="3" s="1"/>
  <c r="AQ22" i="3" s="1"/>
  <c r="AJ22" i="3"/>
  <c r="AN21" i="3"/>
  <c r="AN20" i="3"/>
  <c r="AK20" i="3"/>
  <c r="AL20" i="3" s="1"/>
  <c r="AP20" i="3" s="1"/>
  <c r="AQ20" i="3" s="1"/>
  <c r="AJ20" i="3"/>
  <c r="A20" i="3"/>
  <c r="AN19" i="3"/>
  <c r="AP18" i="3"/>
  <c r="AQ18" i="3" s="1"/>
  <c r="AN18" i="3"/>
  <c r="AN17" i="3"/>
  <c r="AK17" i="3"/>
  <c r="AL17" i="3" s="1"/>
  <c r="AP17" i="3" s="1"/>
  <c r="AQ17" i="3" s="1"/>
  <c r="AN16" i="3"/>
  <c r="AL16" i="3"/>
  <c r="AN15" i="3"/>
  <c r="AK15" i="3"/>
  <c r="AP15" i="3" s="1"/>
  <c r="AQ15" i="3" s="1"/>
  <c r="AJ15" i="3"/>
  <c r="A15" i="3"/>
  <c r="AN14" i="3"/>
  <c r="AN13" i="3"/>
  <c r="A13" i="3"/>
  <c r="A14" i="3" s="1"/>
  <c r="A16" i="3" s="1"/>
  <c r="AN12" i="3"/>
  <c r="AN11" i="3"/>
  <c r="AN10" i="3"/>
  <c r="AI10" i="3"/>
  <c r="AI11" i="3" s="1"/>
  <c r="AH10" i="3"/>
  <c r="AH12" i="3" s="1"/>
  <c r="AH31" i="3" s="1"/>
  <c r="AG10" i="3"/>
  <c r="AG11" i="3" s="1"/>
  <c r="AF10" i="3"/>
  <c r="AF11" i="3" s="1"/>
  <c r="AE10" i="3"/>
  <c r="AE19" i="3" s="1"/>
  <c r="AD10" i="3"/>
  <c r="AD19" i="3" s="1"/>
  <c r="AC10" i="3"/>
  <c r="AC12" i="3" s="1"/>
  <c r="AC31" i="3" s="1"/>
  <c r="AB10" i="3"/>
  <c r="AB12" i="3" s="1"/>
  <c r="AB31" i="3" s="1"/>
  <c r="AA10" i="3"/>
  <c r="AA12" i="3" s="1"/>
  <c r="AA31" i="3" s="1"/>
  <c r="Z10" i="3"/>
  <c r="Z12" i="3" s="1"/>
  <c r="Z31" i="3" s="1"/>
  <c r="Y10" i="3"/>
  <c r="Y12" i="3" s="1"/>
  <c r="Y31" i="3" s="1"/>
  <c r="X10" i="3"/>
  <c r="X13" i="3" s="1"/>
  <c r="W10" i="3"/>
  <c r="W19" i="3" s="1"/>
  <c r="V10" i="3"/>
  <c r="V12" i="3" s="1"/>
  <c r="V31" i="3" s="1"/>
  <c r="U10" i="3"/>
  <c r="U12" i="3" s="1"/>
  <c r="U31" i="3" s="1"/>
  <c r="T10" i="3"/>
  <c r="T12" i="3" s="1"/>
  <c r="T31" i="3" s="1"/>
  <c r="S10" i="3"/>
  <c r="S12" i="3" s="1"/>
  <c r="S31" i="3" s="1"/>
  <c r="R10" i="3"/>
  <c r="R12" i="3" s="1"/>
  <c r="R31" i="3" s="1"/>
  <c r="Q10" i="3"/>
  <c r="Q19" i="3" s="1"/>
  <c r="P10" i="3"/>
  <c r="P19" i="3" s="1"/>
  <c r="O10" i="3"/>
  <c r="O12" i="3" s="1"/>
  <c r="O31" i="3" s="1"/>
  <c r="N10" i="3"/>
  <c r="N12" i="3" s="1"/>
  <c r="N31" i="3" s="1"/>
  <c r="M10" i="3"/>
  <c r="M11" i="3" s="1"/>
  <c r="L10" i="3"/>
  <c r="L12" i="3" s="1"/>
  <c r="L31" i="3" s="1"/>
  <c r="K10" i="3"/>
  <c r="K11" i="3" s="1"/>
  <c r="J10" i="3"/>
  <c r="J14" i="3" s="1"/>
  <c r="I10" i="3"/>
  <c r="I11" i="3" s="1"/>
  <c r="H10" i="3"/>
  <c r="H12" i="3" s="1"/>
  <c r="H31" i="3" s="1"/>
  <c r="G10" i="3"/>
  <c r="G11" i="3" s="1"/>
  <c r="F10" i="3"/>
  <c r="F11" i="3" s="1"/>
  <c r="E10" i="3"/>
  <c r="E11" i="3" s="1"/>
  <c r="AF6" i="3"/>
  <c r="AF5" i="3"/>
  <c r="C5" i="3"/>
  <c r="D4" i="3"/>
  <c r="B4" i="3"/>
  <c r="C3" i="3"/>
  <c r="C8" i="3" s="1"/>
  <c r="B2" i="3"/>
  <c r="K12" i="3" l="1"/>
  <c r="K31" i="3" s="1"/>
  <c r="I12" i="3"/>
  <c r="I31" i="3" s="1"/>
  <c r="AG12" i="3"/>
  <c r="AG31" i="3" s="1"/>
  <c r="Q13" i="3"/>
  <c r="G12" i="3"/>
  <c r="G31" i="3" s="1"/>
  <c r="AI12" i="3"/>
  <c r="AI31" i="3" s="1"/>
  <c r="AE13" i="3"/>
  <c r="AK14" i="3"/>
  <c r="AP14" i="3" s="1"/>
  <c r="AQ14" i="3" s="1"/>
  <c r="AJ14" i="3"/>
  <c r="A19" i="3"/>
  <c r="A21" i="3" s="1"/>
  <c r="A31" i="3" s="1"/>
  <c r="AP38" i="3"/>
  <c r="AQ38" i="3" s="1"/>
  <c r="AP30" i="3"/>
  <c r="AQ30" i="3" s="1"/>
  <c r="AL31" i="3"/>
  <c r="H11" i="3"/>
  <c r="L11" i="3"/>
  <c r="P11" i="3"/>
  <c r="R11" i="3"/>
  <c r="V11" i="3"/>
  <c r="X11" i="3"/>
  <c r="Z11" i="3"/>
  <c r="AD11" i="3"/>
  <c r="AH11" i="3"/>
  <c r="O11" i="3"/>
  <c r="Q11" i="3"/>
  <c r="S11" i="3"/>
  <c r="U11" i="3"/>
  <c r="W11" i="3"/>
  <c r="Y11" i="3"/>
  <c r="AA11" i="3"/>
  <c r="AC11" i="3"/>
  <c r="AE11" i="3"/>
  <c r="F12" i="3"/>
  <c r="J12" i="3"/>
  <c r="Q12" i="3"/>
  <c r="W12" i="3"/>
  <c r="AE12" i="3"/>
  <c r="AE31" i="3" s="1"/>
  <c r="P13" i="3"/>
  <c r="W13" i="3"/>
  <c r="AD13" i="3"/>
  <c r="J19" i="3"/>
  <c r="X19" i="3"/>
  <c r="AL21" i="3"/>
  <c r="A23" i="3"/>
  <c r="A24" i="3"/>
  <c r="B5" i="3"/>
  <c r="J11" i="3"/>
  <c r="N11" i="3"/>
  <c r="T11" i="3"/>
  <c r="AB11" i="3"/>
  <c r="P12" i="3"/>
  <c r="X12" i="3"/>
  <c r="AD12" i="3"/>
  <c r="J13" i="3"/>
  <c r="W31" i="3" l="1"/>
  <c r="X31" i="3"/>
  <c r="Q31" i="3"/>
  <c r="AJ19" i="3"/>
  <c r="AJ21" i="3" s="1"/>
  <c r="AK19" i="3"/>
  <c r="AM12" i="3"/>
  <c r="AK12" i="3"/>
  <c r="AL12" i="3" s="1"/>
  <c r="F31" i="3"/>
  <c r="AJ12" i="3"/>
  <c r="J31" i="3"/>
  <c r="AD31" i="3"/>
  <c r="P31" i="3"/>
  <c r="AK13" i="3"/>
  <c r="AJ13" i="3"/>
  <c r="AP12" i="3" l="1"/>
  <c r="AQ12" i="3" s="1"/>
  <c r="AM16" i="3"/>
  <c r="AK16" i="3"/>
  <c r="AP13" i="3"/>
  <c r="AQ13" i="3" s="1"/>
  <c r="AJ16" i="3"/>
  <c r="AJ31" i="3" s="1"/>
  <c r="AK21" i="3"/>
  <c r="AP21" i="3" s="1"/>
  <c r="AQ21" i="3" s="1"/>
  <c r="AP19" i="3"/>
  <c r="AQ19" i="3" s="1"/>
  <c r="AK31" i="3" l="1"/>
  <c r="AP31" i="3" s="1"/>
  <c r="AQ31" i="3" s="1"/>
  <c r="AP16" i="3"/>
  <c r="AQ16" i="3" s="1"/>
  <c r="AI32" i="2" l="1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AP31" i="2"/>
  <c r="AQ31" i="2" s="1"/>
  <c r="AN31" i="2"/>
  <c r="AK31" i="2"/>
  <c r="AP29" i="2" s="1"/>
  <c r="AQ29" i="2" s="1"/>
  <c r="AJ31" i="2"/>
  <c r="AN30" i="2"/>
  <c r="AK30" i="2"/>
  <c r="AJ30" i="2"/>
  <c r="AN29" i="2"/>
  <c r="AK29" i="2"/>
  <c r="AL29" i="2" s="1"/>
  <c r="AJ29" i="2"/>
  <c r="AN28" i="2"/>
  <c r="AK28" i="2"/>
  <c r="AP27" i="2" s="1"/>
  <c r="AQ27" i="2" s="1"/>
  <c r="AJ28" i="2"/>
  <c r="AN27" i="2"/>
  <c r="AP26" i="2"/>
  <c r="AQ26" i="2" s="1"/>
  <c r="AN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AN25" i="2"/>
  <c r="AK25" i="2"/>
  <c r="AJ25" i="2"/>
  <c r="AN24" i="2"/>
  <c r="AK24" i="2"/>
  <c r="AL24" i="2" s="1"/>
  <c r="AJ24" i="2"/>
  <c r="AN23" i="2"/>
  <c r="AK23" i="2"/>
  <c r="AP23" i="2" s="1"/>
  <c r="AQ23" i="2" s="1"/>
  <c r="AJ23" i="2"/>
  <c r="AN22" i="2"/>
  <c r="AK22" i="2"/>
  <c r="AL22" i="2" s="1"/>
  <c r="AP22" i="2" s="1"/>
  <c r="AQ22" i="2" s="1"/>
  <c r="AJ22" i="2"/>
  <c r="AN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N20" i="2"/>
  <c r="AK20" i="2"/>
  <c r="AP20" i="2" s="1"/>
  <c r="AQ20" i="2" s="1"/>
  <c r="AJ20" i="2"/>
  <c r="AN19" i="2"/>
  <c r="AK19" i="2"/>
  <c r="AL19" i="2" s="1"/>
  <c r="AL21" i="2" s="1"/>
  <c r="AJ19" i="2"/>
  <c r="AN18" i="2"/>
  <c r="AK18" i="2"/>
  <c r="AJ18" i="2"/>
  <c r="AN17" i="2"/>
  <c r="AK17" i="2"/>
  <c r="AL17" i="2" s="1"/>
  <c r="AP17" i="2" s="1"/>
  <c r="AQ17" i="2" s="1"/>
  <c r="AJ17" i="2"/>
  <c r="AN16" i="2"/>
  <c r="AL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N15" i="2"/>
  <c r="AK15" i="2"/>
  <c r="AP15" i="2" s="1"/>
  <c r="AQ15" i="2" s="1"/>
  <c r="AJ15" i="2"/>
  <c r="C15" i="2"/>
  <c r="AN14" i="2"/>
  <c r="AK14" i="2"/>
  <c r="AP14" i="2" s="1"/>
  <c r="AQ14" i="2" s="1"/>
  <c r="AJ14" i="2"/>
  <c r="C14" i="2"/>
  <c r="AN13" i="2"/>
  <c r="AK13" i="2"/>
  <c r="AP13" i="2" s="1"/>
  <c r="AQ13" i="2" s="1"/>
  <c r="AJ13" i="2"/>
  <c r="C13" i="2"/>
  <c r="AN12" i="2"/>
  <c r="AK12" i="2"/>
  <c r="AK16" i="2" s="1"/>
  <c r="AJ12" i="2"/>
  <c r="AJ16" i="2" s="1"/>
  <c r="A12" i="2"/>
  <c r="AN11" i="2"/>
  <c r="AN10" i="2"/>
  <c r="AI10" i="2"/>
  <c r="AI11" i="2" s="1"/>
  <c r="AH10" i="2"/>
  <c r="AH11" i="2" s="1"/>
  <c r="AG10" i="2"/>
  <c r="AG11" i="2" s="1"/>
  <c r="AF10" i="2"/>
  <c r="AF11" i="2" s="1"/>
  <c r="AE10" i="2"/>
  <c r="AE11" i="2" s="1"/>
  <c r="AD10" i="2"/>
  <c r="AD11" i="2" s="1"/>
  <c r="AC10" i="2"/>
  <c r="AC11" i="2" s="1"/>
  <c r="AB10" i="2"/>
  <c r="AB11" i="2" s="1"/>
  <c r="AA10" i="2"/>
  <c r="AA11" i="2" s="1"/>
  <c r="Z10" i="2"/>
  <c r="Z11" i="2" s="1"/>
  <c r="Y10" i="2"/>
  <c r="Y11" i="2" s="1"/>
  <c r="X10" i="2"/>
  <c r="X11" i="2" s="1"/>
  <c r="W10" i="2"/>
  <c r="W11" i="2" s="1"/>
  <c r="V10" i="2"/>
  <c r="V11" i="2" s="1"/>
  <c r="U10" i="2"/>
  <c r="U11" i="2" s="1"/>
  <c r="T10" i="2"/>
  <c r="T11" i="2" s="1"/>
  <c r="S10" i="2"/>
  <c r="S11" i="2" s="1"/>
  <c r="R10" i="2"/>
  <c r="R11" i="2" s="1"/>
  <c r="Q10" i="2"/>
  <c r="Q11" i="2" s="1"/>
  <c r="P10" i="2"/>
  <c r="P11" i="2" s="1"/>
  <c r="O10" i="2"/>
  <c r="O11" i="2" s="1"/>
  <c r="N10" i="2"/>
  <c r="N11" i="2" s="1"/>
  <c r="M10" i="2"/>
  <c r="M11" i="2" s="1"/>
  <c r="L10" i="2"/>
  <c r="L11" i="2" s="1"/>
  <c r="K10" i="2"/>
  <c r="K11" i="2" s="1"/>
  <c r="J10" i="2"/>
  <c r="J11" i="2" s="1"/>
  <c r="I10" i="2"/>
  <c r="I11" i="2" s="1"/>
  <c r="H10" i="2"/>
  <c r="H11" i="2" s="1"/>
  <c r="G10" i="2"/>
  <c r="G11" i="2" s="1"/>
  <c r="F10" i="2"/>
  <c r="F11" i="2" s="1"/>
  <c r="E10" i="2"/>
  <c r="E11" i="2" s="1"/>
  <c r="C5" i="2"/>
  <c r="D4" i="2"/>
  <c r="B4" i="2"/>
  <c r="B5" i="2" s="1"/>
  <c r="C3" i="2"/>
  <c r="C8" i="2" s="1"/>
  <c r="B2" i="2"/>
  <c r="N3" i="1"/>
  <c r="AK21" i="2" l="1"/>
  <c r="AJ21" i="2"/>
  <c r="AJ32" i="2"/>
  <c r="AK32" i="2"/>
  <c r="AJ26" i="2"/>
  <c r="AP16" i="2"/>
  <c r="AQ16" i="2" s="1"/>
  <c r="AL26" i="2"/>
  <c r="AP24" i="2"/>
  <c r="AQ24" i="2" s="1"/>
  <c r="AP28" i="2"/>
  <c r="AQ28" i="2" s="1"/>
  <c r="AL32" i="2"/>
  <c r="AP21" i="2"/>
  <c r="AQ21" i="2" s="1"/>
  <c r="AP12" i="2"/>
  <c r="AQ12" i="2" s="1"/>
  <c r="A13" i="2"/>
  <c r="A14" i="2" s="1"/>
  <c r="A15" i="2" s="1"/>
  <c r="AP18" i="2"/>
  <c r="AQ18" i="2" s="1"/>
  <c r="AP19" i="2"/>
  <c r="AQ19" i="2" s="1"/>
  <c r="AK26" i="2"/>
  <c r="AP45" i="1"/>
  <c r="AP44" i="1"/>
  <c r="AR44" i="1"/>
  <c r="AS44" i="1" s="1"/>
  <c r="AK44" i="1"/>
  <c r="AP43" i="1"/>
  <c r="AR43" i="1"/>
  <c r="AS43" i="1" s="1"/>
  <c r="AP42" i="1"/>
  <c r="AR42" i="1"/>
  <c r="AS42" i="1" s="1"/>
  <c r="AK42" i="1"/>
  <c r="AP41" i="1"/>
  <c r="AM41" i="1"/>
  <c r="AP40" i="1"/>
  <c r="AR40" i="1"/>
  <c r="AS40" i="1" s="1"/>
  <c r="AK40" i="1"/>
  <c r="A40" i="1"/>
  <c r="AP39" i="1"/>
  <c r="AP38" i="1"/>
  <c r="AP37" i="1"/>
  <c r="AP36" i="1"/>
  <c r="AR36" i="1"/>
  <c r="AS36" i="1" s="1"/>
  <c r="AP35" i="1"/>
  <c r="AR35" i="1"/>
  <c r="AS35" i="1" s="1"/>
  <c r="AP34" i="1"/>
  <c r="AM34" i="1"/>
  <c r="AM45" i="1" s="1"/>
  <c r="AP33" i="1"/>
  <c r="AR33" i="1"/>
  <c r="AS33" i="1" s="1"/>
  <c r="AK33" i="1"/>
  <c r="A33" i="1"/>
  <c r="AP32" i="1"/>
  <c r="AR32" i="1"/>
  <c r="AS32" i="1" s="1"/>
  <c r="AK32" i="1"/>
  <c r="A32" i="1"/>
  <c r="AP31" i="1"/>
  <c r="AR31" i="1"/>
  <c r="AS31" i="1" s="1"/>
  <c r="AK31" i="1"/>
  <c r="A31" i="1"/>
  <c r="AP30" i="1"/>
  <c r="AP29" i="1"/>
  <c r="AP28" i="1"/>
  <c r="AP27" i="1"/>
  <c r="AP26" i="1"/>
  <c r="AP25" i="1"/>
  <c r="AP24" i="1"/>
  <c r="AP23" i="1"/>
  <c r="AP22" i="1"/>
  <c r="D22" i="1"/>
  <c r="A22" i="1"/>
  <c r="AR21" i="1"/>
  <c r="AS21" i="1" s="1"/>
  <c r="AP21" i="1"/>
  <c r="AJ19" i="1"/>
  <c r="AJ45" i="1" s="1"/>
  <c r="AI19" i="1"/>
  <c r="AI45" i="1" s="1"/>
  <c r="AH19" i="1"/>
  <c r="AH45" i="1" s="1"/>
  <c r="AG19" i="1"/>
  <c r="AG45" i="1" s="1"/>
  <c r="AF19" i="1"/>
  <c r="AF38" i="1" s="1"/>
  <c r="AE19" i="1"/>
  <c r="AE39" i="1" s="1"/>
  <c r="AD19" i="1"/>
  <c r="AD45" i="1" s="1"/>
  <c r="AC19" i="1"/>
  <c r="AC45" i="1" s="1"/>
  <c r="AB19" i="1"/>
  <c r="AB45" i="1" s="1"/>
  <c r="AA19" i="1"/>
  <c r="AA45" i="1" s="1"/>
  <c r="Z19" i="1"/>
  <c r="Z45" i="1" s="1"/>
  <c r="Y19" i="1"/>
  <c r="Y38" i="1" s="1"/>
  <c r="X19" i="1"/>
  <c r="X39" i="1" s="1"/>
  <c r="W19" i="1"/>
  <c r="W45" i="1" s="1"/>
  <c r="V19" i="1"/>
  <c r="V45" i="1" s="1"/>
  <c r="U19" i="1"/>
  <c r="U45" i="1" s="1"/>
  <c r="T19" i="1"/>
  <c r="T45" i="1" s="1"/>
  <c r="S19" i="1"/>
  <c r="S45" i="1" s="1"/>
  <c r="R19" i="1"/>
  <c r="R38" i="1" s="1"/>
  <c r="Q19" i="1"/>
  <c r="Q39" i="1" s="1"/>
  <c r="P19" i="1"/>
  <c r="P45" i="1" s="1"/>
  <c r="O19" i="1"/>
  <c r="O45" i="1" s="1"/>
  <c r="N19" i="1"/>
  <c r="N45" i="1" s="1"/>
  <c r="M19" i="1"/>
  <c r="L19" i="1"/>
  <c r="L45" i="1" s="1"/>
  <c r="K19" i="1"/>
  <c r="K38" i="1" s="1"/>
  <c r="J19" i="1"/>
  <c r="J45" i="1" s="1"/>
  <c r="I19" i="1"/>
  <c r="I45" i="1" s="1"/>
  <c r="H19" i="1"/>
  <c r="H45" i="1" s="1"/>
  <c r="G19" i="1"/>
  <c r="G45" i="1" s="1"/>
  <c r="F19" i="1"/>
  <c r="F45" i="1" s="1"/>
  <c r="A16" i="1"/>
  <c r="A9" i="1"/>
  <c r="A10" i="1" s="1"/>
  <c r="A11" i="1" s="1"/>
  <c r="A12" i="1" s="1"/>
  <c r="A13" i="1" s="1"/>
  <c r="A14" i="1" s="1"/>
  <c r="A15" i="1" s="1"/>
  <c r="A8" i="1"/>
  <c r="D5" i="1"/>
  <c r="E4" i="1"/>
  <c r="B4" i="1"/>
  <c r="B5" i="1" s="1"/>
  <c r="D3" i="1"/>
  <c r="C17" i="1" s="1"/>
  <c r="B2" i="1"/>
  <c r="R20" i="1" l="1"/>
  <c r="Z20" i="1"/>
  <c r="J20" i="1"/>
  <c r="F20" i="1"/>
  <c r="N20" i="1"/>
  <c r="V20" i="1"/>
  <c r="AP30" i="2"/>
  <c r="AQ30" i="2" s="1"/>
  <c r="L20" i="1"/>
  <c r="T20" i="1"/>
  <c r="AB20" i="1"/>
  <c r="H20" i="1"/>
  <c r="P20" i="1"/>
  <c r="X20" i="1"/>
  <c r="A16" i="2"/>
  <c r="AP25" i="2"/>
  <c r="AQ25" i="2" s="1"/>
  <c r="AF20" i="1"/>
  <c r="AJ20" i="1"/>
  <c r="AD20" i="1"/>
  <c r="AH20" i="1"/>
  <c r="M45" i="1"/>
  <c r="AN13" i="1"/>
  <c r="G20" i="1"/>
  <c r="I20" i="1"/>
  <c r="K20" i="1"/>
  <c r="M20" i="1"/>
  <c r="O20" i="1"/>
  <c r="Q20" i="1"/>
  <c r="S20" i="1"/>
  <c r="U20" i="1"/>
  <c r="W20" i="1"/>
  <c r="Y20" i="1"/>
  <c r="AA20" i="1"/>
  <c r="AC20" i="1"/>
  <c r="AE20" i="1"/>
  <c r="AG20" i="1"/>
  <c r="AI20" i="1"/>
  <c r="A23" i="1"/>
  <c r="K37" i="1"/>
  <c r="R37" i="1"/>
  <c r="Y37" i="1"/>
  <c r="AF37" i="1"/>
  <c r="Q38" i="1"/>
  <c r="X38" i="1"/>
  <c r="AE38" i="1"/>
  <c r="K39" i="1"/>
  <c r="R39" i="1"/>
  <c r="Y39" i="1"/>
  <c r="AF39" i="1"/>
  <c r="Q37" i="1"/>
  <c r="X37" i="1"/>
  <c r="AE37" i="1"/>
  <c r="AK38" i="1" l="1"/>
  <c r="AR27" i="1"/>
  <c r="AS27" i="1" s="1"/>
  <c r="AK27" i="1"/>
  <c r="AR29" i="1"/>
  <c r="AS29" i="1" s="1"/>
  <c r="AK29" i="1"/>
  <c r="AR25" i="1"/>
  <c r="AS25" i="1" s="1"/>
  <c r="AK25" i="1"/>
  <c r="AK39" i="1"/>
  <c r="AR39" i="1"/>
  <c r="AS39" i="1" s="1"/>
  <c r="AK37" i="1"/>
  <c r="Y45" i="1"/>
  <c r="K45" i="1"/>
  <c r="AF45" i="1"/>
  <c r="R45" i="1"/>
  <c r="AR38" i="1"/>
  <c r="AS38" i="1" s="1"/>
  <c r="AR23" i="1"/>
  <c r="AS23" i="1" s="1"/>
  <c r="AK23" i="1"/>
  <c r="AK30" i="1"/>
  <c r="AR30" i="1"/>
  <c r="AS30" i="1" s="1"/>
  <c r="AK28" i="1"/>
  <c r="AR28" i="1"/>
  <c r="AS28" i="1" s="1"/>
  <c r="AK26" i="1"/>
  <c r="AR26" i="1"/>
  <c r="AS26" i="1" s="1"/>
  <c r="AK24" i="1"/>
  <c r="AR24" i="1"/>
  <c r="AS24" i="1" s="1"/>
  <c r="A24" i="1"/>
  <c r="AK22" i="1"/>
  <c r="AM10" i="1"/>
  <c r="AE45" i="1"/>
  <c r="Q45" i="1"/>
  <c r="X45" i="1"/>
  <c r="AL45" i="1" l="1"/>
  <c r="AK41" i="1"/>
  <c r="AK34" i="1"/>
  <c r="AK45" i="1" s="1"/>
  <c r="AR22" i="1"/>
  <c r="AS22" i="1" s="1"/>
  <c r="A25" i="1"/>
  <c r="A26" i="1" s="1"/>
  <c r="AR41" i="1"/>
  <c r="AS41" i="1" s="1"/>
  <c r="AR37" i="1"/>
  <c r="AS37" i="1" s="1"/>
  <c r="A27" i="1" l="1"/>
  <c r="A28" i="1" s="1"/>
  <c r="A29" i="1" s="1"/>
  <c r="AR45" i="1"/>
  <c r="AS45" i="1" s="1"/>
  <c r="AR34" i="1"/>
  <c r="AS34" i="1" s="1"/>
  <c r="A30" i="1" l="1"/>
  <c r="A34" i="1" l="1"/>
  <c r="A37" i="1" s="1"/>
  <c r="A38" i="1" l="1"/>
  <c r="A39" i="1" s="1"/>
  <c r="A41" i="1" l="1"/>
  <c r="A45" i="1"/>
</calcChain>
</file>

<file path=xl/comments1.xml><?xml version="1.0" encoding="utf-8"?>
<comments xmlns="http://schemas.openxmlformats.org/spreadsheetml/2006/main">
  <authors>
    <author>ГАВ</author>
    <author>Admin</author>
  </authors>
  <commentList>
    <comment ref="AL21" authorId="0" shapeId="0">
      <text>
        <r>
          <rPr>
            <b/>
            <sz val="9"/>
            <color indexed="81"/>
            <rFont val="Tahoma"/>
            <family val="2"/>
            <charset val="204"/>
          </rPr>
          <t>Посмотрите в этом столбце формат ячейки
И формулу поменял</t>
        </r>
      </text>
    </comment>
    <comment ref="F22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2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2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3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3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3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4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4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4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5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5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5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6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6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6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7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7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7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8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8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8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29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29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29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30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30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30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F31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N31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AG31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2"/>
            <rFont val="Tahoma"/>
            <family val="2"/>
            <charset val="204"/>
          </rPr>
          <t>Формула для Условного форматирования =(МЕСЯЦ($B$1)=МЕСЯЦ(F$17))*(ДЕНЬНЕД(F$17;2)&gt;5)*НЕ(ЕПУСТО($B20))
Для диапазона ячеек. Применяется для =$F$20:$AJ$36 эти ячейки надо выделить</t>
        </r>
      </text>
    </comment>
    <comment ref="B37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=ЕСЛИ(B35&lt;&gt;"";B35&amp;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8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=ЕСЛИ(B36&lt;&gt;"";B36&amp;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39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=ЕСЛИ(B37&lt;&gt;"";B37&amp;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  <comment ref="B40" authorId="1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=ЕСЛИ(B38&lt;&gt;"";B38&amp;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B23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12"/>
            <color indexed="12"/>
            <rFont val="Tahoma"/>
            <family val="2"/>
            <charset val="204"/>
          </rPr>
          <t>Формула с первого числа месяца по последнее: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"&amp;ТЕКСТ(КОНМЕСЯЦА($B$1;0);"[$-FC19]Д ММММ");"") 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не с первого числа по последнее число </t>
        </r>
        <r>
          <rPr>
            <b/>
            <sz val="12"/>
            <color indexed="10"/>
            <rFont val="Tahoma"/>
            <family val="2"/>
            <charset val="204"/>
          </rPr>
          <t>с 4-го числа то есть на 3 дня больше: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</t>
        </r>
        <r>
          <rPr>
            <b/>
            <u/>
            <sz val="16"/>
            <color indexed="10"/>
            <rFont val="Tahoma"/>
            <family val="2"/>
            <charset val="204"/>
          </rPr>
          <t>+3</t>
        </r>
        <r>
          <rPr>
            <sz val="12"/>
            <color indexed="12"/>
            <rFont val="Tahoma"/>
            <family val="2"/>
            <charset val="204"/>
          </rPr>
          <t xml:space="preserve">;"[$-FC19]Д ММММ")&amp;" по "&amp;ТЕКСТ(КОНМЕСЯЦА($B$1;0);"[$-FC19]Д ММММ");"")
</t>
        </r>
        <r>
          <rPr>
            <b/>
            <sz val="12"/>
            <color indexed="12"/>
            <rFont val="Tahoma"/>
            <family val="2"/>
            <charset val="204"/>
          </rPr>
          <t xml:space="preserve">Формула с первого числа месяца по не последнее </t>
        </r>
        <r>
          <rPr>
            <b/>
            <sz val="12"/>
            <color indexed="10"/>
            <rFont val="Tahoma"/>
            <family val="2"/>
            <charset val="204"/>
          </rPr>
          <t>на 7-ем дней меньше:</t>
        </r>
        <r>
          <rPr>
            <sz val="12"/>
            <color indexed="12"/>
            <rFont val="Tahoma"/>
            <family val="2"/>
            <charset val="204"/>
          </rPr>
          <t xml:space="preserve">
=ЕСЛИ(B25&lt;&gt;"";B25&amp; " – Договор с "&amp;ТЕКСТ($B$1;"[$-FC19]Д ММММ")&amp;" по "&amp;ТЕКСТ(КОНМЕСЯЦА($B$1;0)</t>
        </r>
        <r>
          <rPr>
            <b/>
            <u/>
            <sz val="16"/>
            <color indexed="10"/>
            <rFont val="Tahoma"/>
            <family val="2"/>
            <charset val="204"/>
          </rPr>
          <t>-7</t>
        </r>
        <r>
          <rPr>
            <sz val="12"/>
            <color indexed="12"/>
            <rFont val="Tahoma"/>
            <family val="2"/>
            <charset val="204"/>
          </rPr>
          <t>;"[$-FC19]Д ММММ");"")</t>
        </r>
      </text>
    </comment>
  </commentList>
</comments>
</file>

<file path=xl/sharedStrings.xml><?xml version="1.0" encoding="utf-8"?>
<sst xmlns="http://schemas.openxmlformats.org/spreadsheetml/2006/main" count="200" uniqueCount="74">
  <si>
    <t xml:space="preserve">Норма тривалості </t>
  </si>
  <si>
    <t xml:space="preserve">робочого часу за </t>
  </si>
  <si>
    <t>годин</t>
  </si>
  <si>
    <t xml:space="preserve">Найменування будівлі або споруди; Вид робіт: </t>
  </si>
  <si>
    <t xml:space="preserve"> =ЕСЛИОШИБКА(ЕСЛИ(AK12&lt;&gt;""; ОКРУГЛ(C12/$C$3*AK12*D12; 0);"");) </t>
  </si>
  <si>
    <t xml:space="preserve">Зарпла- </t>
  </si>
  <si>
    <t>та за го-</t>
  </si>
  <si>
    <t xml:space="preserve">та за 8 </t>
  </si>
  <si>
    <r>
      <t xml:space="preserve">Табель за </t>
    </r>
    <r>
      <rPr>
        <b/>
        <sz val="13.5"/>
        <color indexed="8"/>
        <rFont val="Monotype Corsiva"/>
        <family val="4"/>
        <charset val="204"/>
      </rPr>
      <t/>
    </r>
  </si>
  <si>
    <t>працівників ___________________________ТОВ «Інтербудтехсервіс»</t>
  </si>
  <si>
    <t>дину</t>
  </si>
  <si>
    <t>Ро</t>
  </si>
  <si>
    <t>Тари</t>
  </si>
  <si>
    <t>Відпрацьовано годин</t>
  </si>
  <si>
    <t>Д</t>
  </si>
  <si>
    <t>Го-</t>
  </si>
  <si>
    <t>Сума на-</t>
  </si>
  <si>
    <t>Сума ЗП:</t>
  </si>
  <si>
    <t xml:space="preserve">Зарплата </t>
  </si>
  <si>
    <t>№</t>
  </si>
  <si>
    <t>Прізвище І. по-б.</t>
  </si>
  <si>
    <t>зр</t>
  </si>
  <si>
    <t>фна</t>
  </si>
  <si>
    <t>k</t>
  </si>
  <si>
    <t>н</t>
  </si>
  <si>
    <t>ди-</t>
  </si>
  <si>
    <t xml:space="preserve">рахованої </t>
  </si>
  <si>
    <t>Кі-ть го-</t>
  </si>
  <si>
    <t>за годину</t>
  </si>
  <si>
    <t>яд</t>
  </si>
  <si>
    <t>став.</t>
  </si>
  <si>
    <t>і</t>
  </si>
  <si>
    <t>ни</t>
  </si>
  <si>
    <t>зарплати</t>
  </si>
  <si>
    <t>х 8 год</t>
  </si>
  <si>
    <t>I</t>
  </si>
  <si>
    <t>Штатні:</t>
  </si>
  <si>
    <t>СВ</t>
  </si>
  <si>
    <t>Разом Штатні</t>
  </si>
  <si>
    <t>II</t>
  </si>
  <si>
    <t>По договору ЦП:</t>
  </si>
  <si>
    <t xml:space="preserve">Разом По договору ЦП </t>
  </si>
  <si>
    <r>
      <rPr>
        <b/>
        <sz val="12"/>
        <color indexed="30"/>
        <rFont val="Calibri"/>
        <family val="2"/>
        <charset val="204"/>
      </rPr>
      <t>СБ</t>
    </r>
    <r>
      <rPr>
        <sz val="12"/>
        <color indexed="30"/>
        <rFont val="Calibri"/>
        <family val="2"/>
        <charset val="204"/>
      </rPr>
      <t xml:space="preserve"> – Субота. </t>
    </r>
    <r>
      <rPr>
        <b/>
        <sz val="12"/>
        <color indexed="30"/>
        <rFont val="Calibri"/>
        <family val="2"/>
        <charset val="204"/>
      </rPr>
      <t>ВС</t>
    </r>
    <r>
      <rPr>
        <sz val="12"/>
        <color indexed="30"/>
        <rFont val="Calibri"/>
        <family val="2"/>
        <charset val="204"/>
      </rPr>
      <t xml:space="preserve"> – Неділя. </t>
    </r>
    <r>
      <rPr>
        <b/>
        <sz val="12"/>
        <color indexed="30"/>
        <rFont val="Calibri"/>
        <family val="2"/>
        <charset val="204"/>
      </rPr>
      <t>СВ</t>
    </r>
    <r>
      <rPr>
        <sz val="12"/>
        <color indexed="30"/>
        <rFont val="Calibri"/>
        <family val="2"/>
        <charset val="204"/>
      </rPr>
      <t xml:space="preserve"> – Святковий Вихідний день. </t>
    </r>
    <r>
      <rPr>
        <b/>
        <sz val="12"/>
        <color indexed="30"/>
        <rFont val="Calibri"/>
        <family val="2"/>
        <charset val="204"/>
      </rPr>
      <t>В</t>
    </r>
    <r>
      <rPr>
        <sz val="12"/>
        <color indexed="30"/>
        <rFont val="Calibri"/>
        <family val="2"/>
        <charset val="204"/>
      </rPr>
      <t xml:space="preserve"> – Відпустка. </t>
    </r>
    <r>
      <rPr>
        <b/>
        <sz val="12"/>
        <color indexed="30"/>
        <rFont val="Calibri"/>
        <family val="2"/>
        <charset val="204"/>
      </rPr>
      <t>Хв</t>
    </r>
    <r>
      <rPr>
        <sz val="12"/>
        <color indexed="30"/>
        <rFont val="Calibri"/>
        <family val="2"/>
        <charset val="204"/>
      </rPr>
      <t xml:space="preserve"> – Хворий, Листок непрацездатності</t>
    </r>
  </si>
  <si>
    <t>ВСЬОГО</t>
  </si>
  <si>
    <t>Иванов Иван Иванович</t>
  </si>
  <si>
    <t>Петров Пётр Петрович</t>
  </si>
  <si>
    <t>Сидоров Сергей Сергеевич</t>
  </si>
  <si>
    <t>Иваненко Илья  Иванович</t>
  </si>
  <si>
    <t>Петренко Павел Павлович</t>
  </si>
  <si>
    <t>Сергиенко Валерий Николаевич</t>
  </si>
  <si>
    <t>Травкин Сергей Петрович</t>
  </si>
  <si>
    <t>Пономарёв Олег Олегович</t>
  </si>
  <si>
    <t>Щеглов Василий Николаевич</t>
  </si>
  <si>
    <t>Синичкин Виктор викторовичч</t>
  </si>
  <si>
    <t>Курочкин Никита Никитович</t>
  </si>
  <si>
    <t>Козлов Игорь Сергеевич</t>
  </si>
  <si>
    <t>а по русскому –</t>
  </si>
  <si>
    <t>«Затверджую»</t>
  </si>
  <si>
    <t>________________________________</t>
  </si>
  <si>
    <t xml:space="preserve">«____» </t>
  </si>
  <si>
    <r>
      <t xml:space="preserve">Найменування будівлі або споруди; Вид робіт: </t>
    </r>
    <r>
      <rPr>
        <b/>
        <sz val="13.5"/>
        <color indexed="8"/>
        <rFont val="Monotype Corsiva"/>
        <family val="4"/>
        <charset val="204"/>
      </rPr>
      <t>Охорона території бази підприємства ТОВ «Інтербудтехсервіс»</t>
    </r>
  </si>
  <si>
    <t>Ок-</t>
  </si>
  <si>
    <t>лад</t>
  </si>
  <si>
    <t>Всього</t>
  </si>
  <si>
    <t>Вс</t>
  </si>
  <si>
    <t>Сб</t>
  </si>
  <si>
    <t>Иванов Иван Иванович Ремонт</t>
  </si>
  <si>
    <t>Иванов Иван Иванович Подорожні листи</t>
  </si>
  <si>
    <t>Иванов Иван Иванович ВСЕГО</t>
  </si>
  <si>
    <t>Разом штатні</t>
  </si>
  <si>
    <t>По договору ЦП</t>
  </si>
  <si>
    <t>Разом по договору ЦП</t>
  </si>
  <si>
    <r>
      <rPr>
        <b/>
        <sz val="9"/>
        <color rgb="FF0033CC"/>
        <rFont val="Calibri"/>
        <family val="2"/>
        <charset val="204"/>
      </rPr>
      <t>СБ – Субота. ВС – Неділя. СВ – Святковий Вихідний день. В – Відпустка. Хв – Хворий, Листок непрацездатності. П</t>
    </r>
    <r>
      <rPr>
        <sz val="9"/>
        <color rgb="FF0033CC"/>
        <rFont val="Calibri"/>
        <family val="2"/>
        <charset val="204"/>
      </rPr>
      <t xml:space="preserve"> – </t>
    </r>
    <r>
      <rPr>
        <b/>
        <sz val="9"/>
        <color rgb="FF0033CC"/>
        <rFont val="Calibri"/>
        <family val="2"/>
        <charset val="204"/>
      </rPr>
      <t>П</t>
    </r>
    <r>
      <rPr>
        <sz val="9"/>
        <color rgb="FF0033CC"/>
        <rFont val="Calibri"/>
        <family val="2"/>
        <charset val="204"/>
      </rPr>
      <t xml:space="preserve">одорожній лист; </t>
    </r>
    <r>
      <rPr>
        <b/>
        <sz val="9"/>
        <color rgb="FF0033CC"/>
        <rFont val="Calibri"/>
        <family val="2"/>
        <charset val="204"/>
      </rPr>
      <t>Р</t>
    </r>
    <r>
      <rPr>
        <sz val="9"/>
        <color rgb="FF0033CC"/>
        <rFont val="Calibri"/>
        <family val="2"/>
        <charset val="204"/>
      </rPr>
      <t xml:space="preserve"> – </t>
    </r>
    <r>
      <rPr>
        <b/>
        <sz val="9"/>
        <color rgb="FF0033CC"/>
        <rFont val="Calibri"/>
        <family val="2"/>
        <charset val="204"/>
      </rPr>
      <t>Р</t>
    </r>
    <r>
      <rPr>
        <sz val="9"/>
        <color rgb="FF0033CC"/>
        <rFont val="Calibri"/>
        <family val="2"/>
        <charset val="204"/>
      </rPr>
      <t xml:space="preserve">емонтні роботи в автогаражі. </t>
    </r>
    <r>
      <rPr>
        <b/>
        <sz val="9"/>
        <color rgb="FF0033CC"/>
        <rFont val="Calibri"/>
        <family val="2"/>
        <charset val="204"/>
      </rPr>
      <t/>
    </r>
  </si>
  <si>
    <t>Иванов Иван Иванович Охорона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</si>
</sst>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[$-419]mmmm;@"/>
    <numFmt numFmtId="166" formatCode="[$-422]\ mmmm\ ;@"/>
    <numFmt numFmtId="167" formatCode="d"/>
    <numFmt numFmtId="168" formatCode="#,##0.0"/>
    <numFmt numFmtId="169" formatCode="0.0"/>
    <numFmt numFmtId="170" formatCode="0;;"/>
  </numFmts>
  <fonts count="98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3.5"/>
      <color indexed="8"/>
      <name val="Calibri"/>
      <family val="2"/>
      <charset val="204"/>
    </font>
    <font>
      <sz val="14"/>
      <color indexed="30"/>
      <name val="Calibri"/>
      <family val="2"/>
      <charset val="204"/>
    </font>
    <font>
      <sz val="13.5"/>
      <color indexed="18"/>
      <name val="Calibri"/>
      <family val="2"/>
      <charset val="204"/>
    </font>
    <font>
      <sz val="13.5"/>
      <color indexed="30"/>
      <name val="Calibri"/>
      <family val="2"/>
      <charset val="204"/>
    </font>
    <font>
      <sz val="14"/>
      <color indexed="1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7"/>
      <color indexed="30"/>
      <name val="Monotype Corsiva"/>
      <family val="4"/>
      <charset val="204"/>
    </font>
    <font>
      <sz val="11"/>
      <color indexed="30"/>
      <name val="Calibri"/>
      <family val="2"/>
      <charset val="204"/>
    </font>
    <font>
      <b/>
      <sz val="13.5"/>
      <color indexed="8"/>
      <name val="Monotype Corsiva"/>
      <family val="4"/>
      <charset val="204"/>
    </font>
    <font>
      <sz val="11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204"/>
    </font>
    <font>
      <sz val="13"/>
      <color indexed="8"/>
      <name val="Calibri"/>
      <family val="2"/>
      <charset val="204"/>
    </font>
    <font>
      <sz val="12"/>
      <color indexed="30"/>
      <name val="Calibri"/>
      <family val="2"/>
      <charset val="204"/>
    </font>
    <font>
      <b/>
      <sz val="12"/>
      <color indexed="30"/>
      <name val="Arial"/>
      <family val="2"/>
      <charset val="204"/>
    </font>
    <font>
      <sz val="9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Calibri"/>
      <family val="2"/>
      <charset val="204"/>
    </font>
    <font>
      <sz val="14"/>
      <name val="Calibri"/>
      <family val="2"/>
      <charset val="204"/>
    </font>
    <font>
      <sz val="12"/>
      <color rgb="FF0066CC"/>
      <name val="Calibri"/>
      <family val="2"/>
      <charset val="204"/>
      <scheme val="minor"/>
    </font>
    <font>
      <sz val="12"/>
      <color indexed="18"/>
      <name val="Calibri"/>
      <family val="2"/>
      <charset val="204"/>
    </font>
    <font>
      <b/>
      <sz val="14"/>
      <color indexed="30"/>
      <name val="Calibri"/>
      <family val="2"/>
      <charset val="204"/>
    </font>
    <font>
      <b/>
      <sz val="11"/>
      <color indexed="18"/>
      <name val="Arial"/>
      <family val="2"/>
      <charset val="204"/>
    </font>
    <font>
      <b/>
      <sz val="14"/>
      <color indexed="18"/>
      <name val="Calibri"/>
      <family val="2"/>
      <charset val="204"/>
    </font>
    <font>
      <b/>
      <sz val="14"/>
      <color indexed="30"/>
      <name val="Arial"/>
      <family val="2"/>
      <charset val="204"/>
    </font>
    <font>
      <b/>
      <sz val="11"/>
      <color indexed="3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18"/>
      <name val="Arial"/>
      <family val="2"/>
      <charset val="204"/>
    </font>
    <font>
      <sz val="12"/>
      <name val="Arial"/>
      <family val="2"/>
      <charset val="204"/>
    </font>
    <font>
      <b/>
      <sz val="12"/>
      <color indexed="30"/>
      <name val="Calibri"/>
      <family val="2"/>
      <charset val="204"/>
    </font>
    <font>
      <sz val="13"/>
      <name val="Calibri"/>
      <family val="2"/>
      <charset val="204"/>
    </font>
    <font>
      <b/>
      <sz val="8"/>
      <color indexed="30"/>
      <name val="Arial"/>
      <family val="2"/>
      <charset val="204"/>
    </font>
    <font>
      <b/>
      <sz val="14"/>
      <color rgb="FF0066CC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indexed="12"/>
      <name val="Times New Roman"/>
      <family val="1"/>
    </font>
    <font>
      <sz val="11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4"/>
      <color indexed="12"/>
      <name val="Tahoma"/>
      <family val="2"/>
      <charset val="204"/>
    </font>
    <font>
      <b/>
      <sz val="12"/>
      <color indexed="12"/>
      <name val="Tahoma"/>
      <family val="2"/>
      <charset val="204"/>
    </font>
    <font>
      <sz val="12"/>
      <color indexed="12"/>
      <name val="Tahoma"/>
      <family val="2"/>
      <charset val="204"/>
    </font>
    <font>
      <b/>
      <sz val="12"/>
      <color indexed="10"/>
      <name val="Tahoma"/>
      <family val="2"/>
      <charset val="204"/>
    </font>
    <font>
      <b/>
      <u/>
      <sz val="16"/>
      <color indexed="10"/>
      <name val="Tahom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033CC"/>
      <name val="Calibri"/>
      <family val="2"/>
      <charset val="204"/>
      <scheme val="minor"/>
    </font>
    <font>
      <sz val="13.5"/>
      <color rgb="FF0033CC"/>
      <name val="Calibri"/>
      <family val="2"/>
      <charset val="204"/>
      <scheme val="minor"/>
    </font>
    <font>
      <sz val="13.5"/>
      <color rgb="FF0033CC"/>
      <name val="Calibri"/>
      <family val="2"/>
      <charset val="204"/>
    </font>
    <font>
      <sz val="13"/>
      <color rgb="FF0033CC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.5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color rgb="FF0033CC"/>
      <name val="Calibri"/>
      <family val="2"/>
      <charset val="204"/>
    </font>
    <font>
      <sz val="9"/>
      <color rgb="FF000000"/>
      <name val="Arial"/>
      <family val="2"/>
      <charset val="204"/>
    </font>
    <font>
      <sz val="12"/>
      <color rgb="FF0033CC"/>
      <name val="Calibri"/>
      <family val="2"/>
      <charset val="204"/>
      <scheme val="minor"/>
    </font>
    <font>
      <b/>
      <sz val="16"/>
      <color rgb="FF0033CC"/>
      <name val="Calibri"/>
      <family val="2"/>
      <charset val="204"/>
    </font>
    <font>
      <b/>
      <sz val="14"/>
      <color rgb="FF0033CC"/>
      <name val="Calibri"/>
      <family val="2"/>
      <charset val="204"/>
    </font>
    <font>
      <b/>
      <sz val="11"/>
      <color rgb="FF0033CC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33CC"/>
      <name val="Calibri"/>
      <family val="2"/>
      <charset val="204"/>
      <scheme val="minor"/>
    </font>
    <font>
      <sz val="12"/>
      <color rgb="FF0033CC"/>
      <name val="Calibri"/>
      <family val="2"/>
      <charset val="204"/>
    </font>
    <font>
      <b/>
      <sz val="14"/>
      <color rgb="FF0033CC"/>
      <name val="Calibri"/>
      <family val="2"/>
      <charset val="204"/>
      <scheme val="minor"/>
    </font>
    <font>
      <b/>
      <sz val="12"/>
      <color rgb="FF0033CC"/>
      <name val="Calibri"/>
      <family val="2"/>
      <charset val="204"/>
    </font>
    <font>
      <b/>
      <sz val="11"/>
      <color rgb="FF0033CC"/>
      <name val="Calibri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rgb="FF000099"/>
      <name val="Calibri"/>
      <family val="2"/>
      <charset val="204"/>
      <scheme val="minor"/>
    </font>
    <font>
      <u/>
      <sz val="12.1"/>
      <color theme="10"/>
      <name val="Calibri"/>
      <family val="2"/>
      <charset val="204"/>
    </font>
    <font>
      <b/>
      <sz val="13"/>
      <color theme="1"/>
      <name val="Calibri"/>
      <family val="2"/>
      <charset val="204"/>
      <scheme val="minor"/>
    </font>
    <font>
      <sz val="9"/>
      <color rgb="FF0033CC"/>
      <name val="Calibri"/>
      <family val="2"/>
      <charset val="204"/>
    </font>
    <font>
      <b/>
      <sz val="9"/>
      <color rgb="FF0033CC"/>
      <name val="Calibri"/>
      <family val="2"/>
      <charset val="204"/>
    </font>
    <font>
      <sz val="10.5"/>
      <color rgb="FF0033CC"/>
      <name val="Calibri"/>
      <family val="2"/>
      <charset val="204"/>
    </font>
    <font>
      <sz val="8"/>
      <color rgb="FF0033CC"/>
      <name val="Calibri"/>
      <family val="2"/>
      <charset val="204"/>
    </font>
    <font>
      <sz val="12"/>
      <color rgb="FF000099"/>
      <name val="Calibri"/>
      <family val="2"/>
      <charset val="204"/>
      <scheme val="minor"/>
    </font>
    <font>
      <b/>
      <u/>
      <sz val="11"/>
      <color rgb="FF000099"/>
      <name val="Calibri"/>
      <family val="2"/>
      <charset val="204"/>
      <scheme val="minor"/>
    </font>
    <font>
      <sz val="10"/>
      <color rgb="FF0033CC"/>
      <name val="Calibri"/>
      <family val="2"/>
      <charset val="204"/>
      <scheme val="minor"/>
    </font>
    <font>
      <sz val="12"/>
      <color rgb="FF0033CC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Verdan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rgb="FF0033CC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9">
    <border>
      <left/>
      <right/>
      <top/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medium">
        <color indexed="64"/>
      </right>
      <top style="thin">
        <color indexed="30"/>
      </top>
      <bottom/>
      <diagonal/>
    </border>
    <border>
      <left style="medium">
        <color indexed="64"/>
      </left>
      <right style="thin">
        <color indexed="64"/>
      </right>
      <top style="thin">
        <color indexed="30"/>
      </top>
      <bottom/>
      <diagonal/>
    </border>
    <border>
      <left style="thin">
        <color indexed="64"/>
      </left>
      <right style="thin">
        <color indexed="64"/>
      </right>
      <top style="thin">
        <color indexed="30"/>
      </top>
      <bottom/>
      <diagonal/>
    </border>
    <border>
      <left style="thin">
        <color indexed="3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3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30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3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medium">
        <color indexed="3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30"/>
      </right>
      <top/>
      <bottom style="medium">
        <color indexed="64"/>
      </bottom>
      <diagonal/>
    </border>
    <border>
      <left style="thin">
        <color indexed="3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3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3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CC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66CC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3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64"/>
      </top>
      <bottom style="thin">
        <color indexed="30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/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/>
      <top/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indexed="64"/>
      </left>
      <right style="medium">
        <color rgb="FF0033CC"/>
      </right>
      <top style="thin">
        <color indexed="64"/>
      </top>
      <bottom/>
      <diagonal/>
    </border>
    <border>
      <left/>
      <right style="medium">
        <color rgb="FF0033CC"/>
      </right>
      <top style="thin">
        <color indexed="64"/>
      </top>
      <bottom/>
      <diagonal/>
    </border>
    <border>
      <left style="thin">
        <color indexed="64"/>
      </left>
      <right style="medium">
        <color rgb="FF0033CC"/>
      </right>
      <top/>
      <bottom/>
      <diagonal/>
    </border>
    <border>
      <left style="thin">
        <color indexed="64"/>
      </left>
      <right style="medium">
        <color rgb="FF0033CC"/>
      </right>
      <top/>
      <bottom style="medium">
        <color indexed="64"/>
      </bottom>
      <diagonal/>
    </border>
    <border>
      <left style="thin">
        <color rgb="FF0033CC"/>
      </left>
      <right/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medium">
        <color indexed="64"/>
      </top>
      <bottom style="thin">
        <color indexed="64"/>
      </bottom>
      <diagonal/>
    </border>
    <border>
      <left style="thin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indexed="64"/>
      </bottom>
      <diagonal/>
    </border>
    <border>
      <left/>
      <right style="thin">
        <color rgb="FF0033CC"/>
      </right>
      <top/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 style="thin">
        <color rgb="FF0033CC"/>
      </bottom>
      <diagonal/>
    </border>
    <border>
      <left style="thin">
        <color rgb="FF0033CC"/>
      </left>
      <right/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33CC"/>
      </right>
      <top style="medium">
        <color rgb="FF0033CC"/>
      </top>
      <bottom style="thin">
        <color indexed="64"/>
      </bottom>
      <diagonal/>
    </border>
    <border>
      <left/>
      <right style="medium">
        <color rgb="FF0033CC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/>
      <top/>
      <bottom style="thin">
        <color rgb="FF0033CC"/>
      </bottom>
      <diagonal/>
    </border>
    <border>
      <left/>
      <right style="thin">
        <color indexed="64"/>
      </right>
      <top/>
      <bottom style="thin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rgb="FF0033CC"/>
      </top>
      <bottom/>
      <diagonal/>
    </border>
    <border>
      <left style="thin">
        <color indexed="64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/>
      <top/>
      <bottom/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indexed="64"/>
      </top>
      <bottom style="thin">
        <color rgb="FF0033CC"/>
      </bottom>
      <diagonal/>
    </border>
    <border>
      <left/>
      <right style="thin">
        <color rgb="FF0033CC"/>
      </right>
      <top style="thin">
        <color indexed="64"/>
      </top>
      <bottom/>
      <diagonal/>
    </border>
    <border>
      <left/>
      <right style="medium">
        <color rgb="FF0033CC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33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33CC"/>
      </bottom>
      <diagonal/>
    </border>
    <border>
      <left/>
      <right/>
      <top style="thin">
        <color indexed="64"/>
      </top>
      <bottom style="thin">
        <color rgb="FF0033CC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</cellStyleXfs>
  <cellXfs count="471">
    <xf numFmtId="0" fontId="0" fillId="0" borderId="0" xfId="0"/>
    <xf numFmtId="165" fontId="0" fillId="2" borderId="0" xfId="0" applyNumberFormat="1" applyFill="1" applyProtection="1">
      <protection locked="0"/>
    </xf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0" fillId="0" borderId="0" xfId="0" applyFont="1"/>
    <xf numFmtId="0" fontId="3" fillId="0" borderId="0" xfId="0" applyFont="1" applyFill="1" applyProtection="1">
      <protection locked="0"/>
    </xf>
    <xf numFmtId="0" fontId="1" fillId="0" borderId="0" xfId="0" applyFont="1" applyProtection="1">
      <protection locked="0"/>
    </xf>
    <xf numFmtId="166" fontId="4" fillId="0" borderId="0" xfId="0" applyNumberFormat="1" applyFont="1" applyFill="1" applyProtection="1"/>
    <xf numFmtId="0" fontId="3" fillId="0" borderId="0" xfId="0" applyFont="1" applyFill="1"/>
    <xf numFmtId="0" fontId="5" fillId="3" borderId="0" xfId="0" applyFont="1" applyFill="1" applyProtection="1">
      <protection locked="0"/>
    </xf>
    <xf numFmtId="0" fontId="6" fillId="0" borderId="0" xfId="0" applyFont="1" applyFill="1" applyProtection="1"/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2" fillId="0" borderId="0" xfId="0" applyFont="1" applyFill="1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Fill="1" applyProtection="1"/>
    <xf numFmtId="0" fontId="9" fillId="4" borderId="0" xfId="0" applyFont="1" applyFill="1" applyProtection="1">
      <protection locked="0"/>
    </xf>
    <xf numFmtId="0" fontId="0" fillId="0" borderId="0" xfId="0" applyBorder="1" applyProtection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0" borderId="2" xfId="0" applyBorder="1"/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0" fillId="0" borderId="5" xfId="0" applyBorder="1"/>
    <xf numFmtId="0" fontId="0" fillId="0" borderId="6" xfId="0" applyBorder="1"/>
    <xf numFmtId="0" fontId="10" fillId="0" borderId="7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  <protection locked="0"/>
    </xf>
    <xf numFmtId="0" fontId="11" fillId="0" borderId="0" xfId="0" applyFont="1" applyProtection="1"/>
    <xf numFmtId="0" fontId="0" fillId="0" borderId="9" xfId="0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7" xfId="0" applyFont="1" applyBorder="1" applyAlignment="1" applyProtection="1">
      <alignment horizontal="center"/>
    </xf>
    <xf numFmtId="0" fontId="12" fillId="0" borderId="8" xfId="0" applyFont="1" applyBorder="1" applyAlignment="1" applyProtection="1">
      <alignment horizontal="left"/>
    </xf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167" fontId="13" fillId="0" borderId="14" xfId="0" applyNumberFormat="1" applyFont="1" applyBorder="1" applyAlignment="1">
      <alignment horizontal="center"/>
    </xf>
    <xf numFmtId="167" fontId="13" fillId="0" borderId="13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5" xfId="0" applyFont="1" applyBorder="1"/>
    <xf numFmtId="0" fontId="12" fillId="0" borderId="8" xfId="0" applyFont="1" applyBorder="1" applyAlignment="1" applyProtection="1">
      <alignment horizontal="center"/>
    </xf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/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0" fillId="0" borderId="25" xfId="0" applyBorder="1"/>
    <xf numFmtId="0" fontId="0" fillId="0" borderId="26" xfId="0" applyBorder="1"/>
    <xf numFmtId="0" fontId="12" fillId="0" borderId="23" xfId="0" applyFont="1" applyBorder="1" applyAlignment="1" applyProtection="1">
      <alignment horizontal="center"/>
    </xf>
    <xf numFmtId="0" fontId="12" fillId="0" borderId="18" xfId="0" applyFont="1" applyBorder="1" applyAlignment="1" applyProtection="1">
      <alignment horizontal="center"/>
    </xf>
    <xf numFmtId="0" fontId="14" fillId="0" borderId="27" xfId="0" applyFont="1" applyFill="1" applyBorder="1" applyAlignment="1" applyProtection="1">
      <alignment horizontal="right"/>
    </xf>
    <xf numFmtId="0" fontId="14" fillId="0" borderId="28" xfId="0" applyFont="1" applyBorder="1" applyProtection="1">
      <protection locked="0"/>
    </xf>
    <xf numFmtId="0" fontId="8" fillId="0" borderId="29" xfId="0" applyFont="1" applyFill="1" applyBorder="1" applyAlignment="1" applyProtection="1">
      <alignment horizontal="center"/>
      <protection locked="0"/>
    </xf>
    <xf numFmtId="4" fontId="13" fillId="0" borderId="29" xfId="0" applyNumberFormat="1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alignment horizontal="center"/>
      <protection locked="0"/>
    </xf>
    <xf numFmtId="0" fontId="15" fillId="0" borderId="29" xfId="0" applyFont="1" applyFill="1" applyBorder="1" applyAlignment="1" applyProtection="1">
      <alignment horizontal="center"/>
    </xf>
    <xf numFmtId="0" fontId="15" fillId="0" borderId="31" xfId="0" applyFont="1" applyFill="1" applyBorder="1" applyAlignment="1" applyProtection="1">
      <alignment horizontal="center"/>
    </xf>
    <xf numFmtId="3" fontId="16" fillId="0" borderId="32" xfId="0" applyNumberFormat="1" applyFont="1" applyBorder="1" applyAlignment="1" applyProtection="1">
      <alignment horizontal="center"/>
    </xf>
    <xf numFmtId="3" fontId="17" fillId="0" borderId="32" xfId="1" applyNumberFormat="1" applyFont="1" applyFill="1" applyBorder="1" applyAlignment="1" applyProtection="1">
      <alignment horizontal="center"/>
      <protection locked="0"/>
    </xf>
    <xf numFmtId="0" fontId="0" fillId="0" borderId="33" xfId="0" applyBorder="1" applyProtection="1"/>
    <xf numFmtId="0" fontId="0" fillId="0" borderId="32" xfId="0" applyBorder="1"/>
    <xf numFmtId="4" fontId="18" fillId="0" borderId="32" xfId="0" applyNumberFormat="1" applyFont="1" applyBorder="1" applyAlignment="1">
      <alignment horizontal="center"/>
    </xf>
    <xf numFmtId="4" fontId="18" fillId="0" borderId="29" xfId="0" applyNumberFormat="1" applyFont="1" applyBorder="1" applyAlignment="1">
      <alignment horizontal="center"/>
    </xf>
    <xf numFmtId="0" fontId="19" fillId="0" borderId="34" xfId="0" applyFont="1" applyFill="1" applyBorder="1" applyProtection="1"/>
    <xf numFmtId="0" fontId="4" fillId="2" borderId="35" xfId="0" applyFont="1" applyFill="1" applyBorder="1" applyProtection="1">
      <protection locked="0"/>
    </xf>
    <xf numFmtId="0" fontId="8" fillId="2" borderId="29" xfId="0" applyFont="1" applyFill="1" applyBorder="1" applyAlignment="1" applyProtection="1">
      <alignment horizontal="center"/>
      <protection locked="0"/>
    </xf>
    <xf numFmtId="4" fontId="13" fillId="5" borderId="29" xfId="0" applyNumberFormat="1" applyFont="1" applyFill="1" applyBorder="1" applyAlignment="1" applyProtection="1">
      <alignment horizontal="center"/>
    </xf>
    <xf numFmtId="0" fontId="8" fillId="2" borderId="30" xfId="0" applyFont="1" applyFill="1" applyBorder="1" applyAlignment="1" applyProtection="1">
      <alignment horizontal="center"/>
      <protection locked="0"/>
    </xf>
    <xf numFmtId="0" fontId="20" fillId="0" borderId="29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21" fillId="0" borderId="29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 applyProtection="1">
      <alignment horizontal="center"/>
      <protection locked="0"/>
    </xf>
    <xf numFmtId="168" fontId="16" fillId="0" borderId="32" xfId="0" applyNumberFormat="1" applyFont="1" applyBorder="1" applyAlignment="1" applyProtection="1">
      <alignment horizontal="center"/>
    </xf>
    <xf numFmtId="3" fontId="17" fillId="2" borderId="32" xfId="1" applyNumberFormat="1" applyFont="1" applyFill="1" applyBorder="1" applyAlignment="1" applyProtection="1">
      <alignment horizontal="center"/>
      <protection locked="0"/>
    </xf>
    <xf numFmtId="0" fontId="0" fillId="0" borderId="28" xfId="0" applyBorder="1" applyProtection="1"/>
    <xf numFmtId="0" fontId="0" fillId="0" borderId="38" xfId="0" applyBorder="1"/>
    <xf numFmtId="4" fontId="18" fillId="0" borderId="36" xfId="0" applyNumberFormat="1" applyFont="1" applyBorder="1" applyAlignment="1">
      <alignment horizontal="center"/>
    </xf>
    <xf numFmtId="0" fontId="19" fillId="0" borderId="39" xfId="0" applyFont="1" applyFill="1" applyBorder="1" applyProtection="1"/>
    <xf numFmtId="0" fontId="4" fillId="2" borderId="28" xfId="0" applyFont="1" applyFill="1" applyBorder="1" applyProtection="1">
      <protection locked="0"/>
    </xf>
    <xf numFmtId="4" fontId="13" fillId="4" borderId="29" xfId="0" applyNumberFormat="1" applyFont="1" applyFill="1" applyBorder="1" applyAlignment="1" applyProtection="1">
      <alignment horizontal="center"/>
    </xf>
    <xf numFmtId="1" fontId="21" fillId="0" borderId="29" xfId="0" applyNumberFormat="1" applyFont="1" applyFill="1" applyBorder="1" applyAlignment="1" applyProtection="1">
      <alignment horizontal="center"/>
      <protection locked="0"/>
    </xf>
    <xf numFmtId="0" fontId="1" fillId="0" borderId="37" xfId="0" applyFont="1" applyFill="1" applyBorder="1" applyAlignment="1" applyProtection="1">
      <alignment horizontal="center"/>
      <protection locked="0"/>
    </xf>
    <xf numFmtId="0" fontId="21" fillId="0" borderId="29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1" fillId="0" borderId="40" xfId="0" applyFont="1" applyFill="1" applyBorder="1" applyAlignment="1" applyProtection="1">
      <alignment horizontal="center"/>
      <protection locked="0"/>
    </xf>
    <xf numFmtId="4" fontId="13" fillId="3" borderId="29" xfId="0" applyNumberFormat="1" applyFont="1" applyFill="1" applyBorder="1" applyAlignment="1" applyProtection="1">
      <alignment horizontal="center"/>
    </xf>
    <xf numFmtId="0" fontId="13" fillId="2" borderId="29" xfId="0" applyFont="1" applyFill="1" applyBorder="1" applyAlignment="1" applyProtection="1">
      <alignment horizontal="center"/>
      <protection locked="0"/>
    </xf>
    <xf numFmtId="4" fontId="23" fillId="3" borderId="29" xfId="0" applyNumberFormat="1" applyFont="1" applyFill="1" applyBorder="1" applyAlignment="1" applyProtection="1">
      <alignment horizontal="center"/>
    </xf>
    <xf numFmtId="0" fontId="1" fillId="0" borderId="29" xfId="0" applyFont="1" applyBorder="1" applyAlignment="1" applyProtection="1">
      <alignment horizontal="center"/>
      <protection locked="0"/>
    </xf>
    <xf numFmtId="0" fontId="1" fillId="0" borderId="31" xfId="0" applyFont="1" applyBorder="1" applyAlignment="1" applyProtection="1">
      <alignment horizontal="center"/>
      <protection locked="0"/>
    </xf>
    <xf numFmtId="4" fontId="16" fillId="3" borderId="29" xfId="0" applyNumberFormat="1" applyFont="1" applyFill="1" applyBorder="1" applyAlignment="1" applyProtection="1">
      <alignment horizontal="center"/>
    </xf>
    <xf numFmtId="0" fontId="24" fillId="2" borderId="28" xfId="0" applyFont="1" applyFill="1" applyBorder="1" applyProtection="1">
      <protection locked="0"/>
    </xf>
    <xf numFmtId="0" fontId="1" fillId="0" borderId="29" xfId="0" applyFont="1" applyFill="1" applyBorder="1" applyAlignment="1" applyProtection="1">
      <alignment horizontal="center"/>
    </xf>
    <xf numFmtId="0" fontId="8" fillId="0" borderId="0" xfId="0" applyFont="1" applyBorder="1" applyProtection="1">
      <protection locked="0"/>
    </xf>
    <xf numFmtId="0" fontId="4" fillId="2" borderId="36" xfId="0" applyFont="1" applyFill="1" applyBorder="1" applyProtection="1"/>
    <xf numFmtId="0" fontId="25" fillId="0" borderId="29" xfId="0" applyFont="1" applyFill="1" applyBorder="1" applyProtection="1"/>
    <xf numFmtId="0" fontId="26" fillId="0" borderId="28" xfId="0" applyFont="1" applyBorder="1" applyProtection="1">
      <protection locked="0"/>
    </xf>
    <xf numFmtId="3" fontId="27" fillId="6" borderId="32" xfId="0" applyNumberFormat="1" applyFont="1" applyFill="1" applyBorder="1" applyAlignment="1" applyProtection="1">
      <alignment horizontal="center"/>
    </xf>
    <xf numFmtId="0" fontId="29" fillId="0" borderId="29" xfId="0" applyFont="1" applyFill="1" applyBorder="1" applyProtection="1"/>
    <xf numFmtId="0" fontId="0" fillId="2" borderId="0" xfId="0" applyFill="1"/>
    <xf numFmtId="0" fontId="30" fillId="0" borderId="29" xfId="0" applyFont="1" applyFill="1" applyBorder="1" applyAlignment="1" applyProtection="1">
      <alignment horizontal="center"/>
      <protection locked="0"/>
    </xf>
    <xf numFmtId="0" fontId="24" fillId="0" borderId="36" xfId="0" applyFont="1" applyFill="1" applyBorder="1" applyAlignment="1" applyProtection="1">
      <alignment horizontal="right"/>
    </xf>
    <xf numFmtId="0" fontId="24" fillId="0" borderId="36" xfId="0" applyFont="1" applyFill="1" applyBorder="1" applyProtection="1">
      <protection locked="0"/>
    </xf>
    <xf numFmtId="0" fontId="7" fillId="2" borderId="36" xfId="0" applyFont="1" applyFill="1" applyBorder="1" applyProtection="1"/>
    <xf numFmtId="0" fontId="31" fillId="0" borderId="29" xfId="0" applyFont="1" applyFill="1" applyBorder="1" applyAlignment="1" applyProtection="1">
      <alignment horizontal="center"/>
    </xf>
    <xf numFmtId="0" fontId="32" fillId="0" borderId="29" xfId="0" applyFont="1" applyFill="1" applyBorder="1" applyProtection="1"/>
    <xf numFmtId="0" fontId="26" fillId="0" borderId="33" xfId="0" applyFont="1" applyBorder="1" applyProtection="1"/>
    <xf numFmtId="0" fontId="30" fillId="0" borderId="29" xfId="0" applyFont="1" applyFill="1" applyBorder="1" applyAlignment="1" applyProtection="1">
      <alignment horizontal="center"/>
    </xf>
    <xf numFmtId="0" fontId="0" fillId="0" borderId="36" xfId="0" applyBorder="1"/>
    <xf numFmtId="0" fontId="33" fillId="0" borderId="29" xfId="0" applyFont="1" applyFill="1" applyBorder="1" applyProtection="1"/>
    <xf numFmtId="0" fontId="16" fillId="0" borderId="33" xfId="0" applyFont="1" applyFill="1" applyBorder="1" applyProtection="1">
      <protection locked="0"/>
    </xf>
    <xf numFmtId="0" fontId="33" fillId="0" borderId="21" xfId="0" applyFont="1" applyFill="1" applyBorder="1" applyProtection="1"/>
    <xf numFmtId="0" fontId="35" fillId="0" borderId="42" xfId="0" applyFont="1" applyFill="1" applyBorder="1" applyProtection="1">
      <protection locked="0"/>
    </xf>
    <xf numFmtId="0" fontId="8" fillId="0" borderId="21" xfId="0" applyFont="1" applyFill="1" applyBorder="1" applyAlignment="1" applyProtection="1">
      <alignment horizontal="center"/>
      <protection locked="0"/>
    </xf>
    <xf numFmtId="4" fontId="13" fillId="0" borderId="21" xfId="0" applyNumberFormat="1" applyFont="1" applyFill="1" applyBorder="1" applyAlignment="1" applyProtection="1">
      <alignment horizontal="center"/>
    </xf>
    <xf numFmtId="0" fontId="8" fillId="0" borderId="43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30" fillId="0" borderId="21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168" fontId="16" fillId="0" borderId="20" xfId="0" applyNumberFormat="1" applyFont="1" applyBorder="1" applyAlignment="1" applyProtection="1">
      <alignment horizontal="center"/>
    </xf>
    <xf numFmtId="3" fontId="17" fillId="0" borderId="20" xfId="1" applyNumberFormat="1" applyFont="1" applyFill="1" applyBorder="1" applyAlignment="1" applyProtection="1">
      <alignment horizontal="center"/>
      <protection locked="0"/>
    </xf>
    <xf numFmtId="0" fontId="28" fillId="0" borderId="29" xfId="0" applyFont="1" applyFill="1" applyBorder="1" applyProtection="1"/>
    <xf numFmtId="0" fontId="24" fillId="0" borderId="29" xfId="0" applyFont="1" applyBorder="1"/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44" xfId="0" applyBorder="1"/>
    <xf numFmtId="0" fontId="0" fillId="0" borderId="32" xfId="0" applyBorder="1" applyAlignment="1">
      <alignment horizontal="center"/>
    </xf>
    <xf numFmtId="0" fontId="0" fillId="0" borderId="31" xfId="0" applyBorder="1" applyAlignment="1">
      <alignment horizontal="center"/>
    </xf>
    <xf numFmtId="168" fontId="36" fillId="6" borderId="32" xfId="0" applyNumberFormat="1" applyFont="1" applyFill="1" applyBorder="1" applyAlignment="1" applyProtection="1">
      <alignment horizontal="center"/>
    </xf>
    <xf numFmtId="0" fontId="37" fillId="0" borderId="28" xfId="0" applyFont="1" applyBorder="1" applyProtection="1"/>
    <xf numFmtId="3" fontId="1" fillId="0" borderId="0" xfId="0" applyNumberFormat="1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4" fillId="0" borderId="45" xfId="0" applyFont="1" applyFill="1" applyBorder="1" applyAlignment="1" applyProtection="1">
      <alignment horizontal="right"/>
    </xf>
    <xf numFmtId="0" fontId="24" fillId="0" borderId="46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38" fillId="0" borderId="0" xfId="0" applyFont="1" applyFill="1" applyBorder="1" applyProtection="1">
      <protection locked="0"/>
    </xf>
    <xf numFmtId="0" fontId="39" fillId="0" borderId="0" xfId="0" applyFont="1" applyFill="1" applyBorder="1" applyProtection="1"/>
    <xf numFmtId="0" fontId="40" fillId="0" borderId="0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/>
      <protection locked="0"/>
    </xf>
    <xf numFmtId="2" fontId="41" fillId="0" borderId="0" xfId="0" applyNumberFormat="1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Protection="1">
      <protection locked="0"/>
    </xf>
    <xf numFmtId="2" fontId="42" fillId="0" borderId="0" xfId="0" applyNumberFormat="1" applyFont="1" applyFill="1" applyBorder="1" applyAlignment="1" applyProtection="1">
      <alignment horizontal="center"/>
      <protection locked="0"/>
    </xf>
    <xf numFmtId="165" fontId="0" fillId="7" borderId="0" xfId="0" applyNumberFormat="1" applyFill="1" applyProtection="1">
      <protection locked="0"/>
    </xf>
    <xf numFmtId="0" fontId="52" fillId="0" borderId="0" xfId="0" applyFont="1"/>
    <xf numFmtId="0" fontId="52" fillId="0" borderId="0" xfId="0" applyFont="1" applyFill="1"/>
    <xf numFmtId="0" fontId="53" fillId="0" borderId="0" xfId="0" applyFont="1"/>
    <xf numFmtId="166" fontId="54" fillId="0" borderId="0" xfId="0" applyNumberFormat="1" applyFont="1" applyFill="1" applyProtection="1"/>
    <xf numFmtId="0" fontId="50" fillId="0" borderId="0" xfId="0" applyFont="1"/>
    <xf numFmtId="0" fontId="55" fillId="8" borderId="0" xfId="0" applyFont="1" applyFill="1" applyProtection="1">
      <protection locked="0"/>
    </xf>
    <xf numFmtId="0" fontId="56" fillId="0" borderId="0" xfId="0" applyFont="1" applyFill="1" applyProtection="1"/>
    <xf numFmtId="0" fontId="54" fillId="0" borderId="0" xfId="0" applyFont="1"/>
    <xf numFmtId="0" fontId="55" fillId="0" borderId="0" xfId="0" applyFont="1" applyFill="1" applyProtection="1"/>
    <xf numFmtId="0" fontId="55" fillId="0" borderId="0" xfId="0" applyFont="1"/>
    <xf numFmtId="0" fontId="52" fillId="0" borderId="0" xfId="0" applyFont="1" applyAlignment="1">
      <alignment horizontal="left"/>
    </xf>
    <xf numFmtId="0" fontId="0" fillId="0" borderId="47" xfId="0" applyBorder="1"/>
    <xf numFmtId="0" fontId="58" fillId="0" borderId="0" xfId="0" applyFont="1"/>
    <xf numFmtId="0" fontId="0" fillId="0" borderId="48" xfId="0" applyBorder="1"/>
    <xf numFmtId="0" fontId="0" fillId="0" borderId="49" xfId="0" applyBorder="1"/>
    <xf numFmtId="0" fontId="10" fillId="0" borderId="50" xfId="0" applyFont="1" applyBorder="1" applyAlignment="1" applyProtection="1">
      <alignment horizontal="center"/>
    </xf>
    <xf numFmtId="0" fontId="10" fillId="0" borderId="51" xfId="0" applyFont="1" applyBorder="1" applyAlignment="1" applyProtection="1">
      <alignment horizontal="center"/>
    </xf>
    <xf numFmtId="0" fontId="53" fillId="0" borderId="0" xfId="0" applyFont="1" applyFill="1"/>
    <xf numFmtId="0" fontId="0" fillId="0" borderId="52" xfId="0" applyBorder="1"/>
    <xf numFmtId="0" fontId="0" fillId="0" borderId="51" xfId="0" applyBorder="1"/>
    <xf numFmtId="0" fontId="10" fillId="0" borderId="53" xfId="0" applyFont="1" applyBorder="1" applyAlignment="1" applyProtection="1">
      <alignment horizontal="center"/>
    </xf>
    <xf numFmtId="0" fontId="58" fillId="0" borderId="10" xfId="0" applyFont="1" applyBorder="1"/>
    <xf numFmtId="0" fontId="58" fillId="0" borderId="10" xfId="0" applyFont="1" applyBorder="1" applyAlignment="1">
      <alignment horizontal="center"/>
    </xf>
    <xf numFmtId="0" fontId="58" fillId="0" borderId="54" xfId="0" applyFont="1" applyBorder="1"/>
    <xf numFmtId="0" fontId="58" fillId="0" borderId="12" xfId="0" applyFont="1" applyBorder="1"/>
    <xf numFmtId="0" fontId="58" fillId="0" borderId="55" xfId="0" applyFont="1" applyBorder="1"/>
    <xf numFmtId="0" fontId="58" fillId="0" borderId="14" xfId="0" applyFont="1" applyBorder="1" applyAlignment="1">
      <alignment horizontal="center"/>
    </xf>
    <xf numFmtId="0" fontId="58" fillId="0" borderId="54" xfId="0" applyFont="1" applyBorder="1" applyAlignment="1">
      <alignment horizontal="center"/>
    </xf>
    <xf numFmtId="0" fontId="12" fillId="0" borderId="53" xfId="0" applyFont="1" applyBorder="1" applyAlignment="1" applyProtection="1">
      <alignment horizontal="center"/>
    </xf>
    <xf numFmtId="0" fontId="12" fillId="0" borderId="51" xfId="0" applyFont="1" applyBorder="1" applyAlignment="1" applyProtection="1">
      <alignment horizontal="left"/>
    </xf>
    <xf numFmtId="0" fontId="58" fillId="0" borderId="8" xfId="0" applyFont="1" applyBorder="1"/>
    <xf numFmtId="0" fontId="58" fillId="0" borderId="8" xfId="0" applyFont="1" applyBorder="1" applyAlignment="1">
      <alignment horizontal="center"/>
    </xf>
    <xf numFmtId="0" fontId="58" fillId="0" borderId="56" xfId="0" applyFont="1" applyBorder="1" applyAlignment="1">
      <alignment horizontal="center"/>
    </xf>
    <xf numFmtId="167" fontId="59" fillId="0" borderId="14" xfId="0" applyNumberFormat="1" applyFont="1" applyBorder="1" applyAlignment="1">
      <alignment horizontal="center"/>
    </xf>
    <xf numFmtId="167" fontId="59" fillId="0" borderId="54" xfId="0" applyNumberFormat="1" applyFont="1" applyBorder="1" applyAlignment="1">
      <alignment horizontal="center"/>
    </xf>
    <xf numFmtId="0" fontId="58" fillId="0" borderId="7" xfId="0" applyFont="1" applyBorder="1" applyAlignment="1">
      <alignment horizontal="center"/>
    </xf>
    <xf numFmtId="0" fontId="0" fillId="0" borderId="52" xfId="0" applyBorder="1" applyProtection="1"/>
    <xf numFmtId="0" fontId="12" fillId="0" borderId="51" xfId="0" applyFont="1" applyBorder="1" applyAlignment="1" applyProtection="1">
      <alignment horizontal="center"/>
    </xf>
    <xf numFmtId="0" fontId="58" fillId="0" borderId="18" xfId="0" applyFont="1" applyBorder="1"/>
    <xf numFmtId="0" fontId="58" fillId="0" borderId="18" xfId="0" applyFont="1" applyBorder="1" applyAlignment="1">
      <alignment horizontal="center"/>
    </xf>
    <xf numFmtId="0" fontId="58" fillId="0" borderId="57" xfId="0" applyFont="1" applyBorder="1"/>
    <xf numFmtId="0" fontId="58" fillId="0" borderId="23" xfId="0" applyFont="1" applyBorder="1" applyAlignment="1">
      <alignment horizontal="center"/>
    </xf>
    <xf numFmtId="0" fontId="58" fillId="0" borderId="57" xfId="0" applyFont="1" applyBorder="1" applyAlignment="1">
      <alignment horizontal="center"/>
    </xf>
    <xf numFmtId="0" fontId="0" fillId="0" borderId="58" xfId="0" applyBorder="1" applyProtection="1"/>
    <xf numFmtId="0" fontId="0" fillId="0" borderId="59" xfId="0" applyBorder="1"/>
    <xf numFmtId="0" fontId="12" fillId="0" borderId="60" xfId="0" applyFont="1" applyBorder="1" applyAlignment="1" applyProtection="1">
      <alignment horizontal="center"/>
    </xf>
    <xf numFmtId="0" fontId="12" fillId="0" borderId="59" xfId="0" applyFont="1" applyBorder="1" applyAlignment="1" applyProtection="1">
      <alignment horizontal="center"/>
    </xf>
    <xf numFmtId="0" fontId="60" fillId="8" borderId="29" xfId="0" applyFont="1" applyFill="1" applyBorder="1" applyProtection="1"/>
    <xf numFmtId="0" fontId="21" fillId="8" borderId="28" xfId="0" applyFont="1" applyFill="1" applyBorder="1" applyProtection="1">
      <protection locked="0"/>
    </xf>
    <xf numFmtId="3" fontId="61" fillId="8" borderId="29" xfId="0" applyNumberFormat="1" applyFont="1" applyFill="1" applyBorder="1" applyAlignment="1" applyProtection="1">
      <alignment horizontal="center"/>
    </xf>
    <xf numFmtId="1" fontId="58" fillId="8" borderId="61" xfId="0" applyNumberFormat="1" applyFont="1" applyFill="1" applyBorder="1" applyAlignment="1">
      <alignment horizontal="center"/>
    </xf>
    <xf numFmtId="0" fontId="58" fillId="9" borderId="32" xfId="0" applyFont="1" applyFill="1" applyBorder="1" applyAlignment="1" applyProtection="1">
      <alignment horizontal="center"/>
      <protection locked="0"/>
    </xf>
    <xf numFmtId="0" fontId="58" fillId="9" borderId="29" xfId="0" applyFont="1" applyFill="1" applyBorder="1" applyAlignment="1" applyProtection="1">
      <alignment horizontal="center"/>
      <protection locked="0"/>
    </xf>
    <xf numFmtId="0" fontId="58" fillId="9" borderId="62" xfId="0" applyFont="1" applyFill="1" applyBorder="1" applyAlignment="1" applyProtection="1">
      <alignment horizontal="center"/>
      <protection locked="0"/>
    </xf>
    <xf numFmtId="1" fontId="62" fillId="10" borderId="38" xfId="0" applyNumberFormat="1" applyFont="1" applyFill="1" applyBorder="1" applyAlignment="1" applyProtection="1">
      <alignment horizontal="center"/>
    </xf>
    <xf numFmtId="0" fontId="62" fillId="10" borderId="61" xfId="0" applyFont="1" applyFill="1" applyBorder="1" applyAlignment="1" applyProtection="1">
      <alignment horizontal="center"/>
    </xf>
    <xf numFmtId="3" fontId="13" fillId="8" borderId="32" xfId="1" applyNumberFormat="1" applyFont="1" applyFill="1" applyBorder="1" applyAlignment="1" applyProtection="1">
      <alignment horizontal="center"/>
      <protection locked="0"/>
    </xf>
    <xf numFmtId="0" fontId="0" fillId="0" borderId="63" xfId="0" applyBorder="1" applyProtection="1"/>
    <xf numFmtId="4" fontId="61" fillId="0" borderId="64" xfId="0" applyNumberFormat="1" applyFont="1" applyFill="1" applyBorder="1" applyAlignment="1" applyProtection="1">
      <alignment horizontal="center"/>
    </xf>
    <xf numFmtId="4" fontId="63" fillId="0" borderId="65" xfId="0" applyNumberFormat="1" applyFont="1" applyBorder="1" applyAlignment="1">
      <alignment horizontal="center"/>
    </xf>
    <xf numFmtId="4" fontId="63" fillId="0" borderId="66" xfId="0" applyNumberFormat="1" applyFont="1" applyBorder="1" applyAlignment="1">
      <alignment horizontal="center"/>
    </xf>
    <xf numFmtId="3" fontId="61" fillId="0" borderId="29" xfId="0" applyNumberFormat="1" applyFont="1" applyFill="1" applyBorder="1" applyAlignment="1" applyProtection="1">
      <alignment horizontal="center"/>
    </xf>
    <xf numFmtId="1" fontId="58" fillId="8" borderId="67" xfId="0" applyNumberFormat="1" applyFont="1" applyFill="1" applyBorder="1" applyAlignment="1">
      <alignment horizontal="center"/>
    </xf>
    <xf numFmtId="0" fontId="58" fillId="9" borderId="67" xfId="0" applyFont="1" applyFill="1" applyBorder="1" applyAlignment="1" applyProtection="1">
      <alignment horizontal="center"/>
      <protection locked="0"/>
    </xf>
    <xf numFmtId="0" fontId="0" fillId="0" borderId="68" xfId="0" applyBorder="1" applyProtection="1"/>
    <xf numFmtId="0" fontId="0" fillId="0" borderId="64" xfId="0" applyBorder="1"/>
    <xf numFmtId="4" fontId="63" fillId="0" borderId="69" xfId="0" applyNumberFormat="1" applyFont="1" applyBorder="1" applyAlignment="1">
      <alignment horizontal="center"/>
    </xf>
    <xf numFmtId="4" fontId="63" fillId="0" borderId="70" xfId="0" applyNumberFormat="1" applyFont="1" applyBorder="1" applyAlignment="1">
      <alignment horizontal="center"/>
    </xf>
    <xf numFmtId="0" fontId="52" fillId="8" borderId="36" xfId="0" applyFont="1" applyFill="1" applyBorder="1" applyProtection="1">
      <protection locked="0"/>
    </xf>
    <xf numFmtId="0" fontId="61" fillId="9" borderId="71" xfId="0" applyFont="1" applyFill="1" applyBorder="1" applyAlignment="1" applyProtection="1">
      <alignment horizontal="center"/>
      <protection locked="0"/>
    </xf>
    <xf numFmtId="0" fontId="58" fillId="9" borderId="61" xfId="0" applyFont="1" applyFill="1" applyBorder="1" applyAlignment="1" applyProtection="1">
      <alignment horizontal="center"/>
      <protection locked="0"/>
    </xf>
    <xf numFmtId="0" fontId="0" fillId="0" borderId="72" xfId="0" applyBorder="1" applyProtection="1"/>
    <xf numFmtId="0" fontId="0" fillId="0" borderId="73" xfId="0" applyBorder="1"/>
    <xf numFmtId="0" fontId="60" fillId="8" borderId="74" xfId="0" applyFont="1" applyFill="1" applyBorder="1" applyProtection="1"/>
    <xf numFmtId="0" fontId="52" fillId="8" borderId="74" xfId="0" applyFont="1" applyFill="1" applyBorder="1" applyProtection="1">
      <protection locked="0"/>
    </xf>
    <xf numFmtId="3" fontId="61" fillId="0" borderId="74" xfId="0" applyNumberFormat="1" applyFont="1" applyFill="1" applyBorder="1" applyAlignment="1" applyProtection="1">
      <alignment horizontal="center"/>
    </xf>
    <xf numFmtId="0" fontId="61" fillId="8" borderId="75" xfId="0" applyFont="1" applyFill="1" applyBorder="1" applyAlignment="1">
      <alignment horizontal="center"/>
    </xf>
    <xf numFmtId="0" fontId="64" fillId="9" borderId="76" xfId="0" applyFont="1" applyFill="1" applyBorder="1" applyAlignment="1" applyProtection="1">
      <alignment horizontal="center"/>
      <protection locked="0"/>
    </xf>
    <xf numFmtId="0" fontId="64" fillId="9" borderId="74" xfId="0" applyFont="1" applyFill="1" applyBorder="1" applyAlignment="1" applyProtection="1">
      <alignment horizontal="center"/>
      <protection locked="0"/>
    </xf>
    <xf numFmtId="0" fontId="64" fillId="9" borderId="75" xfId="0" applyFont="1" applyFill="1" applyBorder="1" applyAlignment="1" applyProtection="1">
      <alignment horizontal="center"/>
      <protection locked="0"/>
    </xf>
    <xf numFmtId="1" fontId="62" fillId="10" borderId="76" xfId="0" applyNumberFormat="1" applyFont="1" applyFill="1" applyBorder="1" applyAlignment="1" applyProtection="1">
      <alignment horizontal="center"/>
    </xf>
    <xf numFmtId="0" fontId="62" fillId="10" borderId="75" xfId="0" applyFont="1" applyFill="1" applyBorder="1" applyAlignment="1" applyProtection="1">
      <alignment horizontal="center"/>
    </xf>
    <xf numFmtId="3" fontId="61" fillId="8" borderId="76" xfId="0" applyNumberFormat="1" applyFont="1" applyFill="1" applyBorder="1" applyAlignment="1" applyProtection="1">
      <alignment horizontal="center"/>
      <protection locked="0"/>
    </xf>
    <xf numFmtId="1" fontId="65" fillId="10" borderId="77" xfId="0" applyNumberFormat="1" applyFont="1" applyFill="1" applyBorder="1" applyAlignment="1" applyProtection="1">
      <alignment horizontal="center"/>
    </xf>
    <xf numFmtId="0" fontId="66" fillId="0" borderId="33" xfId="0" applyFont="1" applyFill="1" applyBorder="1" applyProtection="1">
      <protection locked="0"/>
    </xf>
    <xf numFmtId="3" fontId="64" fillId="0" borderId="29" xfId="0" applyNumberFormat="1" applyFont="1" applyFill="1" applyBorder="1" applyAlignment="1" applyProtection="1">
      <alignment horizontal="center"/>
    </xf>
    <xf numFmtId="0" fontId="64" fillId="0" borderId="61" xfId="0" applyFont="1" applyFill="1" applyBorder="1" applyAlignment="1">
      <alignment horizontal="center"/>
    </xf>
    <xf numFmtId="0" fontId="67" fillId="0" borderId="32" xfId="0" applyFont="1" applyBorder="1" applyAlignment="1">
      <alignment horizontal="center"/>
    </xf>
    <xf numFmtId="0" fontId="67" fillId="0" borderId="29" xfId="0" applyFont="1" applyBorder="1" applyAlignment="1">
      <alignment horizontal="center"/>
    </xf>
    <xf numFmtId="0" fontId="67" fillId="0" borderId="61" xfId="0" applyFont="1" applyBorder="1" applyAlignment="1">
      <alignment horizontal="center"/>
    </xf>
    <xf numFmtId="0" fontId="66" fillId="10" borderId="78" xfId="0" applyFont="1" applyFill="1" applyBorder="1" applyAlignment="1" applyProtection="1">
      <alignment horizontal="center"/>
    </xf>
    <xf numFmtId="0" fontId="66" fillId="10" borderId="79" xfId="0" applyFont="1" applyFill="1" applyBorder="1" applyAlignment="1" applyProtection="1">
      <alignment horizontal="center"/>
    </xf>
    <xf numFmtId="3" fontId="66" fillId="0" borderId="32" xfId="1" applyNumberFormat="1" applyFont="1" applyFill="1" applyBorder="1" applyAlignment="1" applyProtection="1">
      <alignment horizontal="center"/>
    </xf>
    <xf numFmtId="0" fontId="60" fillId="0" borderId="29" xfId="0" applyFont="1" applyFill="1" applyBorder="1" applyProtection="1"/>
    <xf numFmtId="0" fontId="21" fillId="0" borderId="28" xfId="0" applyFont="1" applyFill="1" applyBorder="1" applyProtection="1">
      <protection locked="0"/>
    </xf>
    <xf numFmtId="0" fontId="58" fillId="0" borderId="67" xfId="0" applyFont="1" applyFill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1" fillId="0" borderId="29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8" fillId="0" borderId="67" xfId="0" applyFont="1" applyBorder="1" applyAlignment="1">
      <alignment horizontal="center"/>
    </xf>
    <xf numFmtId="1" fontId="8" fillId="10" borderId="38" xfId="0" applyNumberFormat="1" applyFont="1" applyFill="1" applyBorder="1" applyAlignment="1" applyProtection="1">
      <alignment horizontal="center"/>
    </xf>
    <xf numFmtId="0" fontId="8" fillId="10" borderId="61" xfId="0" applyFont="1" applyFill="1" applyBorder="1" applyAlignment="1" applyProtection="1">
      <alignment horizontal="center"/>
    </xf>
    <xf numFmtId="3" fontId="13" fillId="0" borderId="32" xfId="1" applyNumberFormat="1" applyFont="1" applyFill="1" applyBorder="1" applyAlignment="1" applyProtection="1">
      <alignment horizontal="center"/>
    </xf>
    <xf numFmtId="0" fontId="13" fillId="8" borderId="28" xfId="0" applyFont="1" applyFill="1" applyBorder="1" applyProtection="1">
      <protection locked="0"/>
    </xf>
    <xf numFmtId="168" fontId="69" fillId="0" borderId="29" xfId="0" applyNumberFormat="1" applyFont="1" applyFill="1" applyBorder="1" applyAlignment="1" applyProtection="1">
      <alignment horizontal="center"/>
    </xf>
    <xf numFmtId="1" fontId="58" fillId="0" borderId="61" xfId="0" applyNumberFormat="1" applyFont="1" applyFill="1" applyBorder="1" applyAlignment="1">
      <alignment horizontal="center"/>
    </xf>
    <xf numFmtId="0" fontId="70" fillId="9" borderId="29" xfId="0" applyFont="1" applyFill="1" applyBorder="1" applyAlignment="1" applyProtection="1">
      <alignment horizontal="center"/>
    </xf>
    <xf numFmtId="0" fontId="61" fillId="9" borderId="29" xfId="0" applyFont="1" applyFill="1" applyBorder="1" applyAlignment="1" applyProtection="1">
      <alignment horizontal="center"/>
      <protection locked="0"/>
    </xf>
    <xf numFmtId="0" fontId="71" fillId="9" borderId="80" xfId="0" applyFont="1" applyFill="1" applyBorder="1" applyAlignment="1">
      <alignment horizontal="center"/>
    </xf>
    <xf numFmtId="0" fontId="61" fillId="9" borderId="33" xfId="0" applyFont="1" applyFill="1" applyBorder="1" applyAlignment="1" applyProtection="1">
      <alignment horizontal="center"/>
      <protection locked="0"/>
    </xf>
    <xf numFmtId="0" fontId="61" fillId="9" borderId="32" xfId="0" applyFont="1" applyFill="1" applyBorder="1" applyAlignment="1" applyProtection="1">
      <alignment horizontal="center"/>
      <protection locked="0"/>
    </xf>
    <xf numFmtId="0" fontId="61" fillId="9" borderId="67" xfId="0" applyFont="1" applyFill="1" applyBorder="1" applyAlignment="1" applyProtection="1">
      <alignment horizontal="center"/>
      <protection locked="0"/>
    </xf>
    <xf numFmtId="168" fontId="72" fillId="0" borderId="32" xfId="0" applyNumberFormat="1" applyFont="1" applyBorder="1" applyAlignment="1" applyProtection="1">
      <alignment horizontal="center"/>
    </xf>
    <xf numFmtId="0" fontId="8" fillId="10" borderId="67" xfId="0" applyFont="1" applyFill="1" applyBorder="1" applyAlignment="1" applyProtection="1">
      <alignment horizontal="center"/>
    </xf>
    <xf numFmtId="4" fontId="13" fillId="8" borderId="32" xfId="1" applyNumberFormat="1" applyFont="1" applyFill="1" applyBorder="1" applyAlignment="1" applyProtection="1">
      <alignment horizontal="center"/>
      <protection locked="0"/>
    </xf>
    <xf numFmtId="0" fontId="60" fillId="8" borderId="71" xfId="0" applyFont="1" applyFill="1" applyBorder="1" applyProtection="1"/>
    <xf numFmtId="0" fontId="13" fillId="8" borderId="81" xfId="0" applyFont="1" applyFill="1" applyBorder="1" applyProtection="1">
      <protection locked="0"/>
    </xf>
    <xf numFmtId="4" fontId="61" fillId="8" borderId="71" xfId="0" applyNumberFormat="1" applyFont="1" applyFill="1" applyBorder="1" applyAlignment="1" applyProtection="1">
      <alignment horizontal="center"/>
    </xf>
    <xf numFmtId="1" fontId="58" fillId="8" borderId="82" xfId="0" applyNumberFormat="1" applyFont="1" applyFill="1" applyBorder="1" applyAlignment="1">
      <alignment horizontal="center"/>
    </xf>
    <xf numFmtId="0" fontId="70" fillId="9" borderId="83" xfId="0" applyFont="1" applyFill="1" applyBorder="1" applyAlignment="1" applyProtection="1">
      <alignment horizontal="center"/>
    </xf>
    <xf numFmtId="0" fontId="61" fillId="9" borderId="84" xfId="0" applyFont="1" applyFill="1" applyBorder="1" applyAlignment="1" applyProtection="1">
      <alignment horizontal="center"/>
      <protection locked="0"/>
    </xf>
    <xf numFmtId="0" fontId="61" fillId="9" borderId="85" xfId="0" applyFont="1" applyFill="1" applyBorder="1" applyAlignment="1" applyProtection="1">
      <alignment horizontal="center"/>
      <protection locked="0"/>
    </xf>
    <xf numFmtId="0" fontId="61" fillId="9" borderId="82" xfId="0" applyFont="1" applyFill="1" applyBorder="1" applyAlignment="1" applyProtection="1">
      <alignment horizontal="center"/>
      <protection locked="0"/>
    </xf>
    <xf numFmtId="0" fontId="8" fillId="10" borderId="86" xfId="0" applyFont="1" applyFill="1" applyBorder="1" applyAlignment="1" applyProtection="1">
      <alignment horizontal="center"/>
    </xf>
    <xf numFmtId="4" fontId="13" fillId="8" borderId="85" xfId="1" applyNumberFormat="1" applyFont="1" applyFill="1" applyBorder="1" applyAlignment="1" applyProtection="1">
      <alignment horizontal="center"/>
      <protection locked="0"/>
    </xf>
    <xf numFmtId="0" fontId="13" fillId="8" borderId="33" xfId="0" applyFont="1" applyFill="1" applyBorder="1" applyProtection="1">
      <protection locked="0"/>
    </xf>
    <xf numFmtId="0" fontId="71" fillId="9" borderId="69" xfId="0" applyFont="1" applyFill="1" applyBorder="1" applyAlignment="1">
      <alignment horizontal="center"/>
    </xf>
    <xf numFmtId="0" fontId="70" fillId="9" borderId="87" xfId="0" applyFont="1" applyFill="1" applyBorder="1" applyAlignment="1" applyProtection="1">
      <alignment horizontal="center"/>
    </xf>
    <xf numFmtId="0" fontId="61" fillId="9" borderId="61" xfId="0" applyFont="1" applyFill="1" applyBorder="1" applyAlignment="1" applyProtection="1">
      <alignment horizontal="center"/>
      <protection locked="0"/>
    </xf>
    <xf numFmtId="4" fontId="73" fillId="8" borderId="32" xfId="1" applyNumberFormat="1" applyFont="1" applyFill="1" applyBorder="1" applyAlignment="1" applyProtection="1">
      <alignment horizontal="center"/>
      <protection locked="0"/>
    </xf>
    <xf numFmtId="0" fontId="74" fillId="8" borderId="29" xfId="0" applyFont="1" applyFill="1" applyBorder="1" applyProtection="1"/>
    <xf numFmtId="0" fontId="75" fillId="8" borderId="33" xfId="0" applyFont="1" applyFill="1" applyBorder="1" applyProtection="1">
      <protection locked="0"/>
    </xf>
    <xf numFmtId="0" fontId="67" fillId="0" borderId="32" xfId="0" applyFont="1" applyFill="1" applyBorder="1" applyAlignment="1">
      <alignment horizontal="center"/>
    </xf>
    <xf numFmtId="0" fontId="67" fillId="0" borderId="29" xfId="0" applyFont="1" applyFill="1" applyBorder="1" applyAlignment="1">
      <alignment horizontal="center"/>
    </xf>
    <xf numFmtId="0" fontId="67" fillId="0" borderId="29" xfId="0" applyFont="1" applyFill="1" applyBorder="1" applyAlignment="1" applyProtection="1">
      <alignment horizontal="center"/>
    </xf>
    <xf numFmtId="0" fontId="67" fillId="0" borderId="61" xfId="0" applyFont="1" applyFill="1" applyBorder="1" applyAlignment="1">
      <alignment horizontal="center"/>
    </xf>
    <xf numFmtId="168" fontId="76" fillId="10" borderId="32" xfId="0" applyNumberFormat="1" applyFont="1" applyFill="1" applyBorder="1" applyAlignment="1" applyProtection="1">
      <alignment horizontal="center"/>
    </xf>
    <xf numFmtId="1" fontId="75" fillId="10" borderId="79" xfId="0" applyNumberFormat="1" applyFont="1" applyFill="1" applyBorder="1" applyAlignment="1" applyProtection="1">
      <alignment horizontal="center"/>
    </xf>
    <xf numFmtId="3" fontId="75" fillId="0" borderId="32" xfId="1" applyNumberFormat="1" applyFont="1" applyFill="1" applyBorder="1" applyAlignment="1" applyProtection="1">
      <alignment horizontal="center"/>
    </xf>
    <xf numFmtId="0" fontId="52" fillId="0" borderId="36" xfId="0" applyFont="1" applyFill="1" applyBorder="1" applyProtection="1">
      <protection locked="0"/>
    </xf>
    <xf numFmtId="1" fontId="58" fillId="0" borderId="67" xfId="0" applyNumberFormat="1" applyFont="1" applyFill="1" applyBorder="1" applyAlignment="1">
      <alignment horizontal="center"/>
    </xf>
    <xf numFmtId="0" fontId="0" fillId="0" borderId="29" xfId="0" applyFont="1" applyBorder="1" applyAlignment="1"/>
    <xf numFmtId="0" fontId="0" fillId="0" borderId="29" xfId="0" applyFont="1" applyBorder="1" applyAlignment="1">
      <alignment horizontal="left"/>
    </xf>
    <xf numFmtId="0" fontId="58" fillId="8" borderId="36" xfId="0" applyFont="1" applyFill="1" applyBorder="1" applyProtection="1">
      <protection locked="0"/>
    </xf>
    <xf numFmtId="1" fontId="58" fillId="8" borderId="86" xfId="0" applyNumberFormat="1" applyFont="1" applyFill="1" applyBorder="1" applyAlignment="1">
      <alignment horizontal="center"/>
    </xf>
    <xf numFmtId="0" fontId="58" fillId="8" borderId="29" xfId="0" applyFont="1" applyFill="1" applyBorder="1" applyProtection="1">
      <protection locked="0"/>
    </xf>
    <xf numFmtId="0" fontId="58" fillId="0" borderId="88" xfId="0" applyFont="1" applyFill="1" applyBorder="1" applyAlignment="1">
      <alignment horizontal="center"/>
    </xf>
    <xf numFmtId="0" fontId="61" fillId="9" borderId="87" xfId="0" applyFont="1" applyFill="1" applyBorder="1" applyAlignment="1" applyProtection="1">
      <alignment horizontal="center"/>
      <protection locked="0"/>
    </xf>
    <xf numFmtId="0" fontId="61" fillId="9" borderId="89" xfId="0" applyFont="1" applyFill="1" applyBorder="1" applyAlignment="1" applyProtection="1">
      <alignment horizontal="center"/>
      <protection locked="0"/>
    </xf>
    <xf numFmtId="4" fontId="58" fillId="8" borderId="73" xfId="0" applyNumberFormat="1" applyFont="1" applyFill="1" applyBorder="1" applyAlignment="1" applyProtection="1">
      <alignment horizontal="center"/>
      <protection locked="0"/>
    </xf>
    <xf numFmtId="0" fontId="74" fillId="8" borderId="8" xfId="0" applyFont="1" applyFill="1" applyBorder="1" applyProtection="1"/>
    <xf numFmtId="0" fontId="77" fillId="8" borderId="8" xfId="0" applyFont="1" applyFill="1" applyBorder="1" applyProtection="1">
      <protection locked="0"/>
    </xf>
    <xf numFmtId="3" fontId="61" fillId="0" borderId="90" xfId="0" applyNumberFormat="1" applyFont="1" applyFill="1" applyBorder="1" applyAlignment="1" applyProtection="1">
      <alignment horizontal="center"/>
    </xf>
    <xf numFmtId="1" fontId="58" fillId="0" borderId="91" xfId="0" applyNumberFormat="1" applyFont="1" applyFill="1" applyBorder="1" applyAlignment="1">
      <alignment horizontal="center"/>
    </xf>
    <xf numFmtId="0" fontId="58" fillId="0" borderId="73" xfId="0" applyFont="1" applyBorder="1"/>
    <xf numFmtId="0" fontId="0" fillId="0" borderId="80" xfId="0" applyBorder="1"/>
    <xf numFmtId="0" fontId="0" fillId="0" borderId="91" xfId="0" applyBorder="1"/>
    <xf numFmtId="0" fontId="0" fillId="0" borderId="92" xfId="0" applyBorder="1"/>
    <xf numFmtId="0" fontId="58" fillId="0" borderId="61" xfId="0" applyFont="1" applyFill="1" applyBorder="1" applyAlignment="1">
      <alignment horizontal="center"/>
    </xf>
    <xf numFmtId="4" fontId="63" fillId="0" borderId="53" xfId="0" applyNumberFormat="1" applyFont="1" applyBorder="1" applyAlignment="1">
      <alignment horizontal="center"/>
    </xf>
    <xf numFmtId="4" fontId="63" fillId="0" borderId="93" xfId="0" applyNumberFormat="1" applyFont="1" applyBorder="1" applyAlignment="1">
      <alignment horizontal="center"/>
    </xf>
    <xf numFmtId="0" fontId="61" fillId="8" borderId="29" xfId="0" applyFont="1" applyFill="1" applyBorder="1" applyProtection="1">
      <protection locked="0"/>
    </xf>
    <xf numFmtId="3" fontId="61" fillId="0" borderId="8" xfId="0" applyNumberFormat="1" applyFont="1" applyFill="1" applyBorder="1" applyAlignment="1" applyProtection="1">
      <alignment horizontal="center"/>
    </xf>
    <xf numFmtId="1" fontId="58" fillId="0" borderId="56" xfId="0" applyNumberFormat="1" applyFont="1" applyFill="1" applyBorder="1" applyAlignment="1">
      <alignment horizontal="center"/>
    </xf>
    <xf numFmtId="4" fontId="63" fillId="0" borderId="80" xfId="0" applyNumberFormat="1" applyFont="1" applyBorder="1" applyAlignment="1">
      <alignment horizontal="center"/>
    </xf>
    <xf numFmtId="0" fontId="77" fillId="8" borderId="90" xfId="0" applyFont="1" applyFill="1" applyBorder="1" applyProtection="1">
      <protection locked="0"/>
    </xf>
    <xf numFmtId="3" fontId="61" fillId="0" borderId="80" xfId="0" applyNumberFormat="1" applyFont="1" applyFill="1" applyBorder="1" applyAlignment="1" applyProtection="1">
      <alignment horizontal="center"/>
    </xf>
    <xf numFmtId="0" fontId="67" fillId="0" borderId="7" xfId="0" applyFont="1" applyFill="1" applyBorder="1" applyAlignment="1">
      <alignment horizontal="center"/>
    </xf>
    <xf numFmtId="0" fontId="67" fillId="0" borderId="94" xfId="0" applyFont="1" applyFill="1" applyBorder="1" applyAlignment="1">
      <alignment horizontal="center"/>
    </xf>
    <xf numFmtId="168" fontId="76" fillId="10" borderId="7" xfId="0" applyNumberFormat="1" applyFont="1" applyFill="1" applyBorder="1" applyAlignment="1" applyProtection="1">
      <alignment horizontal="center"/>
    </xf>
    <xf numFmtId="0" fontId="0" fillId="0" borderId="72" xfId="0" applyBorder="1"/>
    <xf numFmtId="0" fontId="78" fillId="0" borderId="29" xfId="0" applyFont="1" applyBorder="1"/>
    <xf numFmtId="0" fontId="0" fillId="0" borderId="61" xfId="0" applyBorder="1"/>
    <xf numFmtId="3" fontId="78" fillId="0" borderId="32" xfId="0" applyNumberFormat="1" applyFont="1" applyFill="1" applyBorder="1" applyAlignment="1">
      <alignment horizontal="center"/>
    </xf>
    <xf numFmtId="3" fontId="78" fillId="0" borderId="61" xfId="0" applyNumberFormat="1" applyFont="1" applyFill="1" applyBorder="1" applyAlignment="1">
      <alignment horizontal="center"/>
    </xf>
    <xf numFmtId="0" fontId="79" fillId="0" borderId="0" xfId="0" applyFont="1" applyProtection="1">
      <protection locked="0"/>
    </xf>
    <xf numFmtId="0" fontId="52" fillId="0" borderId="0" xfId="0" applyFont="1" applyBorder="1" applyProtection="1">
      <protection locked="0"/>
    </xf>
    <xf numFmtId="0" fontId="80" fillId="0" borderId="0" xfId="0" applyFont="1" applyProtection="1">
      <protection locked="0"/>
    </xf>
    <xf numFmtId="0" fontId="52" fillId="0" borderId="0" xfId="0" applyFont="1" applyBorder="1" applyAlignment="1" applyProtection="1">
      <alignment horizontal="center"/>
      <protection locked="0"/>
    </xf>
    <xf numFmtId="2" fontId="52" fillId="0" borderId="0" xfId="0" applyNumberFormat="1" applyFont="1" applyBorder="1" applyAlignment="1" applyProtection="1">
      <alignment horizontal="center"/>
      <protection locked="0"/>
    </xf>
    <xf numFmtId="1" fontId="52" fillId="0" borderId="0" xfId="0" applyNumberFormat="1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8" fillId="0" borderId="11" xfId="0" applyFont="1" applyBorder="1"/>
    <xf numFmtId="0" fontId="58" fillId="0" borderId="16" xfId="0" applyFont="1" applyBorder="1" applyAlignment="1">
      <alignment horizontal="center"/>
    </xf>
    <xf numFmtId="0" fontId="58" fillId="0" borderId="19" xfId="0" applyFont="1" applyBorder="1"/>
    <xf numFmtId="0" fontId="74" fillId="0" borderId="29" xfId="0" applyFont="1" applyFill="1" applyBorder="1" applyAlignment="1" applyProtection="1">
      <alignment horizontal="right"/>
    </xf>
    <xf numFmtId="0" fontId="66" fillId="0" borderId="28" xfId="0" applyFont="1" applyFill="1" applyBorder="1" applyProtection="1">
      <protection locked="0"/>
    </xf>
    <xf numFmtId="1" fontId="58" fillId="0" borderId="44" xfId="0" applyNumberFormat="1" applyFont="1" applyFill="1" applyBorder="1" applyAlignment="1">
      <alignment horizontal="center"/>
    </xf>
    <xf numFmtId="0" fontId="84" fillId="0" borderId="29" xfId="0" applyFont="1" applyBorder="1" applyAlignment="1" applyProtection="1">
      <alignment horizontal="center"/>
      <protection locked="0"/>
    </xf>
    <xf numFmtId="0" fontId="78" fillId="0" borderId="29" xfId="0" applyFont="1" applyBorder="1" applyAlignment="1">
      <alignment horizontal="center"/>
    </xf>
    <xf numFmtId="0" fontId="52" fillId="0" borderId="29" xfId="0" applyFont="1" applyBorder="1" applyAlignment="1">
      <alignment horizontal="center"/>
    </xf>
    <xf numFmtId="0" fontId="52" fillId="0" borderId="29" xfId="0" applyFont="1" applyBorder="1" applyAlignment="1" applyProtection="1">
      <alignment horizontal="center"/>
    </xf>
    <xf numFmtId="0" fontId="78" fillId="0" borderId="61" xfId="0" applyFont="1" applyBorder="1" applyAlignment="1">
      <alignment horizontal="center"/>
    </xf>
    <xf numFmtId="0" fontId="85" fillId="0" borderId="28" xfId="0" applyFont="1" applyFill="1" applyBorder="1" applyProtection="1">
      <protection locked="0"/>
    </xf>
    <xf numFmtId="0" fontId="21" fillId="7" borderId="28" xfId="0" applyFont="1" applyFill="1" applyBorder="1" applyProtection="1">
      <protection locked="0"/>
    </xf>
    <xf numFmtId="1" fontId="52" fillId="8" borderId="30" xfId="0" applyNumberFormat="1" applyFont="1" applyFill="1" applyBorder="1" applyAlignment="1">
      <alignment horizontal="center"/>
    </xf>
    <xf numFmtId="0" fontId="52" fillId="0" borderId="29" xfId="0" applyFont="1" applyBorder="1" applyAlignment="1" applyProtection="1">
      <alignment horizontal="center"/>
      <protection locked="0"/>
    </xf>
    <xf numFmtId="0" fontId="52" fillId="0" borderId="67" xfId="0" applyFont="1" applyBorder="1" applyAlignment="1" applyProtection="1">
      <alignment horizontal="center"/>
      <protection locked="0"/>
    </xf>
    <xf numFmtId="169" fontId="8" fillId="10" borderId="32" xfId="0" applyNumberFormat="1" applyFont="1" applyFill="1" applyBorder="1" applyAlignment="1" applyProtection="1">
      <alignment horizontal="center"/>
    </xf>
    <xf numFmtId="3" fontId="13" fillId="7" borderId="32" xfId="1" applyNumberFormat="1" applyFont="1" applyFill="1" applyBorder="1" applyAlignment="1" applyProtection="1">
      <alignment horizontal="center"/>
    </xf>
    <xf numFmtId="0" fontId="33" fillId="0" borderId="33" xfId="0" applyFont="1" applyBorder="1" applyProtection="1"/>
    <xf numFmtId="0" fontId="52" fillId="7" borderId="36" xfId="0" applyFont="1" applyFill="1" applyBorder="1"/>
    <xf numFmtId="0" fontId="60" fillId="0" borderId="29" xfId="0" applyFont="1" applyBorder="1" applyAlignment="1" applyProtection="1">
      <alignment horizontal="center"/>
      <protection locked="0"/>
    </xf>
    <xf numFmtId="0" fontId="52" fillId="0" borderId="61" xfId="0" applyFont="1" applyBorder="1" applyAlignment="1" applyProtection="1">
      <alignment horizontal="center"/>
      <protection locked="0"/>
    </xf>
    <xf numFmtId="0" fontId="52" fillId="7" borderId="36" xfId="0" applyFont="1" applyFill="1" applyBorder="1" applyProtection="1">
      <protection locked="0"/>
    </xf>
    <xf numFmtId="0" fontId="78" fillId="0" borderId="29" xfId="0" applyFont="1" applyBorder="1" applyAlignment="1" applyProtection="1">
      <alignment horizontal="center"/>
      <protection locked="0"/>
    </xf>
    <xf numFmtId="0" fontId="52" fillId="0" borderId="29" xfId="0" applyFont="1" applyFill="1" applyBorder="1" applyAlignment="1" applyProtection="1">
      <alignment horizontal="center"/>
      <protection locked="0"/>
    </xf>
    <xf numFmtId="0" fontId="52" fillId="0" borderId="61" xfId="0" applyFont="1" applyFill="1" applyBorder="1" applyAlignment="1" applyProtection="1">
      <alignment horizontal="center"/>
      <protection locked="0"/>
    </xf>
    <xf numFmtId="1" fontId="58" fillId="0" borderId="30" xfId="0" applyNumberFormat="1" applyFont="1" applyFill="1" applyBorder="1" applyAlignment="1">
      <alignment horizontal="center"/>
    </xf>
    <xf numFmtId="0" fontId="61" fillId="0" borderId="29" xfId="0" applyFont="1" applyBorder="1" applyAlignment="1" applyProtection="1">
      <alignment horizontal="center"/>
      <protection locked="0"/>
    </xf>
    <xf numFmtId="0" fontId="64" fillId="0" borderId="29" xfId="0" applyFont="1" applyBorder="1" applyAlignment="1">
      <alignment horizontal="center"/>
    </xf>
    <xf numFmtId="0" fontId="61" fillId="0" borderId="29" xfId="0" applyFont="1" applyBorder="1" applyAlignment="1" applyProtection="1">
      <alignment horizontal="center"/>
    </xf>
    <xf numFmtId="0" fontId="58" fillId="0" borderId="29" xfId="0" applyFont="1" applyBorder="1" applyAlignment="1" applyProtection="1">
      <alignment horizontal="center"/>
    </xf>
    <xf numFmtId="0" fontId="64" fillId="0" borderId="67" xfId="0" applyFont="1" applyBorder="1" applyAlignment="1">
      <alignment horizontal="center"/>
    </xf>
    <xf numFmtId="3" fontId="74" fillId="0" borderId="32" xfId="0" applyNumberFormat="1" applyFont="1" applyFill="1" applyBorder="1" applyAlignment="1" applyProtection="1">
      <alignment horizontal="center"/>
    </xf>
    <xf numFmtId="3" fontId="74" fillId="0" borderId="61" xfId="0" applyNumberFormat="1" applyFont="1" applyFill="1" applyBorder="1" applyAlignment="1" applyProtection="1">
      <alignment horizontal="center"/>
    </xf>
    <xf numFmtId="0" fontId="54" fillId="0" borderId="29" xfId="0" applyFont="1" applyFill="1" applyBorder="1" applyProtection="1"/>
    <xf numFmtId="0" fontId="74" fillId="11" borderId="28" xfId="0" applyFont="1" applyFill="1" applyBorder="1"/>
    <xf numFmtId="0" fontId="58" fillId="0" borderId="30" xfId="0" applyFont="1" applyFill="1" applyBorder="1" applyAlignment="1">
      <alignment horizontal="center"/>
    </xf>
    <xf numFmtId="0" fontId="71" fillId="0" borderId="29" xfId="0" applyFont="1" applyBorder="1" applyAlignment="1">
      <alignment horizontal="center"/>
    </xf>
    <xf numFmtId="0" fontId="58" fillId="0" borderId="29" xfId="0" applyFont="1" applyBorder="1" applyAlignment="1" applyProtection="1">
      <alignment horizontal="center"/>
      <protection locked="0"/>
    </xf>
    <xf numFmtId="0" fontId="71" fillId="0" borderId="29" xfId="0" applyFont="1" applyBorder="1" applyAlignment="1" applyProtection="1">
      <alignment horizontal="center"/>
      <protection locked="0"/>
    </xf>
    <xf numFmtId="0" fontId="71" fillId="0" borderId="61" xfId="0" applyFont="1" applyBorder="1" applyAlignment="1">
      <alignment horizontal="center"/>
    </xf>
    <xf numFmtId="0" fontId="92" fillId="0" borderId="33" xfId="0" applyFont="1" applyBorder="1" applyProtection="1"/>
    <xf numFmtId="3" fontId="61" fillId="8" borderId="32" xfId="0" applyNumberFormat="1" applyFont="1" applyFill="1" applyBorder="1" applyAlignment="1" applyProtection="1">
      <alignment horizontal="center"/>
    </xf>
    <xf numFmtId="0" fontId="52" fillId="8" borderId="30" xfId="0" applyFont="1" applyFill="1" applyBorder="1" applyAlignment="1">
      <alignment horizontal="center"/>
    </xf>
    <xf numFmtId="0" fontId="78" fillId="0" borderId="29" xfId="0" applyFont="1" applyBorder="1" applyAlignment="1" applyProtection="1">
      <alignment horizontal="center"/>
    </xf>
    <xf numFmtId="0" fontId="60" fillId="7" borderId="36" xfId="0" applyFont="1" applyFill="1" applyBorder="1"/>
    <xf numFmtId="0" fontId="58" fillId="8" borderId="30" xfId="0" applyFont="1" applyFill="1" applyBorder="1" applyAlignment="1">
      <alignment horizontal="center"/>
    </xf>
    <xf numFmtId="0" fontId="52" fillId="0" borderId="61" xfId="0" applyFont="1" applyBorder="1" applyAlignment="1">
      <alignment horizontal="center"/>
    </xf>
    <xf numFmtId="0" fontId="74" fillId="11" borderId="30" xfId="0" applyFont="1" applyFill="1" applyBorder="1"/>
    <xf numFmtId="0" fontId="68" fillId="0" borderId="29" xfId="0" applyFont="1" applyFill="1" applyBorder="1" applyAlignment="1">
      <alignment horizontal="center"/>
    </xf>
    <xf numFmtId="0" fontId="68" fillId="0" borderId="29" xfId="0" applyFont="1" applyFill="1" applyBorder="1" applyAlignment="1" applyProtection="1">
      <alignment horizontal="center"/>
    </xf>
    <xf numFmtId="0" fontId="68" fillId="0" borderId="61" xfId="0" applyFont="1" applyFill="1" applyBorder="1" applyAlignment="1">
      <alignment horizontal="center"/>
    </xf>
    <xf numFmtId="0" fontId="62" fillId="0" borderId="28" xfId="0" applyFont="1" applyFill="1" applyBorder="1" applyProtection="1">
      <protection locked="0"/>
    </xf>
    <xf numFmtId="0" fontId="84" fillId="0" borderId="29" xfId="0" applyFont="1" applyFill="1" applyBorder="1" applyAlignment="1">
      <alignment horizontal="center"/>
    </xf>
    <xf numFmtId="0" fontId="68" fillId="0" borderId="29" xfId="0" applyFont="1" applyFill="1" applyBorder="1" applyAlignment="1"/>
    <xf numFmtId="0" fontId="68" fillId="0" borderId="29" xfId="0" applyFont="1" applyFill="1" applyBorder="1" applyAlignment="1">
      <alignment horizontal="left"/>
    </xf>
    <xf numFmtId="0" fontId="68" fillId="0" borderId="67" xfId="0" applyFont="1" applyFill="1" applyBorder="1" applyAlignment="1">
      <alignment horizontal="center"/>
    </xf>
    <xf numFmtId="0" fontId="93" fillId="7" borderId="29" xfId="0" applyFont="1" applyFill="1" applyBorder="1" applyProtection="1"/>
    <xf numFmtId="0" fontId="62" fillId="7" borderId="36" xfId="0" applyFont="1" applyFill="1" applyBorder="1" applyProtection="1"/>
    <xf numFmtId="0" fontId="68" fillId="0" borderId="32" xfId="0" applyFont="1" applyFill="1" applyBorder="1" applyAlignment="1">
      <alignment horizontal="left"/>
    </xf>
    <xf numFmtId="3" fontId="58" fillId="0" borderId="36" xfId="0" applyNumberFormat="1" applyFont="1" applyFill="1" applyBorder="1"/>
    <xf numFmtId="0" fontId="68" fillId="0" borderId="38" xfId="0" applyFont="1" applyFill="1" applyBorder="1" applyAlignment="1">
      <alignment horizontal="center"/>
    </xf>
    <xf numFmtId="0" fontId="68" fillId="0" borderId="36" xfId="0" applyFont="1" applyFill="1" applyBorder="1" applyAlignment="1">
      <alignment horizontal="center"/>
    </xf>
    <xf numFmtId="0" fontId="68" fillId="0" borderId="36" xfId="0" applyFont="1" applyFill="1" applyBorder="1" applyAlignment="1" applyProtection="1">
      <alignment horizontal="center"/>
    </xf>
    <xf numFmtId="0" fontId="83" fillId="0" borderId="0" xfId="2" applyAlignment="1" applyProtection="1"/>
    <xf numFmtId="0" fontId="94" fillId="0" borderId="0" xfId="0" applyFont="1"/>
    <xf numFmtId="0" fontId="52" fillId="0" borderId="36" xfId="0" applyFont="1" applyFill="1" applyBorder="1"/>
    <xf numFmtId="0" fontId="60" fillId="0" borderId="74" xfId="0" applyFont="1" applyFill="1" applyBorder="1" applyProtection="1"/>
    <xf numFmtId="0" fontId="52" fillId="0" borderId="74" xfId="0" applyFont="1" applyFill="1" applyBorder="1"/>
    <xf numFmtId="3" fontId="58" fillId="0" borderId="74" xfId="0" applyNumberFormat="1" applyFont="1" applyFill="1" applyBorder="1"/>
    <xf numFmtId="0" fontId="58" fillId="0" borderId="95" xfId="0" applyFont="1" applyFill="1" applyBorder="1" applyAlignment="1">
      <alignment horizontal="center"/>
    </xf>
    <xf numFmtId="0" fontId="68" fillId="0" borderId="76" xfId="0" applyFont="1" applyFill="1" applyBorder="1" applyAlignment="1">
      <alignment horizontal="center"/>
    </xf>
    <xf numFmtId="0" fontId="68" fillId="0" borderId="74" xfId="0" applyFont="1" applyFill="1" applyBorder="1" applyAlignment="1">
      <alignment horizontal="center"/>
    </xf>
    <xf numFmtId="0" fontId="68" fillId="0" borderId="74" xfId="0" applyFont="1" applyFill="1" applyBorder="1" applyAlignment="1" applyProtection="1">
      <alignment horizontal="center"/>
    </xf>
    <xf numFmtId="0" fontId="68" fillId="0" borderId="75" xfId="0" applyFont="1" applyFill="1" applyBorder="1" applyAlignment="1">
      <alignment horizontal="center"/>
    </xf>
    <xf numFmtId="1" fontId="8" fillId="10" borderId="76" xfId="0" applyNumberFormat="1" applyFont="1" applyFill="1" applyBorder="1" applyAlignment="1" applyProtection="1">
      <alignment horizontal="center"/>
    </xf>
    <xf numFmtId="0" fontId="8" fillId="10" borderId="75" xfId="0" applyFont="1" applyFill="1" applyBorder="1" applyAlignment="1" applyProtection="1">
      <alignment horizontal="center"/>
    </xf>
    <xf numFmtId="3" fontId="13" fillId="0" borderId="76" xfId="1" applyNumberFormat="1" applyFont="1" applyFill="1" applyBorder="1" applyAlignment="1" applyProtection="1">
      <alignment horizontal="center"/>
    </xf>
    <xf numFmtId="1" fontId="65" fillId="10" borderId="96" xfId="0" applyNumberFormat="1" applyFont="1" applyFill="1" applyBorder="1" applyAlignment="1" applyProtection="1">
      <alignment horizontal="center"/>
    </xf>
    <xf numFmtId="0" fontId="95" fillId="0" borderId="29" xfId="0" applyFont="1" applyBorder="1"/>
    <xf numFmtId="0" fontId="72" fillId="0" borderId="32" xfId="0" applyFont="1" applyBorder="1" applyAlignment="1">
      <alignment horizontal="center"/>
    </xf>
    <xf numFmtId="0" fontId="72" fillId="0" borderId="61" xfId="0" applyFont="1" applyBorder="1" applyAlignment="1">
      <alignment horizontal="center"/>
    </xf>
    <xf numFmtId="168" fontId="77" fillId="7" borderId="32" xfId="0" applyNumberFormat="1" applyFont="1" applyFill="1" applyBorder="1" applyAlignment="1" applyProtection="1">
      <alignment horizontal="center"/>
    </xf>
    <xf numFmtId="168" fontId="67" fillId="7" borderId="32" xfId="0" applyNumberFormat="1" applyFont="1" applyFill="1" applyBorder="1" applyAlignment="1" applyProtection="1">
      <alignment horizontal="center"/>
    </xf>
    <xf numFmtId="3" fontId="96" fillId="7" borderId="32" xfId="0" applyNumberFormat="1" applyFont="1" applyFill="1" applyBorder="1" applyAlignment="1" applyProtection="1">
      <alignment horizontal="center"/>
    </xf>
    <xf numFmtId="4" fontId="63" fillId="0" borderId="0" xfId="0" applyNumberFormat="1" applyFont="1" applyBorder="1" applyAlignment="1">
      <alignment horizontal="center"/>
    </xf>
    <xf numFmtId="0" fontId="67" fillId="0" borderId="0" xfId="0" applyFont="1" applyBorder="1" applyProtection="1"/>
    <xf numFmtId="0" fontId="0" fillId="0" borderId="0" xfId="0" applyFill="1"/>
    <xf numFmtId="0" fontId="52" fillId="0" borderId="0" xfId="0" applyFont="1" applyFill="1" applyBorder="1" applyProtection="1">
      <protection locked="0"/>
    </xf>
    <xf numFmtId="2" fontId="52" fillId="0" borderId="0" xfId="0" applyNumberFormat="1" applyFont="1" applyFill="1" applyBorder="1" applyAlignment="1" applyProtection="1">
      <alignment horizontal="center"/>
      <protection locked="0"/>
    </xf>
    <xf numFmtId="0" fontId="79" fillId="0" borderId="0" xfId="0" applyFont="1" applyFill="1" applyBorder="1" applyProtection="1">
      <protection locked="0"/>
    </xf>
    <xf numFmtId="0" fontId="80" fillId="0" borderId="0" xfId="0" applyFont="1" applyFill="1" applyBorder="1" applyProtection="1"/>
    <xf numFmtId="0" fontId="50" fillId="0" borderId="0" xfId="0" applyFont="1" applyFill="1" applyBorder="1" applyProtection="1">
      <protection locked="0"/>
    </xf>
    <xf numFmtId="2" fontId="81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center"/>
    </xf>
    <xf numFmtId="0" fontId="12" fillId="0" borderId="97" xfId="0" applyFont="1" applyBorder="1" applyAlignment="1" applyProtection="1">
      <alignment horizontal="center"/>
    </xf>
    <xf numFmtId="4" fontId="63" fillId="0" borderId="9" xfId="0" applyNumberFormat="1" applyFont="1" applyBorder="1" applyAlignment="1">
      <alignment horizontal="center"/>
    </xf>
    <xf numFmtId="4" fontId="63" fillId="0" borderId="98" xfId="0" applyNumberFormat="1" applyFont="1" applyBorder="1" applyAlignment="1">
      <alignment horizontal="center"/>
    </xf>
    <xf numFmtId="0" fontId="53" fillId="0" borderId="0" xfId="0" applyFont="1" applyFill="1" applyBorder="1"/>
    <xf numFmtId="0" fontId="85" fillId="0" borderId="0" xfId="0" applyFont="1" applyFill="1" applyBorder="1" applyProtection="1">
      <protection locked="0"/>
    </xf>
    <xf numFmtId="0" fontId="87" fillId="0" borderId="0" xfId="0" applyFont="1" applyFill="1" applyBorder="1" applyProtection="1">
      <protection locked="0"/>
    </xf>
    <xf numFmtId="0" fontId="88" fillId="0" borderId="0" xfId="0" applyFont="1" applyFill="1" applyBorder="1" applyProtection="1">
      <protection locked="0"/>
    </xf>
    <xf numFmtId="0" fontId="41" fillId="0" borderId="0" xfId="0" applyFont="1" applyFill="1" applyBorder="1" applyProtection="1">
      <protection locked="0"/>
    </xf>
    <xf numFmtId="166" fontId="54" fillId="0" borderId="0" xfId="0" applyNumberFormat="1" applyFont="1" applyFill="1" applyBorder="1" applyProtection="1"/>
    <xf numFmtId="0" fontId="82" fillId="0" borderId="0" xfId="0" applyFont="1" applyFill="1" applyBorder="1"/>
    <xf numFmtId="0" fontId="83" fillId="0" borderId="0" xfId="2" applyFill="1" applyBorder="1" applyAlignment="1" applyProtection="1">
      <alignment horizontal="left"/>
    </xf>
    <xf numFmtId="0" fontId="0" fillId="0" borderId="0" xfId="0" applyFill="1" applyBorder="1" applyAlignment="1"/>
    <xf numFmtId="0" fontId="67" fillId="0" borderId="0" xfId="0" applyFont="1" applyFill="1" applyBorder="1"/>
    <xf numFmtId="165" fontId="72" fillId="0" borderId="0" xfId="0" applyNumberFormat="1" applyFont="1" applyFill="1" applyBorder="1" applyAlignment="1">
      <alignment horizontal="left"/>
    </xf>
    <xf numFmtId="0" fontId="89" fillId="0" borderId="0" xfId="0" applyFont="1" applyFill="1" applyBorder="1" applyAlignment="1">
      <alignment horizontal="center"/>
    </xf>
    <xf numFmtId="0" fontId="89" fillId="0" borderId="0" xfId="0" applyFont="1" applyFill="1" applyBorder="1" applyAlignment="1" applyProtection="1">
      <alignment horizontal="center"/>
      <protection locked="0"/>
    </xf>
    <xf numFmtId="1" fontId="90" fillId="0" borderId="0" xfId="0" applyNumberFormat="1" applyFont="1" applyFill="1" applyBorder="1" applyAlignment="1">
      <alignment horizontal="center"/>
    </xf>
    <xf numFmtId="165" fontId="91" fillId="0" borderId="0" xfId="0" applyNumberFormat="1" applyFont="1" applyFill="1" applyBorder="1" applyAlignment="1">
      <alignment horizontal="left"/>
    </xf>
    <xf numFmtId="0" fontId="52" fillId="0" borderId="0" xfId="0" applyFont="1" applyFill="1" applyAlignment="1">
      <alignment horizontal="left"/>
    </xf>
    <xf numFmtId="0" fontId="57" fillId="0" borderId="0" xfId="0" applyFont="1" applyFill="1" applyProtection="1">
      <protection locked="0"/>
    </xf>
    <xf numFmtId="170" fontId="22" fillId="0" borderId="37" xfId="0" applyNumberFormat="1" applyFont="1" applyBorder="1" applyAlignment="1">
      <alignment horizontal="center"/>
    </xf>
    <xf numFmtId="170" fontId="28" fillId="6" borderId="41" xfId="0" applyNumberFormat="1" applyFont="1" applyFill="1" applyBorder="1" applyAlignment="1" applyProtection="1">
      <alignment horizontal="center"/>
    </xf>
    <xf numFmtId="170" fontId="16" fillId="0" borderId="41" xfId="0" applyNumberFormat="1" applyFont="1" applyBorder="1" applyAlignment="1" applyProtection="1">
      <alignment horizontal="center"/>
    </xf>
    <xf numFmtId="170" fontId="16" fillId="0" borderId="31" xfId="0" applyNumberFormat="1" applyFont="1" applyBorder="1" applyAlignment="1" applyProtection="1">
      <alignment horizontal="center"/>
    </xf>
    <xf numFmtId="170" fontId="4" fillId="0" borderId="31" xfId="0" applyNumberFormat="1" applyFont="1" applyBorder="1" applyAlignment="1" applyProtection="1">
      <alignment horizontal="center"/>
    </xf>
    <xf numFmtId="170" fontId="28" fillId="6" borderId="31" xfId="0" applyNumberFormat="1" applyFont="1" applyFill="1" applyBorder="1" applyAlignment="1" applyProtection="1">
      <alignment horizontal="center"/>
    </xf>
    <xf numFmtId="170" fontId="16" fillId="0" borderId="40" xfId="0" applyNumberFormat="1" applyFont="1" applyBorder="1" applyAlignment="1" applyProtection="1">
      <alignment horizontal="center"/>
    </xf>
    <xf numFmtId="170" fontId="16" fillId="0" borderId="22" xfId="0" applyNumberFormat="1" applyFont="1" applyBorder="1" applyAlignment="1" applyProtection="1">
      <alignment horizontal="center"/>
    </xf>
    <xf numFmtId="170" fontId="28" fillId="6" borderId="32" xfId="0" applyNumberFormat="1" applyFont="1" applyFill="1" applyBorder="1" applyAlignment="1" applyProtection="1">
      <alignment horizontal="center"/>
    </xf>
  </cellXfs>
  <cellStyles count="3">
    <cellStyle name="Гиперссылка" xfId="2" builtinId="8"/>
    <cellStyle name="Обычный" xfId="0" builtinId="0"/>
    <cellStyle name="Финансовый 6" xfId="1"/>
  </cellStyles>
  <dxfs count="40">
    <dxf>
      <fill>
        <patternFill>
          <bgColor rgb="FFFF5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ont>
        <b/>
        <i val="0"/>
        <color rgb="FFFF0000"/>
      </font>
      <fill>
        <patternFill>
          <bgColor rgb="FF00B050"/>
        </patternFill>
      </fill>
    </dxf>
    <dxf>
      <font>
        <color rgb="FFFF000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rgb="FFFF0000"/>
      </font>
      <fill>
        <patternFill>
          <bgColor rgb="FF00B050"/>
        </patternFill>
      </fill>
    </dxf>
    <dxf>
      <font>
        <b val="0"/>
        <i val="0"/>
        <color rgb="FFFF0000"/>
        <name val="Cambria"/>
        <scheme val="none"/>
      </font>
    </dxf>
    <dxf>
      <font>
        <color theme="0"/>
        <name val="Cambria"/>
        <scheme val="none"/>
      </font>
    </dxf>
    <dxf>
      <font>
        <color rgb="FF0033CC"/>
      </font>
      <fill>
        <patternFill>
          <bgColor rgb="FFFF0000"/>
        </patternFill>
      </fill>
    </dxf>
    <dxf>
      <font>
        <color rgb="FFFF0000"/>
      </font>
    </dxf>
    <dxf>
      <font>
        <color theme="0"/>
      </font>
    </dxf>
    <dxf>
      <font>
        <color rgb="FFFF0000"/>
      </font>
      <fill>
        <patternFill>
          <bgColor rgb="FF00B050"/>
        </patternFill>
      </fill>
    </dxf>
    <dxf>
      <fill>
        <gradientFill type="path" left="0.5" right="0.5" top="0.5" bottom="0.5">
          <stop position="0">
            <color rgb="FFFF0000"/>
          </stop>
          <stop position="1">
            <color theme="0"/>
          </stop>
        </gradientFill>
      </fill>
    </dxf>
    <dxf>
      <fill>
        <patternFill>
          <bgColor rgb="FFFF5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BL68"/>
  <sheetViews>
    <sheetView tabSelected="1" topLeftCell="A11" workbookViewId="0">
      <selection activeCell="AI15" sqref="AI15"/>
    </sheetView>
  </sheetViews>
  <sheetFormatPr defaultRowHeight="15" x14ac:dyDescent="0.25"/>
  <cols>
    <col min="1" max="1" width="3.28515625" customWidth="1"/>
    <col min="2" max="2" width="18.5703125" customWidth="1"/>
    <col min="3" max="3" width="3.42578125" customWidth="1"/>
    <col min="4" max="4" width="6.140625" customWidth="1"/>
    <col min="5" max="5" width="3.140625" customWidth="1"/>
    <col min="6" max="14" width="2.7109375" customWidth="1"/>
    <col min="15" max="36" width="3" customWidth="1"/>
    <col min="37" max="37" width="4.7109375" customWidth="1"/>
    <col min="38" max="38" width="4.425781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710937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710937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710937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710937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710937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710937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710937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710937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710937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710937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710937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710937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710937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710937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710937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710937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710937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710937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710937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710937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710937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710937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710937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710937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710937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710937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710937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710937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710937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710937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710937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710937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710937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710937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710937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710937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710937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710937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710937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710937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710937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710937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710937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710937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710937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710937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710937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710937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710937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710937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710937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710937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710937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710937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710937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710937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710937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710937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710937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710937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710937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710937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7109375" customWidth="1"/>
    <col min="16166" max="16166" width="4.42578125" customWidth="1"/>
    <col min="16167" max="16167" width="9.85546875" customWidth="1"/>
    <col min="16168" max="16168" width="4.42578125" customWidth="1"/>
  </cols>
  <sheetData>
    <row r="1" spans="1:64" ht="15" customHeight="1" x14ac:dyDescent="0.35">
      <c r="B1" s="1">
        <v>43252</v>
      </c>
      <c r="D1" s="2" t="s">
        <v>0</v>
      </c>
      <c r="E1" s="2"/>
      <c r="F1" s="2"/>
      <c r="G1" s="2"/>
      <c r="I1" s="2"/>
      <c r="J1" s="2"/>
      <c r="K1" s="2"/>
      <c r="L1" s="2"/>
      <c r="M1" s="2"/>
      <c r="N1" s="2"/>
      <c r="O1" s="2"/>
      <c r="Q1" s="3"/>
      <c r="T1" s="2"/>
      <c r="U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S1" s="4"/>
      <c r="AT1" s="4"/>
      <c r="AU1" s="4"/>
      <c r="AV1" s="4"/>
      <c r="AW1" s="4"/>
      <c r="AX1" s="4"/>
      <c r="AY1" s="4"/>
      <c r="BH1" s="4"/>
      <c r="BI1" s="4"/>
      <c r="BJ1" s="4"/>
      <c r="BK1" s="4"/>
      <c r="BL1" s="4"/>
    </row>
    <row r="2" spans="1:64" ht="15" customHeight="1" x14ac:dyDescent="0.35">
      <c r="A2" s="2"/>
      <c r="B2" s="5" t="str">
        <f>DAY(EOMONTH(B1,0))&amp; " дней в месяце"</f>
        <v>30 дней в месяце</v>
      </c>
      <c r="D2" s="2" t="s">
        <v>1</v>
      </c>
      <c r="E2" s="6"/>
      <c r="F2" s="2"/>
      <c r="G2" s="2"/>
      <c r="H2" s="2"/>
      <c r="I2" s="2"/>
      <c r="J2" s="2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S2" s="4"/>
      <c r="AT2" s="4"/>
      <c r="AU2" s="4"/>
      <c r="AV2" s="4"/>
      <c r="AW2" s="4"/>
      <c r="AX2" s="4"/>
      <c r="AY2" s="4"/>
      <c r="BH2" s="4"/>
      <c r="BI2" s="4"/>
      <c r="BJ2" s="4"/>
      <c r="BK2" s="4"/>
      <c r="BL2" s="4"/>
    </row>
    <row r="3" spans="1:64" ht="15" customHeight="1" x14ac:dyDescent="0.35">
      <c r="A3" s="2"/>
      <c r="B3" s="5"/>
      <c r="D3" s="8" t="str">
        <f>TEXT(B1,"[$-422] ММММ ;@")</f>
        <v xml:space="preserve"> червень </v>
      </c>
      <c r="E3" s="9"/>
      <c r="F3" s="2"/>
      <c r="G3" s="2" t="s">
        <v>56</v>
      </c>
      <c r="I3" s="2"/>
      <c r="J3" s="2"/>
      <c r="L3" s="2"/>
      <c r="M3" s="2"/>
      <c r="N3" s="2" t="str">
        <f>TEXT(EDATE(B1,0),"ММММ")</f>
        <v>Июнь</v>
      </c>
      <c r="O3" s="2"/>
      <c r="P3" s="2"/>
      <c r="Q3" s="2"/>
      <c r="R3" s="2"/>
      <c r="S3" s="2"/>
      <c r="T3" s="2"/>
      <c r="U3" s="2"/>
      <c r="W3" s="2"/>
      <c r="X3" s="2"/>
      <c r="Y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S3" s="4"/>
      <c r="AT3" s="4"/>
      <c r="AU3" s="4"/>
      <c r="AV3" s="4"/>
      <c r="AW3" s="4"/>
      <c r="AX3" s="4"/>
      <c r="AY3" s="4"/>
      <c r="BH3" s="4"/>
      <c r="BI3" s="4"/>
      <c r="BJ3" s="4"/>
      <c r="BK3" s="4"/>
      <c r="BL3" s="4"/>
    </row>
    <row r="4" spans="1:64" ht="15" customHeight="1" x14ac:dyDescent="0.35">
      <c r="A4" s="2"/>
      <c r="B4" s="5" t="str">
        <f>NETWORKDAYS(EOMONTH(B1,-1)+1,EOMONTH(B1,0))&amp; " рабочий день"</f>
        <v>21 рабочий день</v>
      </c>
      <c r="D4" s="10">
        <v>21</v>
      </c>
      <c r="E4" s="11" t="str">
        <f>"д"&amp;IF(AND(LEN(D4)&gt;1,--RIGHT(D4,2)&gt;=10,--RIGHT(D4,2)&lt;=19),"ней",LOOKUP(--RIGHT(D4,1),{0,1,2,5},{"ней","ень","ня","ней"}))</f>
        <v>день</v>
      </c>
      <c r="F4" s="2"/>
      <c r="G4" s="2"/>
      <c r="H4" s="2"/>
      <c r="I4" s="2"/>
      <c r="J4" s="2"/>
      <c r="K4" s="2"/>
      <c r="L4" s="2"/>
      <c r="M4" s="2"/>
      <c r="O4" s="2"/>
      <c r="P4" s="2"/>
      <c r="R4" s="2"/>
      <c r="S4" s="2"/>
      <c r="T4" s="2"/>
      <c r="V4" s="1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S4" s="4"/>
      <c r="AT4" s="4"/>
      <c r="AU4" s="4"/>
      <c r="AV4" s="4"/>
      <c r="AW4" s="4"/>
      <c r="AX4" s="4"/>
      <c r="AY4" s="4"/>
      <c r="BH4" s="4"/>
      <c r="BI4" s="4"/>
      <c r="BJ4" s="4"/>
      <c r="BK4" s="4"/>
      <c r="BL4" s="4"/>
    </row>
    <row r="5" spans="1:64" ht="15" customHeight="1" x14ac:dyDescent="0.35">
      <c r="A5" s="2"/>
      <c r="B5" s="5" t="str">
        <f>IF(B4&lt;&gt;"",LOOKUP(9^9,--MID(B4,1,ROW($1:$4)))*LOOKUP(9^9,--MID(8,1,ROW($1:$4)))&amp;" рабочих часов","")</f>
        <v>168 рабочих часов</v>
      </c>
      <c r="D5" s="11">
        <f>(D4*8)-1</f>
        <v>167</v>
      </c>
      <c r="E5" s="13" t="s">
        <v>2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AC5" s="12"/>
      <c r="AD5" s="2"/>
      <c r="AE5" s="3"/>
      <c r="AF5" s="8"/>
      <c r="AG5" s="2"/>
      <c r="AH5" s="2"/>
      <c r="AI5" s="2"/>
      <c r="AJ5" s="2"/>
      <c r="AK5" s="2"/>
      <c r="AS5" s="4"/>
      <c r="AT5" s="4"/>
      <c r="AU5" s="4"/>
      <c r="AV5" s="4"/>
      <c r="AW5" s="4"/>
      <c r="AX5" s="4"/>
      <c r="AY5" s="4"/>
      <c r="BH5" s="4"/>
      <c r="BI5" s="4"/>
      <c r="BJ5" s="4"/>
      <c r="BK5" s="4"/>
      <c r="BL5" s="4"/>
    </row>
    <row r="6" spans="1:64" ht="15" customHeight="1" x14ac:dyDescent="0.35">
      <c r="A6" s="4"/>
      <c r="B6" s="4"/>
      <c r="C6" s="4"/>
      <c r="D6" s="4"/>
      <c r="M6" s="4"/>
      <c r="N6" s="4"/>
      <c r="AK6" s="14"/>
      <c r="AS6" s="15"/>
      <c r="AT6" s="15"/>
      <c r="AU6" s="15"/>
      <c r="AV6" s="15"/>
      <c r="AW6" s="4"/>
      <c r="AX6" s="4"/>
      <c r="AY6" s="4"/>
      <c r="BH6" s="15"/>
      <c r="BI6" s="15"/>
      <c r="BJ6" s="15"/>
      <c r="BK6" s="15"/>
      <c r="BL6" s="15"/>
    </row>
    <row r="7" spans="1:64" ht="18.75" customHeight="1" x14ac:dyDescent="0.35">
      <c r="A7" s="16" t="s">
        <v>3</v>
      </c>
      <c r="B7" s="17"/>
    </row>
    <row r="8" spans="1:64" ht="15.95" customHeight="1" x14ac:dyDescent="0.35">
      <c r="A8" s="18" t="str">
        <f>IF(B8&lt;&gt;"",1,"")</f>
        <v/>
      </c>
      <c r="B8" s="19"/>
    </row>
    <row r="9" spans="1:64" ht="15.95" customHeight="1" x14ac:dyDescent="0.35">
      <c r="A9" s="18" t="str">
        <f>IF(B9&lt;&gt;"",A8+1,"")</f>
        <v/>
      </c>
      <c r="B9" s="19"/>
    </row>
    <row r="10" spans="1:64" ht="15.95" customHeight="1" x14ac:dyDescent="0.35">
      <c r="A10" s="18" t="str">
        <f t="shared" ref="A10:A16" si="0">IF(B10&lt;&gt;"",A9+1,"")</f>
        <v/>
      </c>
      <c r="B10" s="19"/>
      <c r="AM10" t="str">
        <f>IF(SUM(F22:AJ22),SUM(F22:AJ22),"")</f>
        <v/>
      </c>
    </row>
    <row r="11" spans="1:64" ht="15.95" customHeight="1" x14ac:dyDescent="0.35">
      <c r="A11" s="18" t="str">
        <f t="shared" si="0"/>
        <v/>
      </c>
      <c r="B11" s="19"/>
    </row>
    <row r="12" spans="1:64" ht="15.95" customHeight="1" x14ac:dyDescent="0.35">
      <c r="A12" s="18" t="str">
        <f t="shared" si="0"/>
        <v/>
      </c>
      <c r="B12" s="19"/>
    </row>
    <row r="13" spans="1:64" ht="15.95" customHeight="1" x14ac:dyDescent="0.35">
      <c r="A13" s="18" t="str">
        <f t="shared" si="0"/>
        <v/>
      </c>
      <c r="B13" s="19"/>
      <c r="AN13" s="20" t="str">
        <f>IF(M21&lt;&gt;"",M21,"")</f>
        <v/>
      </c>
    </row>
    <row r="14" spans="1:64" ht="15" customHeight="1" x14ac:dyDescent="0.35">
      <c r="A14" s="18" t="str">
        <f t="shared" si="0"/>
        <v/>
      </c>
      <c r="B14" s="19"/>
      <c r="AN14" s="21"/>
      <c r="AP14" s="22" t="s">
        <v>4</v>
      </c>
    </row>
    <row r="15" spans="1:64" ht="15" customHeight="1" x14ac:dyDescent="0.35">
      <c r="A15" s="18" t="str">
        <f t="shared" si="0"/>
        <v/>
      </c>
      <c r="B15" s="19"/>
      <c r="AP15" s="23"/>
      <c r="AQ15" s="24"/>
      <c r="AR15" s="25" t="s">
        <v>5</v>
      </c>
      <c r="AS15" s="26" t="s">
        <v>5</v>
      </c>
    </row>
    <row r="16" spans="1:64" ht="15" customHeight="1" x14ac:dyDescent="0.35">
      <c r="A16" s="18" t="str">
        <f t="shared" si="0"/>
        <v/>
      </c>
      <c r="B16" s="19"/>
      <c r="AP16" s="27"/>
      <c r="AQ16" s="28"/>
      <c r="AR16" s="29" t="s">
        <v>6</v>
      </c>
      <c r="AS16" s="30" t="s">
        <v>7</v>
      </c>
    </row>
    <row r="17" spans="1:53" ht="15" customHeight="1" x14ac:dyDescent="0.3">
      <c r="B17" s="31" t="s">
        <v>8</v>
      </c>
      <c r="C17" s="32" t="str">
        <f>D3</f>
        <v xml:space="preserve"> червень </v>
      </c>
      <c r="H17" s="16" t="s">
        <v>9</v>
      </c>
      <c r="AM17" s="33"/>
      <c r="AP17" s="27"/>
      <c r="AQ17" s="28"/>
      <c r="AR17" s="29" t="s">
        <v>10</v>
      </c>
      <c r="AS17" s="30" t="s">
        <v>2</v>
      </c>
    </row>
    <row r="18" spans="1:53" ht="15" customHeight="1" x14ac:dyDescent="0.25">
      <c r="A18" s="34"/>
      <c r="B18" s="34"/>
      <c r="C18" s="35" t="s">
        <v>11</v>
      </c>
      <c r="D18" s="35" t="s">
        <v>12</v>
      </c>
      <c r="E18" s="36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 t="s">
        <v>13</v>
      </c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  <c r="AK18" s="39" t="s">
        <v>14</v>
      </c>
      <c r="AL18" s="40" t="s">
        <v>15</v>
      </c>
      <c r="AM18" s="41" t="s">
        <v>16</v>
      </c>
      <c r="AP18" s="27"/>
      <c r="AQ18" s="28"/>
      <c r="AR18" s="42" t="s">
        <v>17</v>
      </c>
      <c r="AS18" s="43" t="s">
        <v>18</v>
      </c>
    </row>
    <row r="19" spans="1:53" ht="15" customHeight="1" x14ac:dyDescent="0.25">
      <c r="A19" s="44" t="s">
        <v>19</v>
      </c>
      <c r="B19" s="44" t="s">
        <v>20</v>
      </c>
      <c r="C19" s="45" t="s">
        <v>21</v>
      </c>
      <c r="D19" s="45" t="s">
        <v>22</v>
      </c>
      <c r="E19" s="46" t="s">
        <v>23</v>
      </c>
      <c r="F19" s="47">
        <f t="shared" ref="F19:AJ19" si="1">DATE(YEAR($B$1),MONTH($B$1),COLUMN(A1))</f>
        <v>43252</v>
      </c>
      <c r="G19" s="47">
        <f t="shared" si="1"/>
        <v>43253</v>
      </c>
      <c r="H19" s="47">
        <f t="shared" si="1"/>
        <v>43254</v>
      </c>
      <c r="I19" s="47">
        <f t="shared" si="1"/>
        <v>43255</v>
      </c>
      <c r="J19" s="47">
        <f t="shared" si="1"/>
        <v>43256</v>
      </c>
      <c r="K19" s="47">
        <f t="shared" si="1"/>
        <v>43257</v>
      </c>
      <c r="L19" s="47">
        <f t="shared" si="1"/>
        <v>43258</v>
      </c>
      <c r="M19" s="47">
        <f t="shared" si="1"/>
        <v>43259</v>
      </c>
      <c r="N19" s="47">
        <f t="shared" si="1"/>
        <v>43260</v>
      </c>
      <c r="O19" s="47">
        <f t="shared" si="1"/>
        <v>43261</v>
      </c>
      <c r="P19" s="47">
        <f t="shared" si="1"/>
        <v>43262</v>
      </c>
      <c r="Q19" s="47">
        <f t="shared" si="1"/>
        <v>43263</v>
      </c>
      <c r="R19" s="47">
        <f t="shared" si="1"/>
        <v>43264</v>
      </c>
      <c r="S19" s="47">
        <f t="shared" si="1"/>
        <v>43265</v>
      </c>
      <c r="T19" s="47">
        <f t="shared" si="1"/>
        <v>43266</v>
      </c>
      <c r="U19" s="47">
        <f t="shared" si="1"/>
        <v>43267</v>
      </c>
      <c r="V19" s="47">
        <f t="shared" si="1"/>
        <v>43268</v>
      </c>
      <c r="W19" s="47">
        <f t="shared" si="1"/>
        <v>43269</v>
      </c>
      <c r="X19" s="47">
        <f t="shared" si="1"/>
        <v>43270</v>
      </c>
      <c r="Y19" s="47">
        <f t="shared" si="1"/>
        <v>43271</v>
      </c>
      <c r="Z19" s="47">
        <f t="shared" si="1"/>
        <v>43272</v>
      </c>
      <c r="AA19" s="47">
        <f t="shared" si="1"/>
        <v>43273</v>
      </c>
      <c r="AB19" s="47">
        <f t="shared" si="1"/>
        <v>43274</v>
      </c>
      <c r="AC19" s="47">
        <f t="shared" si="1"/>
        <v>43275</v>
      </c>
      <c r="AD19" s="47">
        <f t="shared" si="1"/>
        <v>43276</v>
      </c>
      <c r="AE19" s="47">
        <f t="shared" si="1"/>
        <v>43277</v>
      </c>
      <c r="AF19" s="47">
        <f t="shared" si="1"/>
        <v>43278</v>
      </c>
      <c r="AG19" s="47">
        <f t="shared" si="1"/>
        <v>43279</v>
      </c>
      <c r="AH19" s="47">
        <f t="shared" si="1"/>
        <v>43280</v>
      </c>
      <c r="AI19" s="47">
        <f t="shared" si="1"/>
        <v>43281</v>
      </c>
      <c r="AJ19" s="48">
        <f t="shared" si="1"/>
        <v>43282</v>
      </c>
      <c r="AK19" s="41" t="s">
        <v>24</v>
      </c>
      <c r="AL19" s="49" t="s">
        <v>25</v>
      </c>
      <c r="AM19" s="41" t="s">
        <v>26</v>
      </c>
      <c r="AP19" s="50" t="s">
        <v>20</v>
      </c>
      <c r="AQ19" s="28"/>
      <c r="AR19" s="42" t="s">
        <v>27</v>
      </c>
      <c r="AS19" s="51" t="s">
        <v>28</v>
      </c>
    </row>
    <row r="20" spans="1:53" ht="15" customHeight="1" thickBot="1" x14ac:dyDescent="0.3">
      <c r="A20" s="52"/>
      <c r="B20" s="52"/>
      <c r="C20" s="53" t="s">
        <v>29</v>
      </c>
      <c r="D20" s="53" t="s">
        <v>30</v>
      </c>
      <c r="E20" s="54"/>
      <c r="F20" s="55" t="str">
        <f>TEXT(F19,"ДДД")</f>
        <v>Пт</v>
      </c>
      <c r="G20" s="55" t="str">
        <f t="shared" ref="G20:AJ20" si="2">TEXT(G19,"ДДД")</f>
        <v>Сб</v>
      </c>
      <c r="H20" s="55" t="str">
        <f t="shared" si="2"/>
        <v>Вс</v>
      </c>
      <c r="I20" s="55" t="str">
        <f t="shared" si="2"/>
        <v>Пн</v>
      </c>
      <c r="J20" s="55" t="str">
        <f t="shared" si="2"/>
        <v>Вт</v>
      </c>
      <c r="K20" s="55" t="str">
        <f t="shared" si="2"/>
        <v>Ср</v>
      </c>
      <c r="L20" s="55" t="str">
        <f t="shared" si="2"/>
        <v>Чт</v>
      </c>
      <c r="M20" s="55" t="str">
        <f t="shared" si="2"/>
        <v>Пт</v>
      </c>
      <c r="N20" s="55" t="str">
        <f t="shared" si="2"/>
        <v>Сб</v>
      </c>
      <c r="O20" s="55" t="str">
        <f t="shared" si="2"/>
        <v>Вс</v>
      </c>
      <c r="P20" s="55" t="str">
        <f t="shared" si="2"/>
        <v>Пн</v>
      </c>
      <c r="Q20" s="55" t="str">
        <f t="shared" si="2"/>
        <v>Вт</v>
      </c>
      <c r="R20" s="55" t="str">
        <f t="shared" si="2"/>
        <v>Ср</v>
      </c>
      <c r="S20" s="55" t="str">
        <f t="shared" si="2"/>
        <v>Чт</v>
      </c>
      <c r="T20" s="55" t="str">
        <f t="shared" si="2"/>
        <v>Пт</v>
      </c>
      <c r="U20" s="55" t="str">
        <f t="shared" si="2"/>
        <v>Сб</v>
      </c>
      <c r="V20" s="55" t="str">
        <f t="shared" si="2"/>
        <v>Вс</v>
      </c>
      <c r="W20" s="55" t="str">
        <f t="shared" si="2"/>
        <v>Пн</v>
      </c>
      <c r="X20" s="55" t="str">
        <f t="shared" si="2"/>
        <v>Вт</v>
      </c>
      <c r="Y20" s="55" t="str">
        <f t="shared" si="2"/>
        <v>Ср</v>
      </c>
      <c r="Z20" s="55" t="str">
        <f t="shared" si="2"/>
        <v>Чт</v>
      </c>
      <c r="AA20" s="55" t="str">
        <f t="shared" si="2"/>
        <v>Пт</v>
      </c>
      <c r="AB20" s="55" t="str">
        <f t="shared" si="2"/>
        <v>Сб</v>
      </c>
      <c r="AC20" s="55" t="str">
        <f t="shared" si="2"/>
        <v>Вс</v>
      </c>
      <c r="AD20" s="55" t="str">
        <f t="shared" si="2"/>
        <v>Пн</v>
      </c>
      <c r="AE20" s="55" t="str">
        <f t="shared" si="2"/>
        <v>Вт</v>
      </c>
      <c r="AF20" s="55" t="str">
        <f t="shared" si="2"/>
        <v>Ср</v>
      </c>
      <c r="AG20" s="56" t="str">
        <f t="shared" si="2"/>
        <v>Чт</v>
      </c>
      <c r="AH20" s="56" t="str">
        <f t="shared" si="2"/>
        <v>Пт</v>
      </c>
      <c r="AI20" s="56" t="str">
        <f t="shared" si="2"/>
        <v>Сб</v>
      </c>
      <c r="AJ20" s="57" t="str">
        <f t="shared" si="2"/>
        <v>Вс</v>
      </c>
      <c r="AK20" s="58" t="s">
        <v>31</v>
      </c>
      <c r="AL20" s="59" t="s">
        <v>32</v>
      </c>
      <c r="AM20" s="58" t="s">
        <v>33</v>
      </c>
      <c r="AP20" s="60"/>
      <c r="AQ20" s="61"/>
      <c r="AR20" s="62" t="s">
        <v>2</v>
      </c>
      <c r="AS20" s="63" t="s">
        <v>34</v>
      </c>
    </row>
    <row r="21" spans="1:53" ht="15" customHeight="1" x14ac:dyDescent="0.3">
      <c r="A21" s="64" t="s">
        <v>35</v>
      </c>
      <c r="B21" s="65" t="s">
        <v>36</v>
      </c>
      <c r="C21" s="66"/>
      <c r="D21" s="67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70"/>
      <c r="AK21" s="71"/>
      <c r="AL21" s="462">
        <f t="shared" ref="AL21:AL45" si="3">SUM(F21:AJ21)</f>
        <v>0</v>
      </c>
      <c r="AM21" s="72"/>
      <c r="AP21" s="73" t="str">
        <f t="shared" ref="AP21:AP45" si="4">IF(B21&lt;&gt;"",B21,"")</f>
        <v>Штатні:</v>
      </c>
      <c r="AQ21" s="74"/>
      <c r="AR21" s="75" t="str">
        <f t="shared" ref="AR21:AR45" si="5">IFERROR(AM21/AL21,"")</f>
        <v/>
      </c>
      <c r="AS21" s="76" t="str">
        <f t="shared" ref="AS21:AS45" si="6">IFERROR(AR21*8,"")</f>
        <v/>
      </c>
    </row>
    <row r="22" spans="1:53" ht="15" customHeight="1" x14ac:dyDescent="0.3">
      <c r="A22" s="77">
        <f>IF(B22&gt;"@",MAX(A21:A$21)+1,"")</f>
        <v>1</v>
      </c>
      <c r="B22" s="78" t="s">
        <v>44</v>
      </c>
      <c r="C22" s="79"/>
      <c r="D22" s="80" t="str">
        <f>IFERROR(IF(C22&lt;&gt;"",CHOOSE(C22,$B$57,$B$58,$B$59,$B$60,$B$61,$B$62),""),)</f>
        <v/>
      </c>
      <c r="E22" s="81"/>
      <c r="F22" s="82"/>
      <c r="G22" s="83"/>
      <c r="H22" s="84"/>
      <c r="I22" s="84"/>
      <c r="J22" s="84"/>
      <c r="K22" s="69"/>
      <c r="L22" s="85"/>
      <c r="M22" s="85"/>
      <c r="N22" s="82"/>
      <c r="O22" s="84"/>
      <c r="P22" s="84"/>
      <c r="Q22" s="69"/>
      <c r="R22" s="69"/>
      <c r="S22" s="85"/>
      <c r="T22" s="85"/>
      <c r="U22" s="84"/>
      <c r="V22" s="84"/>
      <c r="W22" s="84"/>
      <c r="X22" s="69"/>
      <c r="Y22" s="69"/>
      <c r="Z22" s="85"/>
      <c r="AA22" s="85"/>
      <c r="AB22" s="84"/>
      <c r="AC22" s="84"/>
      <c r="AD22" s="84"/>
      <c r="AE22" s="69"/>
      <c r="AF22" s="69"/>
      <c r="AG22" s="82"/>
      <c r="AH22" s="85"/>
      <c r="AI22" s="84"/>
      <c r="AJ22" s="86"/>
      <c r="AK22" s="87">
        <f>IF(B22&lt;&gt;"",MROUND(SUM(F22:AJ22)/8,0.5),"")</f>
        <v>0</v>
      </c>
      <c r="AL22" s="462">
        <f t="shared" si="3"/>
        <v>0</v>
      </c>
      <c r="AM22" s="88">
        <v>8100</v>
      </c>
      <c r="AP22" s="89" t="str">
        <f t="shared" si="4"/>
        <v>Иванов Иван Иванович</v>
      </c>
      <c r="AQ22" s="90"/>
      <c r="AR22" s="91" t="str">
        <f t="shared" si="5"/>
        <v/>
      </c>
      <c r="AS22" s="91" t="str">
        <f t="shared" si="6"/>
        <v/>
      </c>
    </row>
    <row r="23" spans="1:53" ht="15" customHeight="1" x14ac:dyDescent="0.3">
      <c r="A23" s="92">
        <f>IF(B23&gt;"@",MAX(A$21:A22)+1,"")</f>
        <v>2</v>
      </c>
      <c r="B23" s="93" t="s">
        <v>45</v>
      </c>
      <c r="C23" s="79"/>
      <c r="D23" s="94"/>
      <c r="E23" s="81"/>
      <c r="F23" s="82"/>
      <c r="G23" s="83"/>
      <c r="H23" s="84"/>
      <c r="I23" s="84"/>
      <c r="J23" s="84"/>
      <c r="K23" s="69"/>
      <c r="L23" s="85"/>
      <c r="M23" s="85"/>
      <c r="N23" s="82"/>
      <c r="O23" s="84"/>
      <c r="P23" s="84"/>
      <c r="Q23" s="69"/>
      <c r="R23" s="69"/>
      <c r="S23" s="95"/>
      <c r="T23" s="85"/>
      <c r="U23" s="83"/>
      <c r="V23" s="84"/>
      <c r="W23" s="84"/>
      <c r="X23" s="69"/>
      <c r="Y23" s="69"/>
      <c r="Z23" s="85"/>
      <c r="AA23" s="85"/>
      <c r="AB23" s="83"/>
      <c r="AC23" s="84"/>
      <c r="AD23" s="84"/>
      <c r="AE23" s="69"/>
      <c r="AF23" s="69"/>
      <c r="AG23" s="82"/>
      <c r="AH23" s="85"/>
      <c r="AI23" s="83"/>
      <c r="AJ23" s="86"/>
      <c r="AK23" s="87">
        <f t="shared" ref="AK23:AK33" si="7">IF(B23&lt;&gt;"",MROUND(SUM(F23:AJ23)/8,0.5),"")</f>
        <v>0</v>
      </c>
      <c r="AL23" s="462">
        <f t="shared" si="3"/>
        <v>0</v>
      </c>
      <c r="AM23" s="88">
        <v>6700</v>
      </c>
      <c r="AP23" s="89" t="str">
        <f t="shared" si="4"/>
        <v>Петров Пётр Петрович</v>
      </c>
      <c r="AQ23" s="90"/>
      <c r="AR23" s="91" t="str">
        <f t="shared" si="5"/>
        <v/>
      </c>
      <c r="AS23" s="91" t="str">
        <f t="shared" si="6"/>
        <v/>
      </c>
    </row>
    <row r="24" spans="1:53" ht="15" customHeight="1" x14ac:dyDescent="0.3">
      <c r="A24" s="92">
        <f>IF(B24&gt;"@",MAX(A$21:A23)+1,"")</f>
        <v>3</v>
      </c>
      <c r="B24" s="93" t="s">
        <v>46</v>
      </c>
      <c r="C24" s="66"/>
      <c r="D24" s="94"/>
      <c r="E24" s="68"/>
      <c r="F24" s="82"/>
      <c r="G24" s="85"/>
      <c r="H24" s="85"/>
      <c r="I24" s="85"/>
      <c r="J24" s="85"/>
      <c r="K24" s="69"/>
      <c r="L24" s="85"/>
      <c r="M24" s="85"/>
      <c r="N24" s="82"/>
      <c r="O24" s="85"/>
      <c r="P24" s="85"/>
      <c r="Q24" s="69"/>
      <c r="R24" s="69"/>
      <c r="S24" s="85"/>
      <c r="T24" s="85"/>
      <c r="U24" s="85"/>
      <c r="V24" s="85"/>
      <c r="W24" s="85"/>
      <c r="X24" s="69"/>
      <c r="Y24" s="69"/>
      <c r="Z24" s="85"/>
      <c r="AA24" s="85"/>
      <c r="AB24" s="85"/>
      <c r="AC24" s="85"/>
      <c r="AD24" s="85"/>
      <c r="AE24" s="69"/>
      <c r="AF24" s="69"/>
      <c r="AG24" s="82"/>
      <c r="AH24" s="85"/>
      <c r="AI24" s="85"/>
      <c r="AJ24" s="96"/>
      <c r="AK24" s="87">
        <f t="shared" si="7"/>
        <v>0</v>
      </c>
      <c r="AL24" s="462">
        <f t="shared" si="3"/>
        <v>0</v>
      </c>
      <c r="AM24" s="88">
        <v>6900</v>
      </c>
      <c r="AP24" s="89" t="str">
        <f t="shared" si="4"/>
        <v>Сидоров Сергей Сергеевич</v>
      </c>
      <c r="AQ24" s="90"/>
      <c r="AR24" s="91" t="str">
        <f t="shared" si="5"/>
        <v/>
      </c>
      <c r="AS24" s="91" t="str">
        <f t="shared" si="6"/>
        <v/>
      </c>
    </row>
    <row r="25" spans="1:53" ht="15" customHeight="1" x14ac:dyDescent="0.3">
      <c r="A25" s="92">
        <f>IF(B25&gt;"@",MAX(A$21:A24)+1,"")</f>
        <v>4</v>
      </c>
      <c r="B25" s="93" t="s">
        <v>47</v>
      </c>
      <c r="C25" s="66"/>
      <c r="D25" s="94"/>
      <c r="E25" s="68"/>
      <c r="F25" s="82"/>
      <c r="G25" s="97"/>
      <c r="H25" s="97"/>
      <c r="I25" s="97"/>
      <c r="J25" s="97"/>
      <c r="K25" s="69"/>
      <c r="L25" s="97"/>
      <c r="M25" s="97"/>
      <c r="N25" s="82"/>
      <c r="O25" s="97"/>
      <c r="P25" s="97"/>
      <c r="Q25" s="69"/>
      <c r="R25" s="69"/>
      <c r="S25" s="97"/>
      <c r="T25" s="97"/>
      <c r="U25" s="97"/>
      <c r="V25" s="97"/>
      <c r="W25" s="97"/>
      <c r="X25" s="69"/>
      <c r="Y25" s="69"/>
      <c r="Z25" s="97"/>
      <c r="AA25" s="97"/>
      <c r="AB25" s="97"/>
      <c r="AC25" s="97"/>
      <c r="AD25" s="97"/>
      <c r="AE25" s="69"/>
      <c r="AF25" s="69"/>
      <c r="AG25" s="82"/>
      <c r="AH25" s="97"/>
      <c r="AI25" s="97"/>
      <c r="AJ25" s="98"/>
      <c r="AK25" s="87">
        <f t="shared" si="7"/>
        <v>0</v>
      </c>
      <c r="AL25" s="462">
        <f t="shared" si="3"/>
        <v>0</v>
      </c>
      <c r="AM25" s="88">
        <v>5700</v>
      </c>
      <c r="AP25" s="89" t="str">
        <f t="shared" si="4"/>
        <v>Иваненко Илья  Иванович</v>
      </c>
      <c r="AQ25" s="90"/>
      <c r="AR25" s="91" t="str">
        <f t="shared" si="5"/>
        <v/>
      </c>
      <c r="AS25" s="91" t="str">
        <f t="shared" si="6"/>
        <v/>
      </c>
      <c r="AV25" s="14"/>
      <c r="AW25" s="14"/>
      <c r="AX25" s="14"/>
      <c r="AY25" s="14"/>
      <c r="AZ25" s="14"/>
      <c r="BA25" s="14"/>
    </row>
    <row r="26" spans="1:53" s="14" customFormat="1" ht="15" customHeight="1" x14ac:dyDescent="0.3">
      <c r="A26" s="92">
        <f>IF(B26&gt;"@",MAX(A$21:A25)+1,"")</f>
        <v>5</v>
      </c>
      <c r="B26" s="93" t="s">
        <v>48</v>
      </c>
      <c r="C26" s="66"/>
      <c r="D26" s="94"/>
      <c r="E26" s="68"/>
      <c r="F26" s="82"/>
      <c r="G26" s="85"/>
      <c r="H26" s="85"/>
      <c r="I26" s="85"/>
      <c r="J26" s="97"/>
      <c r="K26" s="69"/>
      <c r="L26" s="85"/>
      <c r="M26" s="85"/>
      <c r="N26" s="82"/>
      <c r="O26" s="85"/>
      <c r="P26" s="85"/>
      <c r="Q26" s="69"/>
      <c r="R26" s="69"/>
      <c r="S26" s="85"/>
      <c r="T26" s="85"/>
      <c r="U26" s="85"/>
      <c r="V26" s="85"/>
      <c r="W26" s="85"/>
      <c r="X26" s="69"/>
      <c r="Y26" s="69"/>
      <c r="Z26" s="85"/>
      <c r="AA26" s="85"/>
      <c r="AB26" s="85"/>
      <c r="AC26" s="97"/>
      <c r="AD26" s="97"/>
      <c r="AE26" s="69"/>
      <c r="AF26" s="69"/>
      <c r="AG26" s="82"/>
      <c r="AH26" s="85"/>
      <c r="AI26" s="85"/>
      <c r="AJ26" s="99"/>
      <c r="AK26" s="87">
        <f t="shared" si="7"/>
        <v>0</v>
      </c>
      <c r="AL26" s="462">
        <f t="shared" si="3"/>
        <v>0</v>
      </c>
      <c r="AM26" s="88">
        <v>4200</v>
      </c>
      <c r="AP26" s="89" t="str">
        <f t="shared" si="4"/>
        <v>Петренко Павел Павлович</v>
      </c>
      <c r="AQ26" s="90"/>
      <c r="AR26" s="91" t="str">
        <f t="shared" si="5"/>
        <v/>
      </c>
      <c r="AS26" s="91" t="str">
        <f t="shared" si="6"/>
        <v/>
      </c>
      <c r="AT26"/>
      <c r="AU26"/>
      <c r="AV26"/>
      <c r="AW26"/>
      <c r="AX26"/>
      <c r="AY26"/>
      <c r="AZ26"/>
      <c r="BA26"/>
    </row>
    <row r="27" spans="1:53" ht="15" customHeight="1" x14ac:dyDescent="0.3">
      <c r="A27" s="92">
        <f>IF(B27&gt;"@",MAX(A$21:A26)+1,"")</f>
        <v>6</v>
      </c>
      <c r="B27" s="93" t="s">
        <v>49</v>
      </c>
      <c r="C27" s="79"/>
      <c r="D27" s="100"/>
      <c r="E27" s="81"/>
      <c r="F27" s="82"/>
      <c r="G27" s="83"/>
      <c r="H27" s="84"/>
      <c r="I27" s="84"/>
      <c r="J27" s="84"/>
      <c r="K27" s="69"/>
      <c r="L27" s="85"/>
      <c r="M27" s="85"/>
      <c r="N27" s="82"/>
      <c r="O27" s="84"/>
      <c r="P27" s="84"/>
      <c r="Q27" s="69"/>
      <c r="R27" s="69"/>
      <c r="S27" s="85"/>
      <c r="T27" s="85"/>
      <c r="U27" s="84"/>
      <c r="V27" s="84"/>
      <c r="W27" s="84"/>
      <c r="X27" s="69"/>
      <c r="Y27" s="69"/>
      <c r="Z27" s="85"/>
      <c r="AA27" s="85"/>
      <c r="AB27" s="84"/>
      <c r="AC27" s="84"/>
      <c r="AD27" s="84"/>
      <c r="AE27" s="69"/>
      <c r="AF27" s="69"/>
      <c r="AG27" s="82"/>
      <c r="AH27" s="85"/>
      <c r="AI27" s="84"/>
      <c r="AJ27" s="86"/>
      <c r="AK27" s="87">
        <f t="shared" si="7"/>
        <v>0</v>
      </c>
      <c r="AL27" s="462">
        <f t="shared" si="3"/>
        <v>0</v>
      </c>
      <c r="AM27" s="88">
        <v>6400</v>
      </c>
      <c r="AP27" s="89" t="str">
        <f t="shared" si="4"/>
        <v>Сергиенко Валерий Николаевич</v>
      </c>
      <c r="AQ27" s="90"/>
      <c r="AR27" s="91" t="str">
        <f t="shared" si="5"/>
        <v/>
      </c>
      <c r="AS27" s="91" t="str">
        <f t="shared" si="6"/>
        <v/>
      </c>
    </row>
    <row r="28" spans="1:53" ht="15" customHeight="1" x14ac:dyDescent="0.3">
      <c r="A28" s="92">
        <f>IF(B28&gt;"@",MAX(A$21:A27)+1,"")</f>
        <v>7</v>
      </c>
      <c r="B28" s="93" t="s">
        <v>50</v>
      </c>
      <c r="C28" s="101"/>
      <c r="D28" s="100"/>
      <c r="E28" s="81"/>
      <c r="F28" s="82"/>
      <c r="G28" s="85"/>
      <c r="H28" s="85"/>
      <c r="I28" s="84"/>
      <c r="J28" s="84"/>
      <c r="K28" s="69"/>
      <c r="L28" s="85"/>
      <c r="M28" s="85"/>
      <c r="N28" s="82"/>
      <c r="O28" s="85"/>
      <c r="P28" s="84"/>
      <c r="Q28" s="69"/>
      <c r="R28" s="69"/>
      <c r="S28" s="85"/>
      <c r="T28" s="85"/>
      <c r="U28" s="97"/>
      <c r="V28" s="85"/>
      <c r="W28" s="84"/>
      <c r="X28" s="69"/>
      <c r="Y28" s="69"/>
      <c r="Z28" s="84"/>
      <c r="AA28" s="84"/>
      <c r="AB28" s="84"/>
      <c r="AC28" s="84"/>
      <c r="AD28" s="84"/>
      <c r="AE28" s="69"/>
      <c r="AF28" s="69"/>
      <c r="AG28" s="82"/>
      <c r="AH28" s="85"/>
      <c r="AI28" s="85"/>
      <c r="AJ28" s="86"/>
      <c r="AK28" s="87">
        <f t="shared" si="7"/>
        <v>0</v>
      </c>
      <c r="AL28" s="462">
        <f t="shared" si="3"/>
        <v>0</v>
      </c>
      <c r="AM28" s="88">
        <v>3635</v>
      </c>
      <c r="AP28" s="89" t="str">
        <f t="shared" si="4"/>
        <v>Травкин Сергей Петрович</v>
      </c>
      <c r="AQ28" s="90"/>
      <c r="AR28" s="91" t="str">
        <f t="shared" si="5"/>
        <v/>
      </c>
      <c r="AS28" s="91" t="str">
        <f t="shared" si="6"/>
        <v/>
      </c>
    </row>
    <row r="29" spans="1:53" ht="15" customHeight="1" x14ac:dyDescent="0.3">
      <c r="A29" s="92">
        <f>IF(B29&gt;"@",MAX(A$21:A28)+1,"")</f>
        <v>8</v>
      </c>
      <c r="B29" s="93" t="s">
        <v>51</v>
      </c>
      <c r="C29" s="66"/>
      <c r="D29" s="102"/>
      <c r="E29" s="68"/>
      <c r="F29" s="82"/>
      <c r="G29" s="103"/>
      <c r="H29" s="103"/>
      <c r="I29" s="84"/>
      <c r="J29" s="84"/>
      <c r="K29" s="69"/>
      <c r="L29" s="103"/>
      <c r="M29" s="103"/>
      <c r="N29" s="82"/>
      <c r="O29" s="103"/>
      <c r="P29" s="84"/>
      <c r="Q29" s="69"/>
      <c r="R29" s="69"/>
      <c r="S29" s="103"/>
      <c r="T29" s="103"/>
      <c r="U29" s="103"/>
      <c r="V29" s="103"/>
      <c r="W29" s="84"/>
      <c r="X29" s="69"/>
      <c r="Y29" s="69"/>
      <c r="Z29" s="103"/>
      <c r="AA29" s="103"/>
      <c r="AB29" s="103"/>
      <c r="AC29" s="103"/>
      <c r="AD29" s="84"/>
      <c r="AE29" s="69"/>
      <c r="AF29" s="69"/>
      <c r="AG29" s="82"/>
      <c r="AH29" s="103"/>
      <c r="AI29" s="103"/>
      <c r="AJ29" s="104"/>
      <c r="AK29" s="87">
        <f t="shared" si="7"/>
        <v>0</v>
      </c>
      <c r="AL29" s="462">
        <f t="shared" si="3"/>
        <v>0</v>
      </c>
      <c r="AM29" s="88">
        <v>7000</v>
      </c>
      <c r="AP29" s="89" t="str">
        <f t="shared" si="4"/>
        <v>Пономарёв Олег Олегович</v>
      </c>
      <c r="AQ29" s="90"/>
      <c r="AR29" s="91" t="str">
        <f t="shared" si="5"/>
        <v/>
      </c>
      <c r="AS29" s="91" t="str">
        <f t="shared" si="6"/>
        <v/>
      </c>
    </row>
    <row r="30" spans="1:53" ht="15" customHeight="1" x14ac:dyDescent="0.3">
      <c r="A30" s="92">
        <f>IF(B30&gt;"@",MAX(A$21:A29)+1,"")</f>
        <v>9</v>
      </c>
      <c r="B30" s="93" t="s">
        <v>52</v>
      </c>
      <c r="C30" s="66"/>
      <c r="D30" s="105"/>
      <c r="E30" s="68"/>
      <c r="F30" s="82"/>
      <c r="G30" s="84"/>
      <c r="H30" s="84"/>
      <c r="I30" s="84"/>
      <c r="J30" s="84"/>
      <c r="K30" s="69"/>
      <c r="L30" s="84"/>
      <c r="M30" s="84"/>
      <c r="N30" s="82"/>
      <c r="O30" s="84"/>
      <c r="P30" s="84"/>
      <c r="Q30" s="69"/>
      <c r="R30" s="69"/>
      <c r="S30" s="84"/>
      <c r="T30" s="84"/>
      <c r="U30" s="84"/>
      <c r="V30" s="84"/>
      <c r="W30" s="84"/>
      <c r="X30" s="69"/>
      <c r="Y30" s="69"/>
      <c r="Z30" s="84"/>
      <c r="AA30" s="84"/>
      <c r="AB30" s="84"/>
      <c r="AC30" s="84"/>
      <c r="AD30" s="84"/>
      <c r="AE30" s="69"/>
      <c r="AF30" s="69"/>
      <c r="AG30" s="82"/>
      <c r="AH30" s="84"/>
      <c r="AI30" s="84"/>
      <c r="AJ30" s="99"/>
      <c r="AK30" s="87">
        <f t="shared" si="7"/>
        <v>0</v>
      </c>
      <c r="AL30" s="462">
        <f t="shared" si="3"/>
        <v>0</v>
      </c>
      <c r="AM30" s="88">
        <v>7015</v>
      </c>
      <c r="AP30" s="89" t="str">
        <f t="shared" si="4"/>
        <v>Щеглов Василий Николаевич</v>
      </c>
      <c r="AQ30" s="90"/>
      <c r="AR30" s="91" t="str">
        <f t="shared" si="5"/>
        <v/>
      </c>
      <c r="AS30" s="91" t="str">
        <f t="shared" si="6"/>
        <v/>
      </c>
      <c r="AT30" s="14"/>
      <c r="AU30" s="14"/>
    </row>
    <row r="31" spans="1:53" ht="16.5" customHeight="1" x14ac:dyDescent="0.3">
      <c r="A31" s="92" t="str">
        <f>IF(B31&gt;"@",MAX(A$21:A30)+1,"")</f>
        <v/>
      </c>
      <c r="B31" s="93"/>
      <c r="C31" s="66"/>
      <c r="D31" s="100"/>
      <c r="E31" s="68"/>
      <c r="F31" s="82"/>
      <c r="G31" s="84"/>
      <c r="H31" s="84"/>
      <c r="I31" s="84"/>
      <c r="J31" s="84"/>
      <c r="K31" s="69"/>
      <c r="L31" s="84"/>
      <c r="M31" s="84"/>
      <c r="N31" s="82"/>
      <c r="O31" s="84"/>
      <c r="P31" s="84"/>
      <c r="Q31" s="69"/>
      <c r="R31" s="69"/>
      <c r="S31" s="84"/>
      <c r="T31" s="84"/>
      <c r="U31" s="84"/>
      <c r="V31" s="84"/>
      <c r="W31" s="84"/>
      <c r="X31" s="69"/>
      <c r="Y31" s="69"/>
      <c r="Z31" s="84"/>
      <c r="AA31" s="84"/>
      <c r="AB31" s="84"/>
      <c r="AC31" s="84"/>
      <c r="AD31" s="84"/>
      <c r="AE31" s="69"/>
      <c r="AF31" s="69"/>
      <c r="AG31" s="82"/>
      <c r="AH31" s="84"/>
      <c r="AI31" s="84"/>
      <c r="AJ31" s="99"/>
      <c r="AK31" s="87" t="str">
        <f t="shared" si="7"/>
        <v/>
      </c>
      <c r="AL31" s="462">
        <f t="shared" si="3"/>
        <v>0</v>
      </c>
      <c r="AM31" s="88"/>
      <c r="AP31" s="89" t="str">
        <f t="shared" si="4"/>
        <v/>
      </c>
      <c r="AQ31" s="90"/>
      <c r="AR31" s="91" t="str">
        <f t="shared" si="5"/>
        <v/>
      </c>
      <c r="AS31" s="91" t="str">
        <f t="shared" si="6"/>
        <v/>
      </c>
    </row>
    <row r="32" spans="1:53" ht="15.75" customHeight="1" x14ac:dyDescent="0.3">
      <c r="A32" s="92" t="str">
        <f>IF(B32&gt;"@",MAX(A$21:A31)+1,"")</f>
        <v/>
      </c>
      <c r="B32" s="106"/>
      <c r="C32" s="66"/>
      <c r="D32" s="100"/>
      <c r="E32" s="68"/>
      <c r="F32" s="107"/>
      <c r="G32" s="84"/>
      <c r="H32" s="84"/>
      <c r="I32" s="84"/>
      <c r="J32" s="84"/>
      <c r="K32" s="84"/>
      <c r="L32" s="107"/>
      <c r="M32" s="107"/>
      <c r="N32" s="84"/>
      <c r="O32" s="84"/>
      <c r="P32" s="84"/>
      <c r="Q32" s="84"/>
      <c r="R32" s="84"/>
      <c r="S32" s="107"/>
      <c r="T32" s="107"/>
      <c r="U32" s="84"/>
      <c r="V32" s="84"/>
      <c r="W32" s="84"/>
      <c r="X32" s="84"/>
      <c r="Y32" s="84"/>
      <c r="Z32" s="107"/>
      <c r="AA32" s="107"/>
      <c r="AB32" s="84"/>
      <c r="AC32" s="84"/>
      <c r="AD32" s="84"/>
      <c r="AE32" s="84"/>
      <c r="AF32" s="84"/>
      <c r="AG32" s="107"/>
      <c r="AH32" s="107"/>
      <c r="AI32" s="84"/>
      <c r="AJ32" s="99"/>
      <c r="AK32" s="87" t="str">
        <f t="shared" si="7"/>
        <v/>
      </c>
      <c r="AL32" s="462">
        <f t="shared" si="3"/>
        <v>0</v>
      </c>
      <c r="AM32" s="88"/>
      <c r="AN32" s="108"/>
      <c r="AP32" s="89" t="str">
        <f t="shared" si="4"/>
        <v/>
      </c>
      <c r="AQ32" s="90"/>
      <c r="AR32" s="91" t="str">
        <f t="shared" si="5"/>
        <v/>
      </c>
      <c r="AS32" s="91" t="str">
        <f t="shared" si="6"/>
        <v/>
      </c>
    </row>
    <row r="33" spans="1:48" ht="15.75" customHeight="1" x14ac:dyDescent="0.3">
      <c r="A33" s="92" t="str">
        <f>IF(B33&gt;"@",MAX(A$21:A32)+1,"")</f>
        <v/>
      </c>
      <c r="B33" s="109"/>
      <c r="C33" s="66"/>
      <c r="D33" s="100"/>
      <c r="E33" s="68"/>
      <c r="F33" s="107"/>
      <c r="G33" s="84"/>
      <c r="H33" s="84"/>
      <c r="I33" s="84"/>
      <c r="J33" s="84"/>
      <c r="K33" s="84"/>
      <c r="L33" s="107"/>
      <c r="M33" s="107"/>
      <c r="N33" s="84"/>
      <c r="O33" s="84"/>
      <c r="P33" s="84"/>
      <c r="Q33" s="84"/>
      <c r="R33" s="84"/>
      <c r="S33" s="107"/>
      <c r="T33" s="107"/>
      <c r="U33" s="84"/>
      <c r="V33" s="84"/>
      <c r="W33" s="84"/>
      <c r="X33" s="84"/>
      <c r="Y33" s="84"/>
      <c r="Z33" s="107"/>
      <c r="AA33" s="107"/>
      <c r="AB33" s="84"/>
      <c r="AC33" s="84"/>
      <c r="AD33" s="84"/>
      <c r="AE33" s="84"/>
      <c r="AF33" s="84"/>
      <c r="AG33" s="107"/>
      <c r="AH33" s="107"/>
      <c r="AI33" s="84"/>
      <c r="AJ33" s="99"/>
      <c r="AK33" s="87" t="str">
        <f t="shared" si="7"/>
        <v/>
      </c>
      <c r="AL33" s="462">
        <f t="shared" si="3"/>
        <v>0</v>
      </c>
      <c r="AM33" s="88"/>
      <c r="AP33" s="89" t="str">
        <f t="shared" si="4"/>
        <v/>
      </c>
      <c r="AQ33" s="90"/>
      <c r="AR33" s="91" t="str">
        <f t="shared" si="5"/>
        <v/>
      </c>
      <c r="AS33" s="91" t="str">
        <f t="shared" si="6"/>
        <v/>
      </c>
    </row>
    <row r="34" spans="1:48" ht="18.75" x14ac:dyDescent="0.3">
      <c r="A34" s="110">
        <f>IF(B34&lt;&gt;"",COUNT(A22:A33,""))</f>
        <v>9</v>
      </c>
      <c r="B34" s="111" t="s">
        <v>38</v>
      </c>
      <c r="C34" s="66"/>
      <c r="D34" s="67"/>
      <c r="E34" s="68"/>
      <c r="F34" s="84"/>
      <c r="G34" s="84"/>
      <c r="H34" s="84"/>
      <c r="I34" s="107"/>
      <c r="J34" s="107"/>
      <c r="K34" s="84"/>
      <c r="L34" s="84"/>
      <c r="M34" s="84"/>
      <c r="N34" s="84"/>
      <c r="O34" s="84"/>
      <c r="P34" s="107"/>
      <c r="Q34" s="107"/>
      <c r="R34" s="84"/>
      <c r="S34" s="84"/>
      <c r="T34" s="84"/>
      <c r="U34" s="84"/>
      <c r="V34" s="84"/>
      <c r="W34" s="107"/>
      <c r="X34" s="107"/>
      <c r="Y34" s="84"/>
      <c r="Z34" s="84"/>
      <c r="AA34" s="84"/>
      <c r="AB34" s="84"/>
      <c r="AC34" s="84"/>
      <c r="AD34" s="107"/>
      <c r="AE34" s="107"/>
      <c r="AF34" s="84"/>
      <c r="AG34" s="84"/>
      <c r="AH34" s="84"/>
      <c r="AI34" s="84"/>
      <c r="AJ34" s="99"/>
      <c r="AK34" s="112" t="str">
        <f>IF(SUM(AK22:AK33),SUM(AK22:AK33),"")</f>
        <v/>
      </c>
      <c r="AL34" s="463">
        <f t="shared" si="3"/>
        <v>0</v>
      </c>
      <c r="AM34" s="112">
        <f>IF(SUM(AM22:AM33),SUM(AM22:AM33),"")</f>
        <v>55650</v>
      </c>
      <c r="AP34" s="89" t="str">
        <f t="shared" si="4"/>
        <v>Разом Штатні</v>
      </c>
      <c r="AQ34" s="90"/>
      <c r="AR34" s="91" t="str">
        <f t="shared" si="5"/>
        <v/>
      </c>
      <c r="AS34" s="91" t="str">
        <f t="shared" si="6"/>
        <v/>
      </c>
    </row>
    <row r="35" spans="1:48" ht="15" customHeight="1" x14ac:dyDescent="0.3">
      <c r="A35" s="113"/>
      <c r="B35" s="114"/>
      <c r="C35" s="66"/>
      <c r="D35" s="67"/>
      <c r="E35" s="68"/>
      <c r="F35" s="115"/>
      <c r="G35" s="115"/>
      <c r="H35" s="84"/>
      <c r="I35" s="107"/>
      <c r="J35" s="107"/>
      <c r="K35" s="115"/>
      <c r="L35" s="84"/>
      <c r="M35" s="115"/>
      <c r="N35" s="115"/>
      <c r="O35" s="84"/>
      <c r="P35" s="107"/>
      <c r="Q35" s="107"/>
      <c r="R35" s="84"/>
      <c r="S35" s="84"/>
      <c r="T35" s="115"/>
      <c r="U35" s="115"/>
      <c r="V35" s="115"/>
      <c r="W35" s="107"/>
      <c r="X35" s="107"/>
      <c r="Y35" s="84"/>
      <c r="Z35" s="84"/>
      <c r="AA35" s="115"/>
      <c r="AB35" s="115"/>
      <c r="AC35" s="84"/>
      <c r="AD35" s="107"/>
      <c r="AE35" s="107"/>
      <c r="AF35" s="84"/>
      <c r="AG35" s="84"/>
      <c r="AH35" s="115"/>
      <c r="AI35" s="115"/>
      <c r="AJ35" s="99"/>
      <c r="AK35" s="87"/>
      <c r="AL35" s="464">
        <f t="shared" si="3"/>
        <v>0</v>
      </c>
      <c r="AM35" s="72"/>
      <c r="AP35" s="89" t="str">
        <f t="shared" si="4"/>
        <v/>
      </c>
      <c r="AQ35" s="90"/>
      <c r="AR35" s="91" t="str">
        <f t="shared" si="5"/>
        <v/>
      </c>
      <c r="AS35" s="91" t="str">
        <f t="shared" si="6"/>
        <v/>
      </c>
    </row>
    <row r="36" spans="1:48" ht="15" customHeight="1" x14ac:dyDescent="0.3">
      <c r="A36" s="116" t="s">
        <v>39</v>
      </c>
      <c r="B36" s="117" t="s">
        <v>40</v>
      </c>
      <c r="C36" s="66"/>
      <c r="D36" s="67"/>
      <c r="E36" s="68"/>
      <c r="F36" s="115"/>
      <c r="G36" s="115"/>
      <c r="H36" s="84"/>
      <c r="I36" s="107"/>
      <c r="J36" s="107"/>
      <c r="K36" s="115"/>
      <c r="L36" s="84"/>
      <c r="M36" s="115"/>
      <c r="N36" s="115"/>
      <c r="O36" s="84"/>
      <c r="P36" s="107"/>
      <c r="Q36" s="107"/>
      <c r="R36" s="84"/>
      <c r="S36" s="84"/>
      <c r="T36" s="115"/>
      <c r="U36" s="115"/>
      <c r="V36" s="115"/>
      <c r="W36" s="107"/>
      <c r="X36" s="107"/>
      <c r="Y36" s="84"/>
      <c r="Z36" s="84"/>
      <c r="AA36" s="115"/>
      <c r="AB36" s="115"/>
      <c r="AC36" s="84"/>
      <c r="AD36" s="107"/>
      <c r="AE36" s="107"/>
      <c r="AF36" s="84"/>
      <c r="AG36" s="84"/>
      <c r="AH36" s="115"/>
      <c r="AI36" s="115"/>
      <c r="AJ36" s="99"/>
      <c r="AK36" s="87"/>
      <c r="AL36" s="465">
        <f t="shared" si="3"/>
        <v>0</v>
      </c>
      <c r="AM36" s="72"/>
      <c r="AP36" s="89" t="str">
        <f t="shared" si="4"/>
        <v>По договору ЦП:</v>
      </c>
      <c r="AQ36" s="90"/>
      <c r="AR36" s="91" t="str">
        <f t="shared" si="5"/>
        <v/>
      </c>
      <c r="AS36" s="91" t="str">
        <f t="shared" si="6"/>
        <v/>
      </c>
    </row>
    <row r="37" spans="1:48" ht="15" customHeight="1" x14ac:dyDescent="0.3">
      <c r="A37" s="77">
        <f>IF(B37&gt;"@",MAX(A$21:A36)+1,"")</f>
        <v>10</v>
      </c>
      <c r="B37" s="118" t="s">
        <v>53</v>
      </c>
      <c r="C37" s="66"/>
      <c r="D37" s="67"/>
      <c r="E37" s="68"/>
      <c r="F37" s="119" t="s">
        <v>37</v>
      </c>
      <c r="G37" s="84">
        <v>8</v>
      </c>
      <c r="H37" s="84">
        <v>8</v>
      </c>
      <c r="I37" s="84">
        <v>8</v>
      </c>
      <c r="J37" s="84">
        <v>8</v>
      </c>
      <c r="K37" s="69" t="str">
        <f>IF(WEEKDAY(K$19,2)=6,"СБ",IF(WEEKDAY(K$19,2)=7,"ВС",""))</f>
        <v/>
      </c>
      <c r="L37" s="84"/>
      <c r="M37" s="84"/>
      <c r="N37" s="119" t="s">
        <v>37</v>
      </c>
      <c r="O37" s="84">
        <v>8</v>
      </c>
      <c r="P37" s="84">
        <v>8</v>
      </c>
      <c r="Q37" s="69" t="str">
        <f t="shared" ref="Q37:R39" si="8">IF(WEEKDAY(Q$19,2)=6,"СБ",IF(WEEKDAY(Q$19,2)=7,"ВС",""))</f>
        <v/>
      </c>
      <c r="R37" s="69" t="str">
        <f t="shared" si="8"/>
        <v/>
      </c>
      <c r="S37" s="84">
        <v>8</v>
      </c>
      <c r="T37" s="84">
        <v>8</v>
      </c>
      <c r="U37" s="84">
        <v>8</v>
      </c>
      <c r="V37" s="84">
        <v>8</v>
      </c>
      <c r="W37" s="84">
        <v>8</v>
      </c>
      <c r="X37" s="69" t="str">
        <f t="shared" ref="X37:Y39" si="9">IF(WEEKDAY(X$19,2)=6,"СБ",IF(WEEKDAY(X$19,2)=7,"ВС",""))</f>
        <v/>
      </c>
      <c r="Y37" s="69" t="str">
        <f t="shared" si="9"/>
        <v/>
      </c>
      <c r="Z37" s="84"/>
      <c r="AA37" s="84">
        <v>8</v>
      </c>
      <c r="AB37" s="84">
        <v>8</v>
      </c>
      <c r="AC37" s="84"/>
      <c r="AD37" s="84"/>
      <c r="AE37" s="69" t="str">
        <f t="shared" ref="AE37:AF39" si="10">IF(WEEKDAY(AE$19,2)=6,"СБ",IF(WEEKDAY(AE$19,2)=7,"ВС",""))</f>
        <v/>
      </c>
      <c r="AF37" s="69" t="str">
        <f t="shared" si="10"/>
        <v/>
      </c>
      <c r="AG37" s="119" t="s">
        <v>37</v>
      </c>
      <c r="AH37" s="84">
        <v>8</v>
      </c>
      <c r="AI37" s="84">
        <v>8</v>
      </c>
      <c r="AJ37" s="99">
        <v>8</v>
      </c>
      <c r="AK37" s="87">
        <f>IF(B37&lt;&gt;"",MROUND(SUM(F37:AJ37)/8,0.5),"")</f>
        <v>16</v>
      </c>
      <c r="AL37" s="465">
        <f t="shared" si="3"/>
        <v>128</v>
      </c>
      <c r="AM37" s="88">
        <v>5045</v>
      </c>
      <c r="AP37" s="89" t="str">
        <f t="shared" si="4"/>
        <v>Синичкин Виктор викторовичч</v>
      </c>
      <c r="AQ37" s="90"/>
      <c r="AR37" s="91">
        <f t="shared" si="5"/>
        <v>39.4140625</v>
      </c>
      <c r="AS37" s="91">
        <f t="shared" si="6"/>
        <v>315.3125</v>
      </c>
    </row>
    <row r="38" spans="1:48" ht="15" customHeight="1" x14ac:dyDescent="0.3">
      <c r="A38" s="77">
        <f>IF(B38&gt;"@",MAX(A$21:A37)+1,"")</f>
        <v>11</v>
      </c>
      <c r="B38" s="118" t="s">
        <v>54</v>
      </c>
      <c r="C38" s="66"/>
      <c r="D38" s="67"/>
      <c r="E38" s="68"/>
      <c r="F38" s="119" t="s">
        <v>37</v>
      </c>
      <c r="G38" s="84">
        <v>8</v>
      </c>
      <c r="H38" s="84">
        <v>8</v>
      </c>
      <c r="I38" s="84">
        <v>8</v>
      </c>
      <c r="J38" s="84">
        <v>8</v>
      </c>
      <c r="K38" s="69" t="str">
        <f>IF(WEEKDAY(K$19,2)=6,"СБ",IF(WEEKDAY(K$19,2)=7,"ВС",""))</f>
        <v/>
      </c>
      <c r="L38" s="84">
        <v>8</v>
      </c>
      <c r="M38" s="84">
        <v>7</v>
      </c>
      <c r="N38" s="119" t="s">
        <v>37</v>
      </c>
      <c r="O38" s="84">
        <v>8</v>
      </c>
      <c r="P38" s="84">
        <v>8</v>
      </c>
      <c r="Q38" s="69" t="str">
        <f t="shared" si="8"/>
        <v/>
      </c>
      <c r="R38" s="69" t="str">
        <f t="shared" si="8"/>
        <v/>
      </c>
      <c r="S38" s="84">
        <v>8</v>
      </c>
      <c r="T38" s="84">
        <v>8</v>
      </c>
      <c r="U38" s="84">
        <v>8</v>
      </c>
      <c r="V38" s="84">
        <v>8</v>
      </c>
      <c r="W38" s="84">
        <v>8</v>
      </c>
      <c r="X38" s="69" t="str">
        <f t="shared" si="9"/>
        <v/>
      </c>
      <c r="Y38" s="69" t="str">
        <f t="shared" si="9"/>
        <v/>
      </c>
      <c r="Z38" s="84">
        <v>8</v>
      </c>
      <c r="AA38" s="84">
        <v>8</v>
      </c>
      <c r="AB38" s="84">
        <v>8</v>
      </c>
      <c r="AC38" s="84">
        <v>8</v>
      </c>
      <c r="AD38" s="84">
        <v>8</v>
      </c>
      <c r="AE38" s="69" t="str">
        <f t="shared" si="10"/>
        <v/>
      </c>
      <c r="AF38" s="69" t="str">
        <f t="shared" si="10"/>
        <v/>
      </c>
      <c r="AG38" s="119" t="s">
        <v>37</v>
      </c>
      <c r="AH38" s="84">
        <v>8</v>
      </c>
      <c r="AI38" s="84">
        <v>8</v>
      </c>
      <c r="AJ38" s="99">
        <v>8</v>
      </c>
      <c r="AK38" s="87">
        <f>IF(B38&lt;&gt;"",MROUND(SUM(F38:AJ38)/8,0.5),"")</f>
        <v>21</v>
      </c>
      <c r="AL38" s="465">
        <f t="shared" si="3"/>
        <v>167</v>
      </c>
      <c r="AM38" s="88">
        <v>6800</v>
      </c>
      <c r="AP38" s="89" t="str">
        <f t="shared" si="4"/>
        <v>Курочкин Никита Никитович</v>
      </c>
      <c r="AQ38" s="90"/>
      <c r="AR38" s="91">
        <f t="shared" si="5"/>
        <v>40.718562874251496</v>
      </c>
      <c r="AS38" s="91">
        <f t="shared" si="6"/>
        <v>325.74850299401197</v>
      </c>
    </row>
    <row r="39" spans="1:48" ht="15" customHeight="1" x14ac:dyDescent="0.3">
      <c r="A39" s="77">
        <f>IF(B39&gt;"@",MAX(A$21:A38)+1,"")</f>
        <v>12</v>
      </c>
      <c r="B39" s="118" t="s">
        <v>55</v>
      </c>
      <c r="C39" s="66"/>
      <c r="D39" s="67"/>
      <c r="E39" s="68"/>
      <c r="F39" s="119" t="s">
        <v>37</v>
      </c>
      <c r="G39" s="84"/>
      <c r="H39" s="84"/>
      <c r="I39" s="84">
        <v>8</v>
      </c>
      <c r="J39" s="84"/>
      <c r="K39" s="69" t="str">
        <f>IF(WEEKDAY(K$19,2)=6,"СБ",IF(WEEKDAY(K$19,2)=7,"ВС",""))</f>
        <v/>
      </c>
      <c r="L39" s="84"/>
      <c r="M39" s="84"/>
      <c r="N39" s="119" t="s">
        <v>37</v>
      </c>
      <c r="O39" s="84"/>
      <c r="P39" s="84"/>
      <c r="Q39" s="69" t="str">
        <f t="shared" si="8"/>
        <v/>
      </c>
      <c r="R39" s="69" t="str">
        <f t="shared" si="8"/>
        <v/>
      </c>
      <c r="S39" s="84"/>
      <c r="T39" s="84"/>
      <c r="U39" s="84"/>
      <c r="V39" s="84"/>
      <c r="W39" s="84"/>
      <c r="X39" s="69" t="str">
        <f t="shared" si="9"/>
        <v/>
      </c>
      <c r="Y39" s="69" t="str">
        <f t="shared" si="9"/>
        <v/>
      </c>
      <c r="Z39" s="84"/>
      <c r="AA39" s="84"/>
      <c r="AB39" s="84"/>
      <c r="AC39" s="84"/>
      <c r="AD39" s="84"/>
      <c r="AE39" s="69" t="str">
        <f t="shared" si="10"/>
        <v/>
      </c>
      <c r="AF39" s="69" t="str">
        <f t="shared" si="10"/>
        <v/>
      </c>
      <c r="AG39" s="119" t="s">
        <v>37</v>
      </c>
      <c r="AH39" s="84"/>
      <c r="AI39" s="84"/>
      <c r="AJ39" s="99"/>
      <c r="AK39" s="87">
        <f>IF(B39&lt;&gt;"",MROUND(SUM(F39:AJ39)/8,0.5),"")</f>
        <v>1</v>
      </c>
      <c r="AL39" s="466">
        <f t="shared" si="3"/>
        <v>8</v>
      </c>
      <c r="AM39" s="88">
        <v>300</v>
      </c>
      <c r="AP39" s="89" t="str">
        <f t="shared" si="4"/>
        <v>Козлов Игорь Сергеевич</v>
      </c>
      <c r="AQ39" s="90"/>
      <c r="AR39" s="91">
        <f t="shared" si="5"/>
        <v>37.5</v>
      </c>
      <c r="AS39" s="91">
        <f t="shared" si="6"/>
        <v>300</v>
      </c>
    </row>
    <row r="40" spans="1:48" ht="15" customHeight="1" x14ac:dyDescent="0.3">
      <c r="A40" s="77" t="str">
        <f>IF(B40&gt;"@",MAX(A$21:A39)+1,"")</f>
        <v/>
      </c>
      <c r="B40" s="118"/>
      <c r="C40" s="66"/>
      <c r="D40" s="67"/>
      <c r="E40" s="68"/>
      <c r="F40" s="115"/>
      <c r="G40" s="115"/>
      <c r="H40" s="84"/>
      <c r="I40" s="107"/>
      <c r="J40" s="107"/>
      <c r="K40" s="115"/>
      <c r="L40" s="84"/>
      <c r="M40" s="115"/>
      <c r="N40" s="115"/>
      <c r="O40" s="84"/>
      <c r="P40" s="107"/>
      <c r="Q40" s="107"/>
      <c r="R40" s="84"/>
      <c r="S40" s="84"/>
      <c r="T40" s="115"/>
      <c r="U40" s="115"/>
      <c r="V40" s="115"/>
      <c r="W40" s="107"/>
      <c r="X40" s="107"/>
      <c r="Y40" s="84"/>
      <c r="Z40" s="84"/>
      <c r="AA40" s="115"/>
      <c r="AB40" s="115"/>
      <c r="AC40" s="84"/>
      <c r="AD40" s="107"/>
      <c r="AE40" s="107"/>
      <c r="AF40" s="84"/>
      <c r="AG40" s="84"/>
      <c r="AH40" s="115"/>
      <c r="AI40" s="115"/>
      <c r="AJ40" s="99"/>
      <c r="AK40" s="87" t="str">
        <f>IF(B40&lt;&gt;"",MROUND(SUM(F40:AJ40)/8,0.5),"")</f>
        <v/>
      </c>
      <c r="AL40" s="465">
        <f t="shared" si="3"/>
        <v>0</v>
      </c>
      <c r="AM40" s="88"/>
      <c r="AP40" s="89" t="str">
        <f t="shared" si="4"/>
        <v/>
      </c>
      <c r="AQ40" s="90"/>
      <c r="AR40" s="91" t="str">
        <f t="shared" si="5"/>
        <v/>
      </c>
      <c r="AS40" s="91" t="str">
        <f t="shared" si="6"/>
        <v/>
      </c>
    </row>
    <row r="41" spans="1:48" ht="18.75" x14ac:dyDescent="0.3">
      <c r="A41" s="120">
        <f>IF(B41&lt;&gt;"",COUNT(A36:A40,""))</f>
        <v>3</v>
      </c>
      <c r="B41" s="121" t="s">
        <v>41</v>
      </c>
      <c r="C41" s="66"/>
      <c r="D41" s="67"/>
      <c r="E41" s="68"/>
      <c r="F41" s="84"/>
      <c r="G41" s="84"/>
      <c r="H41" s="84"/>
      <c r="I41" s="122"/>
      <c r="J41" s="122"/>
      <c r="K41" s="84"/>
      <c r="L41" s="84"/>
      <c r="M41" s="115"/>
      <c r="N41" s="84"/>
      <c r="O41" s="84"/>
      <c r="P41" s="122"/>
      <c r="Q41" s="122"/>
      <c r="R41" s="84"/>
      <c r="S41" s="84"/>
      <c r="T41" s="84"/>
      <c r="U41" s="84"/>
      <c r="V41" s="84"/>
      <c r="W41" s="122"/>
      <c r="X41" s="122"/>
      <c r="Y41" s="84"/>
      <c r="Z41" s="84"/>
      <c r="AA41" s="84"/>
      <c r="AB41" s="84"/>
      <c r="AC41" s="84"/>
      <c r="AD41" s="122"/>
      <c r="AE41" s="122"/>
      <c r="AF41" s="84"/>
      <c r="AG41" s="84"/>
      <c r="AH41" s="84"/>
      <c r="AI41" s="84"/>
      <c r="AJ41" s="99"/>
      <c r="AK41" s="112">
        <f>IF(SUM(AK37:AK40),SUM(AK37:AK40),"")</f>
        <v>38</v>
      </c>
      <c r="AL41" s="467">
        <f t="shared" si="3"/>
        <v>0</v>
      </c>
      <c r="AM41" s="112">
        <f>IF(SUM(AM37:AM40),SUM(AM37:AM40),"")</f>
        <v>12145</v>
      </c>
      <c r="AP41" s="89" t="str">
        <f t="shared" si="4"/>
        <v xml:space="preserve">Разом По договору ЦП </v>
      </c>
      <c r="AQ41" s="90"/>
      <c r="AR41" s="91" t="str">
        <f t="shared" si="5"/>
        <v/>
      </c>
      <c r="AS41" s="91" t="str">
        <f t="shared" si="6"/>
        <v/>
      </c>
    </row>
    <row r="42" spans="1:48" ht="18.75" x14ac:dyDescent="0.3">
      <c r="A42" s="123"/>
      <c r="B42" s="123"/>
      <c r="C42" s="66"/>
      <c r="D42" s="67"/>
      <c r="E42" s="68"/>
      <c r="F42" s="84"/>
      <c r="G42" s="84"/>
      <c r="H42" s="84"/>
      <c r="I42" s="122"/>
      <c r="J42" s="122"/>
      <c r="K42" s="84"/>
      <c r="L42" s="84"/>
      <c r="M42" s="115"/>
      <c r="N42" s="84"/>
      <c r="O42" s="84"/>
      <c r="P42" s="122"/>
      <c r="Q42" s="122"/>
      <c r="R42" s="84"/>
      <c r="S42" s="84"/>
      <c r="T42" s="84"/>
      <c r="U42" s="84"/>
      <c r="V42" s="84"/>
      <c r="W42" s="122"/>
      <c r="X42" s="122"/>
      <c r="Y42" s="84"/>
      <c r="Z42" s="84"/>
      <c r="AA42" s="84"/>
      <c r="AB42" s="84"/>
      <c r="AC42" s="84"/>
      <c r="AD42" s="122"/>
      <c r="AE42" s="122"/>
      <c r="AF42" s="84"/>
      <c r="AG42" s="84"/>
      <c r="AH42" s="84"/>
      <c r="AI42" s="84"/>
      <c r="AJ42" s="99"/>
      <c r="AK42" s="87" t="str">
        <f>IF(B44&lt;&gt;"",MROUND(SUM(F42:AJ42)/8,0.5),"")</f>
        <v/>
      </c>
      <c r="AL42" s="465">
        <f t="shared" si="3"/>
        <v>0</v>
      </c>
      <c r="AM42" s="72"/>
      <c r="AP42" s="89" t="str">
        <f t="shared" si="4"/>
        <v/>
      </c>
      <c r="AQ42" s="90"/>
      <c r="AR42" s="91" t="str">
        <f t="shared" si="5"/>
        <v/>
      </c>
      <c r="AS42" s="91" t="str">
        <f t="shared" si="6"/>
        <v/>
      </c>
    </row>
    <row r="43" spans="1:48" ht="18.75" x14ac:dyDescent="0.3">
      <c r="A43" s="124"/>
      <c r="B43" s="125" t="s">
        <v>42</v>
      </c>
      <c r="C43" s="66"/>
      <c r="D43" s="67"/>
      <c r="E43" s="68"/>
      <c r="F43" s="84"/>
      <c r="G43" s="84"/>
      <c r="H43" s="84"/>
      <c r="I43" s="122"/>
      <c r="J43" s="122"/>
      <c r="K43" s="84"/>
      <c r="L43" s="84"/>
      <c r="M43" s="115"/>
      <c r="N43" s="84"/>
      <c r="O43" s="84"/>
      <c r="P43" s="122"/>
      <c r="Q43" s="122"/>
      <c r="R43" s="84"/>
      <c r="S43" s="84"/>
      <c r="T43" s="84"/>
      <c r="U43" s="84"/>
      <c r="V43" s="84"/>
      <c r="W43" s="122"/>
      <c r="X43" s="122"/>
      <c r="Y43" s="84"/>
      <c r="Z43" s="84"/>
      <c r="AA43" s="84"/>
      <c r="AB43" s="84"/>
      <c r="AC43" s="84"/>
      <c r="AD43" s="122"/>
      <c r="AE43" s="122"/>
      <c r="AF43" s="84"/>
      <c r="AG43" s="84"/>
      <c r="AH43" s="84"/>
      <c r="AI43" s="84"/>
      <c r="AJ43" s="99"/>
      <c r="AK43" s="87"/>
      <c r="AL43" s="468">
        <f t="shared" si="3"/>
        <v>0</v>
      </c>
      <c r="AM43" s="72"/>
      <c r="AP43" s="89" t="str">
        <f t="shared" si="4"/>
        <v>СБ – Субота. ВС – Неділя. СВ – Святковий Вихідний день. В – Відпустка. Хв – Хворий, Листок непрацездатності</v>
      </c>
      <c r="AQ43" s="90"/>
      <c r="AR43" s="91" t="str">
        <f t="shared" si="5"/>
        <v/>
      </c>
      <c r="AS43" s="91" t="str">
        <f t="shared" si="6"/>
        <v/>
      </c>
    </row>
    <row r="44" spans="1:48" ht="19.5" thickBot="1" x14ac:dyDescent="0.35">
      <c r="A44" s="126"/>
      <c r="B44" s="127"/>
      <c r="C44" s="128"/>
      <c r="D44" s="129"/>
      <c r="E44" s="130"/>
      <c r="F44" s="131"/>
      <c r="G44" s="131"/>
      <c r="H44" s="131"/>
      <c r="I44" s="132"/>
      <c r="J44" s="132"/>
      <c r="K44" s="131"/>
      <c r="L44" s="131"/>
      <c r="M44" s="132"/>
      <c r="N44" s="131"/>
      <c r="O44" s="131"/>
      <c r="P44" s="132"/>
      <c r="Q44" s="132"/>
      <c r="R44" s="131"/>
      <c r="S44" s="131"/>
      <c r="T44" s="131"/>
      <c r="U44" s="131"/>
      <c r="V44" s="131"/>
      <c r="W44" s="132"/>
      <c r="X44" s="132"/>
      <c r="Y44" s="131"/>
      <c r="Z44" s="131"/>
      <c r="AA44" s="131"/>
      <c r="AB44" s="131"/>
      <c r="AC44" s="131"/>
      <c r="AD44" s="132"/>
      <c r="AE44" s="132"/>
      <c r="AF44" s="131"/>
      <c r="AG44" s="131"/>
      <c r="AH44" s="131"/>
      <c r="AI44" s="131"/>
      <c r="AJ44" s="133"/>
      <c r="AK44" s="134" t="str">
        <f>IF(B44&lt;&gt;"",MROUND(SUM(F44:AJ44)/8,0.5),"")</f>
        <v/>
      </c>
      <c r="AL44" s="469">
        <f t="shared" si="3"/>
        <v>0</v>
      </c>
      <c r="AM44" s="135"/>
      <c r="AP44" s="89" t="str">
        <f t="shared" si="4"/>
        <v/>
      </c>
      <c r="AQ44" s="90"/>
      <c r="AR44" s="91" t="str">
        <f t="shared" si="5"/>
        <v/>
      </c>
      <c r="AS44" s="91" t="str">
        <f t="shared" si="6"/>
        <v/>
      </c>
    </row>
    <row r="45" spans="1:48" ht="18.75" x14ac:dyDescent="0.3">
      <c r="A45" s="136">
        <f>IF(B45&lt;&gt;"",COUNT(A22:A33,A37:A40,""))</f>
        <v>12</v>
      </c>
      <c r="B45" s="137" t="s">
        <v>43</v>
      </c>
      <c r="C45" s="138"/>
      <c r="D45" s="139"/>
      <c r="E45" s="140"/>
      <c r="F45" s="141">
        <f t="shared" ref="F45:AJ45" si="11">SUM(F21:F44)</f>
        <v>0</v>
      </c>
      <c r="G45" s="141">
        <f t="shared" si="11"/>
        <v>16</v>
      </c>
      <c r="H45" s="141">
        <f t="shared" si="11"/>
        <v>16</v>
      </c>
      <c r="I45" s="141">
        <f t="shared" si="11"/>
        <v>24</v>
      </c>
      <c r="J45" s="141">
        <f t="shared" si="11"/>
        <v>16</v>
      </c>
      <c r="K45" s="141">
        <f t="shared" si="11"/>
        <v>0</v>
      </c>
      <c r="L45" s="141">
        <f t="shared" si="11"/>
        <v>8</v>
      </c>
      <c r="M45" s="141">
        <f t="shared" si="11"/>
        <v>7</v>
      </c>
      <c r="N45" s="141">
        <f t="shared" si="11"/>
        <v>0</v>
      </c>
      <c r="O45" s="141">
        <f t="shared" si="11"/>
        <v>16</v>
      </c>
      <c r="P45" s="141">
        <f t="shared" si="11"/>
        <v>16</v>
      </c>
      <c r="Q45" s="141">
        <f t="shared" si="11"/>
        <v>0</v>
      </c>
      <c r="R45" s="141">
        <f t="shared" si="11"/>
        <v>0</v>
      </c>
      <c r="S45" s="141">
        <f t="shared" si="11"/>
        <v>16</v>
      </c>
      <c r="T45" s="141">
        <f t="shared" si="11"/>
        <v>16</v>
      </c>
      <c r="U45" s="141">
        <f t="shared" si="11"/>
        <v>16</v>
      </c>
      <c r="V45" s="141">
        <f t="shared" si="11"/>
        <v>16</v>
      </c>
      <c r="W45" s="141">
        <f t="shared" si="11"/>
        <v>16</v>
      </c>
      <c r="X45" s="141">
        <f t="shared" si="11"/>
        <v>0</v>
      </c>
      <c r="Y45" s="141">
        <f t="shared" si="11"/>
        <v>0</v>
      </c>
      <c r="Z45" s="141">
        <f t="shared" si="11"/>
        <v>8</v>
      </c>
      <c r="AA45" s="141">
        <f t="shared" si="11"/>
        <v>16</v>
      </c>
      <c r="AB45" s="141">
        <f t="shared" si="11"/>
        <v>16</v>
      </c>
      <c r="AC45" s="141">
        <f t="shared" si="11"/>
        <v>8</v>
      </c>
      <c r="AD45" s="141">
        <f t="shared" si="11"/>
        <v>8</v>
      </c>
      <c r="AE45" s="141">
        <f t="shared" si="11"/>
        <v>0</v>
      </c>
      <c r="AF45" s="141">
        <f t="shared" si="11"/>
        <v>0</v>
      </c>
      <c r="AG45" s="141">
        <f t="shared" si="11"/>
        <v>0</v>
      </c>
      <c r="AH45" s="141">
        <f t="shared" si="11"/>
        <v>16</v>
      </c>
      <c r="AI45" s="141">
        <f t="shared" si="11"/>
        <v>16</v>
      </c>
      <c r="AJ45" s="142">
        <f t="shared" si="11"/>
        <v>16</v>
      </c>
      <c r="AK45" s="143">
        <f>IF(SUM(AK34,AK41),SUM(AK34,AK41),"")</f>
        <v>38</v>
      </c>
      <c r="AL45" s="470">
        <f t="shared" si="3"/>
        <v>303</v>
      </c>
      <c r="AM45" s="112">
        <f>IF(SUM(AM34,AM41),SUM(AM34,AM41),"")</f>
        <v>67795</v>
      </c>
      <c r="AP45" s="144" t="str">
        <f t="shared" si="4"/>
        <v>ВСЬОГО</v>
      </c>
      <c r="AQ45" s="90"/>
      <c r="AR45" s="91">
        <f t="shared" si="5"/>
        <v>223.74587458745876</v>
      </c>
      <c r="AS45" s="91">
        <f t="shared" si="6"/>
        <v>1789.9669966996701</v>
      </c>
    </row>
    <row r="47" spans="1:48" ht="18.75" x14ac:dyDescent="0.3">
      <c r="A47" s="152"/>
      <c r="B47" s="22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45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1:48" ht="18.75" x14ac:dyDescent="0.3">
      <c r="A48" s="153"/>
      <c r="B48" s="150"/>
      <c r="C48" s="147"/>
      <c r="D48" s="147"/>
      <c r="E48" s="151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147"/>
      <c r="V48" s="147"/>
      <c r="W48" s="147"/>
      <c r="X48" s="147"/>
      <c r="Y48" s="147"/>
      <c r="Z48" s="147"/>
      <c r="AA48" s="147"/>
      <c r="AB48" s="147"/>
      <c r="AC48" s="147"/>
      <c r="AD48" s="147"/>
      <c r="AE48" s="147"/>
      <c r="AF48" s="147"/>
      <c r="AG48" s="147"/>
      <c r="AH48" s="147"/>
      <c r="AI48" s="147"/>
      <c r="AJ48" s="147"/>
      <c r="AK48" s="146"/>
      <c r="AL48" s="147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1:48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1:48" ht="20.25" x14ac:dyDescent="0.3">
      <c r="A50" s="154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1:48" ht="20.25" x14ac:dyDescent="0.3">
      <c r="A51" s="154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1:48" ht="20.25" x14ac:dyDescent="0.3">
      <c r="A52" s="154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1:48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1:48" x14ac:dyDescent="0.25">
      <c r="A54" s="155"/>
      <c r="B54" s="156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</row>
    <row r="55" spans="1:48" x14ac:dyDescent="0.25">
      <c r="A55" s="155"/>
      <c r="B55" s="156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</row>
    <row r="56" spans="1:48" x14ac:dyDescent="0.25">
      <c r="A56" s="155"/>
      <c r="B56" s="155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</row>
    <row r="57" spans="1:48" x14ac:dyDescent="0.25">
      <c r="A57" s="155"/>
      <c r="B57" s="157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</row>
    <row r="58" spans="1:48" x14ac:dyDescent="0.25">
      <c r="A58" s="155"/>
      <c r="B58" s="157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</row>
    <row r="59" spans="1:48" x14ac:dyDescent="0.25">
      <c r="A59" s="155"/>
      <c r="B59" s="158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</row>
    <row r="60" spans="1:48" x14ac:dyDescent="0.25">
      <c r="A60" s="155"/>
      <c r="B60" s="158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159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</row>
    <row r="61" spans="1:48" x14ac:dyDescent="0.25">
      <c r="A61" s="155"/>
      <c r="B61" s="160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159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</row>
    <row r="62" spans="1:48" x14ac:dyDescent="0.25">
      <c r="A62" s="155"/>
      <c r="B62" s="157"/>
      <c r="C62" s="22"/>
      <c r="D62" s="22"/>
      <c r="E62" s="22"/>
      <c r="F62" s="22"/>
      <c r="G62" s="22"/>
      <c r="H62" s="22"/>
      <c r="I62" s="155"/>
      <c r="J62" s="155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155"/>
      <c r="W62" s="155"/>
      <c r="X62" s="155"/>
      <c r="Y62" s="155"/>
      <c r="Z62" s="155"/>
      <c r="AA62" s="155"/>
      <c r="AB62" s="155"/>
      <c r="AC62" s="155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</row>
    <row r="63" spans="1:48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</row>
    <row r="64" spans="1:48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</row>
    <row r="68" spans="1:2" ht="18.75" x14ac:dyDescent="0.3">
      <c r="A68" s="148" t="s">
        <v>39</v>
      </c>
      <c r="B68" s="149" t="s">
        <v>40</v>
      </c>
    </row>
  </sheetData>
  <conditionalFormatting sqref="AG19:AJ20">
    <cfRule type="expression" dxfId="39" priority="24">
      <formula>DAY(AG$19)&lt;27</formula>
    </cfRule>
  </conditionalFormatting>
  <conditionalFormatting sqref="F19:AJ41">
    <cfRule type="expression" dxfId="38" priority="20" stopIfTrue="1">
      <formula>(MONTH($B$1)=MONTH(F$19))*(WEEKDAY(F$19,2)&gt;5)</formula>
    </cfRule>
  </conditionalFormatting>
  <conditionalFormatting sqref="AL21:AL41">
    <cfRule type="expression" dxfId="37" priority="3">
      <formula>(B21&lt;&gt;"")*(AL21&gt;D$5)*NOT((LEFT(B21,5)="Разом")+(RIGHT(B21)=":"))</formula>
    </cfRule>
  </conditionalFormatting>
  <conditionalFormatting sqref="AG21:AJ41">
    <cfRule type="expression" dxfId="36" priority="1">
      <formula>(DAY(AG$19)&lt;27)*(AG21&lt;&gt;"")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L53"/>
  <sheetViews>
    <sheetView workbookViewId="0">
      <selection activeCell="E10" sqref="E10"/>
    </sheetView>
  </sheetViews>
  <sheetFormatPr defaultRowHeight="15" x14ac:dyDescent="0.25"/>
  <cols>
    <col min="1" max="1" width="3.28515625" customWidth="1"/>
    <col min="2" max="2" width="21.5703125" customWidth="1"/>
    <col min="3" max="3" width="5.85546875" customWidth="1"/>
    <col min="4" max="4" width="3.28515625" customWidth="1"/>
    <col min="5" max="5" width="3.140625" customWidth="1"/>
    <col min="6" max="10" width="2.7109375" customWidth="1"/>
    <col min="11" max="11" width="3.140625" customWidth="1"/>
    <col min="12" max="12" width="2.7109375" customWidth="1"/>
    <col min="13" max="13" width="3.42578125" bestFit="1" customWidth="1"/>
    <col min="14" max="35" width="3" customWidth="1"/>
    <col min="36" max="36" width="4.42578125" customWidth="1"/>
    <col min="37" max="37" width="5.28515625" customWidth="1"/>
    <col min="38" max="38" width="10.1406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14062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14062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14062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14062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14062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14062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14062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14062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14062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14062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14062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14062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14062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14062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14062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14062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14062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14062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14062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14062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14062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14062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14062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14062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14062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14062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14062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14062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14062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14062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14062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14062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14062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14062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14062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14062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14062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14062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14062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14062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14062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14062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14062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14062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14062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14062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14062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14062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14062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14062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14062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14062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14062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14062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14062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14062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14062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14062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14062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14062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14062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14062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140625" customWidth="1"/>
    <col min="16166" max="16166" width="4.42578125" customWidth="1"/>
    <col min="16167" max="16167" width="9.85546875" customWidth="1"/>
    <col min="16168" max="16168" width="4.42578125" customWidth="1"/>
  </cols>
  <sheetData>
    <row r="1" spans="1:64" ht="15" customHeight="1" x14ac:dyDescent="0.35">
      <c r="B1" s="161">
        <v>43252</v>
      </c>
      <c r="C1" s="162" t="s">
        <v>0</v>
      </c>
      <c r="D1" s="162"/>
      <c r="E1" s="162"/>
      <c r="F1" s="162"/>
      <c r="G1" s="162"/>
      <c r="I1" s="162"/>
      <c r="J1" s="162"/>
      <c r="K1" s="162"/>
      <c r="L1" s="162"/>
      <c r="M1" s="162"/>
      <c r="N1" s="162"/>
      <c r="O1" s="162"/>
      <c r="R1" s="163"/>
      <c r="T1" s="162"/>
      <c r="U1" s="162"/>
      <c r="W1" s="162"/>
      <c r="X1" s="162"/>
      <c r="Y1" s="162"/>
      <c r="Z1" s="162"/>
      <c r="AA1" s="162"/>
      <c r="AB1" s="162"/>
      <c r="AC1" s="162"/>
      <c r="AD1" s="162"/>
      <c r="AE1" s="162" t="s">
        <v>57</v>
      </c>
      <c r="AF1" s="162"/>
      <c r="AG1" s="162"/>
      <c r="AH1" s="162"/>
      <c r="AI1" s="162"/>
      <c r="AJ1" s="162"/>
      <c r="AK1" s="162"/>
      <c r="AS1" s="164"/>
      <c r="AT1" s="164"/>
      <c r="AU1" s="164"/>
      <c r="AV1" s="164"/>
      <c r="AW1" s="164"/>
      <c r="AX1" s="164"/>
      <c r="AY1" s="164"/>
      <c r="BH1" s="164"/>
      <c r="BI1" s="164"/>
      <c r="BJ1" s="164"/>
      <c r="BK1" s="164"/>
      <c r="BL1" s="164"/>
    </row>
    <row r="2" spans="1:64" ht="15" customHeight="1" x14ac:dyDescent="0.35">
      <c r="A2" s="162"/>
      <c r="B2" s="5" t="str">
        <f>DAY(EOMONTH(B1,0))&amp; " дней в месяце"</f>
        <v>30 дней в месяце</v>
      </c>
      <c r="C2" s="162" t="s">
        <v>1</v>
      </c>
      <c r="F2" s="162"/>
      <c r="G2" s="162"/>
      <c r="H2" s="162"/>
      <c r="I2" s="162"/>
      <c r="J2" s="162"/>
      <c r="K2" s="7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S2" s="164"/>
      <c r="AT2" s="164"/>
      <c r="AU2" s="164"/>
      <c r="AV2" s="164"/>
      <c r="AW2" s="164"/>
      <c r="AX2" s="164"/>
      <c r="AY2" s="164"/>
      <c r="BH2" s="164"/>
      <c r="BI2" s="164"/>
      <c r="BJ2" s="164"/>
      <c r="BK2" s="164"/>
      <c r="BL2" s="164"/>
    </row>
    <row r="3" spans="1:64" ht="15" customHeight="1" x14ac:dyDescent="0.35">
      <c r="A3" s="162"/>
      <c r="B3" s="5"/>
      <c r="C3" s="165" t="str">
        <f>TEXT(B1,"[$-422] ММММ ;@")</f>
        <v xml:space="preserve"> червень 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W3" s="162"/>
      <c r="X3" s="162"/>
      <c r="Y3" s="162"/>
      <c r="AA3" s="162"/>
      <c r="AB3" s="162" t="s">
        <v>58</v>
      </c>
      <c r="AC3" s="162"/>
      <c r="AD3" s="162"/>
      <c r="AE3" s="162"/>
      <c r="AF3" s="162"/>
      <c r="AG3" s="162"/>
      <c r="AH3" s="162"/>
      <c r="AI3" s="162"/>
      <c r="AJ3" s="162"/>
      <c r="AK3" s="162"/>
      <c r="AS3" s="164"/>
      <c r="AT3" s="164"/>
      <c r="AU3" s="164"/>
      <c r="AV3" s="164"/>
      <c r="AW3" s="164"/>
      <c r="AX3" s="164"/>
      <c r="AY3" s="164"/>
      <c r="BH3" s="164"/>
      <c r="BI3" s="164"/>
      <c r="BJ3" s="164"/>
      <c r="BK3" s="164"/>
      <c r="BL3" s="164"/>
    </row>
    <row r="4" spans="1:64" ht="15" customHeight="1" x14ac:dyDescent="0.35">
      <c r="A4" s="162"/>
      <c r="B4" s="166" t="str">
        <f>NETWORKDAYS(EOMONTH(B1,-1)+1,EOMONTH(B1,0))&amp; " рабочий день"</f>
        <v>21 рабочий день</v>
      </c>
      <c r="C4" s="167">
        <v>21</v>
      </c>
      <c r="D4" s="168" t="str">
        <f>"д"&amp;IF(AND(LEN(C4)&gt;1,--RIGHT(C4,2)&gt;=10,--RIGHT(C4,2)&lt;=19),"ней",LOOKUP(--RIGHT(C4,1),{0,1,2,5},{"ней","ень","ня","ней"}))</f>
        <v>день</v>
      </c>
      <c r="E4" s="169"/>
      <c r="F4" s="162"/>
      <c r="G4" s="162"/>
      <c r="H4" s="162"/>
      <c r="I4" s="162"/>
      <c r="J4" s="162"/>
      <c r="K4" s="162"/>
      <c r="L4" s="162"/>
      <c r="M4" s="162"/>
      <c r="O4" s="162"/>
      <c r="P4" s="162"/>
      <c r="R4" s="162"/>
      <c r="S4" s="162"/>
      <c r="V4" s="162"/>
      <c r="W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S4" s="164"/>
      <c r="AT4" s="164"/>
      <c r="AU4" s="164"/>
      <c r="AV4" s="164"/>
      <c r="AW4" s="164"/>
      <c r="AX4" s="164"/>
      <c r="AY4" s="164"/>
      <c r="BH4" s="164"/>
      <c r="BI4" s="164"/>
      <c r="BJ4" s="164"/>
      <c r="BK4" s="164"/>
      <c r="BL4" s="164"/>
    </row>
    <row r="5" spans="1:64" ht="15" customHeight="1" x14ac:dyDescent="0.35">
      <c r="A5" s="162"/>
      <c r="B5" s="166" t="str">
        <f>IF(B4&lt;&gt;"",LOOKUP(9^9,--MID(B4,1,ROW($1:$4)))*LOOKUP(9^9,--MID(8,1,ROW($1:$4)))&amp;" рабочих часов","")</f>
        <v>168 рабочих часов</v>
      </c>
      <c r="C5" s="170">
        <f>(C4*8)-1</f>
        <v>167</v>
      </c>
      <c r="D5" s="171" t="s">
        <v>2</v>
      </c>
      <c r="E5" s="169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AB5" s="432"/>
      <c r="AC5" s="460"/>
      <c r="AD5" s="163"/>
      <c r="AE5" s="163"/>
      <c r="AF5" s="461"/>
      <c r="AG5" s="163"/>
      <c r="AH5" s="163"/>
      <c r="AI5" s="163"/>
      <c r="AJ5" s="163"/>
      <c r="AK5" s="162"/>
      <c r="AQ5" s="173"/>
      <c r="AS5" s="164"/>
      <c r="AT5" s="164"/>
      <c r="AU5" s="164"/>
      <c r="AV5" s="164"/>
      <c r="AW5" s="164"/>
      <c r="AX5" s="164"/>
      <c r="AY5" s="164"/>
      <c r="BH5" s="164"/>
      <c r="BI5" s="164"/>
      <c r="BJ5" s="164"/>
      <c r="BK5" s="164"/>
      <c r="BL5" s="164"/>
    </row>
    <row r="6" spans="1:64" ht="15" customHeight="1" x14ac:dyDescent="0.35">
      <c r="A6" s="164"/>
      <c r="B6" s="164"/>
      <c r="C6" s="164"/>
      <c r="D6" s="164"/>
      <c r="M6" s="164"/>
      <c r="N6" s="164"/>
      <c r="AK6" s="174"/>
      <c r="AN6" s="175"/>
      <c r="AO6" s="176"/>
      <c r="AP6" s="177" t="s">
        <v>5</v>
      </c>
      <c r="AQ6" s="178" t="s">
        <v>5</v>
      </c>
      <c r="AS6" s="179"/>
      <c r="AT6" s="179"/>
      <c r="AU6" s="179"/>
      <c r="AV6" s="179"/>
      <c r="AW6" s="164"/>
      <c r="AX6" s="164"/>
      <c r="AY6" s="164"/>
      <c r="BH6" s="179"/>
      <c r="BI6" s="179"/>
      <c r="BJ6" s="179"/>
      <c r="BK6" s="179"/>
      <c r="BL6" s="179"/>
    </row>
    <row r="7" spans="1:64" ht="15" customHeight="1" x14ac:dyDescent="0.35">
      <c r="A7" s="16" t="s">
        <v>60</v>
      </c>
      <c r="B7" s="17"/>
      <c r="AN7" s="180"/>
      <c r="AO7" s="181"/>
      <c r="AP7" s="182" t="s">
        <v>6</v>
      </c>
      <c r="AQ7" s="178" t="s">
        <v>7</v>
      </c>
    </row>
    <row r="8" spans="1:64" ht="15" customHeight="1" x14ac:dyDescent="0.3">
      <c r="B8" s="31" t="s">
        <v>8</v>
      </c>
      <c r="C8" s="32" t="str">
        <f>C3</f>
        <v xml:space="preserve"> червень </v>
      </c>
      <c r="H8" s="16" t="s">
        <v>9</v>
      </c>
      <c r="AN8" s="180"/>
      <c r="AO8" s="181"/>
      <c r="AP8" s="182" t="s">
        <v>10</v>
      </c>
      <c r="AQ8" s="178" t="s">
        <v>2</v>
      </c>
    </row>
    <row r="9" spans="1:64" ht="15" customHeight="1" x14ac:dyDescent="0.25">
      <c r="A9" s="183"/>
      <c r="B9" s="183"/>
      <c r="C9" s="184" t="s">
        <v>61</v>
      </c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 t="s">
        <v>13</v>
      </c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7"/>
      <c r="AJ9" s="188" t="s">
        <v>14</v>
      </c>
      <c r="AK9" s="189" t="s">
        <v>15</v>
      </c>
      <c r="AL9" s="188" t="s">
        <v>16</v>
      </c>
      <c r="AN9" s="180"/>
      <c r="AO9" s="181"/>
      <c r="AP9" s="190" t="s">
        <v>17</v>
      </c>
      <c r="AQ9" s="191" t="s">
        <v>18</v>
      </c>
    </row>
    <row r="10" spans="1:64" ht="15" customHeight="1" x14ac:dyDescent="0.25">
      <c r="A10" s="192" t="s">
        <v>19</v>
      </c>
      <c r="B10" s="192" t="s">
        <v>20</v>
      </c>
      <c r="C10" s="193" t="s">
        <v>62</v>
      </c>
      <c r="D10" s="194" t="s">
        <v>23</v>
      </c>
      <c r="E10" s="195">
        <f>DATE(YEAR($B$1),MONTH($B$1),COLUMN(A1))</f>
        <v>43252</v>
      </c>
      <c r="F10" s="195">
        <f t="shared" ref="F10:AI10" si="0">DATE(YEAR($B$1),MONTH($B$1),COLUMN(B1))</f>
        <v>43253</v>
      </c>
      <c r="G10" s="195">
        <f t="shared" si="0"/>
        <v>43254</v>
      </c>
      <c r="H10" s="195">
        <f t="shared" si="0"/>
        <v>43255</v>
      </c>
      <c r="I10" s="195">
        <f t="shared" si="0"/>
        <v>43256</v>
      </c>
      <c r="J10" s="195">
        <f t="shared" si="0"/>
        <v>43257</v>
      </c>
      <c r="K10" s="195">
        <f t="shared" si="0"/>
        <v>43258</v>
      </c>
      <c r="L10" s="195">
        <f t="shared" si="0"/>
        <v>43259</v>
      </c>
      <c r="M10" s="195">
        <f t="shared" si="0"/>
        <v>43260</v>
      </c>
      <c r="N10" s="195">
        <f t="shared" si="0"/>
        <v>43261</v>
      </c>
      <c r="O10" s="195">
        <f t="shared" si="0"/>
        <v>43262</v>
      </c>
      <c r="P10" s="195">
        <f t="shared" si="0"/>
        <v>43263</v>
      </c>
      <c r="Q10" s="195">
        <f t="shared" si="0"/>
        <v>43264</v>
      </c>
      <c r="R10" s="195">
        <f t="shared" si="0"/>
        <v>43265</v>
      </c>
      <c r="S10" s="195">
        <f t="shared" si="0"/>
        <v>43266</v>
      </c>
      <c r="T10" s="195">
        <f t="shared" si="0"/>
        <v>43267</v>
      </c>
      <c r="U10" s="195">
        <f t="shared" si="0"/>
        <v>43268</v>
      </c>
      <c r="V10" s="195">
        <f t="shared" si="0"/>
        <v>43269</v>
      </c>
      <c r="W10" s="195">
        <f t="shared" si="0"/>
        <v>43270</v>
      </c>
      <c r="X10" s="195">
        <f t="shared" si="0"/>
        <v>43271</v>
      </c>
      <c r="Y10" s="195">
        <f t="shared" si="0"/>
        <v>43272</v>
      </c>
      <c r="Z10" s="195">
        <f t="shared" si="0"/>
        <v>43273</v>
      </c>
      <c r="AA10" s="195">
        <f t="shared" si="0"/>
        <v>43274</v>
      </c>
      <c r="AB10" s="195">
        <f t="shared" si="0"/>
        <v>43275</v>
      </c>
      <c r="AC10" s="195">
        <f t="shared" si="0"/>
        <v>43276</v>
      </c>
      <c r="AD10" s="195">
        <f t="shared" si="0"/>
        <v>43277</v>
      </c>
      <c r="AE10" s="195">
        <f t="shared" si="0"/>
        <v>43278</v>
      </c>
      <c r="AF10" s="195">
        <f t="shared" si="0"/>
        <v>43279</v>
      </c>
      <c r="AG10" s="195">
        <f t="shared" si="0"/>
        <v>43280</v>
      </c>
      <c r="AH10" s="195">
        <f t="shared" si="0"/>
        <v>43281</v>
      </c>
      <c r="AI10" s="196">
        <f t="shared" si="0"/>
        <v>43282</v>
      </c>
      <c r="AJ10" s="197" t="s">
        <v>24</v>
      </c>
      <c r="AK10" s="194" t="s">
        <v>25</v>
      </c>
      <c r="AL10" s="197" t="s">
        <v>26</v>
      </c>
      <c r="AN10" s="198" t="str">
        <f t="shared" ref="AN10:AN24" si="1">IF(B10&lt;&gt;"",B10,"")</f>
        <v>Прізвище І. по-б.</v>
      </c>
      <c r="AO10" s="181"/>
      <c r="AP10" s="190" t="s">
        <v>27</v>
      </c>
      <c r="AQ10" s="199" t="s">
        <v>28</v>
      </c>
    </row>
    <row r="11" spans="1:64" ht="16.5" thickBot="1" x14ac:dyDescent="0.3">
      <c r="A11" s="200"/>
      <c r="B11" s="200"/>
      <c r="C11" s="201"/>
      <c r="D11" s="202"/>
      <c r="E11" s="203" t="str">
        <f>TEXT(E10,"ДДД")</f>
        <v>Пт</v>
      </c>
      <c r="F11" s="203" t="str">
        <f t="shared" ref="F11:AI11" si="2">TEXT(F10,"ДДД")</f>
        <v>Сб</v>
      </c>
      <c r="G11" s="203" t="str">
        <f t="shared" si="2"/>
        <v>Вс</v>
      </c>
      <c r="H11" s="203" t="str">
        <f t="shared" si="2"/>
        <v>Пн</v>
      </c>
      <c r="I11" s="203" t="str">
        <f t="shared" si="2"/>
        <v>Вт</v>
      </c>
      <c r="J11" s="203" t="str">
        <f t="shared" si="2"/>
        <v>Ср</v>
      </c>
      <c r="K11" s="203" t="str">
        <f t="shared" si="2"/>
        <v>Чт</v>
      </c>
      <c r="L11" s="203" t="str">
        <f t="shared" si="2"/>
        <v>Пт</v>
      </c>
      <c r="M11" s="203" t="str">
        <f t="shared" si="2"/>
        <v>Сб</v>
      </c>
      <c r="N11" s="203" t="str">
        <f t="shared" si="2"/>
        <v>Вс</v>
      </c>
      <c r="O11" s="203" t="str">
        <f t="shared" si="2"/>
        <v>Пн</v>
      </c>
      <c r="P11" s="203" t="str">
        <f t="shared" si="2"/>
        <v>Вт</v>
      </c>
      <c r="Q11" s="203" t="str">
        <f t="shared" si="2"/>
        <v>Ср</v>
      </c>
      <c r="R11" s="203" t="str">
        <f t="shared" si="2"/>
        <v>Чт</v>
      </c>
      <c r="S11" s="203" t="str">
        <f t="shared" si="2"/>
        <v>Пт</v>
      </c>
      <c r="T11" s="203" t="str">
        <f t="shared" si="2"/>
        <v>Сб</v>
      </c>
      <c r="U11" s="203" t="str">
        <f t="shared" si="2"/>
        <v>Вс</v>
      </c>
      <c r="V11" s="203" t="str">
        <f t="shared" si="2"/>
        <v>Пн</v>
      </c>
      <c r="W11" s="203" t="str">
        <f t="shared" si="2"/>
        <v>Вт</v>
      </c>
      <c r="X11" s="203" t="str">
        <f t="shared" si="2"/>
        <v>Ср</v>
      </c>
      <c r="Y11" s="203" t="str">
        <f t="shared" si="2"/>
        <v>Чт</v>
      </c>
      <c r="Z11" s="203" t="str">
        <f t="shared" si="2"/>
        <v>Пт</v>
      </c>
      <c r="AA11" s="203" t="str">
        <f t="shared" si="2"/>
        <v>Сб</v>
      </c>
      <c r="AB11" s="203" t="str">
        <f t="shared" si="2"/>
        <v>Вс</v>
      </c>
      <c r="AC11" s="203" t="str">
        <f t="shared" si="2"/>
        <v>Пн</v>
      </c>
      <c r="AD11" s="203" t="str">
        <f t="shared" si="2"/>
        <v>Вт</v>
      </c>
      <c r="AE11" s="203" t="str">
        <f t="shared" si="2"/>
        <v>Ср</v>
      </c>
      <c r="AF11" s="203" t="str">
        <f t="shared" si="2"/>
        <v>Чт</v>
      </c>
      <c r="AG11" s="203" t="str">
        <f t="shared" si="2"/>
        <v>Пт</v>
      </c>
      <c r="AH11" s="203" t="str">
        <f t="shared" si="2"/>
        <v>Сб</v>
      </c>
      <c r="AI11" s="204" t="str">
        <f t="shared" si="2"/>
        <v>Вс</v>
      </c>
      <c r="AJ11" s="203" t="s">
        <v>31</v>
      </c>
      <c r="AK11" s="204" t="s">
        <v>32</v>
      </c>
      <c r="AL11" s="203" t="s">
        <v>33</v>
      </c>
      <c r="AN11" s="205" t="str">
        <f t="shared" si="1"/>
        <v/>
      </c>
      <c r="AO11" s="206"/>
      <c r="AP11" s="207" t="s">
        <v>2</v>
      </c>
      <c r="AQ11" s="208" t="s">
        <v>34</v>
      </c>
    </row>
    <row r="12" spans="1:64" ht="15.75" customHeight="1" x14ac:dyDescent="0.3">
      <c r="A12" s="209" t="str">
        <f>IF(B12&lt;&gt;"",1,"")</f>
        <v/>
      </c>
      <c r="B12" s="210"/>
      <c r="C12" s="211"/>
      <c r="D12" s="212">
        <v>1</v>
      </c>
      <c r="E12" s="213"/>
      <c r="F12" s="214"/>
      <c r="G12" s="214"/>
      <c r="H12" s="214"/>
      <c r="I12" s="214"/>
      <c r="J12" s="214"/>
      <c r="K12" s="214"/>
      <c r="L12" s="214"/>
      <c r="M12" s="214"/>
      <c r="N12" s="214"/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4"/>
      <c r="AA12" s="214"/>
      <c r="AB12" s="214"/>
      <c r="AC12" s="214"/>
      <c r="AD12" s="214"/>
      <c r="AE12" s="214"/>
      <c r="AF12" s="214"/>
      <c r="AG12" s="214"/>
      <c r="AH12" s="214"/>
      <c r="AI12" s="215"/>
      <c r="AJ12" s="216" t="str">
        <f t="shared" ref="AJ12:AJ22" si="3">IF(COUNT(E12:AI12),COUNT(E12:AI12),"")</f>
        <v/>
      </c>
      <c r="AK12" s="217" t="str">
        <f>IF(SUM(E12:AI12),SUM(E12:AI12),"")</f>
        <v/>
      </c>
      <c r="AL12" s="218"/>
      <c r="AN12" s="219" t="str">
        <f t="shared" si="1"/>
        <v/>
      </c>
      <c r="AO12" s="220"/>
      <c r="AP12" s="221" t="str">
        <f t="shared" ref="AP12:AP24" si="4">IFERROR(AL12/AK12,"")</f>
        <v/>
      </c>
      <c r="AQ12" s="222" t="str">
        <f t="shared" ref="AQ12:AQ31" si="5">IFERROR(AP12*8,"")</f>
        <v/>
      </c>
    </row>
    <row r="13" spans="1:64" ht="15.75" customHeight="1" x14ac:dyDescent="0.3">
      <c r="A13" s="209" t="str">
        <f>IF(B13&lt;&gt;"",A12+1,"")</f>
        <v/>
      </c>
      <c r="B13" s="210"/>
      <c r="C13" s="223">
        <f>$C$12</f>
        <v>0</v>
      </c>
      <c r="D13" s="224">
        <v>1</v>
      </c>
      <c r="E13" s="213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14"/>
      <c r="AG13" s="214"/>
      <c r="AH13" s="214"/>
      <c r="AI13" s="225"/>
      <c r="AJ13" s="216" t="str">
        <f t="shared" si="3"/>
        <v/>
      </c>
      <c r="AK13" s="217" t="str">
        <f t="shared" ref="AK13:AK24" si="6">IF(SUM(E13:AI13),SUM(E13:AI13),"")</f>
        <v/>
      </c>
      <c r="AL13" s="218"/>
      <c r="AN13" s="226" t="str">
        <f t="shared" si="1"/>
        <v/>
      </c>
      <c r="AO13" s="227"/>
      <c r="AP13" s="228" t="str">
        <f t="shared" si="4"/>
        <v/>
      </c>
      <c r="AQ13" s="229" t="str">
        <f t="shared" si="5"/>
        <v/>
      </c>
    </row>
    <row r="14" spans="1:64" ht="15.75" customHeight="1" x14ac:dyDescent="0.3">
      <c r="A14" s="209" t="str">
        <f t="shared" ref="A14:A15" si="7">IF(B14&lt;&gt;"",A13+1,"")</f>
        <v/>
      </c>
      <c r="B14" s="230"/>
      <c r="C14" s="223">
        <f t="shared" ref="C14:C15" si="8">$C$12</f>
        <v>0</v>
      </c>
      <c r="D14" s="224">
        <v>1</v>
      </c>
      <c r="E14" s="213"/>
      <c r="F14" s="214"/>
      <c r="G14" s="214"/>
      <c r="H14" s="214"/>
      <c r="I14" s="214"/>
      <c r="J14" s="214"/>
      <c r="K14" s="231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214"/>
      <c r="AI14" s="232"/>
      <c r="AJ14" s="216" t="str">
        <f t="shared" si="3"/>
        <v/>
      </c>
      <c r="AK14" s="217" t="str">
        <f t="shared" si="6"/>
        <v/>
      </c>
      <c r="AL14" s="218"/>
      <c r="AN14" s="233" t="str">
        <f t="shared" si="1"/>
        <v/>
      </c>
      <c r="AO14" s="234"/>
      <c r="AP14" s="228" t="str">
        <f t="shared" si="4"/>
        <v/>
      </c>
      <c r="AQ14" s="229" t="str">
        <f t="shared" si="5"/>
        <v/>
      </c>
    </row>
    <row r="15" spans="1:64" ht="15.75" customHeight="1" thickBot="1" x14ac:dyDescent="0.35">
      <c r="A15" s="235" t="str">
        <f t="shared" si="7"/>
        <v/>
      </c>
      <c r="B15" s="236"/>
      <c r="C15" s="237">
        <f t="shared" si="8"/>
        <v>0</v>
      </c>
      <c r="D15" s="238"/>
      <c r="E15" s="239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1"/>
      <c r="AJ15" s="242" t="str">
        <f t="shared" si="3"/>
        <v/>
      </c>
      <c r="AK15" s="243" t="str">
        <f t="shared" si="6"/>
        <v/>
      </c>
      <c r="AL15" s="244"/>
      <c r="AN15" s="233" t="str">
        <f t="shared" si="1"/>
        <v/>
      </c>
      <c r="AO15" s="234"/>
      <c r="AP15" s="228" t="str">
        <f t="shared" si="4"/>
        <v/>
      </c>
      <c r="AQ15" s="229" t="str">
        <f t="shared" si="5"/>
        <v/>
      </c>
    </row>
    <row r="16" spans="1:64" ht="15" customHeight="1" x14ac:dyDescent="0.35">
      <c r="A16" s="245" t="str">
        <f>IF(COUNT(A12:A15),COUNT(A12:A15),"")</f>
        <v/>
      </c>
      <c r="B16" s="246" t="s">
        <v>63</v>
      </c>
      <c r="C16" s="247"/>
      <c r="D16" s="248"/>
      <c r="E16" s="249">
        <f>SUM(E12:E15)</f>
        <v>0</v>
      </c>
      <c r="F16" s="250">
        <f t="shared" ref="F16:AI16" si="9">SUM(F12:F15)</f>
        <v>0</v>
      </c>
      <c r="G16" s="250">
        <f t="shared" si="9"/>
        <v>0</v>
      </c>
      <c r="H16" s="250">
        <f t="shared" si="9"/>
        <v>0</v>
      </c>
      <c r="I16" s="250">
        <f t="shared" si="9"/>
        <v>0</v>
      </c>
      <c r="J16" s="250">
        <f t="shared" si="9"/>
        <v>0</v>
      </c>
      <c r="K16" s="250">
        <f t="shared" si="9"/>
        <v>0</v>
      </c>
      <c r="L16" s="250">
        <f t="shared" si="9"/>
        <v>0</v>
      </c>
      <c r="M16" s="250">
        <f t="shared" si="9"/>
        <v>0</v>
      </c>
      <c r="N16" s="250">
        <f t="shared" si="9"/>
        <v>0</v>
      </c>
      <c r="O16" s="250">
        <f t="shared" si="9"/>
        <v>0</v>
      </c>
      <c r="P16" s="250">
        <f t="shared" si="9"/>
        <v>0</v>
      </c>
      <c r="Q16" s="250">
        <f t="shared" si="9"/>
        <v>0</v>
      </c>
      <c r="R16" s="250">
        <f t="shared" si="9"/>
        <v>0</v>
      </c>
      <c r="S16" s="250">
        <f t="shared" si="9"/>
        <v>0</v>
      </c>
      <c r="T16" s="250">
        <f t="shared" si="9"/>
        <v>0</v>
      </c>
      <c r="U16" s="250">
        <f t="shared" si="9"/>
        <v>0</v>
      </c>
      <c r="V16" s="250">
        <f t="shared" si="9"/>
        <v>0</v>
      </c>
      <c r="W16" s="250">
        <f t="shared" si="9"/>
        <v>0</v>
      </c>
      <c r="X16" s="250">
        <f t="shared" si="9"/>
        <v>0</v>
      </c>
      <c r="Y16" s="250">
        <f t="shared" si="9"/>
        <v>0</v>
      </c>
      <c r="Z16" s="250">
        <f t="shared" si="9"/>
        <v>0</v>
      </c>
      <c r="AA16" s="250">
        <f t="shared" si="9"/>
        <v>0</v>
      </c>
      <c r="AB16" s="250">
        <f t="shared" si="9"/>
        <v>0</v>
      </c>
      <c r="AC16" s="250">
        <f t="shared" si="9"/>
        <v>0</v>
      </c>
      <c r="AD16" s="250">
        <f t="shared" si="9"/>
        <v>0</v>
      </c>
      <c r="AE16" s="250">
        <f t="shared" si="9"/>
        <v>0</v>
      </c>
      <c r="AF16" s="250">
        <f t="shared" si="9"/>
        <v>0</v>
      </c>
      <c r="AG16" s="250">
        <f t="shared" si="9"/>
        <v>0</v>
      </c>
      <c r="AH16" s="250">
        <f t="shared" si="9"/>
        <v>0</v>
      </c>
      <c r="AI16" s="251">
        <f t="shared" si="9"/>
        <v>0</v>
      </c>
      <c r="AJ16" s="252" t="str">
        <f>IF(SUM(AJ12:AJ15),SUM(AJ12:AJ15),"")</f>
        <v/>
      </c>
      <c r="AK16" s="253" t="str">
        <f>IF(SUM(AK12:AK15),SUM(AK12:AK15),"")</f>
        <v/>
      </c>
      <c r="AL16" s="254">
        <f>IFERROR(IF(B16&lt;&gt;"", ROUND(SUM(AL12:AL15), 0),""),)</f>
        <v>0</v>
      </c>
      <c r="AN16" s="233" t="str">
        <f t="shared" si="1"/>
        <v>Всього</v>
      </c>
      <c r="AO16" s="234"/>
      <c r="AP16" s="228" t="str">
        <f t="shared" si="4"/>
        <v/>
      </c>
      <c r="AQ16" s="229" t="str">
        <f t="shared" si="5"/>
        <v/>
      </c>
    </row>
    <row r="17" spans="1:43" ht="18.75" x14ac:dyDescent="0.3">
      <c r="A17" s="255"/>
      <c r="B17" s="256"/>
      <c r="C17" s="223"/>
      <c r="D17" s="257"/>
      <c r="E17" s="258"/>
      <c r="F17" s="259"/>
      <c r="G17" s="260"/>
      <c r="H17" s="260"/>
      <c r="I17" s="260"/>
      <c r="J17" s="260"/>
      <c r="K17" s="259"/>
      <c r="L17" s="259"/>
      <c r="M17" s="259"/>
      <c r="N17" s="260"/>
      <c r="O17" s="260"/>
      <c r="P17" s="261"/>
      <c r="Q17" s="261"/>
      <c r="R17" s="259"/>
      <c r="S17" s="259"/>
      <c r="T17" s="260"/>
      <c r="U17" s="260"/>
      <c r="V17" s="260"/>
      <c r="W17" s="260"/>
      <c r="X17" s="260"/>
      <c r="Y17" s="259"/>
      <c r="Z17" s="259"/>
      <c r="AA17" s="260"/>
      <c r="AB17" s="260"/>
      <c r="AC17" s="260"/>
      <c r="AD17" s="260"/>
      <c r="AE17" s="260"/>
      <c r="AF17" s="259"/>
      <c r="AG17" s="259"/>
      <c r="AH17" s="260"/>
      <c r="AI17" s="262"/>
      <c r="AJ17" s="263" t="str">
        <f t="shared" si="3"/>
        <v/>
      </c>
      <c r="AK17" s="264" t="str">
        <f t="shared" si="6"/>
        <v/>
      </c>
      <c r="AL17" s="265" t="str">
        <f t="shared" ref="AL17:AL22" si="10">IFERROR(IF(AK17&lt;&gt;"", ROUND(C17/$C$5*AK17*D17, 0),""),)</f>
        <v/>
      </c>
      <c r="AN17" s="226" t="str">
        <f t="shared" si="1"/>
        <v/>
      </c>
      <c r="AO17" s="227"/>
      <c r="AP17" s="228" t="str">
        <f t="shared" si="4"/>
        <v/>
      </c>
      <c r="AQ17" s="229" t="str">
        <f t="shared" si="5"/>
        <v/>
      </c>
    </row>
    <row r="18" spans="1:43" ht="18.75" x14ac:dyDescent="0.3">
      <c r="A18" s="209">
        <v>1.1000000000000001</v>
      </c>
      <c r="B18" s="266" t="s">
        <v>73</v>
      </c>
      <c r="C18" s="267"/>
      <c r="D18" s="268"/>
      <c r="E18" s="269" t="s">
        <v>37</v>
      </c>
      <c r="F18" s="270">
        <v>8</v>
      </c>
      <c r="G18" s="270">
        <v>8</v>
      </c>
      <c r="H18" s="270">
        <v>2</v>
      </c>
      <c r="I18" s="270">
        <v>2</v>
      </c>
      <c r="J18" s="271" t="s">
        <v>64</v>
      </c>
      <c r="K18" s="270">
        <v>2</v>
      </c>
      <c r="L18" s="270">
        <v>7</v>
      </c>
      <c r="M18" s="269" t="s">
        <v>37</v>
      </c>
      <c r="N18" s="270"/>
      <c r="O18" s="272"/>
      <c r="P18" s="271" t="s">
        <v>65</v>
      </c>
      <c r="Q18" s="271" t="s">
        <v>64</v>
      </c>
      <c r="R18" s="273"/>
      <c r="S18" s="270"/>
      <c r="T18" s="270"/>
      <c r="U18" s="270"/>
      <c r="V18" s="270"/>
      <c r="W18" s="271" t="s">
        <v>65</v>
      </c>
      <c r="X18" s="271" t="s">
        <v>64</v>
      </c>
      <c r="Y18" s="270"/>
      <c r="Z18" s="270"/>
      <c r="AA18" s="270"/>
      <c r="AB18" s="270"/>
      <c r="AC18" s="270"/>
      <c r="AD18" s="271" t="s">
        <v>65</v>
      </c>
      <c r="AE18" s="271" t="s">
        <v>64</v>
      </c>
      <c r="AF18" s="269" t="s">
        <v>37</v>
      </c>
      <c r="AG18" s="270"/>
      <c r="AH18" s="270"/>
      <c r="AI18" s="274"/>
      <c r="AJ18" s="275">
        <f t="shared" ref="AJ18:AJ19" si="11">IF(A18&lt;&gt;"",MROUND(SUM(E18:AI18)/8,0.5),"")</f>
        <v>3.5</v>
      </c>
      <c r="AK18" s="276">
        <f t="shared" si="6"/>
        <v>29</v>
      </c>
      <c r="AL18" s="277">
        <v>500</v>
      </c>
      <c r="AN18" s="226" t="str">
        <f t="shared" si="1"/>
        <v>Иванов Иван Иванович Охорона</v>
      </c>
      <c r="AO18" s="227"/>
      <c r="AP18" s="228">
        <f t="shared" si="4"/>
        <v>17.241379310344829</v>
      </c>
      <c r="AQ18" s="229">
        <f t="shared" si="5"/>
        <v>137.93103448275863</v>
      </c>
    </row>
    <row r="19" spans="1:43" ht="18.75" x14ac:dyDescent="0.3">
      <c r="A19" s="278">
        <v>1</v>
      </c>
      <c r="B19" s="279" t="s">
        <v>66</v>
      </c>
      <c r="C19" s="280">
        <v>23.2</v>
      </c>
      <c r="D19" s="281">
        <v>1</v>
      </c>
      <c r="E19" s="282" t="s">
        <v>37</v>
      </c>
      <c r="F19" s="231"/>
      <c r="G19" s="231"/>
      <c r="H19" s="231"/>
      <c r="I19" s="231"/>
      <c r="J19" s="271" t="s">
        <v>64</v>
      </c>
      <c r="K19" s="231"/>
      <c r="L19" s="231"/>
      <c r="M19" s="282" t="s">
        <v>37</v>
      </c>
      <c r="N19" s="231">
        <v>8</v>
      </c>
      <c r="O19" s="283">
        <v>8</v>
      </c>
      <c r="P19" s="271" t="s">
        <v>65</v>
      </c>
      <c r="Q19" s="271" t="s">
        <v>64</v>
      </c>
      <c r="R19" s="284"/>
      <c r="S19" s="231"/>
      <c r="T19" s="231">
        <v>6</v>
      </c>
      <c r="U19" s="231">
        <v>8</v>
      </c>
      <c r="V19" s="231">
        <v>6</v>
      </c>
      <c r="W19" s="271" t="s">
        <v>65</v>
      </c>
      <c r="X19" s="271" t="s">
        <v>64</v>
      </c>
      <c r="Y19" s="231">
        <v>8</v>
      </c>
      <c r="Z19" s="231">
        <v>6</v>
      </c>
      <c r="AA19" s="231">
        <v>8</v>
      </c>
      <c r="AB19" s="231">
        <v>8</v>
      </c>
      <c r="AC19" s="231">
        <v>7</v>
      </c>
      <c r="AD19" s="271" t="s">
        <v>65</v>
      </c>
      <c r="AE19" s="271" t="s">
        <v>64</v>
      </c>
      <c r="AF19" s="282" t="s">
        <v>37</v>
      </c>
      <c r="AG19" s="231">
        <v>6</v>
      </c>
      <c r="AH19" s="231">
        <v>7</v>
      </c>
      <c r="AI19" s="285">
        <v>8</v>
      </c>
      <c r="AJ19" s="275">
        <f t="shared" si="11"/>
        <v>12</v>
      </c>
      <c r="AK19" s="286">
        <f t="shared" si="6"/>
        <v>94</v>
      </c>
      <c r="AL19" s="287">
        <f>IFERROR(IF(B19&lt;&gt;"",ROUND(C19*AK19*D19,0),""),)</f>
        <v>2181</v>
      </c>
      <c r="AN19" s="226" t="str">
        <f t="shared" si="1"/>
        <v>Иванов Иван Иванович Ремонт</v>
      </c>
      <c r="AO19" s="227"/>
      <c r="AP19" s="228">
        <f t="shared" si="4"/>
        <v>23.202127659574469</v>
      </c>
      <c r="AQ19" s="229">
        <f t="shared" si="5"/>
        <v>185.61702127659575</v>
      </c>
    </row>
    <row r="20" spans="1:43" ht="18.75" x14ac:dyDescent="0.3">
      <c r="A20" s="209">
        <v>1</v>
      </c>
      <c r="B20" s="288" t="s">
        <v>67</v>
      </c>
      <c r="C20" s="267"/>
      <c r="D20" s="268"/>
      <c r="E20" s="269" t="s">
        <v>37</v>
      </c>
      <c r="F20" s="270"/>
      <c r="G20" s="270"/>
      <c r="H20" s="270">
        <v>6</v>
      </c>
      <c r="I20" s="270">
        <v>6</v>
      </c>
      <c r="J20" s="289" t="s">
        <v>64</v>
      </c>
      <c r="K20" s="270">
        <v>6</v>
      </c>
      <c r="L20" s="270"/>
      <c r="M20" s="290" t="s">
        <v>37</v>
      </c>
      <c r="N20" s="270"/>
      <c r="O20" s="272"/>
      <c r="P20" s="289" t="s">
        <v>65</v>
      </c>
      <c r="Q20" s="289" t="s">
        <v>64</v>
      </c>
      <c r="R20" s="273"/>
      <c r="S20" s="270"/>
      <c r="T20" s="270"/>
      <c r="U20" s="270"/>
      <c r="V20" s="270"/>
      <c r="W20" s="289" t="s">
        <v>65</v>
      </c>
      <c r="X20" s="289" t="s">
        <v>64</v>
      </c>
      <c r="Y20" s="270"/>
      <c r="Z20" s="270"/>
      <c r="AA20" s="270"/>
      <c r="AB20" s="270"/>
      <c r="AC20" s="270">
        <v>1</v>
      </c>
      <c r="AD20" s="289" t="s">
        <v>65</v>
      </c>
      <c r="AE20" s="289" t="s">
        <v>64</v>
      </c>
      <c r="AF20" s="269" t="s">
        <v>37</v>
      </c>
      <c r="AG20" s="270"/>
      <c r="AH20" s="270">
        <v>1</v>
      </c>
      <c r="AI20" s="291"/>
      <c r="AJ20" s="275">
        <f>IF(A20&lt;&gt;"",MROUND(SUM(E20:AI20)/8,0.5),"")</f>
        <v>2.5</v>
      </c>
      <c r="AK20" s="264">
        <f>IF(SUM(E20:AI20),SUM(E20:AI20),"")</f>
        <v>20</v>
      </c>
      <c r="AL20" s="292">
        <v>1203</v>
      </c>
      <c r="AN20" s="226" t="str">
        <f>IF(B20&lt;&gt;"",B20,"")</f>
        <v>Иванов Иван Иванович Подорожні листи</v>
      </c>
      <c r="AO20" s="227"/>
      <c r="AP20" s="228">
        <f>IFERROR(AL20/AK20,"")</f>
        <v>60.15</v>
      </c>
      <c r="AQ20" s="229">
        <f t="shared" si="5"/>
        <v>481.2</v>
      </c>
    </row>
    <row r="21" spans="1:43" ht="18.75" x14ac:dyDescent="0.3">
      <c r="A21" s="293">
        <v>1</v>
      </c>
      <c r="B21" s="294" t="s">
        <v>68</v>
      </c>
      <c r="C21" s="223"/>
      <c r="D21" s="212"/>
      <c r="E21" s="295">
        <f>SUM(E18:E20)</f>
        <v>0</v>
      </c>
      <c r="F21" s="296">
        <f t="shared" ref="F21:AI21" si="12">SUM(F18:F20)</f>
        <v>8</v>
      </c>
      <c r="G21" s="296">
        <f t="shared" si="12"/>
        <v>8</v>
      </c>
      <c r="H21" s="296">
        <f t="shared" si="12"/>
        <v>8</v>
      </c>
      <c r="I21" s="296">
        <f t="shared" si="12"/>
        <v>8</v>
      </c>
      <c r="J21" s="296">
        <f t="shared" si="12"/>
        <v>0</v>
      </c>
      <c r="K21" s="296">
        <f t="shared" si="12"/>
        <v>8</v>
      </c>
      <c r="L21" s="296">
        <f t="shared" si="12"/>
        <v>7</v>
      </c>
      <c r="M21" s="296">
        <f t="shared" si="12"/>
        <v>0</v>
      </c>
      <c r="N21" s="296">
        <f t="shared" si="12"/>
        <v>8</v>
      </c>
      <c r="O21" s="296">
        <f t="shared" si="12"/>
        <v>8</v>
      </c>
      <c r="P21" s="296">
        <f t="shared" si="12"/>
        <v>0</v>
      </c>
      <c r="Q21" s="296">
        <f t="shared" si="12"/>
        <v>0</v>
      </c>
      <c r="R21" s="296">
        <f t="shared" si="12"/>
        <v>0</v>
      </c>
      <c r="S21" s="296">
        <f t="shared" si="12"/>
        <v>0</v>
      </c>
      <c r="T21" s="296">
        <f t="shared" si="12"/>
        <v>6</v>
      </c>
      <c r="U21" s="296">
        <f t="shared" si="12"/>
        <v>8</v>
      </c>
      <c r="V21" s="296">
        <f t="shared" si="12"/>
        <v>6</v>
      </c>
      <c r="W21" s="296">
        <f t="shared" si="12"/>
        <v>0</v>
      </c>
      <c r="X21" s="296">
        <f t="shared" si="12"/>
        <v>0</v>
      </c>
      <c r="Y21" s="296">
        <f t="shared" si="12"/>
        <v>8</v>
      </c>
      <c r="Z21" s="296">
        <f t="shared" si="12"/>
        <v>6</v>
      </c>
      <c r="AA21" s="296">
        <f t="shared" si="12"/>
        <v>8</v>
      </c>
      <c r="AB21" s="296">
        <f t="shared" si="12"/>
        <v>8</v>
      </c>
      <c r="AC21" s="296">
        <f t="shared" si="12"/>
        <v>8</v>
      </c>
      <c r="AD21" s="296">
        <f t="shared" si="12"/>
        <v>0</v>
      </c>
      <c r="AE21" s="296">
        <f t="shared" si="12"/>
        <v>0</v>
      </c>
      <c r="AF21" s="297">
        <f t="shared" si="12"/>
        <v>0</v>
      </c>
      <c r="AG21" s="296">
        <f t="shared" si="12"/>
        <v>6</v>
      </c>
      <c r="AH21" s="296">
        <f t="shared" si="12"/>
        <v>8</v>
      </c>
      <c r="AI21" s="298">
        <f t="shared" si="12"/>
        <v>8</v>
      </c>
      <c r="AJ21" s="299">
        <f>IF(SUM(AJ18:AJ20),SUM(AJ18:AJ20),"")</f>
        <v>18</v>
      </c>
      <c r="AK21" s="300">
        <f>IF(SUM(AK18:AK20),SUM(AK18:AK20),"")</f>
        <v>143</v>
      </c>
      <c r="AL21" s="301">
        <f>IF(SUM(AL18:AL20),SUM(AL18:AL20),"")</f>
        <v>3884</v>
      </c>
      <c r="AN21" s="233" t="str">
        <f>IF(B21&lt;&gt;"",B21,"")</f>
        <v>Иванов Иван Иванович ВСЕГО</v>
      </c>
      <c r="AO21" s="234"/>
      <c r="AP21" s="228">
        <f>IFERROR(AL21/AK21,"")</f>
        <v>27.16083916083916</v>
      </c>
      <c r="AQ21" s="229">
        <f t="shared" si="5"/>
        <v>217.28671328671328</v>
      </c>
    </row>
    <row r="22" spans="1:43" ht="18.75" x14ac:dyDescent="0.3">
      <c r="A22" s="255"/>
      <c r="B22" s="302"/>
      <c r="C22" s="267"/>
      <c r="D22" s="303"/>
      <c r="E22" s="258"/>
      <c r="F22" s="259"/>
      <c r="G22" s="260"/>
      <c r="H22" s="260"/>
      <c r="I22" s="260"/>
      <c r="J22" s="260"/>
      <c r="K22" s="259"/>
      <c r="L22" s="259"/>
      <c r="M22" s="259"/>
      <c r="N22" s="260"/>
      <c r="O22" s="304"/>
      <c r="P22" s="305"/>
      <c r="Q22" s="260"/>
      <c r="R22" s="259"/>
      <c r="S22" s="259"/>
      <c r="T22" s="260"/>
      <c r="U22" s="260"/>
      <c r="V22" s="260"/>
      <c r="W22" s="260"/>
      <c r="X22" s="260"/>
      <c r="Y22" s="259"/>
      <c r="Z22" s="259"/>
      <c r="AA22" s="260"/>
      <c r="AB22" s="260"/>
      <c r="AC22" s="260"/>
      <c r="AD22" s="260"/>
      <c r="AE22" s="260"/>
      <c r="AF22" s="259"/>
      <c r="AG22" s="259"/>
      <c r="AH22" s="260"/>
      <c r="AI22" s="262"/>
      <c r="AJ22" s="263" t="str">
        <f t="shared" si="3"/>
        <v/>
      </c>
      <c r="AK22" s="264" t="str">
        <f t="shared" si="6"/>
        <v/>
      </c>
      <c r="AL22" s="265" t="str">
        <f t="shared" si="10"/>
        <v/>
      </c>
      <c r="AN22" s="233" t="str">
        <f t="shared" si="1"/>
        <v/>
      </c>
      <c r="AO22" s="234"/>
      <c r="AP22" s="228" t="str">
        <f t="shared" si="4"/>
        <v/>
      </c>
      <c r="AQ22" s="229" t="str">
        <f t="shared" si="5"/>
        <v/>
      </c>
    </row>
    <row r="23" spans="1:43" ht="18.75" x14ac:dyDescent="0.3">
      <c r="A23" s="209">
        <v>2</v>
      </c>
      <c r="B23" s="306"/>
      <c r="C23" s="223"/>
      <c r="D23" s="257"/>
      <c r="E23" s="269"/>
      <c r="F23" s="270"/>
      <c r="G23" s="270"/>
      <c r="H23" s="270"/>
      <c r="I23" s="270"/>
      <c r="J23" s="271"/>
      <c r="K23" s="270"/>
      <c r="L23" s="270"/>
      <c r="M23" s="269"/>
      <c r="N23" s="270"/>
      <c r="O23" s="270"/>
      <c r="P23" s="271"/>
      <c r="Q23" s="271"/>
      <c r="R23" s="270"/>
      <c r="S23" s="270"/>
      <c r="T23" s="270"/>
      <c r="U23" s="270"/>
      <c r="V23" s="270"/>
      <c r="W23" s="271"/>
      <c r="X23" s="271"/>
      <c r="Y23" s="270"/>
      <c r="Z23" s="270"/>
      <c r="AA23" s="270"/>
      <c r="AB23" s="270"/>
      <c r="AC23" s="270"/>
      <c r="AD23" s="271"/>
      <c r="AE23" s="271"/>
      <c r="AF23" s="269"/>
      <c r="AG23" s="270"/>
      <c r="AH23" s="270"/>
      <c r="AI23" s="274"/>
      <c r="AJ23" s="275">
        <f t="shared" ref="AJ23:AJ24" si="13">IF(A23&lt;&gt;"",MROUND(SUM(E23:AI23)/8,0.5),"")</f>
        <v>0</v>
      </c>
      <c r="AK23" s="264" t="str">
        <f t="shared" si="6"/>
        <v/>
      </c>
      <c r="AL23" s="277">
        <v>2500</v>
      </c>
      <c r="AN23" s="233" t="str">
        <f t="shared" si="1"/>
        <v/>
      </c>
      <c r="AO23" s="234"/>
      <c r="AP23" s="228" t="str">
        <f t="shared" si="4"/>
        <v/>
      </c>
      <c r="AQ23" s="229" t="str">
        <f t="shared" si="5"/>
        <v/>
      </c>
    </row>
    <row r="24" spans="1:43" ht="18.75" x14ac:dyDescent="0.3">
      <c r="A24" s="278">
        <v>2</v>
      </c>
      <c r="B24" s="279"/>
      <c r="C24" s="280">
        <v>23.2</v>
      </c>
      <c r="D24" s="307">
        <v>1</v>
      </c>
      <c r="E24" s="282"/>
      <c r="F24" s="231"/>
      <c r="G24" s="231"/>
      <c r="H24" s="231"/>
      <c r="I24" s="231"/>
      <c r="J24" s="271"/>
      <c r="K24" s="231"/>
      <c r="L24" s="231"/>
      <c r="M24" s="282"/>
      <c r="N24" s="231"/>
      <c r="O24" s="231"/>
      <c r="P24" s="271"/>
      <c r="Q24" s="271"/>
      <c r="R24" s="231"/>
      <c r="S24" s="231"/>
      <c r="T24" s="231"/>
      <c r="U24" s="231"/>
      <c r="V24" s="231"/>
      <c r="W24" s="271"/>
      <c r="X24" s="271"/>
      <c r="Y24" s="231"/>
      <c r="Z24" s="231"/>
      <c r="AA24" s="231"/>
      <c r="AB24" s="231"/>
      <c r="AC24" s="231"/>
      <c r="AD24" s="271"/>
      <c r="AE24" s="271"/>
      <c r="AF24" s="282"/>
      <c r="AG24" s="231"/>
      <c r="AH24" s="231"/>
      <c r="AI24" s="285"/>
      <c r="AJ24" s="275">
        <f t="shared" si="13"/>
        <v>0</v>
      </c>
      <c r="AK24" s="286" t="str">
        <f t="shared" si="6"/>
        <v/>
      </c>
      <c r="AL24" s="287" t="str">
        <f>IFERROR(IF(B24&lt;&gt;"",ROUND(C24*AK24*D24,0),""),)</f>
        <v/>
      </c>
      <c r="AN24" s="233" t="str">
        <f t="shared" si="1"/>
        <v/>
      </c>
      <c r="AO24" s="234"/>
      <c r="AP24" s="228" t="str">
        <f t="shared" si="4"/>
        <v/>
      </c>
      <c r="AQ24" s="229" t="str">
        <f t="shared" si="5"/>
        <v/>
      </c>
    </row>
    <row r="25" spans="1:43" ht="18.75" x14ac:dyDescent="0.3">
      <c r="A25" s="209">
        <v>2</v>
      </c>
      <c r="B25" s="308"/>
      <c r="C25" s="223"/>
      <c r="D25" s="309"/>
      <c r="E25" s="269"/>
      <c r="F25" s="310"/>
      <c r="G25" s="310"/>
      <c r="H25" s="310"/>
      <c r="I25" s="310"/>
      <c r="J25" s="271"/>
      <c r="K25" s="310"/>
      <c r="L25" s="310"/>
      <c r="M25" s="290"/>
      <c r="N25" s="310"/>
      <c r="O25" s="310"/>
      <c r="P25" s="271"/>
      <c r="Q25" s="271"/>
      <c r="R25" s="310"/>
      <c r="S25" s="310"/>
      <c r="T25" s="310"/>
      <c r="U25" s="310"/>
      <c r="V25" s="310"/>
      <c r="W25" s="271"/>
      <c r="X25" s="271"/>
      <c r="Y25" s="310"/>
      <c r="Z25" s="310"/>
      <c r="AA25" s="310"/>
      <c r="AB25" s="310"/>
      <c r="AC25" s="310"/>
      <c r="AD25" s="271"/>
      <c r="AE25" s="271"/>
      <c r="AF25" s="290"/>
      <c r="AG25" s="310"/>
      <c r="AH25" s="310"/>
      <c r="AI25" s="311"/>
      <c r="AJ25" s="275">
        <f>IF(A25&lt;&gt;"",MROUND(SUM(E25:AI25)/8,0.5),"")</f>
        <v>0</v>
      </c>
      <c r="AK25" s="286" t="str">
        <f t="shared" ref="AK25" si="14">IF(SUM(E25:AI25),SUM(E25:AI25),"")</f>
        <v/>
      </c>
      <c r="AL25" s="312">
        <v>1612</v>
      </c>
      <c r="AN25" s="233" t="str">
        <f>IF(B26&lt;&gt;"",B26,"")</f>
        <v/>
      </c>
      <c r="AO25" s="234"/>
      <c r="AP25" s="228" t="str">
        <f>IFERROR(AL26/AK26,"")</f>
        <v/>
      </c>
      <c r="AQ25" s="229" t="str">
        <f t="shared" si="5"/>
        <v/>
      </c>
    </row>
    <row r="26" spans="1:43" s="174" customFormat="1" ht="18.75" x14ac:dyDescent="0.3">
      <c r="A26" s="313">
        <v>2</v>
      </c>
      <c r="B26" s="314"/>
      <c r="C26" s="315"/>
      <c r="D26" s="316"/>
      <c r="E26" s="295">
        <f>SUM(E23:E25)</f>
        <v>0</v>
      </c>
      <c r="F26" s="296">
        <f t="shared" ref="F26:AI26" si="15">SUM(F23:F25)</f>
        <v>0</v>
      </c>
      <c r="G26" s="296">
        <f t="shared" si="15"/>
        <v>0</v>
      </c>
      <c r="H26" s="296">
        <f t="shared" si="15"/>
        <v>0</v>
      </c>
      <c r="I26" s="296">
        <f t="shared" si="15"/>
        <v>0</v>
      </c>
      <c r="J26" s="296">
        <f t="shared" si="15"/>
        <v>0</v>
      </c>
      <c r="K26" s="296">
        <f t="shared" si="15"/>
        <v>0</v>
      </c>
      <c r="L26" s="296">
        <f t="shared" si="15"/>
        <v>0</v>
      </c>
      <c r="M26" s="296">
        <f t="shared" si="15"/>
        <v>0</v>
      </c>
      <c r="N26" s="296">
        <f t="shared" si="15"/>
        <v>0</v>
      </c>
      <c r="O26" s="296">
        <f t="shared" si="15"/>
        <v>0</v>
      </c>
      <c r="P26" s="296">
        <f t="shared" si="15"/>
        <v>0</v>
      </c>
      <c r="Q26" s="296">
        <f t="shared" si="15"/>
        <v>0</v>
      </c>
      <c r="R26" s="296">
        <f t="shared" si="15"/>
        <v>0</v>
      </c>
      <c r="S26" s="296">
        <f t="shared" si="15"/>
        <v>0</v>
      </c>
      <c r="T26" s="296">
        <f t="shared" si="15"/>
        <v>0</v>
      </c>
      <c r="U26" s="296">
        <f t="shared" si="15"/>
        <v>0</v>
      </c>
      <c r="V26" s="296">
        <f t="shared" si="15"/>
        <v>0</v>
      </c>
      <c r="W26" s="296">
        <f t="shared" si="15"/>
        <v>0</v>
      </c>
      <c r="X26" s="296">
        <f t="shared" si="15"/>
        <v>0</v>
      </c>
      <c r="Y26" s="296">
        <f t="shared" si="15"/>
        <v>0</v>
      </c>
      <c r="Z26" s="296">
        <f t="shared" si="15"/>
        <v>0</v>
      </c>
      <c r="AA26" s="296">
        <f t="shared" si="15"/>
        <v>0</v>
      </c>
      <c r="AB26" s="296">
        <f t="shared" si="15"/>
        <v>0</v>
      </c>
      <c r="AC26" s="296">
        <f t="shared" si="15"/>
        <v>0</v>
      </c>
      <c r="AD26" s="296">
        <f t="shared" si="15"/>
        <v>0</v>
      </c>
      <c r="AE26" s="296">
        <f t="shared" si="15"/>
        <v>0</v>
      </c>
      <c r="AF26" s="297">
        <f t="shared" si="15"/>
        <v>0</v>
      </c>
      <c r="AG26" s="296">
        <f t="shared" si="15"/>
        <v>0</v>
      </c>
      <c r="AH26" s="296">
        <f t="shared" si="15"/>
        <v>0</v>
      </c>
      <c r="AI26" s="298">
        <f t="shared" si="15"/>
        <v>0</v>
      </c>
      <c r="AJ26" s="299" t="str">
        <f>IF(SUM(AJ23:AJ25),SUM(AJ23:AJ25),"")</f>
        <v/>
      </c>
      <c r="AK26" s="300" t="str">
        <f>IF(SUM(AK23:AK25),SUM(AK23:AK25),"")</f>
        <v/>
      </c>
      <c r="AL26" s="301">
        <f>IF(SUM(AL23:AL25),SUM(AL23:AL25),"")</f>
        <v>4112</v>
      </c>
      <c r="AN26" s="233" t="e">
        <f>IF(#REF!&lt;&gt;"",#REF!,"")</f>
        <v>#REF!</v>
      </c>
      <c r="AO26" s="317"/>
      <c r="AP26" s="228" t="str">
        <f>IFERROR(#REF!/#REF!,"")</f>
        <v/>
      </c>
      <c r="AQ26" s="229" t="str">
        <f t="shared" si="5"/>
        <v/>
      </c>
    </row>
    <row r="27" spans="1:43" x14ac:dyDescent="0.25">
      <c r="A27" s="318"/>
      <c r="B27" s="318"/>
      <c r="C27" s="318"/>
      <c r="D27" s="319"/>
      <c r="E27" s="234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9"/>
      <c r="AJ27" s="234"/>
      <c r="AK27" s="320"/>
      <c r="AL27" s="234"/>
      <c r="AN27" s="233" t="str">
        <f>IF(B28&lt;&gt;"",B28,"")</f>
        <v/>
      </c>
      <c r="AO27" s="234"/>
      <c r="AP27" s="228" t="str">
        <f>IFERROR(AL28/AK28,"")</f>
        <v/>
      </c>
      <c r="AQ27" s="229" t="str">
        <f t="shared" si="5"/>
        <v/>
      </c>
    </row>
    <row r="28" spans="1:43" ht="18.75" x14ac:dyDescent="0.3">
      <c r="A28" s="209">
        <v>4</v>
      </c>
      <c r="B28" s="308"/>
      <c r="C28" s="223"/>
      <c r="D28" s="321"/>
      <c r="E28" s="269"/>
      <c r="F28" s="270"/>
      <c r="G28" s="270"/>
      <c r="H28" s="270"/>
      <c r="I28" s="270"/>
      <c r="J28" s="289"/>
      <c r="K28" s="270"/>
      <c r="L28" s="270"/>
      <c r="M28" s="269"/>
      <c r="N28" s="270"/>
      <c r="O28" s="270"/>
      <c r="P28" s="289"/>
      <c r="Q28" s="289"/>
      <c r="R28" s="270"/>
      <c r="S28" s="270"/>
      <c r="T28" s="270"/>
      <c r="U28" s="270"/>
      <c r="V28" s="270"/>
      <c r="W28" s="289"/>
      <c r="X28" s="289"/>
      <c r="Y28" s="270"/>
      <c r="Z28" s="270"/>
      <c r="AA28" s="270"/>
      <c r="AB28" s="270"/>
      <c r="AC28" s="270"/>
      <c r="AD28" s="289"/>
      <c r="AE28" s="289"/>
      <c r="AF28" s="269"/>
      <c r="AG28" s="270"/>
      <c r="AH28" s="270"/>
      <c r="AI28" s="291"/>
      <c r="AJ28" s="275">
        <f t="shared" ref="AJ28:AJ29" si="16">IF(A28&lt;&gt;"",MROUND(SUM(E28:AI28)/8,0.5),"")</f>
        <v>0</v>
      </c>
      <c r="AK28" s="264" t="str">
        <f t="shared" ref="AK28:AK31" si="17">IF(SUM(E28:AI28),SUM(E28:AI28),"")</f>
        <v/>
      </c>
      <c r="AL28" s="277">
        <v>2000</v>
      </c>
      <c r="AN28" s="233" t="str">
        <f>IF(B29&lt;&gt;"",B29,"")</f>
        <v/>
      </c>
      <c r="AO28" s="234"/>
      <c r="AP28" s="228" t="str">
        <f>IFERROR(AL29/AK29,"")</f>
        <v/>
      </c>
      <c r="AQ28" s="229" t="str">
        <f t="shared" si="5"/>
        <v/>
      </c>
    </row>
    <row r="29" spans="1:43" ht="18.75" x14ac:dyDescent="0.3">
      <c r="A29" s="278">
        <v>4</v>
      </c>
      <c r="B29" s="279"/>
      <c r="C29" s="280">
        <v>23.2</v>
      </c>
      <c r="D29" s="307">
        <v>1</v>
      </c>
      <c r="E29" s="282"/>
      <c r="F29" s="231"/>
      <c r="G29" s="231"/>
      <c r="H29" s="231"/>
      <c r="I29" s="231"/>
      <c r="J29" s="271"/>
      <c r="K29" s="231"/>
      <c r="L29" s="231"/>
      <c r="M29" s="282"/>
      <c r="N29" s="231"/>
      <c r="O29" s="231"/>
      <c r="P29" s="271"/>
      <c r="Q29" s="271"/>
      <c r="R29" s="231"/>
      <c r="S29" s="231"/>
      <c r="T29" s="231"/>
      <c r="U29" s="231"/>
      <c r="V29" s="231"/>
      <c r="W29" s="271"/>
      <c r="X29" s="271"/>
      <c r="Y29" s="231"/>
      <c r="Z29" s="231"/>
      <c r="AA29" s="231"/>
      <c r="AB29" s="231"/>
      <c r="AC29" s="231"/>
      <c r="AD29" s="271"/>
      <c r="AE29" s="271"/>
      <c r="AF29" s="282"/>
      <c r="AG29" s="231"/>
      <c r="AH29" s="231"/>
      <c r="AI29" s="285"/>
      <c r="AJ29" s="275">
        <f t="shared" si="16"/>
        <v>0</v>
      </c>
      <c r="AK29" s="264" t="str">
        <f t="shared" si="17"/>
        <v/>
      </c>
      <c r="AL29" s="287" t="str">
        <f>IFERROR(IF(B29&lt;&gt;"",ROUND(C29*AK29*D29,0),""),)</f>
        <v/>
      </c>
      <c r="AN29" s="233" t="str">
        <f>IF(B31&lt;&gt;"",B31,"")</f>
        <v/>
      </c>
      <c r="AO29" s="234"/>
      <c r="AP29" s="228" t="str">
        <f>IFERROR(AL31/AK31,"")</f>
        <v/>
      </c>
      <c r="AQ29" s="229" t="str">
        <f t="shared" si="5"/>
        <v/>
      </c>
    </row>
    <row r="30" spans="1:43" ht="18.75" x14ac:dyDescent="0.3">
      <c r="A30" s="209">
        <v>4</v>
      </c>
      <c r="B30" s="308"/>
      <c r="C30" s="223"/>
      <c r="D30" s="321"/>
      <c r="E30" s="269"/>
      <c r="F30" s="270"/>
      <c r="G30" s="270"/>
      <c r="H30" s="270"/>
      <c r="I30" s="270"/>
      <c r="J30" s="289"/>
      <c r="K30" s="270"/>
      <c r="L30" s="270"/>
      <c r="M30" s="290"/>
      <c r="N30" s="270"/>
      <c r="O30" s="270"/>
      <c r="P30" s="289"/>
      <c r="Q30" s="289"/>
      <c r="R30" s="270"/>
      <c r="S30" s="270"/>
      <c r="T30" s="270"/>
      <c r="U30" s="270"/>
      <c r="V30" s="270"/>
      <c r="W30" s="289"/>
      <c r="X30" s="289"/>
      <c r="Y30" s="270"/>
      <c r="Z30" s="270"/>
      <c r="AA30" s="270"/>
      <c r="AB30" s="270"/>
      <c r="AC30" s="270"/>
      <c r="AD30" s="289"/>
      <c r="AE30" s="289"/>
      <c r="AF30" s="269"/>
      <c r="AG30" s="270"/>
      <c r="AH30" s="270"/>
      <c r="AI30" s="291"/>
      <c r="AJ30" s="275">
        <f>IF(A30&lt;&gt;"",MROUND(SUM(E30:AI30)/8,0.5),"")</f>
        <v>0</v>
      </c>
      <c r="AK30" s="264" t="str">
        <f t="shared" si="17"/>
        <v/>
      </c>
      <c r="AL30" s="312">
        <v>3838</v>
      </c>
      <c r="AN30" s="233" t="str">
        <f>IF(B32&lt;&gt;"",B32,"")</f>
        <v/>
      </c>
      <c r="AO30" s="234"/>
      <c r="AP30" s="322" t="str">
        <f>IFERROR(AL32/AK32,"")</f>
        <v/>
      </c>
      <c r="AQ30" s="323" t="str">
        <f t="shared" si="5"/>
        <v/>
      </c>
    </row>
    <row r="31" spans="1:43" ht="18.75" x14ac:dyDescent="0.3">
      <c r="A31" s="209">
        <v>4</v>
      </c>
      <c r="B31" s="324"/>
      <c r="C31" s="325"/>
      <c r="D31" s="326"/>
      <c r="E31" s="269"/>
      <c r="F31" s="270"/>
      <c r="G31" s="270"/>
      <c r="H31" s="270"/>
      <c r="I31" s="270"/>
      <c r="J31" s="289"/>
      <c r="K31" s="270"/>
      <c r="L31" s="270"/>
      <c r="M31" s="290"/>
      <c r="N31" s="270"/>
      <c r="O31" s="270"/>
      <c r="P31" s="289"/>
      <c r="Q31" s="289"/>
      <c r="R31" s="270"/>
      <c r="S31" s="270"/>
      <c r="T31" s="270"/>
      <c r="U31" s="270"/>
      <c r="V31" s="270"/>
      <c r="W31" s="289"/>
      <c r="X31" s="289"/>
      <c r="Y31" s="270"/>
      <c r="Z31" s="270"/>
      <c r="AA31" s="270"/>
      <c r="AB31" s="270"/>
      <c r="AC31" s="270"/>
      <c r="AD31" s="289"/>
      <c r="AE31" s="289"/>
      <c r="AF31" s="269"/>
      <c r="AG31" s="270"/>
      <c r="AH31" s="270"/>
      <c r="AI31" s="274"/>
      <c r="AJ31" s="275">
        <f>IF(A31&lt;&gt;"",MROUND(SUM(E31:AI31)/8,0.5),"")</f>
        <v>0</v>
      </c>
      <c r="AK31" s="276" t="str">
        <f t="shared" si="17"/>
        <v/>
      </c>
      <c r="AL31" s="312">
        <v>3635</v>
      </c>
      <c r="AN31" s="233" t="str">
        <f>IF(B34&lt;&gt;"",B34,"")</f>
        <v>ВСЬОГО</v>
      </c>
      <c r="AO31" s="234"/>
      <c r="AP31" s="327" t="str">
        <f>IFERROR(AL34/AK34,"")</f>
        <v/>
      </c>
      <c r="AQ31" s="327" t="str">
        <f t="shared" si="5"/>
        <v/>
      </c>
    </row>
    <row r="32" spans="1:43" ht="18.75" x14ac:dyDescent="0.3">
      <c r="A32" s="313">
        <v>4</v>
      </c>
      <c r="B32" s="328"/>
      <c r="C32" s="329"/>
      <c r="D32" s="316"/>
      <c r="E32" s="330">
        <f>SUM(E28:E31)</f>
        <v>0</v>
      </c>
      <c r="F32" s="330">
        <f t="shared" ref="F32:AI32" si="18">SUM(F28:F31)</f>
        <v>0</v>
      </c>
      <c r="G32" s="330">
        <f t="shared" si="18"/>
        <v>0</v>
      </c>
      <c r="H32" s="330">
        <f t="shared" si="18"/>
        <v>0</v>
      </c>
      <c r="I32" s="330">
        <f t="shared" si="18"/>
        <v>0</v>
      </c>
      <c r="J32" s="330">
        <f t="shared" si="18"/>
        <v>0</v>
      </c>
      <c r="K32" s="330">
        <f t="shared" si="18"/>
        <v>0</v>
      </c>
      <c r="L32" s="330">
        <f t="shared" si="18"/>
        <v>0</v>
      </c>
      <c r="M32" s="330">
        <f t="shared" si="18"/>
        <v>0</v>
      </c>
      <c r="N32" s="330">
        <f t="shared" si="18"/>
        <v>0</v>
      </c>
      <c r="O32" s="330">
        <f t="shared" si="18"/>
        <v>0</v>
      </c>
      <c r="P32" s="330">
        <f t="shared" si="18"/>
        <v>0</v>
      </c>
      <c r="Q32" s="330">
        <f t="shared" si="18"/>
        <v>0</v>
      </c>
      <c r="R32" s="330">
        <f t="shared" si="18"/>
        <v>0</v>
      </c>
      <c r="S32" s="330">
        <f t="shared" si="18"/>
        <v>0</v>
      </c>
      <c r="T32" s="330">
        <f t="shared" si="18"/>
        <v>0</v>
      </c>
      <c r="U32" s="330">
        <f t="shared" si="18"/>
        <v>0</v>
      </c>
      <c r="V32" s="330">
        <f t="shared" si="18"/>
        <v>0</v>
      </c>
      <c r="W32" s="330">
        <f t="shared" si="18"/>
        <v>0</v>
      </c>
      <c r="X32" s="330">
        <f t="shared" si="18"/>
        <v>0</v>
      </c>
      <c r="Y32" s="330">
        <f t="shared" si="18"/>
        <v>0</v>
      </c>
      <c r="Z32" s="330">
        <f t="shared" si="18"/>
        <v>0</v>
      </c>
      <c r="AA32" s="330">
        <f t="shared" si="18"/>
        <v>0</v>
      </c>
      <c r="AB32" s="330">
        <f t="shared" si="18"/>
        <v>0</v>
      </c>
      <c r="AC32" s="330">
        <f t="shared" si="18"/>
        <v>0</v>
      </c>
      <c r="AD32" s="330">
        <f t="shared" si="18"/>
        <v>0</v>
      </c>
      <c r="AE32" s="330">
        <f t="shared" si="18"/>
        <v>0</v>
      </c>
      <c r="AF32" s="330">
        <f t="shared" si="18"/>
        <v>0</v>
      </c>
      <c r="AG32" s="330">
        <f t="shared" si="18"/>
        <v>0</v>
      </c>
      <c r="AH32" s="330">
        <f t="shared" si="18"/>
        <v>0</v>
      </c>
      <c r="AI32" s="331">
        <f t="shared" si="18"/>
        <v>0</v>
      </c>
      <c r="AJ32" s="332" t="str">
        <f>IF(SUM(AJ28:AJ31),SUM(AJ28:AJ31),"")</f>
        <v/>
      </c>
      <c r="AK32" s="300" t="str">
        <f>IF(SUM(AK28:AK31),SUM(AK28:AK31),"")</f>
        <v/>
      </c>
      <c r="AL32" s="332">
        <f>IF(SUM(AL28:AL31),SUM(AL28:AL31),"")</f>
        <v>9473</v>
      </c>
    </row>
    <row r="33" spans="1:51" ht="18.75" x14ac:dyDescent="0.3">
      <c r="A33" s="318"/>
      <c r="B33" s="333"/>
      <c r="C33" s="318"/>
      <c r="D33" s="319"/>
      <c r="E33" s="234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9"/>
      <c r="AJ33" s="234"/>
      <c r="AK33" s="319"/>
      <c r="AL33" s="234"/>
      <c r="AM33" s="145"/>
      <c r="AN33" s="108"/>
    </row>
    <row r="34" spans="1:51" ht="18.75" x14ac:dyDescent="0.3">
      <c r="A34" s="139"/>
      <c r="B34" s="334" t="s">
        <v>43</v>
      </c>
      <c r="C34" s="139"/>
      <c r="D34" s="335"/>
      <c r="E34" s="74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335"/>
      <c r="AJ34" s="336"/>
      <c r="AK34" s="337"/>
      <c r="AL34" s="336"/>
    </row>
    <row r="37" spans="1:51" ht="18.75" x14ac:dyDescent="0.3">
      <c r="A37" s="338"/>
      <c r="C37" s="339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39"/>
      <c r="V37" s="339"/>
      <c r="W37" s="339"/>
      <c r="X37" s="339"/>
      <c r="Y37" s="339"/>
      <c r="Z37" s="339"/>
      <c r="AA37" s="339"/>
      <c r="AB37" s="339"/>
      <c r="AC37" s="339"/>
      <c r="AD37" s="339"/>
      <c r="AE37" s="339"/>
      <c r="AF37" s="339"/>
      <c r="AG37" s="339"/>
      <c r="AH37" s="339"/>
      <c r="AI37" s="339"/>
      <c r="AJ37" s="339"/>
      <c r="AK37" s="339"/>
      <c r="AL37" s="339"/>
    </row>
    <row r="38" spans="1:51" ht="18.75" x14ac:dyDescent="0.3">
      <c r="A38" s="340"/>
      <c r="B38" s="339"/>
      <c r="C38" s="341"/>
      <c r="D38" s="341"/>
      <c r="E38" s="342"/>
      <c r="F38" s="341"/>
      <c r="G38" s="341"/>
      <c r="H38" s="341"/>
      <c r="I38" s="341"/>
      <c r="J38" s="341"/>
      <c r="K38" s="341"/>
      <c r="L38" s="341"/>
      <c r="M38" s="341"/>
      <c r="N38" s="341"/>
      <c r="O38" s="341"/>
      <c r="P38" s="341"/>
      <c r="Q38" s="341"/>
      <c r="R38" s="341"/>
      <c r="S38" s="341"/>
      <c r="T38" s="341"/>
      <c r="U38" s="341"/>
      <c r="V38" s="341"/>
      <c r="W38" s="341"/>
      <c r="X38" s="341"/>
      <c r="Y38" s="341"/>
      <c r="Z38" s="341"/>
      <c r="AA38" s="341"/>
      <c r="AB38" s="341"/>
      <c r="AC38" s="341"/>
      <c r="AD38" s="341"/>
      <c r="AE38" s="341"/>
      <c r="AF38" s="341"/>
      <c r="AG38" s="341"/>
      <c r="AH38" s="341"/>
      <c r="AI38" s="341"/>
      <c r="AJ38" s="341"/>
      <c r="AK38" s="343"/>
      <c r="AL38" s="344"/>
    </row>
    <row r="40" spans="1:51" ht="20.25" x14ac:dyDescent="0.3">
      <c r="A40" s="154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437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1:51" ht="20.25" x14ac:dyDescent="0.3">
      <c r="A41" s="154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437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1:51" ht="20.25" x14ac:dyDescent="0.3">
      <c r="A42" s="154"/>
      <c r="B42" s="22"/>
      <c r="C42" s="22"/>
      <c r="D42" s="22"/>
      <c r="E42" s="22"/>
      <c r="F42" s="22"/>
      <c r="G42" s="22"/>
      <c r="H42" s="22"/>
      <c r="I42" s="155"/>
      <c r="J42" s="155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155"/>
      <c r="W42" s="155"/>
      <c r="X42" s="155"/>
      <c r="Y42" s="155"/>
      <c r="Z42" s="155"/>
      <c r="AA42" s="155"/>
      <c r="AB42" s="155"/>
      <c r="AC42" s="155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1:51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1:51" x14ac:dyDescent="0.25">
      <c r="A44" s="155"/>
      <c r="B44" s="156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</row>
    <row r="45" spans="1:51" x14ac:dyDescent="0.25">
      <c r="A45" s="155"/>
      <c r="B45" s="156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</row>
    <row r="46" spans="1:51" x14ac:dyDescent="0.25">
      <c r="A46" s="155"/>
      <c r="B46" s="155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</row>
    <row r="47" spans="1:51" x14ac:dyDescent="0.25">
      <c r="A47" s="155"/>
      <c r="B47" s="15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1:51" x14ac:dyDescent="0.25">
      <c r="A48" s="155"/>
      <c r="B48" s="15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1:51" x14ac:dyDescent="0.25">
      <c r="A49" s="155"/>
      <c r="B49" s="438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1:51" x14ac:dyDescent="0.25">
      <c r="A50" s="155"/>
      <c r="B50" s="438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</row>
    <row r="51" spans="1:51" x14ac:dyDescent="0.25">
      <c r="A51" s="155"/>
      <c r="B51" s="157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</row>
    <row r="52" spans="1:51" x14ac:dyDescent="0.25">
      <c r="A52" s="155"/>
      <c r="B52" s="157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</row>
    <row r="53" spans="1:5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</row>
  </sheetData>
  <conditionalFormatting sqref="E10:AI11">
    <cfRule type="expression" dxfId="35" priority="5">
      <formula>(MONTH($B$1)=MONTH(E$10))*(WEEKDAY(E$10,2)&gt;5)*NOT(ISBLANK($B$1))</formula>
    </cfRule>
  </conditionalFormatting>
  <conditionalFormatting sqref="AF10:AI11">
    <cfRule type="expression" dxfId="34" priority="4">
      <formula>DAY(AF$10)&lt;27</formula>
    </cfRule>
  </conditionalFormatting>
  <conditionalFormatting sqref="E21:AI21 E26:AI26 E32:AI32">
    <cfRule type="expression" dxfId="33" priority="3">
      <formula>E21&gt;8</formula>
    </cfRule>
  </conditionalFormatting>
  <conditionalFormatting sqref="AK21 AK26 AK32">
    <cfRule type="expression" dxfId="32" priority="2">
      <formula>(AK21&gt;$C$5)*(AK21&lt;&gt;"")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/>
  <dimension ref="A1:CF48"/>
  <sheetViews>
    <sheetView topLeftCell="A19" workbookViewId="0">
      <selection activeCell="U33" sqref="U33"/>
    </sheetView>
  </sheetViews>
  <sheetFormatPr defaultRowHeight="15" x14ac:dyDescent="0.25"/>
  <cols>
    <col min="1" max="1" width="3.28515625" customWidth="1"/>
    <col min="2" max="2" width="21.5703125" customWidth="1"/>
    <col min="3" max="3" width="5.85546875" customWidth="1"/>
    <col min="4" max="4" width="3.28515625" customWidth="1"/>
    <col min="5" max="5" width="3.140625" customWidth="1"/>
    <col min="6" max="13" width="2.7109375" customWidth="1"/>
    <col min="14" max="35" width="3" customWidth="1"/>
    <col min="36" max="36" width="4.7109375" customWidth="1"/>
    <col min="37" max="37" width="5.28515625" customWidth="1"/>
    <col min="38" max="38" width="10.140625" customWidth="1"/>
    <col min="39" max="39" width="9.85546875" customWidth="1"/>
    <col min="40" max="40" width="4.42578125" customWidth="1"/>
    <col min="257" max="257" width="3.28515625" customWidth="1"/>
    <col min="258" max="258" width="18.5703125" customWidth="1"/>
    <col min="259" max="259" width="3.42578125" customWidth="1"/>
    <col min="260" max="260" width="6.140625" customWidth="1"/>
    <col min="261" max="261" width="3.140625" customWidth="1"/>
    <col min="262" max="270" width="2.7109375" customWidth="1"/>
    <col min="271" max="292" width="3" customWidth="1"/>
    <col min="293" max="293" width="4.140625" customWidth="1"/>
    <col min="294" max="294" width="4.42578125" customWidth="1"/>
    <col min="295" max="295" width="9.85546875" customWidth="1"/>
    <col min="296" max="296" width="4.42578125" customWidth="1"/>
    <col min="513" max="513" width="3.28515625" customWidth="1"/>
    <col min="514" max="514" width="18.5703125" customWidth="1"/>
    <col min="515" max="515" width="3.42578125" customWidth="1"/>
    <col min="516" max="516" width="6.140625" customWidth="1"/>
    <col min="517" max="517" width="3.140625" customWidth="1"/>
    <col min="518" max="526" width="2.7109375" customWidth="1"/>
    <col min="527" max="548" width="3" customWidth="1"/>
    <col min="549" max="549" width="4.140625" customWidth="1"/>
    <col min="550" max="550" width="4.42578125" customWidth="1"/>
    <col min="551" max="551" width="9.85546875" customWidth="1"/>
    <col min="552" max="552" width="4.42578125" customWidth="1"/>
    <col min="769" max="769" width="3.28515625" customWidth="1"/>
    <col min="770" max="770" width="18.5703125" customWidth="1"/>
    <col min="771" max="771" width="3.42578125" customWidth="1"/>
    <col min="772" max="772" width="6.140625" customWidth="1"/>
    <col min="773" max="773" width="3.140625" customWidth="1"/>
    <col min="774" max="782" width="2.7109375" customWidth="1"/>
    <col min="783" max="804" width="3" customWidth="1"/>
    <col min="805" max="805" width="4.140625" customWidth="1"/>
    <col min="806" max="806" width="4.42578125" customWidth="1"/>
    <col min="807" max="807" width="9.85546875" customWidth="1"/>
    <col min="808" max="808" width="4.42578125" customWidth="1"/>
    <col min="1025" max="1025" width="3.28515625" customWidth="1"/>
    <col min="1026" max="1026" width="18.5703125" customWidth="1"/>
    <col min="1027" max="1027" width="3.42578125" customWidth="1"/>
    <col min="1028" max="1028" width="6.140625" customWidth="1"/>
    <col min="1029" max="1029" width="3.140625" customWidth="1"/>
    <col min="1030" max="1038" width="2.7109375" customWidth="1"/>
    <col min="1039" max="1060" width="3" customWidth="1"/>
    <col min="1061" max="1061" width="4.140625" customWidth="1"/>
    <col min="1062" max="1062" width="4.42578125" customWidth="1"/>
    <col min="1063" max="1063" width="9.85546875" customWidth="1"/>
    <col min="1064" max="1064" width="4.42578125" customWidth="1"/>
    <col min="1281" max="1281" width="3.28515625" customWidth="1"/>
    <col min="1282" max="1282" width="18.5703125" customWidth="1"/>
    <col min="1283" max="1283" width="3.42578125" customWidth="1"/>
    <col min="1284" max="1284" width="6.140625" customWidth="1"/>
    <col min="1285" max="1285" width="3.140625" customWidth="1"/>
    <col min="1286" max="1294" width="2.7109375" customWidth="1"/>
    <col min="1295" max="1316" width="3" customWidth="1"/>
    <col min="1317" max="1317" width="4.140625" customWidth="1"/>
    <col min="1318" max="1318" width="4.42578125" customWidth="1"/>
    <col min="1319" max="1319" width="9.85546875" customWidth="1"/>
    <col min="1320" max="1320" width="4.42578125" customWidth="1"/>
    <col min="1537" max="1537" width="3.28515625" customWidth="1"/>
    <col min="1538" max="1538" width="18.5703125" customWidth="1"/>
    <col min="1539" max="1539" width="3.42578125" customWidth="1"/>
    <col min="1540" max="1540" width="6.140625" customWidth="1"/>
    <col min="1541" max="1541" width="3.140625" customWidth="1"/>
    <col min="1542" max="1550" width="2.7109375" customWidth="1"/>
    <col min="1551" max="1572" width="3" customWidth="1"/>
    <col min="1573" max="1573" width="4.140625" customWidth="1"/>
    <col min="1574" max="1574" width="4.42578125" customWidth="1"/>
    <col min="1575" max="1575" width="9.85546875" customWidth="1"/>
    <col min="1576" max="1576" width="4.42578125" customWidth="1"/>
    <col min="1793" max="1793" width="3.28515625" customWidth="1"/>
    <col min="1794" max="1794" width="18.5703125" customWidth="1"/>
    <col min="1795" max="1795" width="3.42578125" customWidth="1"/>
    <col min="1796" max="1796" width="6.140625" customWidth="1"/>
    <col min="1797" max="1797" width="3.140625" customWidth="1"/>
    <col min="1798" max="1806" width="2.7109375" customWidth="1"/>
    <col min="1807" max="1828" width="3" customWidth="1"/>
    <col min="1829" max="1829" width="4.140625" customWidth="1"/>
    <col min="1830" max="1830" width="4.42578125" customWidth="1"/>
    <col min="1831" max="1831" width="9.85546875" customWidth="1"/>
    <col min="1832" max="1832" width="4.42578125" customWidth="1"/>
    <col min="2049" max="2049" width="3.28515625" customWidth="1"/>
    <col min="2050" max="2050" width="18.5703125" customWidth="1"/>
    <col min="2051" max="2051" width="3.42578125" customWidth="1"/>
    <col min="2052" max="2052" width="6.140625" customWidth="1"/>
    <col min="2053" max="2053" width="3.140625" customWidth="1"/>
    <col min="2054" max="2062" width="2.7109375" customWidth="1"/>
    <col min="2063" max="2084" width="3" customWidth="1"/>
    <col min="2085" max="2085" width="4.140625" customWidth="1"/>
    <col min="2086" max="2086" width="4.42578125" customWidth="1"/>
    <col min="2087" max="2087" width="9.85546875" customWidth="1"/>
    <col min="2088" max="2088" width="4.42578125" customWidth="1"/>
    <col min="2305" max="2305" width="3.28515625" customWidth="1"/>
    <col min="2306" max="2306" width="18.5703125" customWidth="1"/>
    <col min="2307" max="2307" width="3.42578125" customWidth="1"/>
    <col min="2308" max="2308" width="6.140625" customWidth="1"/>
    <col min="2309" max="2309" width="3.140625" customWidth="1"/>
    <col min="2310" max="2318" width="2.7109375" customWidth="1"/>
    <col min="2319" max="2340" width="3" customWidth="1"/>
    <col min="2341" max="2341" width="4.140625" customWidth="1"/>
    <col min="2342" max="2342" width="4.42578125" customWidth="1"/>
    <col min="2343" max="2343" width="9.85546875" customWidth="1"/>
    <col min="2344" max="2344" width="4.42578125" customWidth="1"/>
    <col min="2561" max="2561" width="3.28515625" customWidth="1"/>
    <col min="2562" max="2562" width="18.5703125" customWidth="1"/>
    <col min="2563" max="2563" width="3.42578125" customWidth="1"/>
    <col min="2564" max="2564" width="6.140625" customWidth="1"/>
    <col min="2565" max="2565" width="3.140625" customWidth="1"/>
    <col min="2566" max="2574" width="2.7109375" customWidth="1"/>
    <col min="2575" max="2596" width="3" customWidth="1"/>
    <col min="2597" max="2597" width="4.140625" customWidth="1"/>
    <col min="2598" max="2598" width="4.42578125" customWidth="1"/>
    <col min="2599" max="2599" width="9.85546875" customWidth="1"/>
    <col min="2600" max="2600" width="4.42578125" customWidth="1"/>
    <col min="2817" max="2817" width="3.28515625" customWidth="1"/>
    <col min="2818" max="2818" width="18.5703125" customWidth="1"/>
    <col min="2819" max="2819" width="3.42578125" customWidth="1"/>
    <col min="2820" max="2820" width="6.140625" customWidth="1"/>
    <col min="2821" max="2821" width="3.140625" customWidth="1"/>
    <col min="2822" max="2830" width="2.7109375" customWidth="1"/>
    <col min="2831" max="2852" width="3" customWidth="1"/>
    <col min="2853" max="2853" width="4.140625" customWidth="1"/>
    <col min="2854" max="2854" width="4.42578125" customWidth="1"/>
    <col min="2855" max="2855" width="9.85546875" customWidth="1"/>
    <col min="2856" max="2856" width="4.42578125" customWidth="1"/>
    <col min="3073" max="3073" width="3.28515625" customWidth="1"/>
    <col min="3074" max="3074" width="18.5703125" customWidth="1"/>
    <col min="3075" max="3075" width="3.42578125" customWidth="1"/>
    <col min="3076" max="3076" width="6.140625" customWidth="1"/>
    <col min="3077" max="3077" width="3.140625" customWidth="1"/>
    <col min="3078" max="3086" width="2.7109375" customWidth="1"/>
    <col min="3087" max="3108" width="3" customWidth="1"/>
    <col min="3109" max="3109" width="4.140625" customWidth="1"/>
    <col min="3110" max="3110" width="4.42578125" customWidth="1"/>
    <col min="3111" max="3111" width="9.85546875" customWidth="1"/>
    <col min="3112" max="3112" width="4.42578125" customWidth="1"/>
    <col min="3329" max="3329" width="3.28515625" customWidth="1"/>
    <col min="3330" max="3330" width="18.5703125" customWidth="1"/>
    <col min="3331" max="3331" width="3.42578125" customWidth="1"/>
    <col min="3332" max="3332" width="6.140625" customWidth="1"/>
    <col min="3333" max="3333" width="3.140625" customWidth="1"/>
    <col min="3334" max="3342" width="2.7109375" customWidth="1"/>
    <col min="3343" max="3364" width="3" customWidth="1"/>
    <col min="3365" max="3365" width="4.140625" customWidth="1"/>
    <col min="3366" max="3366" width="4.42578125" customWidth="1"/>
    <col min="3367" max="3367" width="9.85546875" customWidth="1"/>
    <col min="3368" max="3368" width="4.42578125" customWidth="1"/>
    <col min="3585" max="3585" width="3.28515625" customWidth="1"/>
    <col min="3586" max="3586" width="18.5703125" customWidth="1"/>
    <col min="3587" max="3587" width="3.42578125" customWidth="1"/>
    <col min="3588" max="3588" width="6.140625" customWidth="1"/>
    <col min="3589" max="3589" width="3.140625" customWidth="1"/>
    <col min="3590" max="3598" width="2.7109375" customWidth="1"/>
    <col min="3599" max="3620" width="3" customWidth="1"/>
    <col min="3621" max="3621" width="4.140625" customWidth="1"/>
    <col min="3622" max="3622" width="4.42578125" customWidth="1"/>
    <col min="3623" max="3623" width="9.85546875" customWidth="1"/>
    <col min="3624" max="3624" width="4.42578125" customWidth="1"/>
    <col min="3841" max="3841" width="3.28515625" customWidth="1"/>
    <col min="3842" max="3842" width="18.5703125" customWidth="1"/>
    <col min="3843" max="3843" width="3.42578125" customWidth="1"/>
    <col min="3844" max="3844" width="6.140625" customWidth="1"/>
    <col min="3845" max="3845" width="3.140625" customWidth="1"/>
    <col min="3846" max="3854" width="2.7109375" customWidth="1"/>
    <col min="3855" max="3876" width="3" customWidth="1"/>
    <col min="3877" max="3877" width="4.140625" customWidth="1"/>
    <col min="3878" max="3878" width="4.42578125" customWidth="1"/>
    <col min="3879" max="3879" width="9.85546875" customWidth="1"/>
    <col min="3880" max="3880" width="4.42578125" customWidth="1"/>
    <col min="4097" max="4097" width="3.28515625" customWidth="1"/>
    <col min="4098" max="4098" width="18.5703125" customWidth="1"/>
    <col min="4099" max="4099" width="3.42578125" customWidth="1"/>
    <col min="4100" max="4100" width="6.140625" customWidth="1"/>
    <col min="4101" max="4101" width="3.140625" customWidth="1"/>
    <col min="4102" max="4110" width="2.7109375" customWidth="1"/>
    <col min="4111" max="4132" width="3" customWidth="1"/>
    <col min="4133" max="4133" width="4.140625" customWidth="1"/>
    <col min="4134" max="4134" width="4.42578125" customWidth="1"/>
    <col min="4135" max="4135" width="9.85546875" customWidth="1"/>
    <col min="4136" max="4136" width="4.42578125" customWidth="1"/>
    <col min="4353" max="4353" width="3.28515625" customWidth="1"/>
    <col min="4354" max="4354" width="18.5703125" customWidth="1"/>
    <col min="4355" max="4355" width="3.42578125" customWidth="1"/>
    <col min="4356" max="4356" width="6.140625" customWidth="1"/>
    <col min="4357" max="4357" width="3.140625" customWidth="1"/>
    <col min="4358" max="4366" width="2.7109375" customWidth="1"/>
    <col min="4367" max="4388" width="3" customWidth="1"/>
    <col min="4389" max="4389" width="4.140625" customWidth="1"/>
    <col min="4390" max="4390" width="4.42578125" customWidth="1"/>
    <col min="4391" max="4391" width="9.85546875" customWidth="1"/>
    <col min="4392" max="4392" width="4.42578125" customWidth="1"/>
    <col min="4609" max="4609" width="3.28515625" customWidth="1"/>
    <col min="4610" max="4610" width="18.5703125" customWidth="1"/>
    <col min="4611" max="4611" width="3.42578125" customWidth="1"/>
    <col min="4612" max="4612" width="6.140625" customWidth="1"/>
    <col min="4613" max="4613" width="3.140625" customWidth="1"/>
    <col min="4614" max="4622" width="2.7109375" customWidth="1"/>
    <col min="4623" max="4644" width="3" customWidth="1"/>
    <col min="4645" max="4645" width="4.140625" customWidth="1"/>
    <col min="4646" max="4646" width="4.42578125" customWidth="1"/>
    <col min="4647" max="4647" width="9.85546875" customWidth="1"/>
    <col min="4648" max="4648" width="4.42578125" customWidth="1"/>
    <col min="4865" max="4865" width="3.28515625" customWidth="1"/>
    <col min="4866" max="4866" width="18.5703125" customWidth="1"/>
    <col min="4867" max="4867" width="3.42578125" customWidth="1"/>
    <col min="4868" max="4868" width="6.140625" customWidth="1"/>
    <col min="4869" max="4869" width="3.140625" customWidth="1"/>
    <col min="4870" max="4878" width="2.7109375" customWidth="1"/>
    <col min="4879" max="4900" width="3" customWidth="1"/>
    <col min="4901" max="4901" width="4.140625" customWidth="1"/>
    <col min="4902" max="4902" width="4.42578125" customWidth="1"/>
    <col min="4903" max="4903" width="9.85546875" customWidth="1"/>
    <col min="4904" max="4904" width="4.42578125" customWidth="1"/>
    <col min="5121" max="5121" width="3.28515625" customWidth="1"/>
    <col min="5122" max="5122" width="18.5703125" customWidth="1"/>
    <col min="5123" max="5123" width="3.42578125" customWidth="1"/>
    <col min="5124" max="5124" width="6.140625" customWidth="1"/>
    <col min="5125" max="5125" width="3.140625" customWidth="1"/>
    <col min="5126" max="5134" width="2.7109375" customWidth="1"/>
    <col min="5135" max="5156" width="3" customWidth="1"/>
    <col min="5157" max="5157" width="4.140625" customWidth="1"/>
    <col min="5158" max="5158" width="4.42578125" customWidth="1"/>
    <col min="5159" max="5159" width="9.85546875" customWidth="1"/>
    <col min="5160" max="5160" width="4.42578125" customWidth="1"/>
    <col min="5377" max="5377" width="3.28515625" customWidth="1"/>
    <col min="5378" max="5378" width="18.5703125" customWidth="1"/>
    <col min="5379" max="5379" width="3.42578125" customWidth="1"/>
    <col min="5380" max="5380" width="6.140625" customWidth="1"/>
    <col min="5381" max="5381" width="3.140625" customWidth="1"/>
    <col min="5382" max="5390" width="2.7109375" customWidth="1"/>
    <col min="5391" max="5412" width="3" customWidth="1"/>
    <col min="5413" max="5413" width="4.140625" customWidth="1"/>
    <col min="5414" max="5414" width="4.42578125" customWidth="1"/>
    <col min="5415" max="5415" width="9.85546875" customWidth="1"/>
    <col min="5416" max="5416" width="4.42578125" customWidth="1"/>
    <col min="5633" max="5633" width="3.28515625" customWidth="1"/>
    <col min="5634" max="5634" width="18.5703125" customWidth="1"/>
    <col min="5635" max="5635" width="3.42578125" customWidth="1"/>
    <col min="5636" max="5636" width="6.140625" customWidth="1"/>
    <col min="5637" max="5637" width="3.140625" customWidth="1"/>
    <col min="5638" max="5646" width="2.7109375" customWidth="1"/>
    <col min="5647" max="5668" width="3" customWidth="1"/>
    <col min="5669" max="5669" width="4.140625" customWidth="1"/>
    <col min="5670" max="5670" width="4.42578125" customWidth="1"/>
    <col min="5671" max="5671" width="9.85546875" customWidth="1"/>
    <col min="5672" max="5672" width="4.42578125" customWidth="1"/>
    <col min="5889" max="5889" width="3.28515625" customWidth="1"/>
    <col min="5890" max="5890" width="18.5703125" customWidth="1"/>
    <col min="5891" max="5891" width="3.42578125" customWidth="1"/>
    <col min="5892" max="5892" width="6.140625" customWidth="1"/>
    <col min="5893" max="5893" width="3.140625" customWidth="1"/>
    <col min="5894" max="5902" width="2.7109375" customWidth="1"/>
    <col min="5903" max="5924" width="3" customWidth="1"/>
    <col min="5925" max="5925" width="4.140625" customWidth="1"/>
    <col min="5926" max="5926" width="4.42578125" customWidth="1"/>
    <col min="5927" max="5927" width="9.85546875" customWidth="1"/>
    <col min="5928" max="5928" width="4.42578125" customWidth="1"/>
    <col min="6145" max="6145" width="3.28515625" customWidth="1"/>
    <col min="6146" max="6146" width="18.5703125" customWidth="1"/>
    <col min="6147" max="6147" width="3.42578125" customWidth="1"/>
    <col min="6148" max="6148" width="6.140625" customWidth="1"/>
    <col min="6149" max="6149" width="3.140625" customWidth="1"/>
    <col min="6150" max="6158" width="2.7109375" customWidth="1"/>
    <col min="6159" max="6180" width="3" customWidth="1"/>
    <col min="6181" max="6181" width="4.140625" customWidth="1"/>
    <col min="6182" max="6182" width="4.42578125" customWidth="1"/>
    <col min="6183" max="6183" width="9.85546875" customWidth="1"/>
    <col min="6184" max="6184" width="4.42578125" customWidth="1"/>
    <col min="6401" max="6401" width="3.28515625" customWidth="1"/>
    <col min="6402" max="6402" width="18.5703125" customWidth="1"/>
    <col min="6403" max="6403" width="3.42578125" customWidth="1"/>
    <col min="6404" max="6404" width="6.140625" customWidth="1"/>
    <col min="6405" max="6405" width="3.140625" customWidth="1"/>
    <col min="6406" max="6414" width="2.7109375" customWidth="1"/>
    <col min="6415" max="6436" width="3" customWidth="1"/>
    <col min="6437" max="6437" width="4.140625" customWidth="1"/>
    <col min="6438" max="6438" width="4.42578125" customWidth="1"/>
    <col min="6439" max="6439" width="9.85546875" customWidth="1"/>
    <col min="6440" max="6440" width="4.42578125" customWidth="1"/>
    <col min="6657" max="6657" width="3.28515625" customWidth="1"/>
    <col min="6658" max="6658" width="18.5703125" customWidth="1"/>
    <col min="6659" max="6659" width="3.42578125" customWidth="1"/>
    <col min="6660" max="6660" width="6.140625" customWidth="1"/>
    <col min="6661" max="6661" width="3.140625" customWidth="1"/>
    <col min="6662" max="6670" width="2.7109375" customWidth="1"/>
    <col min="6671" max="6692" width="3" customWidth="1"/>
    <col min="6693" max="6693" width="4.140625" customWidth="1"/>
    <col min="6694" max="6694" width="4.42578125" customWidth="1"/>
    <col min="6695" max="6695" width="9.85546875" customWidth="1"/>
    <col min="6696" max="6696" width="4.42578125" customWidth="1"/>
    <col min="6913" max="6913" width="3.28515625" customWidth="1"/>
    <col min="6914" max="6914" width="18.5703125" customWidth="1"/>
    <col min="6915" max="6915" width="3.42578125" customWidth="1"/>
    <col min="6916" max="6916" width="6.140625" customWidth="1"/>
    <col min="6917" max="6917" width="3.140625" customWidth="1"/>
    <col min="6918" max="6926" width="2.7109375" customWidth="1"/>
    <col min="6927" max="6948" width="3" customWidth="1"/>
    <col min="6949" max="6949" width="4.140625" customWidth="1"/>
    <col min="6950" max="6950" width="4.42578125" customWidth="1"/>
    <col min="6951" max="6951" width="9.85546875" customWidth="1"/>
    <col min="6952" max="6952" width="4.42578125" customWidth="1"/>
    <col min="7169" max="7169" width="3.28515625" customWidth="1"/>
    <col min="7170" max="7170" width="18.5703125" customWidth="1"/>
    <col min="7171" max="7171" width="3.42578125" customWidth="1"/>
    <col min="7172" max="7172" width="6.140625" customWidth="1"/>
    <col min="7173" max="7173" width="3.140625" customWidth="1"/>
    <col min="7174" max="7182" width="2.7109375" customWidth="1"/>
    <col min="7183" max="7204" width="3" customWidth="1"/>
    <col min="7205" max="7205" width="4.140625" customWidth="1"/>
    <col min="7206" max="7206" width="4.42578125" customWidth="1"/>
    <col min="7207" max="7207" width="9.85546875" customWidth="1"/>
    <col min="7208" max="7208" width="4.42578125" customWidth="1"/>
    <col min="7425" max="7425" width="3.28515625" customWidth="1"/>
    <col min="7426" max="7426" width="18.5703125" customWidth="1"/>
    <col min="7427" max="7427" width="3.42578125" customWidth="1"/>
    <col min="7428" max="7428" width="6.140625" customWidth="1"/>
    <col min="7429" max="7429" width="3.140625" customWidth="1"/>
    <col min="7430" max="7438" width="2.7109375" customWidth="1"/>
    <col min="7439" max="7460" width="3" customWidth="1"/>
    <col min="7461" max="7461" width="4.140625" customWidth="1"/>
    <col min="7462" max="7462" width="4.42578125" customWidth="1"/>
    <col min="7463" max="7463" width="9.85546875" customWidth="1"/>
    <col min="7464" max="7464" width="4.42578125" customWidth="1"/>
    <col min="7681" max="7681" width="3.28515625" customWidth="1"/>
    <col min="7682" max="7682" width="18.5703125" customWidth="1"/>
    <col min="7683" max="7683" width="3.42578125" customWidth="1"/>
    <col min="7684" max="7684" width="6.140625" customWidth="1"/>
    <col min="7685" max="7685" width="3.140625" customWidth="1"/>
    <col min="7686" max="7694" width="2.7109375" customWidth="1"/>
    <col min="7695" max="7716" width="3" customWidth="1"/>
    <col min="7717" max="7717" width="4.140625" customWidth="1"/>
    <col min="7718" max="7718" width="4.42578125" customWidth="1"/>
    <col min="7719" max="7719" width="9.85546875" customWidth="1"/>
    <col min="7720" max="7720" width="4.42578125" customWidth="1"/>
    <col min="7937" max="7937" width="3.28515625" customWidth="1"/>
    <col min="7938" max="7938" width="18.5703125" customWidth="1"/>
    <col min="7939" max="7939" width="3.42578125" customWidth="1"/>
    <col min="7940" max="7940" width="6.140625" customWidth="1"/>
    <col min="7941" max="7941" width="3.140625" customWidth="1"/>
    <col min="7942" max="7950" width="2.7109375" customWidth="1"/>
    <col min="7951" max="7972" width="3" customWidth="1"/>
    <col min="7973" max="7973" width="4.140625" customWidth="1"/>
    <col min="7974" max="7974" width="4.42578125" customWidth="1"/>
    <col min="7975" max="7975" width="9.85546875" customWidth="1"/>
    <col min="7976" max="7976" width="4.42578125" customWidth="1"/>
    <col min="8193" max="8193" width="3.28515625" customWidth="1"/>
    <col min="8194" max="8194" width="18.5703125" customWidth="1"/>
    <col min="8195" max="8195" width="3.42578125" customWidth="1"/>
    <col min="8196" max="8196" width="6.140625" customWidth="1"/>
    <col min="8197" max="8197" width="3.140625" customWidth="1"/>
    <col min="8198" max="8206" width="2.7109375" customWidth="1"/>
    <col min="8207" max="8228" width="3" customWidth="1"/>
    <col min="8229" max="8229" width="4.140625" customWidth="1"/>
    <col min="8230" max="8230" width="4.42578125" customWidth="1"/>
    <col min="8231" max="8231" width="9.85546875" customWidth="1"/>
    <col min="8232" max="8232" width="4.42578125" customWidth="1"/>
    <col min="8449" max="8449" width="3.28515625" customWidth="1"/>
    <col min="8450" max="8450" width="18.5703125" customWidth="1"/>
    <col min="8451" max="8451" width="3.42578125" customWidth="1"/>
    <col min="8452" max="8452" width="6.140625" customWidth="1"/>
    <col min="8453" max="8453" width="3.140625" customWidth="1"/>
    <col min="8454" max="8462" width="2.7109375" customWidth="1"/>
    <col min="8463" max="8484" width="3" customWidth="1"/>
    <col min="8485" max="8485" width="4.140625" customWidth="1"/>
    <col min="8486" max="8486" width="4.42578125" customWidth="1"/>
    <col min="8487" max="8487" width="9.85546875" customWidth="1"/>
    <col min="8488" max="8488" width="4.42578125" customWidth="1"/>
    <col min="8705" max="8705" width="3.28515625" customWidth="1"/>
    <col min="8706" max="8706" width="18.5703125" customWidth="1"/>
    <col min="8707" max="8707" width="3.42578125" customWidth="1"/>
    <col min="8708" max="8708" width="6.140625" customWidth="1"/>
    <col min="8709" max="8709" width="3.140625" customWidth="1"/>
    <col min="8710" max="8718" width="2.7109375" customWidth="1"/>
    <col min="8719" max="8740" width="3" customWidth="1"/>
    <col min="8741" max="8741" width="4.140625" customWidth="1"/>
    <col min="8742" max="8742" width="4.42578125" customWidth="1"/>
    <col min="8743" max="8743" width="9.85546875" customWidth="1"/>
    <col min="8744" max="8744" width="4.42578125" customWidth="1"/>
    <col min="8961" max="8961" width="3.28515625" customWidth="1"/>
    <col min="8962" max="8962" width="18.5703125" customWidth="1"/>
    <col min="8963" max="8963" width="3.42578125" customWidth="1"/>
    <col min="8964" max="8964" width="6.140625" customWidth="1"/>
    <col min="8965" max="8965" width="3.140625" customWidth="1"/>
    <col min="8966" max="8974" width="2.7109375" customWidth="1"/>
    <col min="8975" max="8996" width="3" customWidth="1"/>
    <col min="8997" max="8997" width="4.140625" customWidth="1"/>
    <col min="8998" max="8998" width="4.42578125" customWidth="1"/>
    <col min="8999" max="8999" width="9.85546875" customWidth="1"/>
    <col min="9000" max="9000" width="4.42578125" customWidth="1"/>
    <col min="9217" max="9217" width="3.28515625" customWidth="1"/>
    <col min="9218" max="9218" width="18.5703125" customWidth="1"/>
    <col min="9219" max="9219" width="3.42578125" customWidth="1"/>
    <col min="9220" max="9220" width="6.140625" customWidth="1"/>
    <col min="9221" max="9221" width="3.140625" customWidth="1"/>
    <col min="9222" max="9230" width="2.7109375" customWidth="1"/>
    <col min="9231" max="9252" width="3" customWidth="1"/>
    <col min="9253" max="9253" width="4.140625" customWidth="1"/>
    <col min="9254" max="9254" width="4.42578125" customWidth="1"/>
    <col min="9255" max="9255" width="9.85546875" customWidth="1"/>
    <col min="9256" max="9256" width="4.42578125" customWidth="1"/>
    <col min="9473" max="9473" width="3.28515625" customWidth="1"/>
    <col min="9474" max="9474" width="18.5703125" customWidth="1"/>
    <col min="9475" max="9475" width="3.42578125" customWidth="1"/>
    <col min="9476" max="9476" width="6.140625" customWidth="1"/>
    <col min="9477" max="9477" width="3.140625" customWidth="1"/>
    <col min="9478" max="9486" width="2.7109375" customWidth="1"/>
    <col min="9487" max="9508" width="3" customWidth="1"/>
    <col min="9509" max="9509" width="4.140625" customWidth="1"/>
    <col min="9510" max="9510" width="4.42578125" customWidth="1"/>
    <col min="9511" max="9511" width="9.85546875" customWidth="1"/>
    <col min="9512" max="9512" width="4.42578125" customWidth="1"/>
    <col min="9729" max="9729" width="3.28515625" customWidth="1"/>
    <col min="9730" max="9730" width="18.5703125" customWidth="1"/>
    <col min="9731" max="9731" width="3.42578125" customWidth="1"/>
    <col min="9732" max="9732" width="6.140625" customWidth="1"/>
    <col min="9733" max="9733" width="3.140625" customWidth="1"/>
    <col min="9734" max="9742" width="2.7109375" customWidth="1"/>
    <col min="9743" max="9764" width="3" customWidth="1"/>
    <col min="9765" max="9765" width="4.140625" customWidth="1"/>
    <col min="9766" max="9766" width="4.42578125" customWidth="1"/>
    <col min="9767" max="9767" width="9.85546875" customWidth="1"/>
    <col min="9768" max="9768" width="4.42578125" customWidth="1"/>
    <col min="9985" max="9985" width="3.28515625" customWidth="1"/>
    <col min="9986" max="9986" width="18.5703125" customWidth="1"/>
    <col min="9987" max="9987" width="3.42578125" customWidth="1"/>
    <col min="9988" max="9988" width="6.140625" customWidth="1"/>
    <col min="9989" max="9989" width="3.140625" customWidth="1"/>
    <col min="9990" max="9998" width="2.7109375" customWidth="1"/>
    <col min="9999" max="10020" width="3" customWidth="1"/>
    <col min="10021" max="10021" width="4.140625" customWidth="1"/>
    <col min="10022" max="10022" width="4.42578125" customWidth="1"/>
    <col min="10023" max="10023" width="9.85546875" customWidth="1"/>
    <col min="10024" max="10024" width="4.42578125" customWidth="1"/>
    <col min="10241" max="10241" width="3.28515625" customWidth="1"/>
    <col min="10242" max="10242" width="18.5703125" customWidth="1"/>
    <col min="10243" max="10243" width="3.42578125" customWidth="1"/>
    <col min="10244" max="10244" width="6.140625" customWidth="1"/>
    <col min="10245" max="10245" width="3.140625" customWidth="1"/>
    <col min="10246" max="10254" width="2.7109375" customWidth="1"/>
    <col min="10255" max="10276" width="3" customWidth="1"/>
    <col min="10277" max="10277" width="4.140625" customWidth="1"/>
    <col min="10278" max="10278" width="4.42578125" customWidth="1"/>
    <col min="10279" max="10279" width="9.85546875" customWidth="1"/>
    <col min="10280" max="10280" width="4.42578125" customWidth="1"/>
    <col min="10497" max="10497" width="3.28515625" customWidth="1"/>
    <col min="10498" max="10498" width="18.5703125" customWidth="1"/>
    <col min="10499" max="10499" width="3.42578125" customWidth="1"/>
    <col min="10500" max="10500" width="6.140625" customWidth="1"/>
    <col min="10501" max="10501" width="3.140625" customWidth="1"/>
    <col min="10502" max="10510" width="2.7109375" customWidth="1"/>
    <col min="10511" max="10532" width="3" customWidth="1"/>
    <col min="10533" max="10533" width="4.140625" customWidth="1"/>
    <col min="10534" max="10534" width="4.42578125" customWidth="1"/>
    <col min="10535" max="10535" width="9.85546875" customWidth="1"/>
    <col min="10536" max="10536" width="4.42578125" customWidth="1"/>
    <col min="10753" max="10753" width="3.28515625" customWidth="1"/>
    <col min="10754" max="10754" width="18.5703125" customWidth="1"/>
    <col min="10755" max="10755" width="3.42578125" customWidth="1"/>
    <col min="10756" max="10756" width="6.140625" customWidth="1"/>
    <col min="10757" max="10757" width="3.140625" customWidth="1"/>
    <col min="10758" max="10766" width="2.7109375" customWidth="1"/>
    <col min="10767" max="10788" width="3" customWidth="1"/>
    <col min="10789" max="10789" width="4.140625" customWidth="1"/>
    <col min="10790" max="10790" width="4.42578125" customWidth="1"/>
    <col min="10791" max="10791" width="9.85546875" customWidth="1"/>
    <col min="10792" max="10792" width="4.42578125" customWidth="1"/>
    <col min="11009" max="11009" width="3.28515625" customWidth="1"/>
    <col min="11010" max="11010" width="18.5703125" customWidth="1"/>
    <col min="11011" max="11011" width="3.42578125" customWidth="1"/>
    <col min="11012" max="11012" width="6.140625" customWidth="1"/>
    <col min="11013" max="11013" width="3.140625" customWidth="1"/>
    <col min="11014" max="11022" width="2.7109375" customWidth="1"/>
    <col min="11023" max="11044" width="3" customWidth="1"/>
    <col min="11045" max="11045" width="4.140625" customWidth="1"/>
    <col min="11046" max="11046" width="4.42578125" customWidth="1"/>
    <col min="11047" max="11047" width="9.85546875" customWidth="1"/>
    <col min="11048" max="11048" width="4.42578125" customWidth="1"/>
    <col min="11265" max="11265" width="3.28515625" customWidth="1"/>
    <col min="11266" max="11266" width="18.5703125" customWidth="1"/>
    <col min="11267" max="11267" width="3.42578125" customWidth="1"/>
    <col min="11268" max="11268" width="6.140625" customWidth="1"/>
    <col min="11269" max="11269" width="3.140625" customWidth="1"/>
    <col min="11270" max="11278" width="2.7109375" customWidth="1"/>
    <col min="11279" max="11300" width="3" customWidth="1"/>
    <col min="11301" max="11301" width="4.140625" customWidth="1"/>
    <col min="11302" max="11302" width="4.42578125" customWidth="1"/>
    <col min="11303" max="11303" width="9.85546875" customWidth="1"/>
    <col min="11304" max="11304" width="4.42578125" customWidth="1"/>
    <col min="11521" max="11521" width="3.28515625" customWidth="1"/>
    <col min="11522" max="11522" width="18.5703125" customWidth="1"/>
    <col min="11523" max="11523" width="3.42578125" customWidth="1"/>
    <col min="11524" max="11524" width="6.140625" customWidth="1"/>
    <col min="11525" max="11525" width="3.140625" customWidth="1"/>
    <col min="11526" max="11534" width="2.7109375" customWidth="1"/>
    <col min="11535" max="11556" width="3" customWidth="1"/>
    <col min="11557" max="11557" width="4.140625" customWidth="1"/>
    <col min="11558" max="11558" width="4.42578125" customWidth="1"/>
    <col min="11559" max="11559" width="9.85546875" customWidth="1"/>
    <col min="11560" max="11560" width="4.42578125" customWidth="1"/>
    <col min="11777" max="11777" width="3.28515625" customWidth="1"/>
    <col min="11778" max="11778" width="18.5703125" customWidth="1"/>
    <col min="11779" max="11779" width="3.42578125" customWidth="1"/>
    <col min="11780" max="11780" width="6.140625" customWidth="1"/>
    <col min="11781" max="11781" width="3.140625" customWidth="1"/>
    <col min="11782" max="11790" width="2.7109375" customWidth="1"/>
    <col min="11791" max="11812" width="3" customWidth="1"/>
    <col min="11813" max="11813" width="4.140625" customWidth="1"/>
    <col min="11814" max="11814" width="4.42578125" customWidth="1"/>
    <col min="11815" max="11815" width="9.85546875" customWidth="1"/>
    <col min="11816" max="11816" width="4.42578125" customWidth="1"/>
    <col min="12033" max="12033" width="3.28515625" customWidth="1"/>
    <col min="12034" max="12034" width="18.5703125" customWidth="1"/>
    <col min="12035" max="12035" width="3.42578125" customWidth="1"/>
    <col min="12036" max="12036" width="6.140625" customWidth="1"/>
    <col min="12037" max="12037" width="3.140625" customWidth="1"/>
    <col min="12038" max="12046" width="2.7109375" customWidth="1"/>
    <col min="12047" max="12068" width="3" customWidth="1"/>
    <col min="12069" max="12069" width="4.140625" customWidth="1"/>
    <col min="12070" max="12070" width="4.42578125" customWidth="1"/>
    <col min="12071" max="12071" width="9.85546875" customWidth="1"/>
    <col min="12072" max="12072" width="4.42578125" customWidth="1"/>
    <col min="12289" max="12289" width="3.28515625" customWidth="1"/>
    <col min="12290" max="12290" width="18.5703125" customWidth="1"/>
    <col min="12291" max="12291" width="3.42578125" customWidth="1"/>
    <col min="12292" max="12292" width="6.140625" customWidth="1"/>
    <col min="12293" max="12293" width="3.140625" customWidth="1"/>
    <col min="12294" max="12302" width="2.7109375" customWidth="1"/>
    <col min="12303" max="12324" width="3" customWidth="1"/>
    <col min="12325" max="12325" width="4.140625" customWidth="1"/>
    <col min="12326" max="12326" width="4.42578125" customWidth="1"/>
    <col min="12327" max="12327" width="9.85546875" customWidth="1"/>
    <col min="12328" max="12328" width="4.42578125" customWidth="1"/>
    <col min="12545" max="12545" width="3.28515625" customWidth="1"/>
    <col min="12546" max="12546" width="18.5703125" customWidth="1"/>
    <col min="12547" max="12547" width="3.42578125" customWidth="1"/>
    <col min="12548" max="12548" width="6.140625" customWidth="1"/>
    <col min="12549" max="12549" width="3.140625" customWidth="1"/>
    <col min="12550" max="12558" width="2.7109375" customWidth="1"/>
    <col min="12559" max="12580" width="3" customWidth="1"/>
    <col min="12581" max="12581" width="4.140625" customWidth="1"/>
    <col min="12582" max="12582" width="4.42578125" customWidth="1"/>
    <col min="12583" max="12583" width="9.85546875" customWidth="1"/>
    <col min="12584" max="12584" width="4.42578125" customWidth="1"/>
    <col min="12801" max="12801" width="3.28515625" customWidth="1"/>
    <col min="12802" max="12802" width="18.5703125" customWidth="1"/>
    <col min="12803" max="12803" width="3.42578125" customWidth="1"/>
    <col min="12804" max="12804" width="6.140625" customWidth="1"/>
    <col min="12805" max="12805" width="3.140625" customWidth="1"/>
    <col min="12806" max="12814" width="2.7109375" customWidth="1"/>
    <col min="12815" max="12836" width="3" customWidth="1"/>
    <col min="12837" max="12837" width="4.140625" customWidth="1"/>
    <col min="12838" max="12838" width="4.42578125" customWidth="1"/>
    <col min="12839" max="12839" width="9.85546875" customWidth="1"/>
    <col min="12840" max="12840" width="4.42578125" customWidth="1"/>
    <col min="13057" max="13057" width="3.28515625" customWidth="1"/>
    <col min="13058" max="13058" width="18.5703125" customWidth="1"/>
    <col min="13059" max="13059" width="3.42578125" customWidth="1"/>
    <col min="13060" max="13060" width="6.140625" customWidth="1"/>
    <col min="13061" max="13061" width="3.140625" customWidth="1"/>
    <col min="13062" max="13070" width="2.7109375" customWidth="1"/>
    <col min="13071" max="13092" width="3" customWidth="1"/>
    <col min="13093" max="13093" width="4.140625" customWidth="1"/>
    <col min="13094" max="13094" width="4.42578125" customWidth="1"/>
    <col min="13095" max="13095" width="9.85546875" customWidth="1"/>
    <col min="13096" max="13096" width="4.42578125" customWidth="1"/>
    <col min="13313" max="13313" width="3.28515625" customWidth="1"/>
    <col min="13314" max="13314" width="18.5703125" customWidth="1"/>
    <col min="13315" max="13315" width="3.42578125" customWidth="1"/>
    <col min="13316" max="13316" width="6.140625" customWidth="1"/>
    <col min="13317" max="13317" width="3.140625" customWidth="1"/>
    <col min="13318" max="13326" width="2.7109375" customWidth="1"/>
    <col min="13327" max="13348" width="3" customWidth="1"/>
    <col min="13349" max="13349" width="4.140625" customWidth="1"/>
    <col min="13350" max="13350" width="4.42578125" customWidth="1"/>
    <col min="13351" max="13351" width="9.85546875" customWidth="1"/>
    <col min="13352" max="13352" width="4.42578125" customWidth="1"/>
    <col min="13569" max="13569" width="3.28515625" customWidth="1"/>
    <col min="13570" max="13570" width="18.5703125" customWidth="1"/>
    <col min="13571" max="13571" width="3.42578125" customWidth="1"/>
    <col min="13572" max="13572" width="6.140625" customWidth="1"/>
    <col min="13573" max="13573" width="3.140625" customWidth="1"/>
    <col min="13574" max="13582" width="2.7109375" customWidth="1"/>
    <col min="13583" max="13604" width="3" customWidth="1"/>
    <col min="13605" max="13605" width="4.140625" customWidth="1"/>
    <col min="13606" max="13606" width="4.42578125" customWidth="1"/>
    <col min="13607" max="13607" width="9.85546875" customWidth="1"/>
    <col min="13608" max="13608" width="4.42578125" customWidth="1"/>
    <col min="13825" max="13825" width="3.28515625" customWidth="1"/>
    <col min="13826" max="13826" width="18.5703125" customWidth="1"/>
    <col min="13827" max="13827" width="3.42578125" customWidth="1"/>
    <col min="13828" max="13828" width="6.140625" customWidth="1"/>
    <col min="13829" max="13829" width="3.140625" customWidth="1"/>
    <col min="13830" max="13838" width="2.7109375" customWidth="1"/>
    <col min="13839" max="13860" width="3" customWidth="1"/>
    <col min="13861" max="13861" width="4.140625" customWidth="1"/>
    <col min="13862" max="13862" width="4.42578125" customWidth="1"/>
    <col min="13863" max="13863" width="9.85546875" customWidth="1"/>
    <col min="13864" max="13864" width="4.42578125" customWidth="1"/>
    <col min="14081" max="14081" width="3.28515625" customWidth="1"/>
    <col min="14082" max="14082" width="18.5703125" customWidth="1"/>
    <col min="14083" max="14083" width="3.42578125" customWidth="1"/>
    <col min="14084" max="14084" width="6.140625" customWidth="1"/>
    <col min="14085" max="14085" width="3.140625" customWidth="1"/>
    <col min="14086" max="14094" width="2.7109375" customWidth="1"/>
    <col min="14095" max="14116" width="3" customWidth="1"/>
    <col min="14117" max="14117" width="4.140625" customWidth="1"/>
    <col min="14118" max="14118" width="4.42578125" customWidth="1"/>
    <col min="14119" max="14119" width="9.85546875" customWidth="1"/>
    <col min="14120" max="14120" width="4.42578125" customWidth="1"/>
    <col min="14337" max="14337" width="3.28515625" customWidth="1"/>
    <col min="14338" max="14338" width="18.5703125" customWidth="1"/>
    <col min="14339" max="14339" width="3.42578125" customWidth="1"/>
    <col min="14340" max="14340" width="6.140625" customWidth="1"/>
    <col min="14341" max="14341" width="3.140625" customWidth="1"/>
    <col min="14342" max="14350" width="2.7109375" customWidth="1"/>
    <col min="14351" max="14372" width="3" customWidth="1"/>
    <col min="14373" max="14373" width="4.140625" customWidth="1"/>
    <col min="14374" max="14374" width="4.42578125" customWidth="1"/>
    <col min="14375" max="14375" width="9.85546875" customWidth="1"/>
    <col min="14376" max="14376" width="4.42578125" customWidth="1"/>
    <col min="14593" max="14593" width="3.28515625" customWidth="1"/>
    <col min="14594" max="14594" width="18.5703125" customWidth="1"/>
    <col min="14595" max="14595" width="3.42578125" customWidth="1"/>
    <col min="14596" max="14596" width="6.140625" customWidth="1"/>
    <col min="14597" max="14597" width="3.140625" customWidth="1"/>
    <col min="14598" max="14606" width="2.7109375" customWidth="1"/>
    <col min="14607" max="14628" width="3" customWidth="1"/>
    <col min="14629" max="14629" width="4.140625" customWidth="1"/>
    <col min="14630" max="14630" width="4.42578125" customWidth="1"/>
    <col min="14631" max="14631" width="9.85546875" customWidth="1"/>
    <col min="14632" max="14632" width="4.42578125" customWidth="1"/>
    <col min="14849" max="14849" width="3.28515625" customWidth="1"/>
    <col min="14850" max="14850" width="18.5703125" customWidth="1"/>
    <col min="14851" max="14851" width="3.42578125" customWidth="1"/>
    <col min="14852" max="14852" width="6.140625" customWidth="1"/>
    <col min="14853" max="14853" width="3.140625" customWidth="1"/>
    <col min="14854" max="14862" width="2.7109375" customWidth="1"/>
    <col min="14863" max="14884" width="3" customWidth="1"/>
    <col min="14885" max="14885" width="4.140625" customWidth="1"/>
    <col min="14886" max="14886" width="4.42578125" customWidth="1"/>
    <col min="14887" max="14887" width="9.85546875" customWidth="1"/>
    <col min="14888" max="14888" width="4.42578125" customWidth="1"/>
    <col min="15105" max="15105" width="3.28515625" customWidth="1"/>
    <col min="15106" max="15106" width="18.5703125" customWidth="1"/>
    <col min="15107" max="15107" width="3.42578125" customWidth="1"/>
    <col min="15108" max="15108" width="6.140625" customWidth="1"/>
    <col min="15109" max="15109" width="3.140625" customWidth="1"/>
    <col min="15110" max="15118" width="2.7109375" customWidth="1"/>
    <col min="15119" max="15140" width="3" customWidth="1"/>
    <col min="15141" max="15141" width="4.140625" customWidth="1"/>
    <col min="15142" max="15142" width="4.42578125" customWidth="1"/>
    <col min="15143" max="15143" width="9.85546875" customWidth="1"/>
    <col min="15144" max="15144" width="4.42578125" customWidth="1"/>
    <col min="15361" max="15361" width="3.28515625" customWidth="1"/>
    <col min="15362" max="15362" width="18.5703125" customWidth="1"/>
    <col min="15363" max="15363" width="3.42578125" customWidth="1"/>
    <col min="15364" max="15364" width="6.140625" customWidth="1"/>
    <col min="15365" max="15365" width="3.140625" customWidth="1"/>
    <col min="15366" max="15374" width="2.7109375" customWidth="1"/>
    <col min="15375" max="15396" width="3" customWidth="1"/>
    <col min="15397" max="15397" width="4.140625" customWidth="1"/>
    <col min="15398" max="15398" width="4.42578125" customWidth="1"/>
    <col min="15399" max="15399" width="9.85546875" customWidth="1"/>
    <col min="15400" max="15400" width="4.42578125" customWidth="1"/>
    <col min="15617" max="15617" width="3.28515625" customWidth="1"/>
    <col min="15618" max="15618" width="18.5703125" customWidth="1"/>
    <col min="15619" max="15619" width="3.42578125" customWidth="1"/>
    <col min="15620" max="15620" width="6.140625" customWidth="1"/>
    <col min="15621" max="15621" width="3.140625" customWidth="1"/>
    <col min="15622" max="15630" width="2.7109375" customWidth="1"/>
    <col min="15631" max="15652" width="3" customWidth="1"/>
    <col min="15653" max="15653" width="4.140625" customWidth="1"/>
    <col min="15654" max="15654" width="4.42578125" customWidth="1"/>
    <col min="15655" max="15655" width="9.85546875" customWidth="1"/>
    <col min="15656" max="15656" width="4.42578125" customWidth="1"/>
    <col min="15873" max="15873" width="3.28515625" customWidth="1"/>
    <col min="15874" max="15874" width="18.5703125" customWidth="1"/>
    <col min="15875" max="15875" width="3.42578125" customWidth="1"/>
    <col min="15876" max="15876" width="6.140625" customWidth="1"/>
    <col min="15877" max="15877" width="3.140625" customWidth="1"/>
    <col min="15878" max="15886" width="2.7109375" customWidth="1"/>
    <col min="15887" max="15908" width="3" customWidth="1"/>
    <col min="15909" max="15909" width="4.140625" customWidth="1"/>
    <col min="15910" max="15910" width="4.42578125" customWidth="1"/>
    <col min="15911" max="15911" width="9.85546875" customWidth="1"/>
    <col min="15912" max="15912" width="4.42578125" customWidth="1"/>
    <col min="16129" max="16129" width="3.28515625" customWidth="1"/>
    <col min="16130" max="16130" width="18.5703125" customWidth="1"/>
    <col min="16131" max="16131" width="3.42578125" customWidth="1"/>
    <col min="16132" max="16132" width="6.140625" customWidth="1"/>
    <col min="16133" max="16133" width="3.140625" customWidth="1"/>
    <col min="16134" max="16142" width="2.7109375" customWidth="1"/>
    <col min="16143" max="16164" width="3" customWidth="1"/>
    <col min="16165" max="16165" width="4.140625" customWidth="1"/>
    <col min="16166" max="16166" width="4.42578125" customWidth="1"/>
    <col min="16167" max="16167" width="9.85546875" customWidth="1"/>
    <col min="16168" max="16168" width="4.42578125" customWidth="1"/>
  </cols>
  <sheetData>
    <row r="1" spans="1:84" ht="15" customHeight="1" x14ac:dyDescent="0.35">
      <c r="B1" s="161">
        <v>43221</v>
      </c>
      <c r="C1" s="162" t="s">
        <v>0</v>
      </c>
      <c r="D1" s="162"/>
      <c r="E1" s="162"/>
      <c r="F1" s="162"/>
      <c r="G1" s="162"/>
      <c r="I1" s="162"/>
      <c r="J1" s="162"/>
      <c r="K1" s="162"/>
      <c r="L1" s="162"/>
      <c r="M1" s="162"/>
      <c r="N1" s="162"/>
      <c r="O1" s="162"/>
      <c r="R1" s="163"/>
      <c r="T1" s="162"/>
      <c r="U1" s="162"/>
      <c r="W1" s="162"/>
      <c r="X1" s="162"/>
      <c r="Y1" s="162"/>
      <c r="Z1" s="162"/>
      <c r="AA1" s="162"/>
      <c r="AB1" s="162"/>
      <c r="AC1" s="162"/>
      <c r="AD1" s="162"/>
      <c r="AE1" s="162" t="s">
        <v>57</v>
      </c>
      <c r="AF1" s="162"/>
      <c r="AG1" s="162"/>
      <c r="AH1" s="162"/>
      <c r="AI1" s="162"/>
      <c r="AJ1" s="162"/>
      <c r="AK1" s="162"/>
      <c r="AS1" s="164"/>
      <c r="AT1" s="164"/>
      <c r="AU1" s="164"/>
      <c r="AV1" s="164"/>
      <c r="AW1" s="164"/>
      <c r="AX1" s="164"/>
      <c r="AY1" s="164"/>
      <c r="BH1" s="164"/>
      <c r="BI1" s="164"/>
      <c r="BJ1" s="164"/>
      <c r="BK1" s="164"/>
      <c r="BL1" s="164"/>
    </row>
    <row r="2" spans="1:84" ht="15" customHeight="1" x14ac:dyDescent="0.35">
      <c r="A2" s="162"/>
      <c r="B2" s="5" t="str">
        <f>DAY(EOMONTH(B1,0))&amp; " дней в месяце"</f>
        <v>31 дней в месяце</v>
      </c>
      <c r="C2" s="162" t="s">
        <v>1</v>
      </c>
      <c r="F2" s="162"/>
      <c r="G2" s="162"/>
      <c r="H2" s="162"/>
      <c r="I2" s="162"/>
      <c r="J2" s="162"/>
      <c r="K2" s="7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S2" s="164"/>
      <c r="AT2" s="164"/>
      <c r="AU2" s="164"/>
      <c r="AV2" s="164"/>
      <c r="AW2" s="164"/>
      <c r="AX2" s="164"/>
      <c r="AY2" s="164"/>
      <c r="BH2" s="164"/>
      <c r="BI2" s="164"/>
      <c r="BJ2" s="164"/>
      <c r="BK2" s="164"/>
      <c r="BL2" s="164"/>
    </row>
    <row r="3" spans="1:84" ht="15" customHeight="1" x14ac:dyDescent="0.35">
      <c r="A3" s="162"/>
      <c r="B3" s="5"/>
      <c r="C3" s="165" t="str">
        <f>TEXT(B1,"[$-422] ММММ ;@")</f>
        <v xml:space="preserve"> травень 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W3" s="162"/>
      <c r="X3" s="162"/>
      <c r="Y3" s="162"/>
      <c r="AA3" s="162"/>
      <c r="AB3" s="162" t="s">
        <v>58</v>
      </c>
      <c r="AC3" s="162"/>
      <c r="AD3" s="162"/>
      <c r="AE3" s="162"/>
      <c r="AF3" s="162"/>
      <c r="AG3" s="162"/>
      <c r="AH3" s="162"/>
      <c r="AI3" s="162"/>
      <c r="AJ3" s="162"/>
      <c r="AK3" s="162"/>
      <c r="AS3" s="164"/>
      <c r="AT3" s="164"/>
      <c r="AU3" s="164"/>
      <c r="AV3" s="164"/>
      <c r="AW3" s="164"/>
      <c r="AX3" s="164"/>
      <c r="AY3" s="164"/>
      <c r="BH3" s="164"/>
      <c r="BI3" s="164"/>
      <c r="BJ3" s="164"/>
      <c r="BK3" s="164"/>
      <c r="BL3" s="164"/>
    </row>
    <row r="4" spans="1:84" ht="15" customHeight="1" x14ac:dyDescent="0.35">
      <c r="A4" s="162"/>
      <c r="B4" s="166" t="str">
        <f>NETWORKDAYS(EOMONTH(B1,-1)+1,EOMONTH(B1,0))&amp; " рабочий день"</f>
        <v>23 рабочий день</v>
      </c>
      <c r="C4" s="167">
        <v>21</v>
      </c>
      <c r="D4" s="168" t="str">
        <f>"д"&amp;IF(AND(LEN(C4)&gt;1,--RIGHT(C4,2)&gt;=10,--RIGHT(C4,2)&lt;=19),"ней",LOOKUP(--RIGHT(C4,1),{0,1,2,5},{"ней","ень","ня","ней"}))</f>
        <v>день</v>
      </c>
      <c r="E4" s="169"/>
      <c r="F4" s="162"/>
      <c r="G4" s="162"/>
      <c r="H4" s="162"/>
      <c r="I4" s="162"/>
      <c r="J4" s="162"/>
      <c r="K4" s="162"/>
      <c r="L4" s="162"/>
      <c r="M4" s="162"/>
      <c r="O4" s="162"/>
      <c r="P4" s="162"/>
      <c r="R4" s="162"/>
      <c r="S4" s="162"/>
      <c r="T4" s="162"/>
      <c r="V4" s="17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2"/>
      <c r="AH4" s="162"/>
      <c r="AI4" s="162"/>
      <c r="AJ4" s="162"/>
      <c r="AK4" s="162"/>
      <c r="AR4" s="22"/>
      <c r="AS4" s="445"/>
      <c r="AT4" s="445"/>
      <c r="AU4" s="445"/>
      <c r="AV4" s="445"/>
      <c r="AW4" s="445"/>
      <c r="AX4" s="445"/>
      <c r="AY4" s="445"/>
      <c r="AZ4" s="22"/>
      <c r="BA4" s="22"/>
      <c r="BB4" s="22"/>
      <c r="BC4" s="22"/>
      <c r="BD4" s="22"/>
      <c r="BE4" s="22"/>
      <c r="BF4" s="22"/>
      <c r="BG4" s="22"/>
      <c r="BH4" s="445"/>
      <c r="BI4" s="445"/>
      <c r="BJ4" s="445"/>
      <c r="BK4" s="445"/>
      <c r="BL4" s="445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</row>
    <row r="5" spans="1:84" ht="15" customHeight="1" x14ac:dyDescent="0.35">
      <c r="A5" s="162"/>
      <c r="B5" s="166" t="str">
        <f>IF(B4&lt;&gt;"",LOOKUP(9^9,--MID(B4,1,ROW($1:$4)))*LOOKUP(9^9,--MID(8,1,ROW($1:$4)))&amp;" рабочих часов","")</f>
        <v>184 рабочих часов</v>
      </c>
      <c r="C5" s="170">
        <f>(C4*8)-1</f>
        <v>167</v>
      </c>
      <c r="D5" s="171" t="s">
        <v>2</v>
      </c>
      <c r="E5" s="169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AC5" s="172" t="s">
        <v>59</v>
      </c>
      <c r="AD5" s="162"/>
      <c r="AE5" s="163"/>
      <c r="AF5" s="165" t="str">
        <f>TEXT(EDATE(B1,1),"[$-422]ММММ")</f>
        <v>червень</v>
      </c>
      <c r="AG5" s="162"/>
      <c r="AH5" s="162"/>
      <c r="AI5" s="162"/>
      <c r="AJ5" s="162"/>
      <c r="AK5" s="162"/>
      <c r="AQ5" s="173"/>
      <c r="AR5" s="22"/>
      <c r="AS5" s="445"/>
      <c r="AT5" s="445"/>
      <c r="AU5" s="445"/>
      <c r="AV5" s="445"/>
      <c r="AW5" s="445"/>
      <c r="AX5" s="445"/>
      <c r="AY5" s="445"/>
      <c r="AZ5" s="22"/>
      <c r="BA5" s="22"/>
      <c r="BB5" s="22"/>
      <c r="BC5" s="22"/>
      <c r="BD5" s="22"/>
      <c r="BE5" s="22"/>
      <c r="BF5" s="22"/>
      <c r="BG5" s="22"/>
      <c r="BH5" s="445"/>
      <c r="BI5" s="445"/>
      <c r="BJ5" s="445"/>
      <c r="BK5" s="445"/>
      <c r="BL5" s="445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</row>
    <row r="6" spans="1:84" ht="15" customHeight="1" x14ac:dyDescent="0.35">
      <c r="A6" s="164"/>
      <c r="B6" s="164"/>
      <c r="C6" s="164"/>
      <c r="D6" s="164"/>
      <c r="M6" s="164"/>
      <c r="N6" s="164"/>
      <c r="AF6" t="str">
        <f>TEXT(EDATE(B1,1),"ММММ")</f>
        <v>Июнь</v>
      </c>
      <c r="AK6" s="174"/>
      <c r="AN6" s="175"/>
      <c r="AO6" s="176"/>
      <c r="AP6" s="177" t="s">
        <v>5</v>
      </c>
      <c r="AQ6" s="439" t="s">
        <v>5</v>
      </c>
      <c r="AR6" s="22"/>
      <c r="AS6" s="445"/>
      <c r="AT6" s="445"/>
      <c r="AU6" s="445"/>
      <c r="AV6" s="445"/>
      <c r="AW6" s="445"/>
      <c r="AX6" s="445"/>
      <c r="AY6" s="445"/>
      <c r="AZ6" s="22"/>
      <c r="BA6" s="22"/>
      <c r="BB6" s="22"/>
      <c r="BC6" s="22"/>
      <c r="BD6" s="22"/>
      <c r="BE6" s="22"/>
      <c r="BF6" s="22"/>
      <c r="BG6" s="22"/>
      <c r="BH6" s="445"/>
      <c r="BI6" s="445"/>
      <c r="BJ6" s="445"/>
      <c r="BK6" s="445"/>
      <c r="BL6" s="445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</row>
    <row r="7" spans="1:84" ht="15" customHeight="1" x14ac:dyDescent="0.35">
      <c r="A7" s="16"/>
      <c r="B7" s="17"/>
      <c r="AN7" s="180"/>
      <c r="AO7" s="181"/>
      <c r="AP7" s="182" t="s">
        <v>6</v>
      </c>
      <c r="AQ7" s="439" t="s">
        <v>7</v>
      </c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451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</row>
    <row r="8" spans="1:84" ht="15" customHeight="1" x14ac:dyDescent="0.3">
      <c r="B8" s="31" t="s">
        <v>8</v>
      </c>
      <c r="C8" s="32" t="str">
        <f>C3</f>
        <v xml:space="preserve"> травень </v>
      </c>
      <c r="H8" s="16" t="s">
        <v>9</v>
      </c>
      <c r="AN8" s="180"/>
      <c r="AO8" s="181"/>
      <c r="AP8" s="182" t="s">
        <v>10</v>
      </c>
      <c r="AQ8" s="439" t="s">
        <v>2</v>
      </c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451"/>
      <c r="BD8" s="22"/>
      <c r="BE8" s="22"/>
      <c r="BF8" s="22"/>
      <c r="BG8" s="22"/>
      <c r="BH8" s="45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</row>
    <row r="9" spans="1:84" ht="15" customHeight="1" x14ac:dyDescent="0.25">
      <c r="A9" s="183"/>
      <c r="B9" s="183"/>
      <c r="C9" s="184" t="s">
        <v>61</v>
      </c>
      <c r="D9" s="345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 t="s">
        <v>13</v>
      </c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7"/>
      <c r="AJ9" s="188" t="s">
        <v>14</v>
      </c>
      <c r="AK9" s="189" t="s">
        <v>15</v>
      </c>
      <c r="AL9" s="188" t="s">
        <v>16</v>
      </c>
      <c r="AN9" s="180"/>
      <c r="AO9" s="181"/>
      <c r="AP9" s="190" t="s">
        <v>17</v>
      </c>
      <c r="AQ9" s="440" t="s">
        <v>18</v>
      </c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451"/>
      <c r="BD9" s="453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</row>
    <row r="10" spans="1:84" ht="15" customHeight="1" x14ac:dyDescent="0.25">
      <c r="A10" s="192" t="s">
        <v>19</v>
      </c>
      <c r="B10" s="192" t="s">
        <v>20</v>
      </c>
      <c r="C10" s="193" t="s">
        <v>62</v>
      </c>
      <c r="D10" s="346" t="s">
        <v>23</v>
      </c>
      <c r="E10" s="195">
        <f>DATE(YEAR($B$1),MONTH($B$1),COLUMN(A1))</f>
        <v>43221</v>
      </c>
      <c r="F10" s="195">
        <f t="shared" ref="F10:AI10" si="0">DATE(YEAR($B$1),MONTH($B$1),COLUMN(B1))</f>
        <v>43222</v>
      </c>
      <c r="G10" s="195">
        <f t="shared" si="0"/>
        <v>43223</v>
      </c>
      <c r="H10" s="195">
        <f t="shared" si="0"/>
        <v>43224</v>
      </c>
      <c r="I10" s="195">
        <f t="shared" si="0"/>
        <v>43225</v>
      </c>
      <c r="J10" s="195">
        <f t="shared" si="0"/>
        <v>43226</v>
      </c>
      <c r="K10" s="195">
        <f t="shared" si="0"/>
        <v>43227</v>
      </c>
      <c r="L10" s="195">
        <f t="shared" si="0"/>
        <v>43228</v>
      </c>
      <c r="M10" s="195">
        <f t="shared" si="0"/>
        <v>43229</v>
      </c>
      <c r="N10" s="195">
        <f t="shared" si="0"/>
        <v>43230</v>
      </c>
      <c r="O10" s="195">
        <f t="shared" si="0"/>
        <v>43231</v>
      </c>
      <c r="P10" s="195">
        <f t="shared" si="0"/>
        <v>43232</v>
      </c>
      <c r="Q10" s="195">
        <f t="shared" si="0"/>
        <v>43233</v>
      </c>
      <c r="R10" s="195">
        <f t="shared" si="0"/>
        <v>43234</v>
      </c>
      <c r="S10" s="195">
        <f t="shared" si="0"/>
        <v>43235</v>
      </c>
      <c r="T10" s="195">
        <f t="shared" si="0"/>
        <v>43236</v>
      </c>
      <c r="U10" s="195">
        <f t="shared" si="0"/>
        <v>43237</v>
      </c>
      <c r="V10" s="195">
        <f t="shared" si="0"/>
        <v>43238</v>
      </c>
      <c r="W10" s="195">
        <f t="shared" si="0"/>
        <v>43239</v>
      </c>
      <c r="X10" s="195">
        <f t="shared" si="0"/>
        <v>43240</v>
      </c>
      <c r="Y10" s="195">
        <f t="shared" si="0"/>
        <v>43241</v>
      </c>
      <c r="Z10" s="195">
        <f t="shared" si="0"/>
        <v>43242</v>
      </c>
      <c r="AA10" s="195">
        <f t="shared" si="0"/>
        <v>43243</v>
      </c>
      <c r="AB10" s="195">
        <f t="shared" si="0"/>
        <v>43244</v>
      </c>
      <c r="AC10" s="195">
        <f t="shared" si="0"/>
        <v>43245</v>
      </c>
      <c r="AD10" s="195">
        <f t="shared" si="0"/>
        <v>43246</v>
      </c>
      <c r="AE10" s="195">
        <f t="shared" si="0"/>
        <v>43247</v>
      </c>
      <c r="AF10" s="195">
        <f t="shared" si="0"/>
        <v>43248</v>
      </c>
      <c r="AG10" s="195">
        <f t="shared" si="0"/>
        <v>43249</v>
      </c>
      <c r="AH10" s="195">
        <f t="shared" si="0"/>
        <v>43250</v>
      </c>
      <c r="AI10" s="196">
        <f t="shared" si="0"/>
        <v>43251</v>
      </c>
      <c r="AJ10" s="197" t="s">
        <v>24</v>
      </c>
      <c r="AK10" s="194" t="s">
        <v>25</v>
      </c>
      <c r="AL10" s="197" t="s">
        <v>26</v>
      </c>
      <c r="AN10" s="198" t="str">
        <f t="shared" ref="AN10:AN38" si="1">IF(B10&lt;&gt;"",B10,"")</f>
        <v>Прізвище І. по-б.</v>
      </c>
      <c r="AO10" s="181"/>
      <c r="AP10" s="190" t="s">
        <v>27</v>
      </c>
      <c r="AQ10" s="441" t="s">
        <v>28</v>
      </c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451"/>
      <c r="BD10" s="451"/>
      <c r="BE10" s="451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</row>
    <row r="11" spans="1:84" ht="16.5" thickBot="1" x14ac:dyDescent="0.3">
      <c r="A11" s="200"/>
      <c r="B11" s="200"/>
      <c r="C11" s="201"/>
      <c r="D11" s="347"/>
      <c r="E11" s="203" t="str">
        <f>TEXT(E10,"ДДД")</f>
        <v>Вт</v>
      </c>
      <c r="F11" s="203" t="str">
        <f t="shared" ref="F11:AI11" si="2">TEXT(F10,"ДДД")</f>
        <v>Ср</v>
      </c>
      <c r="G11" s="203" t="str">
        <f t="shared" si="2"/>
        <v>Чт</v>
      </c>
      <c r="H11" s="203" t="str">
        <f t="shared" si="2"/>
        <v>Пт</v>
      </c>
      <c r="I11" s="203" t="str">
        <f t="shared" si="2"/>
        <v>Сб</v>
      </c>
      <c r="J11" s="203" t="str">
        <f t="shared" si="2"/>
        <v>Вс</v>
      </c>
      <c r="K11" s="203" t="str">
        <f t="shared" si="2"/>
        <v>Пн</v>
      </c>
      <c r="L11" s="203" t="str">
        <f t="shared" si="2"/>
        <v>Вт</v>
      </c>
      <c r="M11" s="203" t="str">
        <f t="shared" si="2"/>
        <v>Ср</v>
      </c>
      <c r="N11" s="203" t="str">
        <f t="shared" si="2"/>
        <v>Чт</v>
      </c>
      <c r="O11" s="203" t="str">
        <f t="shared" si="2"/>
        <v>Пт</v>
      </c>
      <c r="P11" s="203" t="str">
        <f t="shared" si="2"/>
        <v>Сб</v>
      </c>
      <c r="Q11" s="203" t="str">
        <f t="shared" si="2"/>
        <v>Вс</v>
      </c>
      <c r="R11" s="203" t="str">
        <f t="shared" si="2"/>
        <v>Пн</v>
      </c>
      <c r="S11" s="203" t="str">
        <f t="shared" si="2"/>
        <v>Вт</v>
      </c>
      <c r="T11" s="203" t="str">
        <f t="shared" si="2"/>
        <v>Ср</v>
      </c>
      <c r="U11" s="203" t="str">
        <f t="shared" si="2"/>
        <v>Чт</v>
      </c>
      <c r="V11" s="203" t="str">
        <f t="shared" si="2"/>
        <v>Пт</v>
      </c>
      <c r="W11" s="203" t="str">
        <f t="shared" si="2"/>
        <v>Сб</v>
      </c>
      <c r="X11" s="203" t="str">
        <f t="shared" si="2"/>
        <v>Вс</v>
      </c>
      <c r="Y11" s="203" t="str">
        <f t="shared" si="2"/>
        <v>Пн</v>
      </c>
      <c r="Z11" s="203" t="str">
        <f t="shared" si="2"/>
        <v>Вт</v>
      </c>
      <c r="AA11" s="203" t="str">
        <f t="shared" si="2"/>
        <v>Ср</v>
      </c>
      <c r="AB11" s="203" t="str">
        <f t="shared" si="2"/>
        <v>Чт</v>
      </c>
      <c r="AC11" s="203" t="str">
        <f t="shared" si="2"/>
        <v>Пт</v>
      </c>
      <c r="AD11" s="203" t="str">
        <f t="shared" si="2"/>
        <v>Сб</v>
      </c>
      <c r="AE11" s="203" t="str">
        <f t="shared" si="2"/>
        <v>Вс</v>
      </c>
      <c r="AF11" s="203" t="str">
        <f t="shared" si="2"/>
        <v>Пн</v>
      </c>
      <c r="AG11" s="203" t="str">
        <f t="shared" si="2"/>
        <v>Вт</v>
      </c>
      <c r="AH11" s="203" t="str">
        <f t="shared" si="2"/>
        <v>Ср</v>
      </c>
      <c r="AI11" s="204" t="str">
        <f t="shared" si="2"/>
        <v>Чт</v>
      </c>
      <c r="AJ11" s="203" t="s">
        <v>31</v>
      </c>
      <c r="AK11" s="204" t="s">
        <v>32</v>
      </c>
      <c r="AL11" s="203" t="s">
        <v>33</v>
      </c>
      <c r="AN11" s="205" t="str">
        <f t="shared" si="1"/>
        <v/>
      </c>
      <c r="AO11" s="206"/>
      <c r="AP11" s="207" t="s">
        <v>2</v>
      </c>
      <c r="AQ11" s="442" t="s">
        <v>34</v>
      </c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451"/>
      <c r="BD11" s="22"/>
      <c r="BE11" s="451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</row>
    <row r="12" spans="1:84" ht="15.75" customHeight="1" x14ac:dyDescent="0.3">
      <c r="A12" s="348" t="s">
        <v>35</v>
      </c>
      <c r="B12" s="349" t="s">
        <v>36</v>
      </c>
      <c r="C12" s="223"/>
      <c r="D12" s="350"/>
      <c r="E12" s="351" t="s">
        <v>37</v>
      </c>
      <c r="F12" s="352" t="str">
        <f t="shared" ref="F12:AI14" si="3">IF(WEEKDAY(F$10,2)=6,"СБ",IF(WEEKDAY(F$10,2)=7,"ВС",""))</f>
        <v/>
      </c>
      <c r="G12" s="352" t="str">
        <f t="shared" si="3"/>
        <v/>
      </c>
      <c r="H12" s="353" t="str">
        <f t="shared" si="3"/>
        <v/>
      </c>
      <c r="I12" s="354" t="str">
        <f t="shared" si="3"/>
        <v>СБ</v>
      </c>
      <c r="J12" s="354" t="str">
        <f t="shared" si="3"/>
        <v>ВС</v>
      </c>
      <c r="K12" s="354" t="str">
        <f t="shared" si="3"/>
        <v/>
      </c>
      <c r="L12" s="353" t="str">
        <f t="shared" si="3"/>
        <v/>
      </c>
      <c r="M12" s="352" t="s">
        <v>37</v>
      </c>
      <c r="N12" s="352" t="str">
        <f t="shared" si="3"/>
        <v/>
      </c>
      <c r="O12" s="353" t="str">
        <f t="shared" si="3"/>
        <v/>
      </c>
      <c r="P12" s="354" t="str">
        <f t="shared" si="3"/>
        <v>СБ</v>
      </c>
      <c r="Q12" s="354" t="str">
        <f t="shared" si="3"/>
        <v>ВС</v>
      </c>
      <c r="R12" s="354" t="str">
        <f t="shared" si="3"/>
        <v/>
      </c>
      <c r="S12" s="353" t="str">
        <f t="shared" si="3"/>
        <v/>
      </c>
      <c r="T12" s="352" t="str">
        <f t="shared" si="3"/>
        <v/>
      </c>
      <c r="U12" s="352" t="str">
        <f t="shared" si="3"/>
        <v/>
      </c>
      <c r="V12" s="353" t="str">
        <f t="shared" si="3"/>
        <v/>
      </c>
      <c r="W12" s="354" t="str">
        <f t="shared" si="3"/>
        <v>СБ</v>
      </c>
      <c r="X12" s="354" t="str">
        <f t="shared" si="3"/>
        <v>ВС</v>
      </c>
      <c r="Y12" s="354" t="str">
        <f t="shared" si="3"/>
        <v/>
      </c>
      <c r="Z12" s="353" t="str">
        <f t="shared" si="3"/>
        <v/>
      </c>
      <c r="AA12" s="352" t="str">
        <f t="shared" si="3"/>
        <v/>
      </c>
      <c r="AB12" s="352" t="str">
        <f t="shared" si="3"/>
        <v/>
      </c>
      <c r="AC12" s="353" t="str">
        <f t="shared" si="3"/>
        <v/>
      </c>
      <c r="AD12" s="354" t="str">
        <f t="shared" si="3"/>
        <v>СБ</v>
      </c>
      <c r="AE12" s="354" t="str">
        <f t="shared" si="3"/>
        <v>ВС</v>
      </c>
      <c r="AF12" s="352" t="s">
        <v>37</v>
      </c>
      <c r="AG12" s="353" t="str">
        <f t="shared" si="3"/>
        <v/>
      </c>
      <c r="AH12" s="352" t="str">
        <f t="shared" si="3"/>
        <v/>
      </c>
      <c r="AI12" s="355" t="str">
        <f t="shared" si="3"/>
        <v/>
      </c>
      <c r="AJ12" s="263" t="str">
        <f t="shared" ref="AJ12" si="4">IF(COUNT(E12:AI12),COUNT(E12:AI12),"")</f>
        <v/>
      </c>
      <c r="AK12" s="264" t="str">
        <f>IF(SUM(E12:AI12),SUM(E12:AI12),"")</f>
        <v/>
      </c>
      <c r="AL12" s="265" t="str">
        <f>IFERROR(IF(AK12&lt;&gt;"", ROUND(C12/$C$5*AK12*D12, 0),""),)</f>
        <v/>
      </c>
      <c r="AM12">
        <f>SUM(E12:AI30)</f>
        <v>273</v>
      </c>
      <c r="AN12" s="219" t="str">
        <f t="shared" si="1"/>
        <v>Штатні:</v>
      </c>
      <c r="AO12" s="220"/>
      <c r="AP12" s="221" t="str">
        <f>IFERROR(AM12/AL12,"")</f>
        <v/>
      </c>
      <c r="AQ12" s="443" t="str">
        <f t="shared" ref="AQ12:AQ38" si="5">IFERROR(AP12*8,"")</f>
        <v/>
      </c>
      <c r="AR12" s="22"/>
      <c r="AS12" s="446"/>
      <c r="AT12" s="22"/>
      <c r="AU12" s="454"/>
      <c r="AV12" s="22"/>
      <c r="AW12" s="447"/>
      <c r="AX12" s="22"/>
      <c r="AY12" s="448"/>
      <c r="AZ12" s="22"/>
      <c r="BA12" s="449"/>
      <c r="BB12" s="22"/>
      <c r="BC12" s="451"/>
      <c r="BD12" s="22"/>
      <c r="BE12" s="22"/>
      <c r="BF12" s="455"/>
      <c r="BG12" s="450"/>
      <c r="BH12" s="450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</row>
    <row r="13" spans="1:84" ht="15.75" customHeight="1" x14ac:dyDescent="0.3">
      <c r="A13" s="255">
        <f>IF(B13&lt;&gt;"",1,"")</f>
        <v>1</v>
      </c>
      <c r="B13" s="357" t="s">
        <v>44</v>
      </c>
      <c r="C13" s="211">
        <v>3723</v>
      </c>
      <c r="D13" s="358">
        <v>1</v>
      </c>
      <c r="E13" s="351" t="s">
        <v>37</v>
      </c>
      <c r="F13" s="359">
        <v>8</v>
      </c>
      <c r="G13" s="359"/>
      <c r="H13" s="359">
        <v>2</v>
      </c>
      <c r="I13" s="354">
        <v>2</v>
      </c>
      <c r="J13" s="354" t="str">
        <f t="shared" si="3"/>
        <v>ВС</v>
      </c>
      <c r="K13" s="359">
        <v>2</v>
      </c>
      <c r="L13" s="359">
        <v>7</v>
      </c>
      <c r="M13" s="352" t="s">
        <v>37</v>
      </c>
      <c r="N13" s="359">
        <v>8</v>
      </c>
      <c r="O13" s="359">
        <v>8</v>
      </c>
      <c r="P13" s="354" t="str">
        <f t="shared" si="3"/>
        <v>СБ</v>
      </c>
      <c r="Q13" s="354" t="str">
        <f t="shared" si="3"/>
        <v>ВС</v>
      </c>
      <c r="R13" s="359">
        <v>8</v>
      </c>
      <c r="S13" s="359"/>
      <c r="T13" s="359"/>
      <c r="U13" s="359"/>
      <c r="V13" s="359"/>
      <c r="W13" s="354" t="str">
        <f t="shared" si="3"/>
        <v>СБ</v>
      </c>
      <c r="X13" s="354" t="str">
        <f t="shared" si="3"/>
        <v>ВС</v>
      </c>
      <c r="Y13" s="359">
        <v>8</v>
      </c>
      <c r="Z13" s="359"/>
      <c r="AA13" s="359">
        <v>8</v>
      </c>
      <c r="AB13" s="359">
        <v>4</v>
      </c>
      <c r="AC13" s="359">
        <v>7</v>
      </c>
      <c r="AD13" s="354" t="str">
        <f t="shared" si="3"/>
        <v>СБ</v>
      </c>
      <c r="AE13" s="354" t="str">
        <f t="shared" si="3"/>
        <v>ВС</v>
      </c>
      <c r="AF13" s="352" t="s">
        <v>37</v>
      </c>
      <c r="AG13" s="359">
        <v>5</v>
      </c>
      <c r="AH13" s="359"/>
      <c r="AI13" s="360"/>
      <c r="AJ13" s="361">
        <f>IF(B13&lt;&gt;"",MROUND(SUM(E13:AI13)/8,0.5),"")</f>
        <v>9.5</v>
      </c>
      <c r="AK13" s="264">
        <f t="shared" ref="AK13:AK30" si="6">IF(SUM(E13:AI13),SUM(E13:AI13),"")</f>
        <v>77</v>
      </c>
      <c r="AL13" s="362">
        <v>2500</v>
      </c>
      <c r="AN13" s="226" t="str">
        <f t="shared" si="1"/>
        <v>Иванов Иван Иванович</v>
      </c>
      <c r="AO13" s="227"/>
      <c r="AP13" s="228">
        <f t="shared" ref="AP13:AP31" si="7">IFERROR(AL13/AK13,"")</f>
        <v>32.467532467532465</v>
      </c>
      <c r="AQ13" s="444">
        <f t="shared" si="5"/>
        <v>259.74025974025972</v>
      </c>
      <c r="AR13" s="22"/>
      <c r="AS13" s="456"/>
      <c r="AT13" s="457"/>
      <c r="AU13" s="456"/>
      <c r="AV13" s="457"/>
      <c r="AW13" s="456"/>
      <c r="AX13" s="457"/>
      <c r="AY13" s="456"/>
      <c r="AZ13" s="457"/>
      <c r="BA13" s="456"/>
      <c r="BB13" s="457"/>
      <c r="BC13" s="458"/>
      <c r="BD13" s="458"/>
      <c r="BE13" s="22"/>
      <c r="BF13" s="459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</row>
    <row r="14" spans="1:84" ht="15.75" customHeight="1" x14ac:dyDescent="0.3">
      <c r="A14" s="363">
        <f>IF(B14&lt;&gt;"",A13+1,"")</f>
        <v>2</v>
      </c>
      <c r="B14" s="364" t="s">
        <v>45</v>
      </c>
      <c r="C14" s="211">
        <v>3723</v>
      </c>
      <c r="D14" s="358">
        <v>1</v>
      </c>
      <c r="E14" s="351" t="s">
        <v>37</v>
      </c>
      <c r="F14" s="359">
        <v>8</v>
      </c>
      <c r="G14" s="359">
        <v>8</v>
      </c>
      <c r="H14" s="359">
        <v>2</v>
      </c>
      <c r="I14" s="354">
        <v>2</v>
      </c>
      <c r="J14" s="354" t="str">
        <f t="shared" si="3"/>
        <v>ВС</v>
      </c>
      <c r="K14" s="359">
        <v>2</v>
      </c>
      <c r="L14" s="359">
        <v>7</v>
      </c>
      <c r="M14" s="352" t="s">
        <v>37</v>
      </c>
      <c r="N14" s="359"/>
      <c r="O14" s="359"/>
      <c r="P14" s="354"/>
      <c r="Q14" s="354"/>
      <c r="R14" s="359"/>
      <c r="S14" s="359"/>
      <c r="T14" s="359"/>
      <c r="U14" s="359"/>
      <c r="V14" s="359"/>
      <c r="W14" s="354"/>
      <c r="X14" s="354"/>
      <c r="Y14" s="359"/>
      <c r="Z14" s="359"/>
      <c r="AA14" s="359"/>
      <c r="AB14" s="359"/>
      <c r="AC14" s="359"/>
      <c r="AD14" s="354"/>
      <c r="AE14" s="354"/>
      <c r="AF14" s="352" t="s">
        <v>37</v>
      </c>
      <c r="AG14" s="359"/>
      <c r="AH14" s="365"/>
      <c r="AI14" s="366"/>
      <c r="AJ14" s="361">
        <f t="shared" ref="AJ14:AJ15" si="8">IF(B14&lt;&gt;"",MROUND(SUM(E14:AI14)/8,0.5),"")</f>
        <v>3.5</v>
      </c>
      <c r="AK14" s="264">
        <f t="shared" si="6"/>
        <v>29</v>
      </c>
      <c r="AL14" s="362">
        <v>500</v>
      </c>
      <c r="AN14" s="233" t="str">
        <f t="shared" si="1"/>
        <v>Петров Пётр Петрович</v>
      </c>
      <c r="AO14" s="234"/>
      <c r="AP14" s="228">
        <f t="shared" si="7"/>
        <v>17.241379310344829</v>
      </c>
      <c r="AQ14" s="444">
        <f t="shared" si="5"/>
        <v>137.93103448275863</v>
      </c>
      <c r="AR14" s="22"/>
      <c r="AS14" s="456"/>
      <c r="AT14" s="457"/>
      <c r="AU14" s="456"/>
      <c r="AV14" s="457"/>
      <c r="AW14" s="456"/>
      <c r="AX14" s="457"/>
      <c r="AY14" s="456"/>
      <c r="AZ14" s="457"/>
      <c r="BA14" s="456"/>
      <c r="BB14" s="457"/>
      <c r="BC14" s="458"/>
      <c r="BD14" s="458"/>
      <c r="BE14" s="22"/>
      <c r="BF14" s="459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</row>
    <row r="15" spans="1:84" ht="15.75" customHeight="1" x14ac:dyDescent="0.3">
      <c r="A15" s="363" t="str">
        <f>IF(B15&lt;&gt;"",A14+1,"")</f>
        <v/>
      </c>
      <c r="B15" s="367"/>
      <c r="C15" s="211"/>
      <c r="D15" s="358"/>
      <c r="E15" s="368"/>
      <c r="F15" s="359"/>
      <c r="G15" s="359"/>
      <c r="H15" s="359"/>
      <c r="I15" s="354"/>
      <c r="J15" s="354"/>
      <c r="K15" s="359"/>
      <c r="L15" s="359"/>
      <c r="M15" s="352"/>
      <c r="N15" s="359"/>
      <c r="O15" s="359"/>
      <c r="P15" s="354"/>
      <c r="Q15" s="354"/>
      <c r="R15" s="359"/>
      <c r="S15" s="359"/>
      <c r="T15" s="359"/>
      <c r="U15" s="359"/>
      <c r="V15" s="359"/>
      <c r="W15" s="354"/>
      <c r="X15" s="354"/>
      <c r="Y15" s="359"/>
      <c r="Z15" s="359"/>
      <c r="AA15" s="359"/>
      <c r="AB15" s="359"/>
      <c r="AC15" s="359"/>
      <c r="AD15" s="354"/>
      <c r="AE15" s="354"/>
      <c r="AF15" s="352"/>
      <c r="AG15" s="359"/>
      <c r="AH15" s="369"/>
      <c r="AI15" s="370"/>
      <c r="AJ15" s="361" t="str">
        <f t="shared" si="8"/>
        <v/>
      </c>
      <c r="AK15" s="264" t="str">
        <f t="shared" si="6"/>
        <v/>
      </c>
      <c r="AL15" s="362"/>
      <c r="AN15" s="233" t="str">
        <f t="shared" si="1"/>
        <v/>
      </c>
      <c r="AO15" s="234"/>
      <c r="AP15" s="228" t="str">
        <f t="shared" si="7"/>
        <v/>
      </c>
      <c r="AQ15" s="444" t="str">
        <f t="shared" si="5"/>
        <v/>
      </c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459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</row>
    <row r="16" spans="1:84" ht="15" customHeight="1" x14ac:dyDescent="0.3">
      <c r="A16" s="348">
        <f>IF(B16&lt;&gt;"",COUNT(A13:A15,""))</f>
        <v>2</v>
      </c>
      <c r="B16" s="349" t="s">
        <v>69</v>
      </c>
      <c r="C16" s="223"/>
      <c r="D16" s="371"/>
      <c r="E16" s="372"/>
      <c r="F16" s="372"/>
      <c r="G16" s="372"/>
      <c r="H16" s="373"/>
      <c r="I16" s="373"/>
      <c r="J16" s="374"/>
      <c r="K16" s="374"/>
      <c r="L16" s="372"/>
      <c r="M16" s="372"/>
      <c r="N16" s="372"/>
      <c r="O16" s="373"/>
      <c r="P16" s="375"/>
      <c r="Q16" s="375"/>
      <c r="R16" s="374"/>
      <c r="S16" s="372"/>
      <c r="T16" s="372"/>
      <c r="U16" s="372"/>
      <c r="V16" s="373"/>
      <c r="W16" s="375"/>
      <c r="X16" s="375"/>
      <c r="Y16" s="374"/>
      <c r="Z16" s="372"/>
      <c r="AA16" s="372"/>
      <c r="AB16" s="372"/>
      <c r="AC16" s="373"/>
      <c r="AD16" s="375"/>
      <c r="AE16" s="375"/>
      <c r="AF16" s="374"/>
      <c r="AG16" s="372"/>
      <c r="AH16" s="372"/>
      <c r="AI16" s="376"/>
      <c r="AJ16" s="377">
        <f>IF(SUM(AJ13:AJ15),SUM(AJ13:AJ15),"")</f>
        <v>13</v>
      </c>
      <c r="AK16" s="378">
        <f t="shared" ref="AK16" si="9">IF(SUM(AK13:AK15),SUM(AK13:AK15),"")</f>
        <v>106</v>
      </c>
      <c r="AL16" s="377">
        <f>IF(SUM(AL13:AL15),SUM(AL13:AL15),"")</f>
        <v>3000</v>
      </c>
      <c r="AM16" t="b">
        <f>IF(B13&lt;&gt;"",AK13&gt;$C$5,"")</f>
        <v>0</v>
      </c>
      <c r="AN16" s="233" t="str">
        <f t="shared" si="1"/>
        <v>Разом штатні</v>
      </c>
      <c r="AO16" s="234"/>
      <c r="AP16" s="228">
        <f t="shared" si="7"/>
        <v>28.30188679245283</v>
      </c>
      <c r="AQ16" s="444">
        <f t="shared" si="5"/>
        <v>226.41509433962264</v>
      </c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</row>
    <row r="17" spans="1:84" ht="18.75" x14ac:dyDescent="0.3">
      <c r="A17" s="379"/>
      <c r="B17" s="380"/>
      <c r="C17" s="223"/>
      <c r="D17" s="381"/>
      <c r="E17" s="372"/>
      <c r="F17" s="372"/>
      <c r="G17" s="372"/>
      <c r="H17" s="373"/>
      <c r="I17" s="373"/>
      <c r="J17" s="374"/>
      <c r="K17" s="374"/>
      <c r="L17" s="372"/>
      <c r="M17" s="372"/>
      <c r="N17" s="372"/>
      <c r="O17" s="373"/>
      <c r="P17" s="373"/>
      <c r="Q17" s="374"/>
      <c r="R17" s="374"/>
      <c r="S17" s="372"/>
      <c r="T17" s="372"/>
      <c r="U17" s="372"/>
      <c r="V17" s="373"/>
      <c r="W17" s="373"/>
      <c r="X17" s="374"/>
      <c r="Y17" s="374"/>
      <c r="Z17" s="372"/>
      <c r="AA17" s="372"/>
      <c r="AB17" s="372"/>
      <c r="AC17" s="373"/>
      <c r="AD17" s="373"/>
      <c r="AE17" s="374"/>
      <c r="AF17" s="374"/>
      <c r="AG17" s="372"/>
      <c r="AH17" s="372"/>
      <c r="AI17" s="376"/>
      <c r="AJ17" s="361"/>
      <c r="AK17" s="264" t="str">
        <f t="shared" si="6"/>
        <v/>
      </c>
      <c r="AL17" s="265" t="str">
        <f t="shared" ref="AL17:AL30" si="10">IFERROR(IF(AK17&lt;&gt;"", ROUND(C17/$C$5*AK17*D17, 0),""),)</f>
        <v/>
      </c>
      <c r="AN17" s="226" t="str">
        <f t="shared" si="1"/>
        <v/>
      </c>
      <c r="AO17" s="227"/>
      <c r="AP17" s="228" t="str">
        <f t="shared" si="7"/>
        <v/>
      </c>
      <c r="AQ17" s="444" t="str">
        <f t="shared" si="5"/>
        <v/>
      </c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</row>
    <row r="18" spans="1:84" ht="18.75" x14ac:dyDescent="0.3">
      <c r="A18" s="348" t="s">
        <v>39</v>
      </c>
      <c r="B18" s="380" t="s">
        <v>70</v>
      </c>
      <c r="C18" s="223"/>
      <c r="D18" s="381"/>
      <c r="E18" s="372"/>
      <c r="F18" s="382"/>
      <c r="G18" s="382"/>
      <c r="H18" s="383"/>
      <c r="I18" s="383"/>
      <c r="J18" s="374"/>
      <c r="K18" s="374"/>
      <c r="L18" s="372"/>
      <c r="M18" s="382"/>
      <c r="N18" s="382"/>
      <c r="O18" s="383"/>
      <c r="P18" s="383"/>
      <c r="Q18" s="374"/>
      <c r="R18" s="374"/>
      <c r="S18" s="372"/>
      <c r="T18" s="382"/>
      <c r="U18" s="382"/>
      <c r="V18" s="383"/>
      <c r="W18" s="383"/>
      <c r="X18" s="374"/>
      <c r="Y18" s="374"/>
      <c r="Z18" s="372"/>
      <c r="AA18" s="382"/>
      <c r="AB18" s="382"/>
      <c r="AC18" s="384"/>
      <c r="AD18" s="383"/>
      <c r="AE18" s="374"/>
      <c r="AF18" s="374"/>
      <c r="AG18" s="372"/>
      <c r="AH18" s="382"/>
      <c r="AI18" s="385"/>
      <c r="AJ18" s="361"/>
      <c r="AK18" s="264"/>
      <c r="AL18" s="265"/>
      <c r="AN18" s="226" t="str">
        <f t="shared" si="1"/>
        <v>По договору ЦП</v>
      </c>
      <c r="AO18" s="227"/>
      <c r="AP18" s="228" t="str">
        <f t="shared" si="7"/>
        <v/>
      </c>
      <c r="AQ18" s="444" t="str">
        <f t="shared" si="5"/>
        <v/>
      </c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</row>
    <row r="19" spans="1:84" ht="18.75" x14ac:dyDescent="0.3">
      <c r="A19" s="386">
        <f>IF(B19&lt;&gt;"",A16+1,"")</f>
        <v>3</v>
      </c>
      <c r="B19" s="364" t="s">
        <v>45</v>
      </c>
      <c r="C19" s="387">
        <v>3723</v>
      </c>
      <c r="D19" s="388">
        <v>1</v>
      </c>
      <c r="E19" s="389" t="s">
        <v>37</v>
      </c>
      <c r="F19" s="359">
        <v>8</v>
      </c>
      <c r="G19" s="359">
        <v>8</v>
      </c>
      <c r="H19" s="359">
        <v>8</v>
      </c>
      <c r="I19" s="359">
        <v>8</v>
      </c>
      <c r="J19" s="354" t="str">
        <f t="shared" ref="J19" si="11">IF(WEEKDAY(J$10,2)=6,"СБ",IF(WEEKDAY(J$10,2)=7,"ВС",""))</f>
        <v>ВС</v>
      </c>
      <c r="K19" s="359">
        <v>8</v>
      </c>
      <c r="L19" s="359">
        <v>7</v>
      </c>
      <c r="M19" s="389" t="s">
        <v>37</v>
      </c>
      <c r="N19" s="359">
        <v>8</v>
      </c>
      <c r="O19" s="359">
        <v>8</v>
      </c>
      <c r="P19" s="354" t="str">
        <f t="shared" ref="P19:Q19" si="12">IF(WEEKDAY(P$10,2)=6,"СБ",IF(WEEKDAY(P$10,2)=7,"ВС",""))</f>
        <v>СБ</v>
      </c>
      <c r="Q19" s="354" t="str">
        <f t="shared" si="12"/>
        <v>ВС</v>
      </c>
      <c r="R19" s="359">
        <v>8</v>
      </c>
      <c r="S19" s="359">
        <v>8</v>
      </c>
      <c r="T19" s="359">
        <v>8</v>
      </c>
      <c r="U19" s="359">
        <v>8</v>
      </c>
      <c r="V19" s="359">
        <v>8</v>
      </c>
      <c r="W19" s="354" t="str">
        <f t="shared" ref="W19:X19" si="13">IF(WEEKDAY(W$10,2)=6,"СБ",IF(WEEKDAY(W$10,2)=7,"ВС",""))</f>
        <v>СБ</v>
      </c>
      <c r="X19" s="354" t="str">
        <f t="shared" si="13"/>
        <v>ВС</v>
      </c>
      <c r="Y19" s="359">
        <v>8</v>
      </c>
      <c r="Z19" s="359">
        <v>8</v>
      </c>
      <c r="AA19" s="359">
        <v>8</v>
      </c>
      <c r="AB19" s="359">
        <v>8</v>
      </c>
      <c r="AC19" s="359">
        <v>8</v>
      </c>
      <c r="AD19" s="354" t="str">
        <f t="shared" ref="AD19:AE19" si="14">IF(WEEKDAY(AD$10,2)=6,"СБ",IF(WEEKDAY(AD$10,2)=7,"ВС",""))</f>
        <v>СБ</v>
      </c>
      <c r="AE19" s="354" t="str">
        <f t="shared" si="14"/>
        <v>ВС</v>
      </c>
      <c r="AF19" s="389" t="s">
        <v>37</v>
      </c>
      <c r="AG19" s="359">
        <v>8</v>
      </c>
      <c r="AH19" s="359">
        <v>8</v>
      </c>
      <c r="AI19" s="360">
        <v>8</v>
      </c>
      <c r="AJ19" s="361">
        <f>IF(B19&lt;&gt;"",MROUND(SUM(E19:AI19)/8,0.5),"")</f>
        <v>21</v>
      </c>
      <c r="AK19" s="264">
        <f t="shared" si="6"/>
        <v>167</v>
      </c>
      <c r="AL19" s="362">
        <v>2500</v>
      </c>
      <c r="AN19" s="226" t="str">
        <f t="shared" si="1"/>
        <v>Петров Пётр Петрович</v>
      </c>
      <c r="AO19" s="227"/>
      <c r="AP19" s="228">
        <f t="shared" si="7"/>
        <v>14.970059880239521</v>
      </c>
      <c r="AQ19" s="444">
        <f t="shared" si="5"/>
        <v>119.76047904191617</v>
      </c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</row>
    <row r="20" spans="1:84" ht="18.75" x14ac:dyDescent="0.3">
      <c r="A20" s="386" t="str">
        <f>IF(B20&lt;&gt;"",A19+1,"")</f>
        <v/>
      </c>
      <c r="B20" s="390"/>
      <c r="C20" s="387"/>
      <c r="D20" s="391"/>
      <c r="E20" s="353"/>
      <c r="F20" s="353"/>
      <c r="G20" s="353"/>
      <c r="H20" s="353"/>
      <c r="I20" s="353"/>
      <c r="J20" s="354"/>
      <c r="K20" s="354"/>
      <c r="L20" s="353"/>
      <c r="M20" s="353"/>
      <c r="N20" s="353"/>
      <c r="O20" s="353"/>
      <c r="P20" s="353"/>
      <c r="Q20" s="354"/>
      <c r="R20" s="354"/>
      <c r="S20" s="353"/>
      <c r="T20" s="353"/>
      <c r="U20" s="353"/>
      <c r="V20" s="353"/>
      <c r="W20" s="353"/>
      <c r="X20" s="354"/>
      <c r="Y20" s="354"/>
      <c r="Z20" s="353"/>
      <c r="AA20" s="353"/>
      <c r="AB20" s="353"/>
      <c r="AC20" s="353"/>
      <c r="AD20" s="353"/>
      <c r="AE20" s="354"/>
      <c r="AF20" s="354"/>
      <c r="AG20" s="353"/>
      <c r="AH20" s="353"/>
      <c r="AI20" s="392"/>
      <c r="AJ20" s="263" t="str">
        <f t="shared" ref="AJ20:AJ30" si="15">IF(COUNT(E20:AI20),COUNT(E20:AI20),"")</f>
        <v/>
      </c>
      <c r="AK20" s="264" t="str">
        <f t="shared" si="6"/>
        <v/>
      </c>
      <c r="AL20" s="265" t="str">
        <f t="shared" si="10"/>
        <v/>
      </c>
      <c r="AN20" s="226" t="str">
        <f t="shared" si="1"/>
        <v/>
      </c>
      <c r="AO20" s="227"/>
      <c r="AP20" s="228" t="str">
        <f t="shared" si="7"/>
        <v/>
      </c>
      <c r="AQ20" s="444" t="str">
        <f t="shared" si="5"/>
        <v/>
      </c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</row>
    <row r="21" spans="1:84" ht="18.75" x14ac:dyDescent="0.3">
      <c r="A21" s="348">
        <f>IF(SUM(A19:A20),COUNT(A19:A20),"")</f>
        <v>1</v>
      </c>
      <c r="B21" s="393" t="s">
        <v>71</v>
      </c>
      <c r="C21" s="223"/>
      <c r="D21" s="381"/>
      <c r="E21" s="394"/>
      <c r="F21" s="394"/>
      <c r="G21" s="394"/>
      <c r="H21" s="394"/>
      <c r="I21" s="394"/>
      <c r="J21" s="395"/>
      <c r="K21" s="395"/>
      <c r="L21" s="394"/>
      <c r="M21" s="394"/>
      <c r="N21" s="394"/>
      <c r="O21" s="394"/>
      <c r="P21" s="394"/>
      <c r="Q21" s="395"/>
      <c r="R21" s="395"/>
      <c r="S21" s="394"/>
      <c r="T21" s="394"/>
      <c r="U21" s="394"/>
      <c r="V21" s="394"/>
      <c r="W21" s="394"/>
      <c r="X21" s="395"/>
      <c r="Y21" s="395"/>
      <c r="Z21" s="394"/>
      <c r="AA21" s="394"/>
      <c r="AB21" s="394"/>
      <c r="AC21" s="394"/>
      <c r="AD21" s="394"/>
      <c r="AE21" s="395"/>
      <c r="AF21" s="395"/>
      <c r="AG21" s="394"/>
      <c r="AH21" s="394"/>
      <c r="AI21" s="396"/>
      <c r="AJ21" s="377">
        <f>IF(SUM(AJ19:AJ20),SUM(AJ19:AJ20),"")</f>
        <v>21</v>
      </c>
      <c r="AK21" s="378">
        <f t="shared" ref="AK21:AL21" si="16">IF(SUM(AK19:AK20),SUM(AK19:AK20),"")</f>
        <v>167</v>
      </c>
      <c r="AL21" s="377">
        <f t="shared" si="16"/>
        <v>2500</v>
      </c>
      <c r="AN21" s="233" t="str">
        <f t="shared" si="1"/>
        <v>Разом по договору ЦП</v>
      </c>
      <c r="AO21" s="234"/>
      <c r="AP21" s="228">
        <f t="shared" si="7"/>
        <v>14.970059880239521</v>
      </c>
      <c r="AQ21" s="444">
        <f t="shared" si="5"/>
        <v>119.76047904191617</v>
      </c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</row>
    <row r="22" spans="1:84" ht="18.75" x14ac:dyDescent="0.3">
      <c r="A22" s="255"/>
      <c r="B22" s="397"/>
      <c r="C22" s="223"/>
      <c r="D22" s="381"/>
      <c r="E22" s="398"/>
      <c r="F22" s="398"/>
      <c r="G22" s="394"/>
      <c r="H22" s="394"/>
      <c r="I22" s="394"/>
      <c r="J22" s="395"/>
      <c r="K22" s="395"/>
      <c r="L22" s="398"/>
      <c r="M22" s="398"/>
      <c r="N22" s="394"/>
      <c r="O22" s="399"/>
      <c r="P22" s="400"/>
      <c r="Q22" s="395"/>
      <c r="R22" s="395"/>
      <c r="S22" s="398"/>
      <c r="T22" s="394"/>
      <c r="U22" s="394"/>
      <c r="V22" s="394"/>
      <c r="W22" s="394"/>
      <c r="X22" s="395"/>
      <c r="Y22" s="395"/>
      <c r="Z22" s="398"/>
      <c r="AA22" s="394"/>
      <c r="AB22" s="394"/>
      <c r="AC22" s="394"/>
      <c r="AD22" s="394"/>
      <c r="AE22" s="395"/>
      <c r="AF22" s="395"/>
      <c r="AG22" s="398"/>
      <c r="AH22" s="394"/>
      <c r="AI22" s="401"/>
      <c r="AJ22" s="263" t="str">
        <f t="shared" si="15"/>
        <v/>
      </c>
      <c r="AK22" s="264" t="str">
        <f t="shared" si="6"/>
        <v/>
      </c>
      <c r="AL22" s="265" t="str">
        <f t="shared" si="10"/>
        <v/>
      </c>
      <c r="AN22" s="233" t="str">
        <f t="shared" si="1"/>
        <v/>
      </c>
      <c r="AO22" s="234"/>
      <c r="AP22" s="228" t="str">
        <f t="shared" si="7"/>
        <v/>
      </c>
      <c r="AQ22" s="229" t="str">
        <f t="shared" si="5"/>
        <v/>
      </c>
    </row>
    <row r="23" spans="1:84" ht="18.75" x14ac:dyDescent="0.3">
      <c r="A23" s="402">
        <f>IF(B23&lt;&gt;"",A19,"")</f>
        <v>3</v>
      </c>
      <c r="B23" s="403" t="str">
        <f>IF(B19&lt;&gt;"",B19&amp; " – Договор с "&amp;TEXT($B$1+1,"[$-FC19]Д ММММ")&amp;" по "&amp;TEXT(EOMONTH($B$1,0),"[$-FC19]Д ММММ"),"")</f>
        <v>Петров Пётр Петрович – Договор с 2 мая по 31 мая</v>
      </c>
      <c r="C23" s="223"/>
      <c r="D23" s="381"/>
      <c r="E23" s="404"/>
      <c r="F23" s="394"/>
      <c r="G23" s="394"/>
      <c r="H23" s="394"/>
      <c r="I23" s="394"/>
      <c r="J23" s="395"/>
      <c r="K23" s="395"/>
      <c r="L23" s="398"/>
      <c r="M23" s="398"/>
      <c r="N23" s="394"/>
      <c r="O23" s="394"/>
      <c r="P23" s="394"/>
      <c r="Q23" s="395"/>
      <c r="R23" s="395"/>
      <c r="S23" s="398"/>
      <c r="T23" s="394"/>
      <c r="U23" s="394"/>
      <c r="V23" s="394"/>
      <c r="W23" s="394"/>
      <c r="X23" s="395"/>
      <c r="Y23" s="395"/>
      <c r="Z23" s="398"/>
      <c r="AA23" s="394"/>
      <c r="AB23" s="394"/>
      <c r="AC23" s="394"/>
      <c r="AD23" s="394"/>
      <c r="AE23" s="395"/>
      <c r="AF23" s="395"/>
      <c r="AG23" s="398"/>
      <c r="AH23" s="394"/>
      <c r="AI23" s="396"/>
      <c r="AJ23" s="263" t="str">
        <f t="shared" si="15"/>
        <v/>
      </c>
      <c r="AK23" s="264" t="str">
        <f t="shared" si="6"/>
        <v/>
      </c>
      <c r="AL23" s="265" t="str">
        <f t="shared" si="10"/>
        <v/>
      </c>
      <c r="AN23" s="233" t="str">
        <f t="shared" si="1"/>
        <v>Петров Пётр Петрович – Договор с 2 мая по 31 мая</v>
      </c>
      <c r="AO23" s="234"/>
      <c r="AP23" s="228" t="str">
        <f t="shared" si="7"/>
        <v/>
      </c>
      <c r="AQ23" s="229" t="str">
        <f t="shared" si="5"/>
        <v/>
      </c>
    </row>
    <row r="24" spans="1:84" ht="18.75" x14ac:dyDescent="0.3">
      <c r="A24" s="402" t="str">
        <f>IF(B24&lt;&gt;"",A20,"")</f>
        <v/>
      </c>
      <c r="B24" s="403" t="str">
        <f>IF(B20&lt;&gt;"",B20&amp; " – Договор с "&amp;TEXT($B$1+1,"[$-FC19]Д ММММ")&amp;" по "&amp;TEXT(EOMONTH($B$1,0),"[$-FC19]Д ММММ"),"")</f>
        <v/>
      </c>
      <c r="C24" s="223"/>
      <c r="D24" s="350"/>
      <c r="E24" s="398"/>
      <c r="F24" s="398"/>
      <c r="G24" s="394"/>
      <c r="H24" s="394"/>
      <c r="I24" s="394"/>
      <c r="J24" s="395"/>
      <c r="K24" s="395"/>
      <c r="L24" s="398"/>
      <c r="M24" s="398"/>
      <c r="N24" s="394"/>
      <c r="O24" s="394"/>
      <c r="P24" s="394"/>
      <c r="Q24" s="395"/>
      <c r="R24" s="395"/>
      <c r="S24" s="398"/>
      <c r="T24" s="398"/>
      <c r="U24" s="398"/>
      <c r="V24" s="394"/>
      <c r="W24" s="394"/>
      <c r="X24" s="395"/>
      <c r="Y24" s="395"/>
      <c r="Z24" s="398"/>
      <c r="AA24" s="398"/>
      <c r="AB24" s="394"/>
      <c r="AC24" s="394"/>
      <c r="AD24" s="394"/>
      <c r="AE24" s="395"/>
      <c r="AF24" s="395"/>
      <c r="AG24" s="398"/>
      <c r="AH24" s="398"/>
      <c r="AI24" s="396"/>
      <c r="AJ24" s="263" t="str">
        <f t="shared" si="15"/>
        <v/>
      </c>
      <c r="AK24" s="264" t="str">
        <f t="shared" si="6"/>
        <v/>
      </c>
      <c r="AL24" s="265" t="str">
        <f t="shared" si="10"/>
        <v/>
      </c>
      <c r="AN24" s="233" t="str">
        <f t="shared" si="1"/>
        <v/>
      </c>
      <c r="AO24" s="234"/>
      <c r="AP24" s="228" t="str">
        <f t="shared" si="7"/>
        <v/>
      </c>
      <c r="AQ24" s="229" t="str">
        <f t="shared" si="5"/>
        <v/>
      </c>
    </row>
    <row r="25" spans="1:84" ht="18.75" x14ac:dyDescent="0.3">
      <c r="A25" s="255"/>
      <c r="B25" s="397"/>
      <c r="C25" s="223"/>
      <c r="D25" s="371"/>
      <c r="E25" s="398"/>
      <c r="F25" s="398"/>
      <c r="G25" s="394"/>
      <c r="H25" s="394"/>
      <c r="I25" s="394"/>
      <c r="J25" s="395"/>
      <c r="K25" s="395"/>
      <c r="L25" s="398"/>
      <c r="M25" s="398"/>
      <c r="N25" s="394"/>
      <c r="O25" s="394"/>
      <c r="P25" s="394"/>
      <c r="Q25" s="395"/>
      <c r="R25" s="395"/>
      <c r="S25" s="398"/>
      <c r="T25" s="398"/>
      <c r="U25" s="398"/>
      <c r="V25" s="394"/>
      <c r="W25" s="394"/>
      <c r="X25" s="395"/>
      <c r="Y25" s="395"/>
      <c r="Z25" s="398"/>
      <c r="AA25" s="398"/>
      <c r="AB25" s="394"/>
      <c r="AC25" s="394"/>
      <c r="AD25" s="394"/>
      <c r="AE25" s="395"/>
      <c r="AF25" s="395"/>
      <c r="AG25" s="398"/>
      <c r="AH25" s="398"/>
      <c r="AI25" s="396"/>
      <c r="AJ25" s="263" t="str">
        <f t="shared" si="15"/>
        <v/>
      </c>
      <c r="AK25" s="264" t="str">
        <f t="shared" si="6"/>
        <v/>
      </c>
      <c r="AL25" s="265" t="str">
        <f t="shared" si="10"/>
        <v/>
      </c>
      <c r="AN25" s="233" t="str">
        <f t="shared" si="1"/>
        <v/>
      </c>
      <c r="AO25" s="234"/>
      <c r="AP25" s="228" t="str">
        <f t="shared" si="7"/>
        <v/>
      </c>
      <c r="AQ25" s="229" t="str">
        <f t="shared" si="5"/>
        <v/>
      </c>
    </row>
    <row r="26" spans="1:84" s="174" customFormat="1" ht="18.75" x14ac:dyDescent="0.3">
      <c r="A26" s="255"/>
      <c r="B26" s="397"/>
      <c r="C26" s="223"/>
      <c r="D26" s="371"/>
      <c r="E26" s="398"/>
      <c r="F26" s="398"/>
      <c r="G26" s="394"/>
      <c r="H26" s="394"/>
      <c r="I26" s="394"/>
      <c r="J26" s="395"/>
      <c r="K26" s="395"/>
      <c r="L26" s="398"/>
      <c r="M26" s="398"/>
      <c r="N26" s="394"/>
      <c r="O26" s="394"/>
      <c r="P26" s="394"/>
      <c r="Q26" s="395"/>
      <c r="R26" s="395"/>
      <c r="S26" s="398"/>
      <c r="T26" s="398"/>
      <c r="U26" s="398"/>
      <c r="V26" s="394"/>
      <c r="W26" s="394"/>
      <c r="X26" s="395"/>
      <c r="Y26" s="395"/>
      <c r="Z26" s="398"/>
      <c r="AA26" s="398"/>
      <c r="AB26" s="394"/>
      <c r="AC26" s="394"/>
      <c r="AD26" s="394"/>
      <c r="AE26" s="395"/>
      <c r="AF26" s="395"/>
      <c r="AG26" s="398"/>
      <c r="AH26" s="398"/>
      <c r="AI26" s="396"/>
      <c r="AJ26" s="263" t="str">
        <f t="shared" si="15"/>
        <v/>
      </c>
      <c r="AK26" s="264" t="str">
        <f t="shared" si="6"/>
        <v/>
      </c>
      <c r="AL26" s="265" t="str">
        <f t="shared" si="10"/>
        <v/>
      </c>
      <c r="AN26" s="233" t="str">
        <f t="shared" si="1"/>
        <v/>
      </c>
      <c r="AO26" s="317"/>
      <c r="AP26" s="228" t="str">
        <f t="shared" si="7"/>
        <v/>
      </c>
      <c r="AQ26" s="229" t="str">
        <f t="shared" si="5"/>
        <v/>
      </c>
    </row>
    <row r="27" spans="1:84" ht="18.75" x14ac:dyDescent="0.3">
      <c r="A27" s="255"/>
      <c r="B27" s="397"/>
      <c r="C27" s="405"/>
      <c r="D27" s="381"/>
      <c r="E27" s="406"/>
      <c r="F27" s="407"/>
      <c r="G27" s="407"/>
      <c r="H27" s="407"/>
      <c r="I27" s="407"/>
      <c r="J27" s="408"/>
      <c r="K27" s="408"/>
      <c r="L27" s="407"/>
      <c r="M27" s="407"/>
      <c r="N27" s="407"/>
      <c r="O27" s="407"/>
      <c r="P27" s="407"/>
      <c r="Q27" s="408"/>
      <c r="R27" s="408"/>
      <c r="S27" s="407"/>
      <c r="T27" s="407"/>
      <c r="U27" s="407"/>
      <c r="V27" s="407"/>
      <c r="W27" s="407"/>
      <c r="X27" s="408"/>
      <c r="Y27" s="408"/>
      <c r="Z27" s="407"/>
      <c r="AA27" s="407"/>
      <c r="AB27" s="407"/>
      <c r="AC27" s="407"/>
      <c r="AD27" s="407"/>
      <c r="AE27" s="408"/>
      <c r="AF27" s="408"/>
      <c r="AG27" s="407"/>
      <c r="AH27" s="407"/>
      <c r="AI27" s="401"/>
      <c r="AJ27" s="263" t="str">
        <f t="shared" si="15"/>
        <v/>
      </c>
      <c r="AK27" s="264" t="str">
        <f t="shared" si="6"/>
        <v/>
      </c>
      <c r="AL27" s="265" t="str">
        <f t="shared" si="10"/>
        <v/>
      </c>
      <c r="AN27" s="233" t="str">
        <f t="shared" si="1"/>
        <v/>
      </c>
      <c r="AO27" s="234"/>
      <c r="AP27" s="228" t="str">
        <f t="shared" si="7"/>
        <v/>
      </c>
      <c r="AQ27" s="229" t="str">
        <f t="shared" si="5"/>
        <v/>
      </c>
      <c r="BH27" s="409"/>
    </row>
    <row r="28" spans="1:84" ht="18.75" x14ac:dyDescent="0.3">
      <c r="A28" s="255"/>
      <c r="B28" s="356" t="s">
        <v>72</v>
      </c>
      <c r="C28" s="405"/>
      <c r="D28" s="381"/>
      <c r="E28" s="406"/>
      <c r="F28" s="407"/>
      <c r="G28" s="407"/>
      <c r="H28" s="407"/>
      <c r="I28" s="407"/>
      <c r="J28" s="408"/>
      <c r="K28" s="408"/>
      <c r="L28" s="407"/>
      <c r="M28" s="407"/>
      <c r="N28" s="407"/>
      <c r="O28" s="407"/>
      <c r="P28" s="407"/>
      <c r="Q28" s="408"/>
      <c r="R28" s="408"/>
      <c r="S28" s="407"/>
      <c r="T28" s="407"/>
      <c r="U28" s="407"/>
      <c r="V28" s="407"/>
      <c r="W28" s="407"/>
      <c r="X28" s="408"/>
      <c r="Y28" s="408"/>
      <c r="Z28" s="407"/>
      <c r="AA28" s="407"/>
      <c r="AB28" s="407"/>
      <c r="AC28" s="407"/>
      <c r="AD28" s="407"/>
      <c r="AE28" s="408"/>
      <c r="AF28" s="408"/>
      <c r="AG28" s="407"/>
      <c r="AH28" s="407"/>
      <c r="AI28" s="401"/>
      <c r="AJ28" s="263" t="str">
        <f t="shared" si="15"/>
        <v/>
      </c>
      <c r="AK28" s="264" t="str">
        <f t="shared" si="6"/>
        <v/>
      </c>
      <c r="AL28" s="265" t="str">
        <f t="shared" si="10"/>
        <v/>
      </c>
      <c r="AN28" s="233" t="str">
        <f t="shared" si="1"/>
        <v xml:space="preserve">СБ – Субота. ВС – Неділя. СВ – Святковий Вихідний день. В – Відпустка. Хв – Хворий, Листок непрацездатності. П – Подорожній лист; Р – Ремонтні роботи в автогаражі. </v>
      </c>
      <c r="AO28" s="234"/>
      <c r="AP28" s="228" t="str">
        <f t="shared" si="7"/>
        <v/>
      </c>
      <c r="AQ28" s="229" t="str">
        <f t="shared" si="5"/>
        <v/>
      </c>
      <c r="BH28" s="410"/>
    </row>
    <row r="29" spans="1:84" ht="18.75" x14ac:dyDescent="0.3">
      <c r="A29" s="255"/>
      <c r="B29" s="411"/>
      <c r="C29" s="405"/>
      <c r="D29" s="381"/>
      <c r="E29" s="406"/>
      <c r="F29" s="407"/>
      <c r="G29" s="407"/>
      <c r="H29" s="407"/>
      <c r="I29" s="407"/>
      <c r="J29" s="407"/>
      <c r="K29" s="407"/>
      <c r="L29" s="407"/>
      <c r="M29" s="407"/>
      <c r="N29" s="407"/>
      <c r="O29" s="407"/>
      <c r="P29" s="407"/>
      <c r="Q29" s="408"/>
      <c r="R29" s="408"/>
      <c r="S29" s="407"/>
      <c r="T29" s="407"/>
      <c r="U29" s="407"/>
      <c r="V29" s="407"/>
      <c r="W29" s="407"/>
      <c r="X29" s="408"/>
      <c r="Y29" s="408"/>
      <c r="Z29" s="407"/>
      <c r="AA29" s="407"/>
      <c r="AB29" s="407"/>
      <c r="AC29" s="407"/>
      <c r="AD29" s="407"/>
      <c r="AE29" s="408"/>
      <c r="AF29" s="408"/>
      <c r="AG29" s="407"/>
      <c r="AH29" s="407"/>
      <c r="AI29" s="401"/>
      <c r="AJ29" s="263" t="str">
        <f t="shared" si="15"/>
        <v/>
      </c>
      <c r="AK29" s="276" t="str">
        <f t="shared" si="6"/>
        <v/>
      </c>
      <c r="AL29" s="265" t="str">
        <f t="shared" si="10"/>
        <v/>
      </c>
      <c r="AN29" s="233" t="str">
        <f t="shared" si="1"/>
        <v/>
      </c>
      <c r="AO29" s="234"/>
      <c r="AP29" s="228" t="str">
        <f t="shared" si="7"/>
        <v/>
      </c>
      <c r="AQ29" s="229" t="str">
        <f t="shared" si="5"/>
        <v/>
      </c>
      <c r="BH29" s="410"/>
    </row>
    <row r="30" spans="1:84" ht="19.5" thickBot="1" x14ac:dyDescent="0.35">
      <c r="A30" s="412"/>
      <c r="B30" s="413"/>
      <c r="C30" s="414"/>
      <c r="D30" s="415"/>
      <c r="E30" s="416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8"/>
      <c r="Y30" s="418"/>
      <c r="Z30" s="417"/>
      <c r="AA30" s="417"/>
      <c r="AB30" s="417"/>
      <c r="AC30" s="417"/>
      <c r="AD30" s="417"/>
      <c r="AE30" s="418"/>
      <c r="AF30" s="418"/>
      <c r="AG30" s="417"/>
      <c r="AH30" s="417"/>
      <c r="AI30" s="419"/>
      <c r="AJ30" s="420" t="str">
        <f t="shared" si="15"/>
        <v/>
      </c>
      <c r="AK30" s="421" t="str">
        <f t="shared" si="6"/>
        <v/>
      </c>
      <c r="AL30" s="422" t="str">
        <f t="shared" si="10"/>
        <v/>
      </c>
      <c r="AN30" s="233" t="str">
        <f t="shared" si="1"/>
        <v/>
      </c>
      <c r="AO30" s="234"/>
      <c r="AP30" s="322" t="str">
        <f t="shared" si="7"/>
        <v/>
      </c>
      <c r="AQ30" s="323" t="str">
        <f t="shared" si="5"/>
        <v/>
      </c>
      <c r="BH30" s="410"/>
    </row>
    <row r="31" spans="1:84" ht="21" x14ac:dyDescent="0.35">
      <c r="A31" s="423">
        <f>IF(SUM(A16,A21),SUM(A16,A21),"")</f>
        <v>3</v>
      </c>
      <c r="B31" s="424" t="s">
        <v>43</v>
      </c>
      <c r="C31" s="139"/>
      <c r="D31" s="140"/>
      <c r="E31" s="425">
        <f>SUM(E12:E30)</f>
        <v>0</v>
      </c>
      <c r="F31" s="425">
        <f t="shared" ref="F31:AI31" si="17">SUM(F12:F30)</f>
        <v>24</v>
      </c>
      <c r="G31" s="425">
        <f t="shared" si="17"/>
        <v>16</v>
      </c>
      <c r="H31" s="425">
        <f t="shared" si="17"/>
        <v>12</v>
      </c>
      <c r="I31" s="425">
        <f t="shared" si="17"/>
        <v>12</v>
      </c>
      <c r="J31" s="425">
        <f t="shared" si="17"/>
        <v>0</v>
      </c>
      <c r="K31" s="425">
        <f t="shared" si="17"/>
        <v>12</v>
      </c>
      <c r="L31" s="425">
        <f t="shared" si="17"/>
        <v>21</v>
      </c>
      <c r="M31" s="425">
        <f t="shared" si="17"/>
        <v>0</v>
      </c>
      <c r="N31" s="425">
        <f t="shared" si="17"/>
        <v>16</v>
      </c>
      <c r="O31" s="425">
        <f t="shared" si="17"/>
        <v>16</v>
      </c>
      <c r="P31" s="425">
        <f t="shared" si="17"/>
        <v>0</v>
      </c>
      <c r="Q31" s="425">
        <f t="shared" si="17"/>
        <v>0</v>
      </c>
      <c r="R31" s="425">
        <f t="shared" si="17"/>
        <v>16</v>
      </c>
      <c r="S31" s="425">
        <f t="shared" si="17"/>
        <v>8</v>
      </c>
      <c r="T31" s="425">
        <f t="shared" si="17"/>
        <v>8</v>
      </c>
      <c r="U31" s="425">
        <f t="shared" si="17"/>
        <v>8</v>
      </c>
      <c r="V31" s="425">
        <f t="shared" si="17"/>
        <v>8</v>
      </c>
      <c r="W31" s="425">
        <f t="shared" si="17"/>
        <v>0</v>
      </c>
      <c r="X31" s="425">
        <f t="shared" si="17"/>
        <v>0</v>
      </c>
      <c r="Y31" s="425">
        <f t="shared" si="17"/>
        <v>16</v>
      </c>
      <c r="Z31" s="425">
        <f t="shared" si="17"/>
        <v>8</v>
      </c>
      <c r="AA31" s="425">
        <f t="shared" si="17"/>
        <v>16</v>
      </c>
      <c r="AB31" s="425">
        <f t="shared" si="17"/>
        <v>12</v>
      </c>
      <c r="AC31" s="425">
        <f t="shared" si="17"/>
        <v>15</v>
      </c>
      <c r="AD31" s="425">
        <f t="shared" si="17"/>
        <v>0</v>
      </c>
      <c r="AE31" s="425">
        <f t="shared" si="17"/>
        <v>0</v>
      </c>
      <c r="AF31" s="425">
        <f t="shared" si="17"/>
        <v>0</v>
      </c>
      <c r="AG31" s="425">
        <f t="shared" si="17"/>
        <v>13</v>
      </c>
      <c r="AH31" s="425">
        <f t="shared" si="17"/>
        <v>8</v>
      </c>
      <c r="AI31" s="426">
        <f t="shared" si="17"/>
        <v>8</v>
      </c>
      <c r="AJ31" s="427">
        <f>IF(SUM(AJ16,AJ21),SUM(AJ16,AJ21),"")</f>
        <v>34</v>
      </c>
      <c r="AK31" s="428">
        <f>IF(SUM(AK16,AK21),SUM(AK16,AK21),"")</f>
        <v>273</v>
      </c>
      <c r="AL31" s="429">
        <f>IF(SUM(AL16,AL21),SUM(AL16,AL21),"")</f>
        <v>5500</v>
      </c>
      <c r="AN31" s="233" t="str">
        <f t="shared" si="1"/>
        <v>ВСЬОГО</v>
      </c>
      <c r="AO31" s="234"/>
      <c r="AP31" s="327">
        <f t="shared" si="7"/>
        <v>20.146520146520146</v>
      </c>
      <c r="AQ31" s="327">
        <f t="shared" si="5"/>
        <v>161.17216117216117</v>
      </c>
      <c r="BH31" s="410"/>
    </row>
    <row r="32" spans="1:84" x14ac:dyDescent="0.25">
      <c r="AN32" s="20" t="str">
        <f t="shared" si="1"/>
        <v/>
      </c>
      <c r="AO32" s="21"/>
      <c r="AP32" s="430" t="str">
        <f t="shared" ref="AP32:AP37" si="18">IFERROR(AM32/AL32,"")</f>
        <v/>
      </c>
      <c r="AQ32" s="430" t="str">
        <f t="shared" si="5"/>
        <v/>
      </c>
      <c r="BH32" s="410"/>
    </row>
    <row r="33" spans="1:60" ht="18.75" x14ac:dyDescent="0.3">
      <c r="A33" s="435"/>
      <c r="B33" s="22"/>
      <c r="C33" s="433"/>
      <c r="D33" s="433"/>
      <c r="E33" s="433"/>
      <c r="F33" s="433"/>
      <c r="G33" s="433"/>
      <c r="H33" s="433"/>
      <c r="I33" s="433"/>
      <c r="J33" s="433"/>
      <c r="K33" s="433"/>
      <c r="L33" s="433"/>
      <c r="M33" s="433"/>
      <c r="N33" s="433"/>
      <c r="O33" s="433"/>
      <c r="P33" s="433"/>
      <c r="Q33" s="433"/>
      <c r="R33" s="433"/>
      <c r="S33" s="433"/>
      <c r="T33" s="433"/>
      <c r="U33" s="433"/>
      <c r="V33" s="433"/>
      <c r="W33" s="433"/>
      <c r="X33" s="433"/>
      <c r="Y33" s="433"/>
      <c r="Z33" s="433"/>
      <c r="AA33" s="433"/>
      <c r="AB33" s="433"/>
      <c r="AC33" s="433"/>
      <c r="AD33" s="433"/>
      <c r="AE33" s="433"/>
      <c r="AF33" s="433"/>
      <c r="AG33" s="433"/>
      <c r="AH33" s="433"/>
      <c r="AI33" s="433"/>
      <c r="AJ33" s="433"/>
      <c r="AK33" s="433"/>
      <c r="AL33" s="433"/>
      <c r="AM33" s="145"/>
      <c r="AN33" s="20" t="str">
        <f t="shared" si="1"/>
        <v/>
      </c>
      <c r="AO33" s="21"/>
      <c r="AP33" s="430" t="str">
        <f t="shared" si="18"/>
        <v/>
      </c>
      <c r="AQ33" s="430" t="str">
        <f t="shared" si="5"/>
        <v/>
      </c>
      <c r="BH33" s="410"/>
    </row>
    <row r="34" spans="1:60" ht="18.75" x14ac:dyDescent="0.3">
      <c r="A34" s="436"/>
      <c r="B34" s="433"/>
      <c r="C34" s="344"/>
      <c r="D34" s="344"/>
      <c r="E34" s="43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344"/>
      <c r="AG34" s="344"/>
      <c r="AH34" s="344"/>
      <c r="AI34" s="344"/>
      <c r="AJ34" s="344"/>
      <c r="AK34" s="343"/>
      <c r="AL34" s="344"/>
      <c r="AM34" s="22"/>
      <c r="AN34" s="20" t="str">
        <f t="shared" si="1"/>
        <v/>
      </c>
      <c r="AO34" s="21"/>
      <c r="AP34" s="430" t="str">
        <f t="shared" si="18"/>
        <v/>
      </c>
      <c r="AQ34" s="430" t="str">
        <f t="shared" si="5"/>
        <v/>
      </c>
      <c r="BH34" s="410"/>
    </row>
    <row r="35" spans="1:60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0" t="str">
        <f t="shared" si="1"/>
        <v/>
      </c>
      <c r="AO35" s="21"/>
      <c r="AP35" s="430" t="str">
        <f t="shared" si="18"/>
        <v/>
      </c>
      <c r="AQ35" s="430" t="str">
        <f t="shared" si="5"/>
        <v/>
      </c>
      <c r="BH35" s="410"/>
    </row>
    <row r="36" spans="1:60" ht="20.25" x14ac:dyDescent="0.3">
      <c r="A36" s="154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437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0" t="str">
        <f t="shared" si="1"/>
        <v/>
      </c>
      <c r="AO36" s="21"/>
      <c r="AP36" s="430" t="str">
        <f t="shared" si="18"/>
        <v/>
      </c>
      <c r="AQ36" s="430" t="str">
        <f t="shared" si="5"/>
        <v/>
      </c>
    </row>
    <row r="37" spans="1:60" ht="20.25" x14ac:dyDescent="0.3">
      <c r="A37" s="154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437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0" t="str">
        <f t="shared" si="1"/>
        <v/>
      </c>
      <c r="AO37" s="21"/>
      <c r="AP37" s="430" t="str">
        <f t="shared" si="18"/>
        <v/>
      </c>
      <c r="AQ37" s="430" t="str">
        <f t="shared" si="5"/>
        <v/>
      </c>
    </row>
    <row r="38" spans="1:60" ht="20.25" x14ac:dyDescent="0.3">
      <c r="A38" s="154"/>
      <c r="B38" s="22"/>
      <c r="C38" s="22"/>
      <c r="D38" s="22"/>
      <c r="E38" s="22"/>
      <c r="F38" s="22"/>
      <c r="G38" s="22"/>
      <c r="H38" s="22"/>
      <c r="I38" s="155"/>
      <c r="J38" s="155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155"/>
      <c r="W38" s="155"/>
      <c r="X38" s="155"/>
      <c r="Y38" s="155"/>
      <c r="Z38" s="155"/>
      <c r="AA38" s="155"/>
      <c r="AB38" s="155"/>
      <c r="AC38" s="155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431" t="str">
        <f t="shared" si="1"/>
        <v/>
      </c>
      <c r="AO38" s="21"/>
      <c r="AP38" s="430" t="str">
        <f>IFERROR(AL30/AK30,"")</f>
        <v/>
      </c>
      <c r="AQ38" s="430" t="str">
        <f t="shared" si="5"/>
        <v/>
      </c>
    </row>
    <row r="39" spans="1:60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</row>
    <row r="40" spans="1:60" x14ac:dyDescent="0.25">
      <c r="A40" s="155"/>
      <c r="B40" s="156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</row>
    <row r="41" spans="1:60" x14ac:dyDescent="0.25">
      <c r="A41" s="155"/>
      <c r="B41" s="156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</row>
    <row r="42" spans="1:60" x14ac:dyDescent="0.25">
      <c r="A42" s="155"/>
      <c r="B42" s="155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</row>
    <row r="43" spans="1:60" x14ac:dyDescent="0.25">
      <c r="A43" s="155"/>
      <c r="B43" s="157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</row>
    <row r="44" spans="1:60" x14ac:dyDescent="0.25">
      <c r="A44" s="155"/>
      <c r="B44" s="157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</row>
    <row r="45" spans="1:60" x14ac:dyDescent="0.25">
      <c r="A45" s="155"/>
      <c r="B45" s="438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</row>
    <row r="46" spans="1:60" x14ac:dyDescent="0.25">
      <c r="A46" s="155"/>
      <c r="B46" s="438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</row>
    <row r="47" spans="1:60" x14ac:dyDescent="0.25">
      <c r="A47" s="155"/>
      <c r="B47" s="157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</row>
    <row r="48" spans="1:60" x14ac:dyDescent="0.25">
      <c r="A48" s="155"/>
      <c r="B48" s="157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</row>
  </sheetData>
  <conditionalFormatting sqref="AF10:AI10">
    <cfRule type="expression" dxfId="31" priority="31" stopIfTrue="1">
      <formula>DAY(AF$10)&lt;27</formula>
    </cfRule>
  </conditionalFormatting>
  <conditionalFormatting sqref="E10:AI10">
    <cfRule type="expression" dxfId="30" priority="30" stopIfTrue="1">
      <formula>(MONTH($B$1)=MONTH(E$10))*(WEEKDAY(E$10,2)&gt;5)*NOT(ISBLANK($B1))</formula>
    </cfRule>
  </conditionalFormatting>
  <conditionalFormatting sqref="E11:AI11">
    <cfRule type="expression" dxfId="29" priority="29">
      <formula>(MONTH($B$1)=MONTH(E$10))*(WEEKDAY(E$10,2)&gt;5)*NOT(ISBLANK($B1))</formula>
    </cfRule>
  </conditionalFormatting>
  <conditionalFormatting sqref="AF11:AI11">
    <cfRule type="expression" dxfId="28" priority="28">
      <formula>DAY(AF$10)&lt;27</formula>
    </cfRule>
  </conditionalFormatting>
  <conditionalFormatting sqref="E12:AI29">
    <cfRule type="expression" dxfId="27" priority="27">
      <formula>(MONTH($B$1)=MONTH(E$10))*(WEEKDAY(E$10,2)&gt;5)*NOT(ISBLANK($B12))</formula>
    </cfRule>
  </conditionalFormatting>
  <conditionalFormatting sqref="E13">
    <cfRule type="expression" dxfId="26" priority="26" stopIfTrue="1">
      <formula>(MONTH($B$1)=MONTH(E$11))*(WEEKDAY(E$11,2)&gt;5)*NOT(ISBLANK($B13))</formula>
    </cfRule>
  </conditionalFormatting>
  <conditionalFormatting sqref="E13">
    <cfRule type="expression" dxfId="25" priority="25" stopIfTrue="1">
      <formula>(MONTH($B$1)=MONTH(E$11))*(WEEKDAY(E$11,2)&gt;5)*NOT(ISBLANK($B1))</formula>
    </cfRule>
  </conditionalFormatting>
  <conditionalFormatting sqref="E14">
    <cfRule type="expression" dxfId="24" priority="24" stopIfTrue="1">
      <formula>(MONTH($B$1)=MONTH(E$11))*(WEEKDAY(E$11,2)&gt;5)*NOT(ISBLANK($B14))</formula>
    </cfRule>
  </conditionalFormatting>
  <conditionalFormatting sqref="E14">
    <cfRule type="expression" dxfId="23" priority="23" stopIfTrue="1">
      <formula>(MONTH($B$1)=MONTH(E$11))*(WEEKDAY(E$11,2)&gt;5)*NOT(ISBLANK($B2))</formula>
    </cfRule>
  </conditionalFormatting>
  <conditionalFormatting sqref="E15">
    <cfRule type="expression" dxfId="22" priority="22" stopIfTrue="1">
      <formula>(MONTH($B$1)=MONTH(E$11))*(WEEKDAY(E$11,2)&gt;5)*NOT(ISBLANK($B15))</formula>
    </cfRule>
  </conditionalFormatting>
  <conditionalFormatting sqref="E15">
    <cfRule type="expression" dxfId="21" priority="21" stopIfTrue="1">
      <formula>(MONTH($B$1)=MONTH(E$11))*(WEEKDAY(E$11,2)&gt;5)*NOT(ISBLANK($B3))</formula>
    </cfRule>
  </conditionalFormatting>
  <conditionalFormatting sqref="L13">
    <cfRule type="expression" dxfId="20" priority="20" stopIfTrue="1">
      <formula>(MONTH($B$1)=MONTH(L$11))*(WEEKDAY(L$11,2)&gt;5)*NOT(ISBLANK($B13))</formula>
    </cfRule>
  </conditionalFormatting>
  <conditionalFormatting sqref="L13">
    <cfRule type="expression" dxfId="19" priority="19" stopIfTrue="1">
      <formula>(MONTH($B$1)=MONTH(L$11))*(WEEKDAY(L$11,2)&gt;5)*NOT(ISBLANK($B1))</formula>
    </cfRule>
  </conditionalFormatting>
  <conditionalFormatting sqref="L14">
    <cfRule type="expression" dxfId="18" priority="18" stopIfTrue="1">
      <formula>(MONTH($B$1)=MONTH(L$11))*(WEEKDAY(L$11,2)&gt;5)*NOT(ISBLANK($B14))</formula>
    </cfRule>
  </conditionalFormatting>
  <conditionalFormatting sqref="L14">
    <cfRule type="expression" dxfId="17" priority="17" stopIfTrue="1">
      <formula>(MONTH($B$1)=MONTH(L$11))*(WEEKDAY(L$11,2)&gt;5)*NOT(ISBLANK($B2))</formula>
    </cfRule>
  </conditionalFormatting>
  <conditionalFormatting sqref="L15">
    <cfRule type="expression" dxfId="16" priority="16" stopIfTrue="1">
      <formula>(MONTH($B$1)=MONTH(L$11))*(WEEKDAY(L$11,2)&gt;5)*NOT(ISBLANK($B15))</formula>
    </cfRule>
  </conditionalFormatting>
  <conditionalFormatting sqref="L15">
    <cfRule type="expression" dxfId="15" priority="15" stopIfTrue="1">
      <formula>(MONTH($B$1)=MONTH(L$11))*(WEEKDAY(L$11,2)&gt;5)*NOT(ISBLANK($B3))</formula>
    </cfRule>
  </conditionalFormatting>
  <conditionalFormatting sqref="E19">
    <cfRule type="expression" dxfId="14" priority="14" stopIfTrue="1">
      <formula>(MONTH($B$1)=MONTH(E$11))*(WEEKDAY(E$11,2)&gt;5)*NOT(ISBLANK($B19))</formula>
    </cfRule>
  </conditionalFormatting>
  <conditionalFormatting sqref="E19">
    <cfRule type="expression" dxfId="13" priority="13" stopIfTrue="1">
      <formula>(MONTH($B$1)=MONTH(E$11))*(WEEKDAY(E$11,2)&gt;5)*NOT(ISBLANK($B7))</formula>
    </cfRule>
  </conditionalFormatting>
  <conditionalFormatting sqref="M19">
    <cfRule type="expression" dxfId="12" priority="12" stopIfTrue="1">
      <formula>(MONTH($B$1)=MONTH(M$11))*(WEEKDAY(M$11,2)&gt;5)*NOT(ISBLANK($B19))</formula>
    </cfRule>
  </conditionalFormatting>
  <conditionalFormatting sqref="M19">
    <cfRule type="expression" dxfId="11" priority="11" stopIfTrue="1">
      <formula>(MONTH($B$1)=MONTH(M$11))*(WEEKDAY(M$11,2)&gt;5)*NOT(ISBLANK($B7))</formula>
    </cfRule>
  </conditionalFormatting>
  <conditionalFormatting sqref="AF19">
    <cfRule type="expression" dxfId="10" priority="10" stopIfTrue="1">
      <formula>(MONTH($B$1)=MONTH(AF$11))*(WEEKDAY(AF$11,2)&gt;5)*NOT(ISBLANK($B19))</formula>
    </cfRule>
  </conditionalFormatting>
  <conditionalFormatting sqref="AF19">
    <cfRule type="expression" dxfId="9" priority="9" stopIfTrue="1">
      <formula>(MONTH($B$1)=MONTH(AF$11))*(WEEKDAY(AF$11,2)&gt;5)*NOT(ISBLANK($B7))</formula>
    </cfRule>
  </conditionalFormatting>
  <conditionalFormatting sqref="AK13">
    <cfRule type="expression" dxfId="8" priority="8">
      <formula>IF(B13&lt;&gt;"",AK13&gt;C5,"")</formula>
    </cfRule>
  </conditionalFormatting>
  <conditionalFormatting sqref="AK14">
    <cfRule type="expression" dxfId="7" priority="7">
      <formula>IF(B14&lt;&gt;"",AK14&gt;C5,"")</formula>
    </cfRule>
  </conditionalFormatting>
  <conditionalFormatting sqref="AK19">
    <cfRule type="expression" dxfId="6" priority="6">
      <formula>IF(B19&lt;&gt;"",AK19&gt;C5,"")</formula>
    </cfRule>
  </conditionalFormatting>
  <conditionalFormatting sqref="AK20">
    <cfRule type="expression" dxfId="5" priority="5">
      <formula>IF(B20&lt;&gt;"",AK20&gt;C6,"")</formula>
    </cfRule>
  </conditionalFormatting>
  <conditionalFormatting sqref="E14">
    <cfRule type="expression" dxfId="4" priority="4" stopIfTrue="1">
      <formula>(MONTH($B$1)=MONTH(E$11))*(WEEKDAY(E$11,2)&gt;5)*NOT(ISBLANK($B14))</formula>
    </cfRule>
  </conditionalFormatting>
  <conditionalFormatting sqref="E14">
    <cfRule type="expression" dxfId="3" priority="3" stopIfTrue="1">
      <formula>(MONTH($B$1)=MONTH(E$11))*(WEEKDAY(E$11,2)&gt;5)*NOT(ISBLANK($B2))</formula>
    </cfRule>
  </conditionalFormatting>
  <conditionalFormatting sqref="E12">
    <cfRule type="expression" dxfId="2" priority="2" stopIfTrue="1">
      <formula>(MONTH($B$1)=MONTH(E$11))*(WEEKDAY(E$11,2)&gt;5)*NOT(ISBLANK($B12))</formula>
    </cfRule>
  </conditionalFormatting>
  <conditionalFormatting sqref="E12">
    <cfRule type="expression" dxfId="1" priority="1" stopIfTrue="1">
      <formula>(MONTH($B$1)=MONTH(E$11))*(WEEKDAY(E$11,2)&gt;5)*NOT(ISBLANK($B1048576))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 Спросить 1</vt:lpstr>
      <vt:lpstr>Лист2 Спросить 2</vt:lpstr>
      <vt:lpstr>Лист 3 Спросить 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ГАВ</cp:lastModifiedBy>
  <cp:lastPrinted>2018-06-08T07:37:05Z</cp:lastPrinted>
  <dcterms:created xsi:type="dcterms:W3CDTF">2018-06-08T06:34:42Z</dcterms:created>
  <dcterms:modified xsi:type="dcterms:W3CDTF">2018-06-13T14:58:11Z</dcterms:modified>
</cp:coreProperties>
</file>