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345" windowWidth="14805" windowHeight="7770"/>
  </bookViews>
  <sheets>
    <sheet name="график ТО-2" sheetId="2" r:id="rId1"/>
    <sheet name=" ДанныеТС SAP удалить столбец G" sheetId="3" r:id="rId2"/>
    <sheet name="Данные ТО" sheetId="5" r:id="rId3"/>
    <sheet name="Регламент ТО" sheetId="6" r:id="rId4"/>
  </sheets>
  <calcPr calcId="152511"/>
</workbook>
</file>

<file path=xl/calcChain.xml><?xml version="1.0" encoding="utf-8"?>
<calcChain xmlns="http://schemas.openxmlformats.org/spreadsheetml/2006/main">
  <c r="I8" i="2" l="1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7" i="2" a="1"/>
  <c r="I7" i="2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6" i="6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6" i="6"/>
  <c r="J7" i="6" l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6" i="6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6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6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8" i="6"/>
  <c r="G7" i="6"/>
  <c r="G6" i="6"/>
  <c r="E6" i="6" l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E2" i="2"/>
  <c r="D7" i="2" l="1" a="1"/>
  <c r="D7" i="2" s="1"/>
  <c r="A17" i="2"/>
  <c r="G4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F7" i="2" l="1"/>
  <c r="E9" i="2" l="1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F8" i="2" l="1"/>
  <c r="G8" i="2" l="1"/>
  <c r="E8" i="2"/>
  <c r="G7" i="2"/>
  <c r="E7" i="2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b/>
            <sz val="14"/>
            <color indexed="81"/>
            <rFont val="Calibri"/>
            <family val="2"/>
            <charset val="204"/>
            <scheme val="minor"/>
          </rPr>
          <t>считает автоматически!</t>
        </r>
      </text>
    </comment>
    <comment ref="A5" authorId="0" shapeId="0">
      <text>
        <r>
          <rPr>
            <b/>
            <i/>
            <sz val="12"/>
            <color indexed="81"/>
            <rFont val="Tahoma"/>
            <family val="2"/>
            <charset val="204"/>
          </rPr>
          <t>изменять только эту ДАТУ!!!</t>
        </r>
      </text>
    </comment>
  </commentList>
</comments>
</file>

<file path=xl/sharedStrings.xml><?xml version="1.0" encoding="utf-8"?>
<sst xmlns="http://schemas.openxmlformats.org/spreadsheetml/2006/main" count="306" uniqueCount="152">
  <si>
    <t>Гар.№</t>
  </si>
  <si>
    <t>Год выпуска</t>
  </si>
  <si>
    <t>Вид сервиса</t>
  </si>
  <si>
    <t>Пробег на планированную дату работ по ТО</t>
  </si>
  <si>
    <t>VIN</t>
  </si>
  <si>
    <t>Примечание</t>
  </si>
  <si>
    <t>ПЛАН ПО ТО АВТОБУСОВ, УТВЕРЖДЕННЫЙ ГУП "МОСГОРТРАНС"</t>
  </si>
  <si>
    <t>Фактическое количество заявленных автобусов на проведение ТО</t>
  </si>
  <si>
    <t>Время подачи автобуса</t>
  </si>
  <si>
    <t>Статус гарантийности автобуса (ПГ/Г)</t>
  </si>
  <si>
    <t>ВД</t>
  </si>
  <si>
    <t>ТипТС</t>
  </si>
  <si>
    <t>ВидТС</t>
  </si>
  <si>
    <t>МаркаТС(ср)</t>
  </si>
  <si>
    <t>МодифТС(ср)</t>
  </si>
  <si>
    <t>Гос№</t>
  </si>
  <si>
    <t>Ед.изм.</t>
  </si>
  <si>
    <t>ГОДВып.</t>
  </si>
  <si>
    <t>Паспорт ТС</t>
  </si>
  <si>
    <t>СерНом ТС</t>
  </si>
  <si>
    <t>Мод № двиг</t>
  </si>
  <si>
    <t>Шасси№</t>
  </si>
  <si>
    <t>Кузов№</t>
  </si>
  <si>
    <t>ЕдОборуд</t>
  </si>
  <si>
    <t>Класс условий труда</t>
  </si>
  <si>
    <t>Общий вес</t>
  </si>
  <si>
    <t>МощДвигЛС</t>
  </si>
  <si>
    <t>ОбщПробег</t>
  </si>
  <si>
    <t>Счетчик</t>
  </si>
  <si>
    <t>В эксплуат</t>
  </si>
  <si>
    <t>ОконГарант</t>
  </si>
  <si>
    <t>Кол-во шин</t>
  </si>
  <si>
    <t>ДлинаОбъек</t>
  </si>
  <si>
    <t>ВысотаОбкт</t>
  </si>
  <si>
    <t>Дата мероприятия</t>
  </si>
  <si>
    <t>1</t>
  </si>
  <si>
    <t>Автобусы</t>
  </si>
  <si>
    <t>КМ</t>
  </si>
  <si>
    <t>ОТСУТСТВУЕТ</t>
  </si>
  <si>
    <t>Вредные (подкласс 3.2)</t>
  </si>
  <si>
    <t>А/с большой вмест</t>
  </si>
  <si>
    <t>ЛиАЗ 5292</t>
  </si>
  <si>
    <t>ЛиАЗ 529222</t>
  </si>
  <si>
    <t>2012</t>
  </si>
  <si>
    <t>ЛиАЗ 529222-01</t>
  </si>
  <si>
    <t xml:space="preserve">на </t>
  </si>
  <si>
    <t>ТО-1</t>
  </si>
  <si>
    <t>Гар. №</t>
  </si>
  <si>
    <t>Код марки</t>
  </si>
  <si>
    <t>Марка ТС</t>
  </si>
  <si>
    <t>Вид ТО</t>
  </si>
  <si>
    <t>Цикл (км)</t>
  </si>
  <si>
    <t>ОткрЗаявки</t>
  </si>
  <si>
    <t>ЗакрЗаявки</t>
  </si>
  <si>
    <t>ДатаПослТО</t>
  </si>
  <si>
    <t>ПробегПослТО</t>
  </si>
  <si>
    <t>ТекПробег(км)</t>
  </si>
  <si>
    <t>Пробежал</t>
  </si>
  <si>
    <t>ЗаплДата</t>
  </si>
  <si>
    <t>ПробДень(км)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</si>
  <si>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</si>
  <si>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</si>
  <si>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</si>
  <si>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</si>
  <si>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</si>
  <si>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</si>
  <si>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</si>
  <si>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ТО-2</t>
  </si>
  <si>
    <t>00173</t>
  </si>
  <si>
    <t/>
  </si>
  <si>
    <t>010100</t>
  </si>
  <si>
    <t>ЕР29277</t>
  </si>
  <si>
    <t>50 НМ 805725</t>
  </si>
  <si>
    <t>7750 859033</t>
  </si>
  <si>
    <t>XTY5292S2C0002737</t>
  </si>
  <si>
    <t>MAN,D0836LOH65 21432755403277</t>
  </si>
  <si>
    <t>10012476</t>
  </si>
  <si>
    <t>010101</t>
  </si>
  <si>
    <t>ЕР29177</t>
  </si>
  <si>
    <t>50 НМ 805731</t>
  </si>
  <si>
    <t>7750 858116</t>
  </si>
  <si>
    <t>XTY5292S2C0002799</t>
  </si>
  <si>
    <t>MAN,D0836LOH65 21432765073277</t>
  </si>
  <si>
    <t>10012477</t>
  </si>
  <si>
    <t>010102</t>
  </si>
  <si>
    <t>О804ХЕ197</t>
  </si>
  <si>
    <t>50 НМ 777857</t>
  </si>
  <si>
    <t>7750 858119</t>
  </si>
  <si>
    <t>XTY529222C0002467</t>
  </si>
  <si>
    <t>MAND0836LOH6521431885103200</t>
  </si>
  <si>
    <t>10012689</t>
  </si>
  <si>
    <t>010103</t>
  </si>
  <si>
    <r>
      <t xml:space="preserve">Заявка на проведение технического обслуживания автобусов </t>
    </r>
    <r>
      <rPr>
        <b/>
        <i/>
        <u/>
        <sz val="14"/>
        <color theme="1"/>
        <rFont val="Calibri"/>
        <family val="2"/>
        <charset val="204"/>
        <scheme val="minor"/>
      </rPr>
      <t>юго-западного филиала</t>
    </r>
    <r>
      <rPr>
        <b/>
        <sz val="14"/>
        <color theme="1"/>
        <rFont val="Calibri"/>
        <family val="2"/>
        <charset val="204"/>
        <scheme val="minor"/>
      </rPr>
      <t xml:space="preserve"> в Сервисном центре филиала СВАРЗ ГУП "Мосгортранс" </t>
    </r>
  </si>
  <si>
    <t>00020000</t>
  </si>
  <si>
    <t>108230742</t>
  </si>
  <si>
    <t>108121687</t>
  </si>
  <si>
    <t>108276991</t>
  </si>
  <si>
    <t>108230779</t>
  </si>
  <si>
    <t>Замена мас/филь ДВ</t>
  </si>
  <si>
    <t>00010000</t>
  </si>
  <si>
    <t>Замена масла КПП</t>
  </si>
  <si>
    <t>00120000</t>
  </si>
  <si>
    <t>00040000</t>
  </si>
  <si>
    <t>108230743</t>
  </si>
  <si>
    <t>11504335</t>
  </si>
  <si>
    <t>Замена масла в ЗМ</t>
  </si>
  <si>
    <t>00150000</t>
  </si>
  <si>
    <t>107882392</t>
  </si>
  <si>
    <t>Замена возд/филь ДВ</t>
  </si>
  <si>
    <t>107882393</t>
  </si>
  <si>
    <t>108284207</t>
  </si>
  <si>
    <t>108121688</t>
  </si>
  <si>
    <t>11506942</t>
  </si>
  <si>
    <t>107907550</t>
  </si>
  <si>
    <t>108276992</t>
  </si>
  <si>
    <t>11440449</t>
  </si>
  <si>
    <t>107437640</t>
  </si>
  <si>
    <t>108230780</t>
  </si>
  <si>
    <t>11519611</t>
  </si>
  <si>
    <t>108003920</t>
  </si>
  <si>
    <t>заполнять</t>
  </si>
  <si>
    <t>не удалять</t>
  </si>
  <si>
    <t>Виды сервиса</t>
  </si>
  <si>
    <t>А</t>
  </si>
  <si>
    <t>B</t>
  </si>
  <si>
    <t>C</t>
  </si>
  <si>
    <t>ЛиАЗ 52922</t>
  </si>
  <si>
    <t>ЛиАЗ 529221</t>
  </si>
  <si>
    <t>ЛиАЗ 62132</t>
  </si>
  <si>
    <t>ЛиАЗ 621321</t>
  </si>
  <si>
    <t>ЛиАЗ 621322</t>
  </si>
  <si>
    <t>ЛиАЗ 621322-01</t>
  </si>
  <si>
    <t>?</t>
  </si>
  <si>
    <t>Регламент (км.)</t>
  </si>
  <si>
    <t>ГОЛАЗ 525110-0000010</t>
  </si>
  <si>
    <t>ГОЛАЗ 525110-0000011</t>
  </si>
  <si>
    <t>X</t>
  </si>
  <si>
    <t>S</t>
  </si>
  <si>
    <t>M</t>
  </si>
  <si>
    <t>L</t>
  </si>
  <si>
    <t>ЛиАЗ 429260</t>
  </si>
  <si>
    <t>ЛиАЗ 529265</t>
  </si>
  <si>
    <t>ЛиАЗ 621365</t>
  </si>
  <si>
    <t>Дата последнего ТО/
вид сервиса/
пробег</t>
  </si>
  <si>
    <t>Необходимо заполнить сполбец на основание данных вкладки "Регламент ТО" исходя из марки ТС и пробега в столбце D</t>
  </si>
  <si>
    <t>Неоходимо в данной столбце поставить "вид сервиса" исходя из данных вкладки "Регламент ТО"</t>
  </si>
  <si>
    <t>В</t>
  </si>
  <si>
    <t>С</t>
  </si>
  <si>
    <t>09.03.2018/А/260100</t>
  </si>
  <si>
    <t>24.01.2018/ТО-1/259174</t>
  </si>
  <si>
    <t>01.04.2018/В/303733</t>
  </si>
  <si>
    <t>как должно быть!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</si>
</sst>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-F400]h:mm:ss\ AM/PM"/>
    <numFmt numFmtId="166" formatCode="[$-419]mmmm\ yyyy;@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indexed="8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/>
    <xf numFmtId="0" fontId="4" fillId="0" borderId="5" xfId="0" applyFont="1" applyBorder="1"/>
    <xf numFmtId="0" fontId="0" fillId="0" borderId="0" xfId="0" applyAlignment="1">
      <alignment vertical="center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wrapText="1"/>
    </xf>
    <xf numFmtId="0" fontId="8" fillId="3" borderId="4" xfId="0" applyFont="1" applyFill="1" applyBorder="1" applyAlignment="1"/>
    <xf numFmtId="0" fontId="10" fillId="0" borderId="0" xfId="0" applyNumberFormat="1" applyFont="1"/>
    <xf numFmtId="0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/>
    </xf>
    <xf numFmtId="0" fontId="4" fillId="0" borderId="0" xfId="0" applyFont="1" applyBorder="1"/>
    <xf numFmtId="16" fontId="2" fillId="4" borderId="14" xfId="0" applyNumberFormat="1" applyFont="1" applyFill="1" applyBorder="1" applyAlignment="1">
      <alignment horizontal="center" vertical="center"/>
    </xf>
    <xf numFmtId="16" fontId="2" fillId="4" borderId="14" xfId="0" applyNumberFormat="1" applyFont="1" applyFill="1" applyBorder="1" applyAlignment="1">
      <alignment horizontal="center" vertical="center" wrapText="1"/>
    </xf>
    <xf numFmtId="16" fontId="8" fillId="4" borderId="14" xfId="0" applyNumberFormat="1" applyFont="1" applyFill="1" applyBorder="1" applyAlignment="1">
      <alignment horizontal="center" vertical="center" wrapText="1"/>
    </xf>
    <xf numFmtId="16" fontId="1" fillId="4" borderId="14" xfId="0" applyNumberFormat="1" applyFont="1" applyFill="1" applyBorder="1" applyAlignment="1">
      <alignment horizontal="center" vertical="center" wrapText="1"/>
    </xf>
    <xf numFmtId="16" fontId="9" fillId="4" borderId="1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/>
    <xf numFmtId="0" fontId="0" fillId="5" borderId="0" xfId="0" applyFill="1"/>
    <xf numFmtId="0" fontId="0" fillId="6" borderId="0" xfId="0" applyFill="1" applyAlignment="1">
      <alignment horizontal="left"/>
    </xf>
    <xf numFmtId="49" fontId="0" fillId="6" borderId="0" xfId="0" applyNumberFormat="1" applyFill="1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165" fontId="5" fillId="0" borderId="7" xfId="0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5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16" fontId="5" fillId="9" borderId="14" xfId="0" applyNumberFormat="1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324681</xdr:colOff>
      <xdr:row>15</xdr:row>
      <xdr:rowOff>163814</xdr:rowOff>
    </xdr:from>
    <xdr:to>
      <xdr:col>8</xdr:col>
      <xdr:colOff>397542</xdr:colOff>
      <xdr:row>18</xdr:row>
      <xdr:rowOff>332913</xdr:rowOff>
    </xdr:to>
    <xdr:sp macro="" textlink="">
      <xdr:nvSpPr>
        <xdr:cNvPr id="5" name="Стрелка вправо 4"/>
        <xdr:cNvSpPr/>
      </xdr:nvSpPr>
      <xdr:spPr>
        <a:xfrm rot="18750458">
          <a:off x="6896437" y="4545808"/>
          <a:ext cx="740599" cy="728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347795</xdr:colOff>
      <xdr:row>16</xdr:row>
      <xdr:rowOff>1435</xdr:rowOff>
    </xdr:from>
    <xdr:to>
      <xdr:col>1</xdr:col>
      <xdr:colOff>476971</xdr:colOff>
      <xdr:row>18</xdr:row>
      <xdr:rowOff>345692</xdr:rowOff>
    </xdr:to>
    <xdr:sp macro="" textlink="">
      <xdr:nvSpPr>
        <xdr:cNvPr id="6" name="Стрелка вправо 5"/>
        <xdr:cNvSpPr/>
      </xdr:nvSpPr>
      <xdr:spPr>
        <a:xfrm rot="14349372">
          <a:off x="649829" y="4538101"/>
          <a:ext cx="725257" cy="129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247650</xdr:colOff>
      <xdr:row>21</xdr:row>
      <xdr:rowOff>0</xdr:rowOff>
    </xdr:from>
    <xdr:to>
      <xdr:col>7</xdr:col>
      <xdr:colOff>447675</xdr:colOff>
      <xdr:row>21</xdr:row>
      <xdr:rowOff>171450</xdr:rowOff>
    </xdr:to>
    <xdr:sp macro="" textlink="">
      <xdr:nvSpPr>
        <xdr:cNvPr id="2" name="Стрелка вправо 1"/>
        <xdr:cNvSpPr/>
      </xdr:nvSpPr>
      <xdr:spPr>
        <a:xfrm>
          <a:off x="4991100" y="5381625"/>
          <a:ext cx="1733550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38099</xdr:colOff>
      <xdr:row>21</xdr:row>
      <xdr:rowOff>19048</xdr:rowOff>
    </xdr:from>
    <xdr:to>
      <xdr:col>3</xdr:col>
      <xdr:colOff>933448</xdr:colOff>
      <xdr:row>21</xdr:row>
      <xdr:rowOff>171449</xdr:rowOff>
    </xdr:to>
    <xdr:sp macro="" textlink="">
      <xdr:nvSpPr>
        <xdr:cNvPr id="3" name="Стрелка вправо 2"/>
        <xdr:cNvSpPr/>
      </xdr:nvSpPr>
      <xdr:spPr>
        <a:xfrm rot="10800000">
          <a:off x="1323974" y="5400673"/>
          <a:ext cx="1771649" cy="1524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7"/>
  <sheetViews>
    <sheetView tabSelected="1" topLeftCell="A7" zoomScaleNormal="100" workbookViewId="0">
      <selection activeCell="D24" sqref="D24"/>
    </sheetView>
  </sheetViews>
  <sheetFormatPr defaultRowHeight="15" x14ac:dyDescent="0.25"/>
  <cols>
    <col min="1" max="1" width="9" style="26" customWidth="1"/>
    <col min="2" max="2" width="10.28515625" customWidth="1"/>
    <col min="3" max="3" width="13.140625" style="6" customWidth="1"/>
    <col min="4" max="4" width="14.28515625" customWidth="1"/>
    <col min="5" max="5" width="9.7109375" customWidth="1"/>
    <col min="6" max="6" width="14.7109375" customWidth="1"/>
    <col min="7" max="7" width="23" style="4" customWidth="1"/>
    <col min="8" max="8" width="9.42578125" customWidth="1"/>
    <col min="9" max="9" width="27.28515625" customWidth="1"/>
  </cols>
  <sheetData>
    <row r="1" spans="1:9" ht="36.75" customHeight="1" x14ac:dyDescent="0.3">
      <c r="A1" s="47" t="s">
        <v>92</v>
      </c>
      <c r="B1" s="47"/>
      <c r="C1" s="47"/>
      <c r="D1" s="47"/>
      <c r="E1" s="47"/>
      <c r="F1" s="47"/>
      <c r="G1" s="47"/>
      <c r="H1" s="47"/>
      <c r="I1" s="47"/>
    </row>
    <row r="2" spans="1:9" ht="19.5" thickBot="1" x14ac:dyDescent="0.35">
      <c r="B2" s="27"/>
      <c r="D2" s="28" t="s">
        <v>45</v>
      </c>
      <c r="E2" s="48">
        <f ca="1">TODAY()+20</f>
        <v>43284</v>
      </c>
      <c r="F2" s="48"/>
      <c r="G2" s="27"/>
      <c r="H2" s="27"/>
      <c r="I2" s="27"/>
    </row>
    <row r="3" spans="1:9" ht="19.5" thickBot="1" x14ac:dyDescent="0.35">
      <c r="A3" s="49" t="s">
        <v>6</v>
      </c>
      <c r="B3" s="50"/>
      <c r="C3" s="50"/>
      <c r="D3" s="50"/>
      <c r="E3" s="50"/>
      <c r="F3" s="51"/>
      <c r="G3" s="7"/>
      <c r="H3" s="1"/>
      <c r="I3" s="1"/>
    </row>
    <row r="4" spans="1:9" ht="16.5" thickBot="1" x14ac:dyDescent="0.3">
      <c r="A4" s="52" t="s">
        <v>7</v>
      </c>
      <c r="B4" s="53"/>
      <c r="C4" s="53"/>
      <c r="D4" s="53"/>
      <c r="E4" s="53"/>
      <c r="F4" s="54"/>
      <c r="G4" s="18">
        <f>SUM(17:17)</f>
        <v>3</v>
      </c>
      <c r="H4" s="2"/>
      <c r="I4" s="12"/>
    </row>
    <row r="5" spans="1:9" s="5" customFormat="1" ht="16.5" thickBot="1" x14ac:dyDescent="0.3">
      <c r="A5" s="55">
        <v>43282</v>
      </c>
      <c r="B5" s="56"/>
      <c r="C5" s="56"/>
      <c r="D5" s="56"/>
      <c r="E5" s="56"/>
      <c r="F5" s="56"/>
      <c r="G5" s="56"/>
      <c r="H5" s="56"/>
      <c r="I5" s="57"/>
    </row>
    <row r="6" spans="1:9" s="3" customFormat="1" ht="60" x14ac:dyDescent="0.25">
      <c r="A6" s="13" t="s">
        <v>0</v>
      </c>
      <c r="B6" s="14" t="s">
        <v>2</v>
      </c>
      <c r="C6" s="15" t="s">
        <v>5</v>
      </c>
      <c r="D6" s="34" t="s">
        <v>3</v>
      </c>
      <c r="E6" s="14" t="s">
        <v>1</v>
      </c>
      <c r="F6" s="16" t="s">
        <v>9</v>
      </c>
      <c r="G6" s="17" t="s">
        <v>4</v>
      </c>
      <c r="H6" s="16" t="s">
        <v>8</v>
      </c>
      <c r="I6" s="34" t="s">
        <v>143</v>
      </c>
    </row>
    <row r="7" spans="1:9" s="8" customFormat="1" ht="15" customHeight="1" x14ac:dyDescent="0.2">
      <c r="A7" s="29" t="s">
        <v>70</v>
      </c>
      <c r="B7" s="9" t="s">
        <v>132</v>
      </c>
      <c r="C7" s="10"/>
      <c r="D7" s="35">
        <f t="array" aca="1" ref="D7" ca="1">VLOOKUP(A7,' ДанныеТС SAP удалить столбец G'!$A:$T,20,FALSE)+((INDEX('Данные ТО'!$K:$K,MATCH(A7&amp;$B$27,'Данные ТО'!$A:$A&amp;'Данные ТО'!$D:$D,0))/(TODAY()-INDEX('Данные ТО'!$H:$H,MATCH(A7&amp;$B$27,'Данные ТО'!$A:$A&amp;'Данные ТО'!$D:$D,0))))*($A$5-TODAY()))</f>
        <v>270770.875</v>
      </c>
      <c r="E7" s="9" t="str">
        <f>VLOOKUP(A7,' ДанныеТС SAP удалить столбец G'!$A:$I,9,FALSE)</f>
        <v>2012</v>
      </c>
      <c r="F7" s="9" t="str">
        <f ca="1">IF(VLOOKUP(A7,' ДанныеТС SAP удалить столбец G'!A:W,23,FALSE)&gt;TODAY(),"Г","ПГ")</f>
        <v>ПГ</v>
      </c>
      <c r="G7" s="11" t="str">
        <f>VLOOKUP(A7,' ДанныеТС SAP удалить столбец G'!$A:$L,12,FALSE)</f>
        <v>XTY5292S2C0002737</v>
      </c>
      <c r="H7" s="25">
        <v>0.33333333333333331</v>
      </c>
      <c r="I7" s="36" t="str">
        <f t="array" ref="I7">TEXT(INDEX('Данные ТО'!$H:$H,MATCH(A7&amp;$B$27,'Данные ТО'!$A:$A&amp;'Данные ТО'!$D:$D,0)),"ДД.ММ.ГГГГ")&amp;"/"&amp;"вид сервиса/"&amp;INDEX('Данные ТО'!I:I,MATCH(A7&amp;$B$27,'Данные ТО'!$A:$A&amp;'Данные ТО'!$D:$D,0))</f>
        <v>09.03.2018/вид сервиса/260100</v>
      </c>
    </row>
    <row r="8" spans="1:9" s="8" customFormat="1" ht="15" customHeight="1" x14ac:dyDescent="0.2">
      <c r="A8" s="29" t="s">
        <v>77</v>
      </c>
      <c r="B8" s="9" t="s">
        <v>132</v>
      </c>
      <c r="C8" s="10"/>
      <c r="D8" s="35">
        <f t="array" aca="1" ref="D8" ca="1">VLOOKUP(A8,' ДанныеТС SAP удалить столбец G'!$A:$T,20,FALSE)+((INDEX('Данные ТО'!$K:$K,MATCH(A8&amp;$B$27,'Данные ТО'!$A:$A&amp;'Данные ТО'!$D:$D,0))/(TODAY()-INDEX('Данные ТО'!$H:$H,MATCH(A8&amp;$B$27,'Данные ТО'!$A:$A&amp;'Данные ТО'!$D:$D,0))))*($A$5-TODAY()))</f>
        <v>276551.74285714288</v>
      </c>
      <c r="E8" s="9" t="str">
        <f>VLOOKUP(A8,' ДанныеТС SAP удалить столбец G'!$A:$I,9,FALSE)</f>
        <v>2012</v>
      </c>
      <c r="F8" s="9" t="str">
        <f ca="1">IF(VLOOKUP(A8,' ДанныеТС SAP удалить столбец G'!A:W,23,FALSE)&gt;TODAY(),"Г","ПГ")</f>
        <v>ПГ</v>
      </c>
      <c r="G8" s="11" t="str">
        <f>VLOOKUP(A8,' ДанныеТС SAP удалить столбец G'!$A:$L,12,FALSE)</f>
        <v>XTY5292S2C0002799</v>
      </c>
      <c r="H8" s="25">
        <v>0.33333333333333331</v>
      </c>
      <c r="I8" s="36" t="str">
        <f t="array" ref="I8">TEXT(INDEX('Данные ТО'!$H:$H,MATCH(A8&amp;$B$27,'Данные ТО'!$A:$A&amp;'Данные ТО'!$D:$D,0)),"ДД.ММ.ГГГГ")&amp;"/"&amp;"вид сервиса/"&amp;INDEX('Данные ТО'!I:I,MATCH(A8&amp;$B$27,'Данные ТО'!$A:$A&amp;'Данные ТО'!$D:$D,0))</f>
        <v>24.01.2018/вид сервиса/259174</v>
      </c>
    </row>
    <row r="9" spans="1:9" ht="15" customHeight="1" x14ac:dyDescent="0.25">
      <c r="A9" s="29" t="s">
        <v>84</v>
      </c>
      <c r="B9" s="9" t="s">
        <v>132</v>
      </c>
      <c r="C9" s="10"/>
      <c r="D9" s="35">
        <f t="array" aca="1" ref="D9" ca="1">VLOOKUP(A9,' ДанныеТС SAP удалить столбец G'!$A:$T,20,FALSE)+((INDEX('Данные ТО'!$K:$K,MATCH(A9&amp;$B$27,'Данные ТО'!$A:$A&amp;'Данные ТО'!$D:$D,0))/(TODAY()-INDEX('Данные ТО'!$H:$H,MATCH(A9&amp;$B$27,'Данные ТО'!$A:$A&amp;'Данные ТО'!$D:$D,0))))*($A$5-TODAY()))</f>
        <v>312294.47945205477</v>
      </c>
      <c r="E9" s="9" t="str">
        <f>VLOOKUP(A9,' ДанныеТС SAP удалить столбец G'!$A:$I,9,FALSE)</f>
        <v>2012</v>
      </c>
      <c r="F9" s="9" t="str">
        <f ca="1">IF(VLOOKUP(A9,' ДанныеТС SAP удалить столбец G'!A:W,23,FALSE)&gt;TODAY(),"Г","ПГ")</f>
        <v>ПГ</v>
      </c>
      <c r="G9" s="11" t="str">
        <f>VLOOKUP(A9,' ДанныеТС SAP удалить столбец G'!$A:$L,12,FALSE)</f>
        <v>XTY529222C0002467</v>
      </c>
      <c r="H9" s="25">
        <v>0.33333333333333331</v>
      </c>
      <c r="I9" s="36" t="str">
        <f t="array" ref="I9">TEXT(INDEX('Данные ТО'!$H:$H,MATCH(A9&amp;$B$27,'Данные ТО'!$A:$A&amp;'Данные ТО'!$D:$D,0)),"ДД.ММ.ГГГГ")&amp;"/"&amp;"вид сервиса/"&amp;INDEX('Данные ТО'!I:I,MATCH(A9&amp;$B$27,'Данные ТО'!$A:$A&amp;'Данные ТО'!$D:$D,0))</f>
        <v>01.04.2018/вид сервиса/303733</v>
      </c>
    </row>
    <row r="10" spans="1:9" ht="15" customHeight="1" x14ac:dyDescent="0.25">
      <c r="A10" s="29"/>
      <c r="B10" s="9" t="s">
        <v>132</v>
      </c>
      <c r="C10" s="10"/>
      <c r="D10" s="35" t="e">
        <f t="array" aca="1" ref="D10" ca="1">VLOOKUP(A10,' ДанныеТС SAP удалить столбец G'!$A:$T,20,FALSE)+((INDEX('Данные ТО'!$K:$K,MATCH(A10&amp;$B$27,'Данные ТО'!$A:$A&amp;'Данные ТО'!$D:$D,0))/(TODAY()-INDEX('Данные ТО'!$H:$H,MATCH(A10&amp;$B$27,'Данные ТО'!$A:$A&amp;'Данные ТО'!$D:$D,0))))*($A$5-TODAY()))</f>
        <v>#N/A</v>
      </c>
      <c r="E10" s="9" t="e">
        <f>VLOOKUP(A10,' ДанныеТС SAP удалить столбец G'!$A:$I,9,FALSE)</f>
        <v>#N/A</v>
      </c>
      <c r="F10" s="9" t="e">
        <f ca="1">IF(VLOOKUP(A10,' ДанныеТС SAP удалить столбец G'!A:W,23,FALSE)&gt;TODAY(),"Г","ПГ")</f>
        <v>#N/A</v>
      </c>
      <c r="G10" s="11" t="e">
        <f>VLOOKUP(A10,' ДанныеТС SAP удалить столбец G'!$A:$L,12,FALSE)</f>
        <v>#N/A</v>
      </c>
      <c r="H10" s="25">
        <v>0.33333333333333331</v>
      </c>
      <c r="I10" s="36" t="e">
        <f t="array" ref="I10">TEXT(INDEX('Данные ТО'!$H:$H,MATCH(A10&amp;$B$27,'Данные ТО'!$A:$A&amp;'Данные ТО'!$D:$D,0)),"ДД.ММ.ГГГГ")&amp;"/"&amp;"вид сервиса/"&amp;INDEX('Данные ТО'!I:I,MATCH(A10&amp;$B$27,'Данные ТО'!$A:$A&amp;'Данные ТО'!$D:$D,0))</f>
        <v>#N/A</v>
      </c>
    </row>
    <row r="11" spans="1:9" ht="15" customHeight="1" x14ac:dyDescent="0.25">
      <c r="A11" s="29"/>
      <c r="B11" s="9" t="s">
        <v>132</v>
      </c>
      <c r="C11" s="10"/>
      <c r="D11" s="35" t="e">
        <f t="array" aca="1" ref="D11" ca="1">VLOOKUP(A11,' ДанныеТС SAP удалить столбец G'!$A:$T,20,FALSE)+((INDEX('Данные ТО'!$K:$K,MATCH(A11&amp;$B$27,'Данные ТО'!$A:$A&amp;'Данные ТО'!$D:$D,0))/(TODAY()-INDEX('Данные ТО'!$H:$H,MATCH(A11&amp;$B$27,'Данные ТО'!$A:$A&amp;'Данные ТО'!$D:$D,0))))*($A$5-TODAY()))</f>
        <v>#N/A</v>
      </c>
      <c r="E11" s="9" t="e">
        <f>VLOOKUP(A11,' ДанныеТС SAP удалить столбец G'!$A:$I,9,FALSE)</f>
        <v>#N/A</v>
      </c>
      <c r="F11" s="9" t="e">
        <f ca="1">IF(VLOOKUP(A11,' ДанныеТС SAP удалить столбец G'!A:W,23,FALSE)&gt;TODAY(),"Г","ПГ")</f>
        <v>#N/A</v>
      </c>
      <c r="G11" s="11" t="e">
        <f>VLOOKUP(A11,' ДанныеТС SAP удалить столбец G'!$A:$L,12,FALSE)</f>
        <v>#N/A</v>
      </c>
      <c r="H11" s="25">
        <v>0.33333333333333331</v>
      </c>
      <c r="I11" s="36" t="e">
        <f t="array" ref="I11">TEXT(INDEX('Данные ТО'!$H:$H,MATCH(A11&amp;$B$27,'Данные ТО'!$A:$A&amp;'Данные ТО'!$D:$D,0)),"ДД.ММ.ГГГГ")&amp;"/"&amp;"вид сервиса/"&amp;INDEX('Данные ТО'!I:I,MATCH(A11&amp;$B$27,'Данные ТО'!$A:$A&amp;'Данные ТО'!$D:$D,0))</f>
        <v>#N/A</v>
      </c>
    </row>
    <row r="12" spans="1:9" ht="15" customHeight="1" x14ac:dyDescent="0.25">
      <c r="A12" s="29"/>
      <c r="B12" s="9" t="s">
        <v>132</v>
      </c>
      <c r="C12" s="10"/>
      <c r="D12" s="35" t="e">
        <f t="array" aca="1" ref="D12" ca="1">VLOOKUP(A12,' ДанныеТС SAP удалить столбец G'!$A:$T,20,FALSE)+((INDEX('Данные ТО'!$K:$K,MATCH(A12&amp;$B$27,'Данные ТО'!$A:$A&amp;'Данные ТО'!$D:$D,0))/(TODAY()-INDEX('Данные ТО'!$H:$H,MATCH(A12&amp;$B$27,'Данные ТО'!$A:$A&amp;'Данные ТО'!$D:$D,0))))*($A$5-TODAY()))</f>
        <v>#N/A</v>
      </c>
      <c r="E12" s="9" t="e">
        <f>VLOOKUP(A12,' ДанныеТС SAP удалить столбец G'!$A:$I,9,FALSE)</f>
        <v>#N/A</v>
      </c>
      <c r="F12" s="9" t="e">
        <f ca="1">IF(VLOOKUP(A12,' ДанныеТС SAP удалить столбец G'!A:W,23,FALSE)&gt;TODAY(),"Г","ПГ")</f>
        <v>#N/A</v>
      </c>
      <c r="G12" s="11" t="e">
        <f>VLOOKUP(A12,' ДанныеТС SAP удалить столбец G'!$A:$L,12,FALSE)</f>
        <v>#N/A</v>
      </c>
      <c r="H12" s="25">
        <v>0.33333333333333331</v>
      </c>
      <c r="I12" s="36" t="e">
        <f t="array" ref="I12">TEXT(INDEX('Данные ТО'!$H:$H,MATCH(A12&amp;$B$27,'Данные ТО'!$A:$A&amp;'Данные ТО'!$D:$D,0)),"ДД.ММ.ГГГГ")&amp;"/"&amp;"вид сервиса/"&amp;INDEX('Данные ТО'!I:I,MATCH(A12&amp;$B$27,'Данные ТО'!$A:$A&amp;'Данные ТО'!$D:$D,0))</f>
        <v>#N/A</v>
      </c>
    </row>
    <row r="13" spans="1:9" ht="15" customHeight="1" x14ac:dyDescent="0.25">
      <c r="A13" s="29"/>
      <c r="B13" s="9" t="s">
        <v>132</v>
      </c>
      <c r="C13" s="10"/>
      <c r="D13" s="35" t="e">
        <f t="array" aca="1" ref="D13" ca="1">VLOOKUP(A13,' ДанныеТС SAP удалить столбец G'!$A:$T,20,FALSE)+((INDEX('Данные ТО'!$K:$K,MATCH(A13&amp;$B$27,'Данные ТО'!$A:$A&amp;'Данные ТО'!$D:$D,0))/(TODAY()-INDEX('Данные ТО'!$H:$H,MATCH(A13&amp;$B$27,'Данные ТО'!$A:$A&amp;'Данные ТО'!$D:$D,0))))*($A$5-TODAY()))</f>
        <v>#N/A</v>
      </c>
      <c r="E13" s="9" t="e">
        <f>VLOOKUP(A13,' ДанныеТС SAP удалить столбец G'!$A:$I,9,FALSE)</f>
        <v>#N/A</v>
      </c>
      <c r="F13" s="9" t="e">
        <f ca="1">IF(VLOOKUP(A13,' ДанныеТС SAP удалить столбец G'!A:W,23,FALSE)&gt;TODAY(),"Г","ПГ")</f>
        <v>#N/A</v>
      </c>
      <c r="G13" s="11" t="e">
        <f>VLOOKUP(A13,' ДанныеТС SAP удалить столбец G'!$A:$L,12,FALSE)</f>
        <v>#N/A</v>
      </c>
      <c r="H13" s="25">
        <v>0.33333333333333331</v>
      </c>
      <c r="I13" s="36" t="e">
        <f t="array" ref="I13">TEXT(INDEX('Данные ТО'!$H:$H,MATCH(A13&amp;$B$27,'Данные ТО'!$A:$A&amp;'Данные ТО'!$D:$D,0)),"ДД.ММ.ГГГГ")&amp;"/"&amp;"вид сервиса/"&amp;INDEX('Данные ТО'!I:I,MATCH(A13&amp;$B$27,'Данные ТО'!$A:$A&amp;'Данные ТО'!$D:$D,0))</f>
        <v>#N/A</v>
      </c>
    </row>
    <row r="14" spans="1:9" ht="15" customHeight="1" x14ac:dyDescent="0.25">
      <c r="A14" s="29"/>
      <c r="B14" s="9" t="s">
        <v>132</v>
      </c>
      <c r="C14" s="10"/>
      <c r="D14" s="35" t="e">
        <f t="array" aca="1" ref="D14" ca="1">VLOOKUP(A14,' ДанныеТС SAP удалить столбец G'!$A:$T,20,FALSE)+((INDEX('Данные ТО'!$K:$K,MATCH(A14&amp;$B$27,'Данные ТО'!$A:$A&amp;'Данные ТО'!$D:$D,0))/(TODAY()-INDEX('Данные ТО'!$H:$H,MATCH(A14&amp;$B$27,'Данные ТО'!$A:$A&amp;'Данные ТО'!$D:$D,0))))*($A$5-TODAY()))</f>
        <v>#N/A</v>
      </c>
      <c r="E14" s="9" t="e">
        <f>VLOOKUP(A14,' ДанныеТС SAP удалить столбец G'!$A:$I,9,FALSE)</f>
        <v>#N/A</v>
      </c>
      <c r="F14" s="9" t="e">
        <f ca="1">IF(VLOOKUP(A14,' ДанныеТС SAP удалить столбец G'!A:W,23,FALSE)&gt;TODAY(),"Г","ПГ")</f>
        <v>#N/A</v>
      </c>
      <c r="G14" s="11" t="e">
        <f>VLOOKUP(A14,' ДанныеТС SAP удалить столбец G'!$A:$L,12,FALSE)</f>
        <v>#N/A</v>
      </c>
      <c r="H14" s="25">
        <v>0.33333333333333331</v>
      </c>
      <c r="I14" s="36" t="e">
        <f t="array" ref="I14">TEXT(INDEX('Данные ТО'!$H:$H,MATCH(A14&amp;$B$27,'Данные ТО'!$A:$A&amp;'Данные ТО'!$D:$D,0)),"ДД.ММ.ГГГГ")&amp;"/"&amp;"вид сервиса/"&amp;INDEX('Данные ТО'!I:I,MATCH(A14&amp;$B$27,'Данные ТО'!$A:$A&amp;'Данные ТО'!$D:$D,0))</f>
        <v>#N/A</v>
      </c>
    </row>
    <row r="15" spans="1:9" ht="15" customHeight="1" x14ac:dyDescent="0.25">
      <c r="A15" s="29"/>
      <c r="B15" s="9" t="s">
        <v>132</v>
      </c>
      <c r="C15" s="10"/>
      <c r="D15" s="35" t="e">
        <f t="array" aca="1" ref="D15" ca="1">VLOOKUP(A15,' ДанныеТС SAP удалить столбец G'!$A:$T,20,FALSE)+((INDEX('Данные ТО'!$K:$K,MATCH(A15&amp;$B$27,'Данные ТО'!$A:$A&amp;'Данные ТО'!$D:$D,0))/(TODAY()-INDEX('Данные ТО'!$H:$H,MATCH(A15&amp;$B$27,'Данные ТО'!$A:$A&amp;'Данные ТО'!$D:$D,0))))*($A$5-TODAY()))</f>
        <v>#N/A</v>
      </c>
      <c r="E15" s="9" t="e">
        <f>VLOOKUP(A15,' ДанныеТС SAP удалить столбец G'!$A:$I,9,FALSE)</f>
        <v>#N/A</v>
      </c>
      <c r="F15" s="9" t="e">
        <f ca="1">IF(VLOOKUP(A15,' ДанныеТС SAP удалить столбец G'!A:W,23,FALSE)&gt;TODAY(),"Г","ПГ")</f>
        <v>#N/A</v>
      </c>
      <c r="G15" s="11" t="e">
        <f>VLOOKUP(A15,' ДанныеТС SAP удалить столбец G'!$A:$L,12,FALSE)</f>
        <v>#N/A</v>
      </c>
      <c r="H15" s="25">
        <v>0.33333333333333331</v>
      </c>
      <c r="I15" s="36" t="e">
        <f t="array" ref="I15">TEXT(INDEX('Данные ТО'!$H:$H,MATCH(A15&amp;$B$27,'Данные ТО'!$A:$A&amp;'Данные ТО'!$D:$D,0)),"ДД.ММ.ГГГГ")&amp;"/"&amp;"вид сервиса/"&amp;INDEX('Данные ТО'!I:I,MATCH(A15&amp;$B$27,'Данные ТО'!$A:$A&amp;'Данные ТО'!$D:$D,0))</f>
        <v>#N/A</v>
      </c>
    </row>
    <row r="16" spans="1:9" ht="15" customHeight="1" x14ac:dyDescent="0.25">
      <c r="A16" s="29"/>
      <c r="B16" s="9" t="s">
        <v>132</v>
      </c>
      <c r="C16" s="10"/>
      <c r="D16" s="35" t="e">
        <f t="array" aca="1" ref="D16" ca="1">VLOOKUP(A16,' ДанныеТС SAP удалить столбец G'!$A:$T,20,FALSE)+((INDEX('Данные ТО'!$K:$K,MATCH(A16&amp;$B$27,'Данные ТО'!$A:$A&amp;'Данные ТО'!$D:$D,0))/(TODAY()-INDEX('Данные ТО'!$H:$H,MATCH(A16&amp;$B$27,'Данные ТО'!$A:$A&amp;'Данные ТО'!$D:$D,0))))*($A$5-TODAY()))</f>
        <v>#N/A</v>
      </c>
      <c r="E16" s="9" t="e">
        <f>VLOOKUP(A16,' ДанныеТС SAP удалить столбец G'!$A:$I,9,FALSE)</f>
        <v>#N/A</v>
      </c>
      <c r="F16" s="9" t="e">
        <f ca="1">IF(VLOOKUP(A16,' ДанныеТС SAP удалить столбец G'!A:W,23,FALSE)&gt;TODAY(),"Г","ПГ")</f>
        <v>#N/A</v>
      </c>
      <c r="G16" s="11" t="e">
        <f>VLOOKUP(A16,' ДанныеТС SAP удалить столбец G'!$A:$L,12,FALSE)</f>
        <v>#N/A</v>
      </c>
      <c r="H16" s="25">
        <v>0.33333333333333331</v>
      </c>
      <c r="I16" s="36" t="e">
        <f t="array" ref="I16">TEXT(INDEX('Данные ТО'!$H:$H,MATCH(A16&amp;$B$27,'Данные ТО'!$A:$A&amp;'Данные ТО'!$D:$D,0)),"ДД.ММ.ГГГГ")&amp;"/"&amp;"вид сервиса/"&amp;INDEX('Данные ТО'!I:I,MATCH(A16&amp;$B$27,'Данные ТО'!$A:$A&amp;'Данные ТО'!$D:$D,0))</f>
        <v>#N/A</v>
      </c>
    </row>
    <row r="17" spans="1:9" x14ac:dyDescent="0.25">
      <c r="A17" s="33">
        <f>COUNTA(A7:A16)</f>
        <v>3</v>
      </c>
    </row>
    <row r="19" spans="1:9" ht="45" customHeight="1" x14ac:dyDescent="0.25">
      <c r="C19" s="45" t="s">
        <v>144</v>
      </c>
      <c r="D19" s="45"/>
      <c r="E19" s="45"/>
      <c r="F19" s="45"/>
      <c r="G19" s="46" t="s">
        <v>145</v>
      </c>
      <c r="H19" s="46"/>
    </row>
    <row r="21" spans="1:9" x14ac:dyDescent="0.25">
      <c r="B21" s="40" t="s">
        <v>123</v>
      </c>
      <c r="E21" s="67"/>
      <c r="F21" s="67"/>
      <c r="G21" s="67"/>
      <c r="I21" t="s">
        <v>148</v>
      </c>
    </row>
    <row r="22" spans="1:9" x14ac:dyDescent="0.25">
      <c r="B22" s="40" t="s">
        <v>146</v>
      </c>
      <c r="D22" s="67"/>
      <c r="E22" s="66" t="s">
        <v>151</v>
      </c>
      <c r="F22" s="66"/>
      <c r="G22" s="67"/>
      <c r="I22" t="s">
        <v>149</v>
      </c>
    </row>
    <row r="23" spans="1:9" x14ac:dyDescent="0.25">
      <c r="B23" s="40" t="s">
        <v>147</v>
      </c>
      <c r="D23" s="67"/>
      <c r="E23" s="67"/>
      <c r="F23" s="67"/>
      <c r="G23" s="67"/>
      <c r="I23" t="s">
        <v>150</v>
      </c>
    </row>
    <row r="26" spans="1:9" x14ac:dyDescent="0.25">
      <c r="B26" s="30" t="s">
        <v>120</v>
      </c>
    </row>
    <row r="27" spans="1:9" x14ac:dyDescent="0.25">
      <c r="B27" s="31" t="s">
        <v>67</v>
      </c>
      <c r="C27" s="32" t="s">
        <v>121</v>
      </c>
    </row>
  </sheetData>
  <mergeCells count="8">
    <mergeCell ref="E22:F22"/>
    <mergeCell ref="C19:F19"/>
    <mergeCell ref="G19:H19"/>
    <mergeCell ref="A1:I1"/>
    <mergeCell ref="E2:F2"/>
    <mergeCell ref="A3:F3"/>
    <mergeCell ref="A4:F4"/>
    <mergeCell ref="A5:I5"/>
  </mergeCells>
  <conditionalFormatting sqref="A429:A1048576 A1:A5 A7:A16">
    <cfRule type="duplicateValues" dxfId="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A4"/>
  <sheetViews>
    <sheetView workbookViewId="0">
      <selection activeCell="A5" sqref="A5:XFD1364"/>
    </sheetView>
  </sheetViews>
  <sheetFormatPr defaultRowHeight="15" x14ac:dyDescent="0.25"/>
  <cols>
    <col min="1" max="1" width="7" bestFit="1" customWidth="1"/>
    <col min="2" max="2" width="3.5703125" bestFit="1" customWidth="1"/>
    <col min="3" max="3" width="33.42578125" bestFit="1" customWidth="1"/>
    <col min="4" max="4" width="23.42578125" bestFit="1" customWidth="1"/>
    <col min="5" max="6" width="30.5703125" bestFit="1" customWidth="1"/>
    <col min="7" max="7" width="11.7109375" bestFit="1" customWidth="1"/>
    <col min="8" max="8" width="7.7109375" bestFit="1" customWidth="1"/>
    <col min="9" max="9" width="9" bestFit="1" customWidth="1"/>
    <col min="10" max="10" width="14.42578125" bestFit="1" customWidth="1"/>
    <col min="11" max="11" width="16.28515625" bestFit="1" customWidth="1"/>
    <col min="12" max="12" width="21.7109375" bestFit="1" customWidth="1"/>
    <col min="13" max="13" width="36.5703125" bestFit="1" customWidth="1"/>
    <col min="14" max="14" width="19.7109375" bestFit="1" customWidth="1"/>
    <col min="15" max="15" width="21.7109375" bestFit="1" customWidth="1"/>
    <col min="16" max="16" width="10.140625" bestFit="1" customWidth="1"/>
    <col min="17" max="17" width="22.85546875" bestFit="1" customWidth="1"/>
    <col min="18" max="18" width="10.85546875" bestFit="1" customWidth="1"/>
    <col min="19" max="19" width="12.140625" bestFit="1" customWidth="1"/>
    <col min="20" max="20" width="11.7109375" bestFit="1" customWidth="1"/>
    <col min="21" max="21" width="8.28515625" bestFit="1" customWidth="1"/>
    <col min="22" max="22" width="10.5703125" bestFit="1" customWidth="1"/>
    <col min="23" max="23" width="11.7109375" bestFit="1" customWidth="1"/>
    <col min="24" max="24" width="11.5703125" bestFit="1" customWidth="1"/>
    <col min="25" max="25" width="12.7109375" bestFit="1" customWidth="1"/>
    <col min="26" max="26" width="11.85546875" bestFit="1" customWidth="1"/>
    <col min="27" max="27" width="18.28515625" bestFit="1" customWidth="1"/>
  </cols>
  <sheetData>
    <row r="1" spans="1:27" x14ac:dyDescent="0.25">
      <c r="A1" s="19" t="s">
        <v>0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4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20" t="s">
        <v>25</v>
      </c>
      <c r="S1" s="20" t="s">
        <v>26</v>
      </c>
      <c r="T1" s="20" t="s">
        <v>27</v>
      </c>
      <c r="U1" s="20" t="s">
        <v>28</v>
      </c>
      <c r="V1" s="20" t="s">
        <v>29</v>
      </c>
      <c r="W1" s="20" t="s">
        <v>30</v>
      </c>
      <c r="X1" s="20" t="s">
        <v>31</v>
      </c>
      <c r="Y1" s="20" t="s">
        <v>32</v>
      </c>
      <c r="Z1" s="20" t="s">
        <v>33</v>
      </c>
      <c r="AA1" s="20" t="s">
        <v>34</v>
      </c>
    </row>
    <row r="2" spans="1:27" x14ac:dyDescent="0.25">
      <c r="A2" s="21" t="s">
        <v>70</v>
      </c>
      <c r="B2" s="21" t="s">
        <v>35</v>
      </c>
      <c r="C2" s="21" t="s">
        <v>36</v>
      </c>
      <c r="D2" s="21" t="s">
        <v>40</v>
      </c>
      <c r="E2" s="21" t="s">
        <v>41</v>
      </c>
      <c r="F2" s="21" t="s">
        <v>44</v>
      </c>
      <c r="G2" s="21" t="s">
        <v>71</v>
      </c>
      <c r="H2" s="21" t="s">
        <v>37</v>
      </c>
      <c r="I2" s="21" t="s">
        <v>43</v>
      </c>
      <c r="J2" s="21" t="s">
        <v>72</v>
      </c>
      <c r="K2" s="21" t="s">
        <v>73</v>
      </c>
      <c r="L2" s="21" t="s">
        <v>74</v>
      </c>
      <c r="M2" s="21" t="s">
        <v>75</v>
      </c>
      <c r="N2" s="21" t="s">
        <v>38</v>
      </c>
      <c r="O2" s="21" t="s">
        <v>74</v>
      </c>
      <c r="P2" s="21" t="s">
        <v>76</v>
      </c>
      <c r="Q2" s="21" t="s">
        <v>39</v>
      </c>
      <c r="R2" s="22">
        <v>0</v>
      </c>
      <c r="S2" s="22">
        <v>250</v>
      </c>
      <c r="T2" s="23">
        <v>269086</v>
      </c>
      <c r="U2" s="23">
        <v>1</v>
      </c>
      <c r="V2" s="24">
        <v>41149</v>
      </c>
      <c r="W2" s="24">
        <v>41879</v>
      </c>
      <c r="X2" s="23">
        <v>6</v>
      </c>
      <c r="Y2" s="22">
        <v>11900</v>
      </c>
      <c r="Z2" s="22">
        <v>2938</v>
      </c>
      <c r="AA2" s="24">
        <v>42075</v>
      </c>
    </row>
    <row r="3" spans="1:27" x14ac:dyDescent="0.25">
      <c r="A3" s="21" t="s">
        <v>77</v>
      </c>
      <c r="B3" s="21" t="s">
        <v>35</v>
      </c>
      <c r="C3" s="21" t="s">
        <v>36</v>
      </c>
      <c r="D3" s="21" t="s">
        <v>40</v>
      </c>
      <c r="E3" s="21" t="s">
        <v>41</v>
      </c>
      <c r="F3" s="21" t="s">
        <v>44</v>
      </c>
      <c r="G3" s="21" t="s">
        <v>78</v>
      </c>
      <c r="H3" s="21" t="s">
        <v>37</v>
      </c>
      <c r="I3" s="21" t="s">
        <v>43</v>
      </c>
      <c r="J3" s="21" t="s">
        <v>79</v>
      </c>
      <c r="K3" s="21" t="s">
        <v>80</v>
      </c>
      <c r="L3" s="21" t="s">
        <v>81</v>
      </c>
      <c r="M3" s="21" t="s">
        <v>82</v>
      </c>
      <c r="N3" s="21" t="s">
        <v>38</v>
      </c>
      <c r="O3" s="21" t="s">
        <v>81</v>
      </c>
      <c r="P3" s="21" t="s">
        <v>83</v>
      </c>
      <c r="Q3" s="21" t="s">
        <v>39</v>
      </c>
      <c r="R3" s="22">
        <v>0</v>
      </c>
      <c r="S3" s="22">
        <v>250</v>
      </c>
      <c r="T3" s="23">
        <v>274572</v>
      </c>
      <c r="U3" s="23">
        <v>1</v>
      </c>
      <c r="V3" s="24">
        <v>41149</v>
      </c>
      <c r="W3" s="24">
        <v>41879</v>
      </c>
      <c r="X3" s="23">
        <v>6</v>
      </c>
      <c r="Y3" s="22">
        <v>11900</v>
      </c>
      <c r="Z3" s="22">
        <v>2938</v>
      </c>
      <c r="AA3" s="24">
        <v>42075</v>
      </c>
    </row>
    <row r="4" spans="1:27" x14ac:dyDescent="0.25">
      <c r="A4" s="21" t="s">
        <v>84</v>
      </c>
      <c r="B4" s="21" t="s">
        <v>35</v>
      </c>
      <c r="C4" s="21" t="s">
        <v>36</v>
      </c>
      <c r="D4" s="21" t="s">
        <v>40</v>
      </c>
      <c r="E4" s="21" t="s">
        <v>41</v>
      </c>
      <c r="F4" s="21" t="s">
        <v>42</v>
      </c>
      <c r="G4" s="21" t="s">
        <v>85</v>
      </c>
      <c r="H4" s="21" t="s">
        <v>37</v>
      </c>
      <c r="I4" s="21" t="s">
        <v>43</v>
      </c>
      <c r="J4" s="21" t="s">
        <v>86</v>
      </c>
      <c r="K4" s="21" t="s">
        <v>87</v>
      </c>
      <c r="L4" s="21" t="s">
        <v>88</v>
      </c>
      <c r="M4" s="21" t="s">
        <v>89</v>
      </c>
      <c r="N4" s="21" t="s">
        <v>38</v>
      </c>
      <c r="O4" s="21" t="s">
        <v>88</v>
      </c>
      <c r="P4" s="21" t="s">
        <v>90</v>
      </c>
      <c r="Q4" s="21" t="s">
        <v>39</v>
      </c>
      <c r="R4" s="22">
        <v>0</v>
      </c>
      <c r="S4" s="22">
        <v>250</v>
      </c>
      <c r="T4" s="23">
        <v>310601</v>
      </c>
      <c r="U4" s="23">
        <v>1</v>
      </c>
      <c r="V4" s="24">
        <v>41089</v>
      </c>
      <c r="W4" s="24">
        <v>41819</v>
      </c>
      <c r="X4" s="23">
        <v>6</v>
      </c>
      <c r="Y4" s="22">
        <v>11990</v>
      </c>
      <c r="Z4" s="22">
        <v>0</v>
      </c>
      <c r="AA4" s="24">
        <v>42075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T21"/>
  <sheetViews>
    <sheetView workbookViewId="0">
      <selection activeCell="A22" sqref="A22:XFD7926"/>
    </sheetView>
  </sheetViews>
  <sheetFormatPr defaultRowHeight="15" x14ac:dyDescent="0.25"/>
  <cols>
    <col min="1" max="1" width="7.140625" bestFit="1" customWidth="1"/>
    <col min="2" max="2" width="10.5703125" bestFit="1" customWidth="1"/>
    <col min="3" max="3" width="30.5703125" bestFit="1" customWidth="1"/>
    <col min="4" max="4" width="22" bestFit="1" customWidth="1"/>
    <col min="5" max="5" width="10" bestFit="1" customWidth="1"/>
    <col min="6" max="6" width="11.5703125" bestFit="1" customWidth="1"/>
    <col min="7" max="7" width="11.28515625" bestFit="1" customWidth="1"/>
    <col min="8" max="8" width="12.140625" bestFit="1" customWidth="1"/>
    <col min="9" max="9" width="14.5703125" bestFit="1" customWidth="1"/>
    <col min="10" max="10" width="14.7109375" bestFit="1" customWidth="1"/>
    <col min="11" max="11" width="10.42578125" bestFit="1" customWidth="1"/>
    <col min="12" max="12" width="10.140625" bestFit="1" customWidth="1"/>
    <col min="13" max="13" width="14.42578125" bestFit="1" customWidth="1"/>
    <col min="14" max="14" width="13.5703125" bestFit="1" customWidth="1"/>
    <col min="15" max="15" width="8.5703125" bestFit="1" customWidth="1"/>
    <col min="16" max="16" width="6.5703125" bestFit="1" customWidth="1"/>
    <col min="17" max="17" width="8.140625" bestFit="1" customWidth="1"/>
    <col min="18" max="18" width="8.5703125" bestFit="1" customWidth="1"/>
    <col min="19" max="19" width="8.42578125" bestFit="1" customWidth="1"/>
    <col min="20" max="20" width="12.85546875" bestFit="1" customWidth="1"/>
  </cols>
  <sheetData>
    <row r="1" spans="1:20" x14ac:dyDescent="0.25">
      <c r="A1" s="19" t="s">
        <v>47</v>
      </c>
      <c r="B1" s="19" t="s">
        <v>48</v>
      </c>
      <c r="C1" s="19" t="s">
        <v>49</v>
      </c>
      <c r="D1" s="19" t="s">
        <v>50</v>
      </c>
      <c r="E1" s="19" t="s">
        <v>51</v>
      </c>
      <c r="F1" s="19" t="s">
        <v>52</v>
      </c>
      <c r="G1" s="19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  <c r="R1" s="20" t="s">
        <v>64</v>
      </c>
      <c r="S1" s="20" t="s">
        <v>65</v>
      </c>
      <c r="T1" s="20" t="s">
        <v>66</v>
      </c>
    </row>
    <row r="2" spans="1:20" x14ac:dyDescent="0.25">
      <c r="A2" s="21" t="s">
        <v>70</v>
      </c>
      <c r="B2" s="21" t="s">
        <v>68</v>
      </c>
      <c r="C2" s="21" t="s">
        <v>44</v>
      </c>
      <c r="D2" s="21" t="s">
        <v>46</v>
      </c>
      <c r="E2" s="21" t="s">
        <v>99</v>
      </c>
      <c r="F2" s="21" t="s">
        <v>69</v>
      </c>
      <c r="G2" s="21" t="s">
        <v>94</v>
      </c>
      <c r="H2" s="24">
        <v>43168</v>
      </c>
      <c r="I2" s="23">
        <v>260100</v>
      </c>
      <c r="J2" s="23">
        <v>269086</v>
      </c>
      <c r="K2" s="23">
        <v>8986</v>
      </c>
      <c r="L2" s="24">
        <v>43249</v>
      </c>
      <c r="M2" s="23">
        <v>132</v>
      </c>
      <c r="N2" s="23">
        <v>-192</v>
      </c>
      <c r="O2" s="23">
        <v>139</v>
      </c>
      <c r="P2" s="23">
        <v>234</v>
      </c>
      <c r="Q2" s="23">
        <v>200</v>
      </c>
      <c r="R2" s="23">
        <v>192</v>
      </c>
      <c r="S2" s="23">
        <v>0</v>
      </c>
      <c r="T2" s="23">
        <v>0</v>
      </c>
    </row>
    <row r="3" spans="1:20" x14ac:dyDescent="0.25">
      <c r="A3" s="21" t="s">
        <v>70</v>
      </c>
      <c r="B3" s="21" t="s">
        <v>68</v>
      </c>
      <c r="C3" s="21" t="s">
        <v>44</v>
      </c>
      <c r="D3" s="21" t="s">
        <v>67</v>
      </c>
      <c r="E3" s="21" t="s">
        <v>93</v>
      </c>
      <c r="F3" s="21" t="s">
        <v>69</v>
      </c>
      <c r="G3" s="21" t="s">
        <v>94</v>
      </c>
      <c r="H3" s="24">
        <v>43168</v>
      </c>
      <c r="I3" s="23">
        <v>260100</v>
      </c>
      <c r="J3" s="23">
        <v>269086</v>
      </c>
      <c r="K3" s="23">
        <v>8986</v>
      </c>
      <c r="L3" s="24">
        <v>43324</v>
      </c>
      <c r="M3" s="23">
        <v>132</v>
      </c>
      <c r="N3" s="23">
        <v>-192</v>
      </c>
      <c r="O3" s="23">
        <v>139</v>
      </c>
      <c r="P3" s="23">
        <v>234</v>
      </c>
      <c r="Q3" s="23">
        <v>200</v>
      </c>
      <c r="R3" s="23">
        <v>192</v>
      </c>
      <c r="S3" s="23">
        <v>0</v>
      </c>
      <c r="T3" s="23">
        <v>0</v>
      </c>
    </row>
    <row r="4" spans="1:20" x14ac:dyDescent="0.25">
      <c r="A4" s="21" t="s">
        <v>70</v>
      </c>
      <c r="B4" s="21" t="s">
        <v>68</v>
      </c>
      <c r="C4" s="21" t="s">
        <v>44</v>
      </c>
      <c r="D4" s="21" t="s">
        <v>98</v>
      </c>
      <c r="E4" s="21" t="s">
        <v>93</v>
      </c>
      <c r="F4" s="21" t="s">
        <v>69</v>
      </c>
      <c r="G4" s="21" t="s">
        <v>103</v>
      </c>
      <c r="H4" s="24">
        <v>43168</v>
      </c>
      <c r="I4" s="23">
        <v>260100</v>
      </c>
      <c r="J4" s="23">
        <v>269086</v>
      </c>
      <c r="K4" s="23">
        <v>8986</v>
      </c>
      <c r="L4" s="24">
        <v>43324</v>
      </c>
      <c r="M4" s="23">
        <v>132</v>
      </c>
      <c r="N4" s="23">
        <v>-192</v>
      </c>
      <c r="O4" s="23">
        <v>139</v>
      </c>
      <c r="P4" s="23">
        <v>234</v>
      </c>
      <c r="Q4" s="23">
        <v>200</v>
      </c>
      <c r="R4" s="23">
        <v>192</v>
      </c>
      <c r="S4" s="23">
        <v>0</v>
      </c>
      <c r="T4" s="23">
        <v>0</v>
      </c>
    </row>
    <row r="5" spans="1:20" x14ac:dyDescent="0.25">
      <c r="A5" s="21" t="s">
        <v>70</v>
      </c>
      <c r="B5" s="21" t="s">
        <v>68</v>
      </c>
      <c r="C5" s="21" t="s">
        <v>44</v>
      </c>
      <c r="D5" s="21" t="s">
        <v>100</v>
      </c>
      <c r="E5" s="21" t="s">
        <v>101</v>
      </c>
      <c r="F5" s="21" t="s">
        <v>69</v>
      </c>
      <c r="G5" s="21" t="s">
        <v>104</v>
      </c>
      <c r="H5" s="24">
        <v>43004</v>
      </c>
      <c r="I5" s="23">
        <v>238994</v>
      </c>
      <c r="J5" s="23">
        <v>269086</v>
      </c>
      <c r="K5" s="23">
        <v>30092</v>
      </c>
      <c r="L5" s="24">
        <v>43922</v>
      </c>
      <c r="M5" s="23">
        <v>132</v>
      </c>
      <c r="N5" s="23">
        <v>-192</v>
      </c>
      <c r="O5" s="23">
        <v>139</v>
      </c>
      <c r="P5" s="23">
        <v>234</v>
      </c>
      <c r="Q5" s="23">
        <v>200</v>
      </c>
      <c r="R5" s="23">
        <v>192</v>
      </c>
      <c r="S5" s="23">
        <v>0</v>
      </c>
      <c r="T5" s="23">
        <v>0</v>
      </c>
    </row>
    <row r="6" spans="1:20" x14ac:dyDescent="0.25">
      <c r="A6" s="21" t="s">
        <v>70</v>
      </c>
      <c r="B6" s="21" t="s">
        <v>68</v>
      </c>
      <c r="C6" s="21" t="s">
        <v>44</v>
      </c>
      <c r="D6" s="21" t="s">
        <v>105</v>
      </c>
      <c r="E6" s="21" t="s">
        <v>106</v>
      </c>
      <c r="F6" s="21" t="s">
        <v>69</v>
      </c>
      <c r="G6" s="21" t="s">
        <v>107</v>
      </c>
      <c r="H6" s="24">
        <v>43004</v>
      </c>
      <c r="I6" s="23">
        <v>238994</v>
      </c>
      <c r="J6" s="23">
        <v>269086</v>
      </c>
      <c r="K6" s="23">
        <v>30092</v>
      </c>
      <c r="L6" s="24">
        <v>44149</v>
      </c>
      <c r="M6" s="23">
        <v>132</v>
      </c>
      <c r="N6" s="23">
        <v>-192</v>
      </c>
      <c r="O6" s="23">
        <v>139</v>
      </c>
      <c r="P6" s="23">
        <v>234</v>
      </c>
      <c r="Q6" s="23">
        <v>200</v>
      </c>
      <c r="R6" s="23">
        <v>192</v>
      </c>
      <c r="S6" s="23">
        <v>0</v>
      </c>
      <c r="T6" s="23">
        <v>0</v>
      </c>
    </row>
    <row r="7" spans="1:20" x14ac:dyDescent="0.25">
      <c r="A7" s="21" t="s">
        <v>70</v>
      </c>
      <c r="B7" s="21" t="s">
        <v>68</v>
      </c>
      <c r="C7" s="21" t="s">
        <v>44</v>
      </c>
      <c r="D7" s="21" t="s">
        <v>108</v>
      </c>
      <c r="E7" s="21" t="s">
        <v>102</v>
      </c>
      <c r="F7" s="21" t="s">
        <v>69</v>
      </c>
      <c r="G7" s="21" t="s">
        <v>109</v>
      </c>
      <c r="H7" s="24">
        <v>43004</v>
      </c>
      <c r="I7" s="23">
        <v>238994</v>
      </c>
      <c r="J7" s="23">
        <v>269086</v>
      </c>
      <c r="K7" s="23">
        <v>30092</v>
      </c>
      <c r="L7" s="24">
        <v>43316</v>
      </c>
      <c r="M7" s="23">
        <v>132</v>
      </c>
      <c r="N7" s="23">
        <v>-192</v>
      </c>
      <c r="O7" s="23">
        <v>139</v>
      </c>
      <c r="P7" s="23">
        <v>234</v>
      </c>
      <c r="Q7" s="23">
        <v>200</v>
      </c>
      <c r="R7" s="23">
        <v>192</v>
      </c>
      <c r="S7" s="23">
        <v>0</v>
      </c>
      <c r="T7" s="23">
        <v>0</v>
      </c>
    </row>
    <row r="8" spans="1:20" x14ac:dyDescent="0.25">
      <c r="A8" s="21" t="s">
        <v>77</v>
      </c>
      <c r="B8" s="21" t="s">
        <v>68</v>
      </c>
      <c r="C8" s="21" t="s">
        <v>44</v>
      </c>
      <c r="D8" s="21" t="s">
        <v>46</v>
      </c>
      <c r="E8" s="21" t="s">
        <v>99</v>
      </c>
      <c r="F8" s="21" t="s">
        <v>69</v>
      </c>
      <c r="G8" s="21" t="s">
        <v>110</v>
      </c>
      <c r="H8" s="24">
        <v>43204</v>
      </c>
      <c r="I8" s="23">
        <v>270013</v>
      </c>
      <c r="J8" s="23">
        <v>274572</v>
      </c>
      <c r="K8" s="23">
        <v>4559</v>
      </c>
      <c r="L8" s="24">
        <v>43278</v>
      </c>
      <c r="M8" s="23">
        <v>147</v>
      </c>
      <c r="N8" s="23">
        <v>0</v>
      </c>
      <c r="O8" s="23">
        <v>137</v>
      </c>
      <c r="P8" s="23">
        <v>144</v>
      </c>
      <c r="Q8" s="23">
        <v>164</v>
      </c>
      <c r="R8" s="23">
        <v>0</v>
      </c>
      <c r="S8" s="23">
        <v>0</v>
      </c>
      <c r="T8" s="23">
        <v>0</v>
      </c>
    </row>
    <row r="9" spans="1:20" x14ac:dyDescent="0.25">
      <c r="A9" s="21" t="s">
        <v>77</v>
      </c>
      <c r="B9" s="21" t="s">
        <v>68</v>
      </c>
      <c r="C9" s="21" t="s">
        <v>44</v>
      </c>
      <c r="D9" s="21" t="s">
        <v>67</v>
      </c>
      <c r="E9" s="21" t="s">
        <v>93</v>
      </c>
      <c r="F9" s="21" t="s">
        <v>69</v>
      </c>
      <c r="G9" s="21" t="s">
        <v>95</v>
      </c>
      <c r="H9" s="24">
        <v>43124</v>
      </c>
      <c r="I9" s="23">
        <v>259174</v>
      </c>
      <c r="J9" s="23">
        <v>274572</v>
      </c>
      <c r="K9" s="23">
        <v>15398</v>
      </c>
      <c r="L9" s="24">
        <v>43272</v>
      </c>
      <c r="M9" s="23">
        <v>147</v>
      </c>
      <c r="N9" s="23">
        <v>0</v>
      </c>
      <c r="O9" s="23">
        <v>137</v>
      </c>
      <c r="P9" s="23">
        <v>144</v>
      </c>
      <c r="Q9" s="23">
        <v>164</v>
      </c>
      <c r="R9" s="23">
        <v>0</v>
      </c>
      <c r="S9" s="23">
        <v>0</v>
      </c>
      <c r="T9" s="23">
        <v>0</v>
      </c>
    </row>
    <row r="10" spans="1:20" x14ac:dyDescent="0.25">
      <c r="A10" s="21" t="s">
        <v>77</v>
      </c>
      <c r="B10" s="21" t="s">
        <v>68</v>
      </c>
      <c r="C10" s="21" t="s">
        <v>44</v>
      </c>
      <c r="D10" s="21" t="s">
        <v>98</v>
      </c>
      <c r="E10" s="21" t="s">
        <v>93</v>
      </c>
      <c r="F10" s="21" t="s">
        <v>69</v>
      </c>
      <c r="G10" s="21" t="s">
        <v>111</v>
      </c>
      <c r="H10" s="24">
        <v>43124</v>
      </c>
      <c r="I10" s="23">
        <v>259174</v>
      </c>
      <c r="J10" s="23">
        <v>274572</v>
      </c>
      <c r="K10" s="23">
        <v>15398</v>
      </c>
      <c r="L10" s="24">
        <v>43272</v>
      </c>
      <c r="M10" s="23">
        <v>147</v>
      </c>
      <c r="N10" s="23">
        <v>0</v>
      </c>
      <c r="O10" s="23">
        <v>137</v>
      </c>
      <c r="P10" s="23">
        <v>144</v>
      </c>
      <c r="Q10" s="23">
        <v>164</v>
      </c>
      <c r="R10" s="23">
        <v>0</v>
      </c>
      <c r="S10" s="23">
        <v>0</v>
      </c>
      <c r="T10" s="23">
        <v>0</v>
      </c>
    </row>
    <row r="11" spans="1:20" x14ac:dyDescent="0.25">
      <c r="A11" s="21" t="s">
        <v>77</v>
      </c>
      <c r="B11" s="21" t="s">
        <v>68</v>
      </c>
      <c r="C11" s="21" t="s">
        <v>44</v>
      </c>
      <c r="D11" s="21" t="s">
        <v>100</v>
      </c>
      <c r="E11" s="21" t="s">
        <v>101</v>
      </c>
      <c r="F11" s="21" t="s">
        <v>69</v>
      </c>
      <c r="G11" s="21" t="s">
        <v>112</v>
      </c>
      <c r="H11" s="24">
        <v>43014</v>
      </c>
      <c r="I11" s="23">
        <v>239866</v>
      </c>
      <c r="J11" s="23">
        <v>274572</v>
      </c>
      <c r="K11" s="23">
        <v>34706</v>
      </c>
      <c r="L11" s="24">
        <v>43821</v>
      </c>
      <c r="M11" s="23">
        <v>147</v>
      </c>
      <c r="N11" s="23">
        <v>0</v>
      </c>
      <c r="O11" s="23">
        <v>137</v>
      </c>
      <c r="P11" s="23">
        <v>144</v>
      </c>
      <c r="Q11" s="23">
        <v>164</v>
      </c>
      <c r="R11" s="23">
        <v>0</v>
      </c>
      <c r="S11" s="23">
        <v>0</v>
      </c>
      <c r="T11" s="23">
        <v>0</v>
      </c>
    </row>
    <row r="12" spans="1:20" x14ac:dyDescent="0.25">
      <c r="A12" s="21" t="s">
        <v>77</v>
      </c>
      <c r="B12" s="21" t="s">
        <v>68</v>
      </c>
      <c r="C12" s="21" t="s">
        <v>44</v>
      </c>
      <c r="D12" s="21" t="s">
        <v>105</v>
      </c>
      <c r="E12" s="21" t="s">
        <v>106</v>
      </c>
      <c r="F12" s="21" t="s">
        <v>69</v>
      </c>
      <c r="G12" s="21" t="s">
        <v>113</v>
      </c>
      <c r="H12" s="24">
        <v>43014</v>
      </c>
      <c r="I12" s="23">
        <v>239866</v>
      </c>
      <c r="J12" s="23">
        <v>274572</v>
      </c>
      <c r="K12" s="23">
        <v>34706</v>
      </c>
      <c r="L12" s="24">
        <v>44025</v>
      </c>
      <c r="M12" s="23">
        <v>147</v>
      </c>
      <c r="N12" s="23">
        <v>0</v>
      </c>
      <c r="O12" s="23">
        <v>137</v>
      </c>
      <c r="P12" s="23">
        <v>144</v>
      </c>
      <c r="Q12" s="23">
        <v>164</v>
      </c>
      <c r="R12" s="23">
        <v>0</v>
      </c>
      <c r="S12" s="23">
        <v>0</v>
      </c>
      <c r="T12" s="23">
        <v>0</v>
      </c>
    </row>
    <row r="13" spans="1:20" x14ac:dyDescent="0.25">
      <c r="A13" s="21" t="s">
        <v>84</v>
      </c>
      <c r="B13" s="21" t="s">
        <v>68</v>
      </c>
      <c r="C13" s="21" t="s">
        <v>42</v>
      </c>
      <c r="D13" s="21" t="s">
        <v>46</v>
      </c>
      <c r="E13" s="21" t="s">
        <v>99</v>
      </c>
      <c r="F13" s="21" t="s">
        <v>69</v>
      </c>
      <c r="G13" s="21" t="s">
        <v>96</v>
      </c>
      <c r="H13" s="24">
        <v>43191</v>
      </c>
      <c r="I13" s="23">
        <v>303733</v>
      </c>
      <c r="J13" s="23">
        <v>310601</v>
      </c>
      <c r="K13" s="23">
        <v>6868</v>
      </c>
      <c r="L13" s="24">
        <v>43263</v>
      </c>
      <c r="M13" s="23">
        <v>143</v>
      </c>
      <c r="N13" s="23">
        <v>0</v>
      </c>
      <c r="O13" s="23">
        <v>142</v>
      </c>
      <c r="P13" s="23">
        <v>147</v>
      </c>
      <c r="Q13" s="23">
        <v>159</v>
      </c>
      <c r="R13" s="23">
        <v>0</v>
      </c>
      <c r="S13" s="23">
        <v>0</v>
      </c>
      <c r="T13" s="23">
        <v>0</v>
      </c>
    </row>
    <row r="14" spans="1:20" x14ac:dyDescent="0.25">
      <c r="A14" s="21" t="s">
        <v>84</v>
      </c>
      <c r="B14" s="21" t="s">
        <v>68</v>
      </c>
      <c r="C14" s="21" t="s">
        <v>42</v>
      </c>
      <c r="D14" s="21" t="s">
        <v>67</v>
      </c>
      <c r="E14" s="21" t="s">
        <v>93</v>
      </c>
      <c r="F14" s="21" t="s">
        <v>69</v>
      </c>
      <c r="G14" s="21" t="s">
        <v>96</v>
      </c>
      <c r="H14" s="24">
        <v>43191</v>
      </c>
      <c r="I14" s="23">
        <v>303733</v>
      </c>
      <c r="J14" s="23">
        <v>310601</v>
      </c>
      <c r="K14" s="23">
        <v>6868</v>
      </c>
      <c r="L14" s="24">
        <v>43333</v>
      </c>
      <c r="M14" s="23">
        <v>143</v>
      </c>
      <c r="N14" s="23">
        <v>0</v>
      </c>
      <c r="O14" s="23">
        <v>142</v>
      </c>
      <c r="P14" s="23">
        <v>147</v>
      </c>
      <c r="Q14" s="23">
        <v>159</v>
      </c>
      <c r="R14" s="23">
        <v>0</v>
      </c>
      <c r="S14" s="23">
        <v>0</v>
      </c>
      <c r="T14" s="23">
        <v>0</v>
      </c>
    </row>
    <row r="15" spans="1:20" x14ac:dyDescent="0.25">
      <c r="A15" s="21" t="s">
        <v>84</v>
      </c>
      <c r="B15" s="21" t="s">
        <v>68</v>
      </c>
      <c r="C15" s="21" t="s">
        <v>42</v>
      </c>
      <c r="D15" s="21" t="s">
        <v>98</v>
      </c>
      <c r="E15" s="21" t="s">
        <v>93</v>
      </c>
      <c r="F15" s="21" t="s">
        <v>69</v>
      </c>
      <c r="G15" s="21" t="s">
        <v>114</v>
      </c>
      <c r="H15" s="24">
        <v>43191</v>
      </c>
      <c r="I15" s="23">
        <v>303733</v>
      </c>
      <c r="J15" s="23">
        <v>310601</v>
      </c>
      <c r="K15" s="23">
        <v>6868</v>
      </c>
      <c r="L15" s="24">
        <v>43333</v>
      </c>
      <c r="M15" s="23">
        <v>143</v>
      </c>
      <c r="N15" s="23">
        <v>0</v>
      </c>
      <c r="O15" s="23">
        <v>142</v>
      </c>
      <c r="P15" s="23">
        <v>147</v>
      </c>
      <c r="Q15" s="23">
        <v>159</v>
      </c>
      <c r="R15" s="23">
        <v>0</v>
      </c>
      <c r="S15" s="23">
        <v>0</v>
      </c>
      <c r="T15" s="23">
        <v>0</v>
      </c>
    </row>
    <row r="16" spans="1:20" x14ac:dyDescent="0.25">
      <c r="A16" s="21" t="s">
        <v>84</v>
      </c>
      <c r="B16" s="21" t="s">
        <v>68</v>
      </c>
      <c r="C16" s="21" t="s">
        <v>42</v>
      </c>
      <c r="D16" s="21" t="s">
        <v>100</v>
      </c>
      <c r="E16" s="21" t="s">
        <v>101</v>
      </c>
      <c r="F16" s="21" t="s">
        <v>69</v>
      </c>
      <c r="G16" s="21" t="s">
        <v>115</v>
      </c>
      <c r="H16" s="24">
        <v>42782</v>
      </c>
      <c r="I16" s="23">
        <v>245134</v>
      </c>
      <c r="J16" s="23">
        <v>310601</v>
      </c>
      <c r="K16" s="23">
        <v>65467</v>
      </c>
      <c r="L16" s="24">
        <v>43622</v>
      </c>
      <c r="M16" s="23">
        <v>143</v>
      </c>
      <c r="N16" s="23">
        <v>0</v>
      </c>
      <c r="O16" s="23">
        <v>142</v>
      </c>
      <c r="P16" s="23">
        <v>147</v>
      </c>
      <c r="Q16" s="23">
        <v>159</v>
      </c>
      <c r="R16" s="23">
        <v>0</v>
      </c>
      <c r="S16" s="23">
        <v>0</v>
      </c>
      <c r="T16" s="23">
        <v>0</v>
      </c>
    </row>
    <row r="17" spans="1:20" x14ac:dyDescent="0.25">
      <c r="A17" s="21" t="s">
        <v>84</v>
      </c>
      <c r="B17" s="21" t="s">
        <v>68</v>
      </c>
      <c r="C17" s="21" t="s">
        <v>42</v>
      </c>
      <c r="D17" s="21" t="s">
        <v>105</v>
      </c>
      <c r="E17" s="21" t="s">
        <v>106</v>
      </c>
      <c r="F17" s="21" t="s">
        <v>69</v>
      </c>
      <c r="G17" s="21" t="s">
        <v>116</v>
      </c>
      <c r="H17" s="24">
        <v>42782</v>
      </c>
      <c r="I17" s="23">
        <v>245134</v>
      </c>
      <c r="J17" s="23">
        <v>310601</v>
      </c>
      <c r="K17" s="23">
        <v>65467</v>
      </c>
      <c r="L17" s="24">
        <v>43832</v>
      </c>
      <c r="M17" s="23">
        <v>143</v>
      </c>
      <c r="N17" s="23">
        <v>0</v>
      </c>
      <c r="O17" s="23">
        <v>142</v>
      </c>
      <c r="P17" s="23">
        <v>147</v>
      </c>
      <c r="Q17" s="23">
        <v>159</v>
      </c>
      <c r="R17" s="23">
        <v>0</v>
      </c>
      <c r="S17" s="23">
        <v>0</v>
      </c>
      <c r="T17" s="23">
        <v>0</v>
      </c>
    </row>
    <row r="18" spans="1:20" x14ac:dyDescent="0.25">
      <c r="A18" s="21" t="s">
        <v>91</v>
      </c>
      <c r="B18" s="21" t="s">
        <v>68</v>
      </c>
      <c r="C18" s="21" t="s">
        <v>42</v>
      </c>
      <c r="D18" s="21" t="s">
        <v>67</v>
      </c>
      <c r="E18" s="21" t="s">
        <v>93</v>
      </c>
      <c r="F18" s="21" t="s">
        <v>69</v>
      </c>
      <c r="G18" s="21" t="s">
        <v>97</v>
      </c>
      <c r="H18" s="24">
        <v>43169</v>
      </c>
      <c r="I18" s="23">
        <v>376892</v>
      </c>
      <c r="J18" s="23">
        <v>386734</v>
      </c>
      <c r="K18" s="23">
        <v>9842</v>
      </c>
      <c r="L18" s="24">
        <v>43312</v>
      </c>
      <c r="M18" s="23">
        <v>143</v>
      </c>
      <c r="N18" s="23">
        <v>0</v>
      </c>
      <c r="O18" s="23">
        <v>244</v>
      </c>
      <c r="P18" s="23">
        <v>156</v>
      </c>
      <c r="Q18" s="23">
        <v>106</v>
      </c>
      <c r="R18" s="23">
        <v>0</v>
      </c>
      <c r="S18" s="23">
        <v>0</v>
      </c>
      <c r="T18" s="23">
        <v>0</v>
      </c>
    </row>
    <row r="19" spans="1:20" x14ac:dyDescent="0.25">
      <c r="A19" s="21" t="s">
        <v>91</v>
      </c>
      <c r="B19" s="21" t="s">
        <v>68</v>
      </c>
      <c r="C19" s="21" t="s">
        <v>42</v>
      </c>
      <c r="D19" s="21" t="s">
        <v>98</v>
      </c>
      <c r="E19" s="21" t="s">
        <v>93</v>
      </c>
      <c r="F19" s="21" t="s">
        <v>69</v>
      </c>
      <c r="G19" s="21" t="s">
        <v>117</v>
      </c>
      <c r="H19" s="24">
        <v>43169</v>
      </c>
      <c r="I19" s="23">
        <v>376892</v>
      </c>
      <c r="J19" s="23">
        <v>386734</v>
      </c>
      <c r="K19" s="23">
        <v>9842</v>
      </c>
      <c r="L19" s="24">
        <v>43312</v>
      </c>
      <c r="M19" s="23">
        <v>143</v>
      </c>
      <c r="N19" s="23">
        <v>0</v>
      </c>
      <c r="O19" s="23">
        <v>244</v>
      </c>
      <c r="P19" s="23">
        <v>156</v>
      </c>
      <c r="Q19" s="23">
        <v>106</v>
      </c>
      <c r="R19" s="23">
        <v>0</v>
      </c>
      <c r="S19" s="23">
        <v>0</v>
      </c>
      <c r="T19" s="23">
        <v>0</v>
      </c>
    </row>
    <row r="20" spans="1:20" x14ac:dyDescent="0.25">
      <c r="A20" s="21" t="s">
        <v>91</v>
      </c>
      <c r="B20" s="21" t="s">
        <v>68</v>
      </c>
      <c r="C20" s="21" t="s">
        <v>42</v>
      </c>
      <c r="D20" s="21" t="s">
        <v>100</v>
      </c>
      <c r="E20" s="21" t="s">
        <v>101</v>
      </c>
      <c r="F20" s="21" t="s">
        <v>69</v>
      </c>
      <c r="G20" s="21" t="s">
        <v>118</v>
      </c>
      <c r="H20" s="24">
        <v>43060</v>
      </c>
      <c r="I20" s="23">
        <v>356825</v>
      </c>
      <c r="J20" s="23">
        <v>386734</v>
      </c>
      <c r="K20" s="23">
        <v>29909</v>
      </c>
      <c r="L20" s="24">
        <v>43871</v>
      </c>
      <c r="M20" s="23">
        <v>143</v>
      </c>
      <c r="N20" s="23">
        <v>0</v>
      </c>
      <c r="O20" s="23">
        <v>244</v>
      </c>
      <c r="P20" s="23">
        <v>156</v>
      </c>
      <c r="Q20" s="23">
        <v>106</v>
      </c>
      <c r="R20" s="23">
        <v>0</v>
      </c>
      <c r="S20" s="23">
        <v>0</v>
      </c>
      <c r="T20" s="23">
        <v>0</v>
      </c>
    </row>
    <row r="21" spans="1:20" x14ac:dyDescent="0.25">
      <c r="A21" s="21" t="s">
        <v>91</v>
      </c>
      <c r="B21" s="21" t="s">
        <v>68</v>
      </c>
      <c r="C21" s="21" t="s">
        <v>42</v>
      </c>
      <c r="D21" s="21" t="s">
        <v>105</v>
      </c>
      <c r="E21" s="21" t="s">
        <v>101</v>
      </c>
      <c r="F21" s="21" t="s">
        <v>69</v>
      </c>
      <c r="G21" s="21" t="s">
        <v>119</v>
      </c>
      <c r="H21" s="24">
        <v>43060</v>
      </c>
      <c r="I21" s="23">
        <v>356825</v>
      </c>
      <c r="J21" s="23">
        <v>386734</v>
      </c>
      <c r="K21" s="23">
        <v>29909</v>
      </c>
      <c r="L21" s="24">
        <v>43871</v>
      </c>
      <c r="M21" s="23">
        <v>143</v>
      </c>
      <c r="N21" s="23">
        <v>0</v>
      </c>
      <c r="O21" s="23">
        <v>244</v>
      </c>
      <c r="P21" s="23">
        <v>156</v>
      </c>
      <c r="Q21" s="23">
        <v>106</v>
      </c>
      <c r="R21" s="23">
        <v>0</v>
      </c>
      <c r="S21" s="23">
        <v>0</v>
      </c>
      <c r="T21" s="2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1"/>
  <sheetViews>
    <sheetView workbookViewId="0">
      <selection activeCell="K3" sqref="K3:K4"/>
    </sheetView>
  </sheetViews>
  <sheetFormatPr defaultRowHeight="15" x14ac:dyDescent="0.25"/>
  <cols>
    <col min="1" max="1" width="15" bestFit="1" customWidth="1"/>
    <col min="6" max="6" width="21.42578125" bestFit="1" customWidth="1"/>
    <col min="7" max="7" width="9.140625" style="39"/>
    <col min="8" max="10" width="9.140625" style="37"/>
    <col min="11" max="11" width="12.140625" bestFit="1" customWidth="1"/>
    <col min="12" max="12" width="9.140625" style="38"/>
    <col min="13" max="13" width="9.140625" style="40"/>
  </cols>
  <sheetData>
    <row r="1" spans="1:16" x14ac:dyDescent="0.25">
      <c r="A1" s="61" t="s">
        <v>122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x14ac:dyDescent="0.25">
      <c r="B2" s="61" t="s">
        <v>133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41"/>
      <c r="O2" s="41"/>
      <c r="P2" s="41"/>
    </row>
    <row r="3" spans="1:16" x14ac:dyDescent="0.25">
      <c r="A3" s="58" t="s">
        <v>49</v>
      </c>
      <c r="B3" s="60" t="s">
        <v>46</v>
      </c>
      <c r="C3" s="65" t="s">
        <v>67</v>
      </c>
      <c r="D3" s="65"/>
      <c r="E3" s="65"/>
      <c r="F3" s="58" t="s">
        <v>49</v>
      </c>
      <c r="G3" s="62" t="s">
        <v>67</v>
      </c>
      <c r="H3" s="63"/>
      <c r="I3" s="63"/>
      <c r="J3" s="64"/>
      <c r="K3" s="58" t="s">
        <v>49</v>
      </c>
      <c r="L3" s="60" t="s">
        <v>46</v>
      </c>
      <c r="M3" s="60" t="s">
        <v>67</v>
      </c>
      <c r="N3" s="41"/>
      <c r="O3" s="41"/>
    </row>
    <row r="4" spans="1:16" x14ac:dyDescent="0.25">
      <c r="A4" s="59"/>
      <c r="B4" s="60"/>
      <c r="C4" s="42" t="s">
        <v>123</v>
      </c>
      <c r="D4" s="42" t="s">
        <v>124</v>
      </c>
      <c r="E4" s="42" t="s">
        <v>125</v>
      </c>
      <c r="F4" s="59"/>
      <c r="G4" s="42" t="s">
        <v>136</v>
      </c>
      <c r="H4" s="42" t="s">
        <v>137</v>
      </c>
      <c r="I4" s="42" t="s">
        <v>138</v>
      </c>
      <c r="J4" s="42" t="s">
        <v>139</v>
      </c>
      <c r="K4" s="59"/>
      <c r="L4" s="60"/>
      <c r="M4" s="60"/>
      <c r="N4" s="39"/>
      <c r="O4" s="39"/>
    </row>
    <row r="5" spans="1:16" x14ac:dyDescent="0.25">
      <c r="A5" s="44" t="s">
        <v>126</v>
      </c>
      <c r="B5" s="43">
        <v>10000</v>
      </c>
      <c r="C5" s="43">
        <v>20000</v>
      </c>
      <c r="D5" s="43">
        <v>40000</v>
      </c>
      <c r="E5" s="43">
        <v>120000</v>
      </c>
      <c r="F5" s="44" t="s">
        <v>134</v>
      </c>
      <c r="G5" s="42">
        <v>20000</v>
      </c>
      <c r="H5" s="43">
        <v>45000</v>
      </c>
      <c r="I5" s="43">
        <v>90000</v>
      </c>
      <c r="J5" s="43">
        <v>180000</v>
      </c>
      <c r="K5" s="44" t="s">
        <v>140</v>
      </c>
      <c r="L5" s="43">
        <v>15000</v>
      </c>
      <c r="M5" s="42">
        <v>30000</v>
      </c>
    </row>
    <row r="6" spans="1:16" x14ac:dyDescent="0.25">
      <c r="A6" s="44" t="s">
        <v>127</v>
      </c>
      <c r="B6" s="43">
        <f>B5+20000</f>
        <v>30000</v>
      </c>
      <c r="C6" s="43">
        <f>C5+40000</f>
        <v>60000</v>
      </c>
      <c r="D6" s="43">
        <f>D5+40000</f>
        <v>80000</v>
      </c>
      <c r="E6" s="43">
        <f>E5+120000</f>
        <v>240000</v>
      </c>
      <c r="F6" s="44" t="s">
        <v>135</v>
      </c>
      <c r="G6" s="42">
        <f>G5+47500</f>
        <v>67500</v>
      </c>
      <c r="H6" s="43">
        <f>H5+90000</f>
        <v>135000</v>
      </c>
      <c r="I6" s="43">
        <f>I5+180000</f>
        <v>270000</v>
      </c>
      <c r="J6" s="43">
        <f>J5+180000</f>
        <v>360000</v>
      </c>
      <c r="K6" s="44" t="s">
        <v>141</v>
      </c>
      <c r="L6" s="43">
        <f>L5+30000</f>
        <v>45000</v>
      </c>
      <c r="M6" s="42">
        <f>M5+30000</f>
        <v>60000</v>
      </c>
    </row>
    <row r="7" spans="1:16" x14ac:dyDescent="0.25">
      <c r="A7" s="44" t="s">
        <v>42</v>
      </c>
      <c r="B7" s="43">
        <f t="shared" ref="B7:B31" si="0">B6+20000</f>
        <v>50000</v>
      </c>
      <c r="C7" s="43">
        <f t="shared" ref="C7:C31" si="1">C6+40000</f>
        <v>100000</v>
      </c>
      <c r="D7" s="43">
        <f t="shared" ref="D7:D31" si="2">D6+40000</f>
        <v>120000</v>
      </c>
      <c r="E7" s="43">
        <f t="shared" ref="E7:E31" si="3">E6+120000</f>
        <v>360000</v>
      </c>
      <c r="F7" s="44"/>
      <c r="G7" s="42">
        <f>G6+45000</f>
        <v>112500</v>
      </c>
      <c r="H7" s="43">
        <f t="shared" ref="H7:H31" si="4">H6+90000</f>
        <v>225000</v>
      </c>
      <c r="I7" s="43">
        <f t="shared" ref="I7:I31" si="5">I6+180000</f>
        <v>450000</v>
      </c>
      <c r="J7" s="43">
        <f t="shared" ref="J7:J31" si="6">J6+180000</f>
        <v>540000</v>
      </c>
      <c r="K7" s="44" t="s">
        <v>142</v>
      </c>
      <c r="L7" s="43">
        <f t="shared" ref="L7:L31" si="7">L6+30000</f>
        <v>75000</v>
      </c>
      <c r="M7" s="42">
        <f t="shared" ref="M7:M31" si="8">M6+30000</f>
        <v>90000</v>
      </c>
    </row>
    <row r="8" spans="1:16" x14ac:dyDescent="0.25">
      <c r="A8" s="44" t="s">
        <v>44</v>
      </c>
      <c r="B8" s="43">
        <f t="shared" si="0"/>
        <v>70000</v>
      </c>
      <c r="C8" s="43">
        <f t="shared" si="1"/>
        <v>140000</v>
      </c>
      <c r="D8" s="43">
        <f t="shared" si="2"/>
        <v>160000</v>
      </c>
      <c r="E8" s="43">
        <f t="shared" si="3"/>
        <v>480000</v>
      </c>
      <c r="F8" s="44"/>
      <c r="G8" s="42">
        <f>G7+45000</f>
        <v>157500</v>
      </c>
      <c r="H8" s="43">
        <f t="shared" si="4"/>
        <v>315000</v>
      </c>
      <c r="I8" s="43">
        <f t="shared" si="5"/>
        <v>630000</v>
      </c>
      <c r="J8" s="43">
        <f t="shared" si="6"/>
        <v>720000</v>
      </c>
      <c r="K8" s="44"/>
      <c r="L8" s="43">
        <f t="shared" si="7"/>
        <v>105000</v>
      </c>
      <c r="M8" s="42">
        <f t="shared" si="8"/>
        <v>120000</v>
      </c>
    </row>
    <row r="9" spans="1:16" x14ac:dyDescent="0.25">
      <c r="A9" s="44" t="s">
        <v>128</v>
      </c>
      <c r="B9" s="43">
        <f t="shared" si="0"/>
        <v>90000</v>
      </c>
      <c r="C9" s="43">
        <f t="shared" si="1"/>
        <v>180000</v>
      </c>
      <c r="D9" s="43">
        <f t="shared" si="2"/>
        <v>200000</v>
      </c>
      <c r="E9" s="43">
        <f t="shared" si="3"/>
        <v>600000</v>
      </c>
      <c r="F9" s="44"/>
      <c r="G9" s="42">
        <f t="shared" ref="G9:G31" si="9">G8+45000</f>
        <v>202500</v>
      </c>
      <c r="H9" s="43">
        <f t="shared" si="4"/>
        <v>405000</v>
      </c>
      <c r="I9" s="43">
        <f t="shared" si="5"/>
        <v>810000</v>
      </c>
      <c r="J9" s="43">
        <f t="shared" si="6"/>
        <v>900000</v>
      </c>
      <c r="K9" s="44"/>
      <c r="L9" s="43">
        <f t="shared" si="7"/>
        <v>135000</v>
      </c>
      <c r="M9" s="42">
        <f t="shared" si="8"/>
        <v>150000</v>
      </c>
    </row>
    <row r="10" spans="1:16" x14ac:dyDescent="0.25">
      <c r="A10" s="44" t="s">
        <v>129</v>
      </c>
      <c r="B10" s="43">
        <f t="shared" si="0"/>
        <v>110000</v>
      </c>
      <c r="C10" s="43">
        <f t="shared" si="1"/>
        <v>220000</v>
      </c>
      <c r="D10" s="43">
        <f t="shared" si="2"/>
        <v>240000</v>
      </c>
      <c r="E10" s="43">
        <f t="shared" si="3"/>
        <v>720000</v>
      </c>
      <c r="F10" s="44"/>
      <c r="G10" s="42">
        <f t="shared" si="9"/>
        <v>247500</v>
      </c>
      <c r="H10" s="43">
        <f t="shared" si="4"/>
        <v>495000</v>
      </c>
      <c r="I10" s="43">
        <f t="shared" si="5"/>
        <v>990000</v>
      </c>
      <c r="J10" s="43">
        <f t="shared" si="6"/>
        <v>1080000</v>
      </c>
      <c r="K10" s="44"/>
      <c r="L10" s="43">
        <f t="shared" si="7"/>
        <v>165000</v>
      </c>
      <c r="M10" s="42">
        <f t="shared" si="8"/>
        <v>180000</v>
      </c>
    </row>
    <row r="11" spans="1:16" x14ac:dyDescent="0.25">
      <c r="A11" s="44" t="s">
        <v>130</v>
      </c>
      <c r="B11" s="43">
        <f t="shared" si="0"/>
        <v>130000</v>
      </c>
      <c r="C11" s="43">
        <f t="shared" si="1"/>
        <v>260000</v>
      </c>
      <c r="D11" s="43">
        <f t="shared" si="2"/>
        <v>280000</v>
      </c>
      <c r="E11" s="43">
        <f t="shared" si="3"/>
        <v>840000</v>
      </c>
      <c r="F11" s="44"/>
      <c r="G11" s="42">
        <f t="shared" si="9"/>
        <v>292500</v>
      </c>
      <c r="H11" s="43">
        <f t="shared" si="4"/>
        <v>585000</v>
      </c>
      <c r="I11" s="43">
        <f t="shared" si="5"/>
        <v>1170000</v>
      </c>
      <c r="J11" s="43">
        <f t="shared" si="6"/>
        <v>1260000</v>
      </c>
      <c r="K11" s="44"/>
      <c r="L11" s="43">
        <f t="shared" si="7"/>
        <v>195000</v>
      </c>
      <c r="M11" s="42">
        <f t="shared" si="8"/>
        <v>210000</v>
      </c>
    </row>
    <row r="12" spans="1:16" x14ac:dyDescent="0.25">
      <c r="A12" s="44" t="s">
        <v>131</v>
      </c>
      <c r="B12" s="43">
        <f t="shared" si="0"/>
        <v>150000</v>
      </c>
      <c r="C12" s="43">
        <f t="shared" si="1"/>
        <v>300000</v>
      </c>
      <c r="D12" s="43">
        <f t="shared" si="2"/>
        <v>320000</v>
      </c>
      <c r="E12" s="43">
        <f t="shared" si="3"/>
        <v>960000</v>
      </c>
      <c r="F12" s="44"/>
      <c r="G12" s="42">
        <f t="shared" si="9"/>
        <v>337500</v>
      </c>
      <c r="H12" s="43">
        <f t="shared" si="4"/>
        <v>675000</v>
      </c>
      <c r="I12" s="43">
        <f t="shared" si="5"/>
        <v>1350000</v>
      </c>
      <c r="J12" s="43">
        <f t="shared" si="6"/>
        <v>1440000</v>
      </c>
      <c r="K12" s="44"/>
      <c r="L12" s="43">
        <f t="shared" si="7"/>
        <v>225000</v>
      </c>
      <c r="M12" s="42">
        <f t="shared" si="8"/>
        <v>240000</v>
      </c>
    </row>
    <row r="13" spans="1:16" x14ac:dyDescent="0.25">
      <c r="A13" s="44"/>
      <c r="B13" s="43">
        <f t="shared" si="0"/>
        <v>170000</v>
      </c>
      <c r="C13" s="43">
        <f t="shared" si="1"/>
        <v>340000</v>
      </c>
      <c r="D13" s="43">
        <f t="shared" si="2"/>
        <v>360000</v>
      </c>
      <c r="E13" s="43">
        <f t="shared" si="3"/>
        <v>1080000</v>
      </c>
      <c r="F13" s="44"/>
      <c r="G13" s="42">
        <f t="shared" si="9"/>
        <v>382500</v>
      </c>
      <c r="H13" s="43">
        <f t="shared" si="4"/>
        <v>765000</v>
      </c>
      <c r="I13" s="43">
        <f t="shared" si="5"/>
        <v>1530000</v>
      </c>
      <c r="J13" s="43">
        <f t="shared" si="6"/>
        <v>1620000</v>
      </c>
      <c r="K13" s="44"/>
      <c r="L13" s="43">
        <f t="shared" si="7"/>
        <v>255000</v>
      </c>
      <c r="M13" s="42">
        <f t="shared" si="8"/>
        <v>270000</v>
      </c>
    </row>
    <row r="14" spans="1:16" x14ac:dyDescent="0.25">
      <c r="A14" s="44"/>
      <c r="B14" s="43">
        <f t="shared" si="0"/>
        <v>190000</v>
      </c>
      <c r="C14" s="43">
        <f t="shared" si="1"/>
        <v>380000</v>
      </c>
      <c r="D14" s="43">
        <f t="shared" si="2"/>
        <v>400000</v>
      </c>
      <c r="E14" s="43">
        <f t="shared" si="3"/>
        <v>1200000</v>
      </c>
      <c r="F14" s="44"/>
      <c r="G14" s="42">
        <f t="shared" si="9"/>
        <v>427500</v>
      </c>
      <c r="H14" s="43">
        <f t="shared" si="4"/>
        <v>855000</v>
      </c>
      <c r="I14" s="43">
        <f t="shared" si="5"/>
        <v>1710000</v>
      </c>
      <c r="J14" s="43">
        <f t="shared" si="6"/>
        <v>1800000</v>
      </c>
      <c r="K14" s="44"/>
      <c r="L14" s="43">
        <f t="shared" si="7"/>
        <v>285000</v>
      </c>
      <c r="M14" s="42">
        <f t="shared" si="8"/>
        <v>300000</v>
      </c>
    </row>
    <row r="15" spans="1:16" x14ac:dyDescent="0.25">
      <c r="A15" s="44"/>
      <c r="B15" s="43">
        <f t="shared" si="0"/>
        <v>210000</v>
      </c>
      <c r="C15" s="43">
        <f t="shared" si="1"/>
        <v>420000</v>
      </c>
      <c r="D15" s="43">
        <f t="shared" si="2"/>
        <v>440000</v>
      </c>
      <c r="E15" s="43">
        <f t="shared" si="3"/>
        <v>1320000</v>
      </c>
      <c r="F15" s="44"/>
      <c r="G15" s="42">
        <f t="shared" si="9"/>
        <v>472500</v>
      </c>
      <c r="H15" s="43">
        <f t="shared" si="4"/>
        <v>945000</v>
      </c>
      <c r="I15" s="43">
        <f t="shared" si="5"/>
        <v>1890000</v>
      </c>
      <c r="J15" s="43">
        <f t="shared" si="6"/>
        <v>1980000</v>
      </c>
      <c r="K15" s="44"/>
      <c r="L15" s="43">
        <f t="shared" si="7"/>
        <v>315000</v>
      </c>
      <c r="M15" s="42">
        <f t="shared" si="8"/>
        <v>330000</v>
      </c>
    </row>
    <row r="16" spans="1:16" x14ac:dyDescent="0.25">
      <c r="A16" s="44"/>
      <c r="B16" s="43">
        <f t="shared" si="0"/>
        <v>230000</v>
      </c>
      <c r="C16" s="43">
        <f t="shared" si="1"/>
        <v>460000</v>
      </c>
      <c r="D16" s="43">
        <f t="shared" si="2"/>
        <v>480000</v>
      </c>
      <c r="E16" s="43">
        <f t="shared" si="3"/>
        <v>1440000</v>
      </c>
      <c r="F16" s="44"/>
      <c r="G16" s="42">
        <f t="shared" si="9"/>
        <v>517500</v>
      </c>
      <c r="H16" s="43">
        <f t="shared" si="4"/>
        <v>1035000</v>
      </c>
      <c r="I16" s="43">
        <f t="shared" si="5"/>
        <v>2070000</v>
      </c>
      <c r="J16" s="43">
        <f t="shared" si="6"/>
        <v>2160000</v>
      </c>
      <c r="K16" s="44"/>
      <c r="L16" s="43">
        <f t="shared" si="7"/>
        <v>345000</v>
      </c>
      <c r="M16" s="42">
        <f t="shared" si="8"/>
        <v>360000</v>
      </c>
    </row>
    <row r="17" spans="1:13" x14ac:dyDescent="0.25">
      <c r="A17" s="44"/>
      <c r="B17" s="43">
        <f t="shared" si="0"/>
        <v>250000</v>
      </c>
      <c r="C17" s="43">
        <f t="shared" si="1"/>
        <v>500000</v>
      </c>
      <c r="D17" s="43">
        <f t="shared" si="2"/>
        <v>520000</v>
      </c>
      <c r="E17" s="43">
        <f t="shared" si="3"/>
        <v>1560000</v>
      </c>
      <c r="F17" s="44"/>
      <c r="G17" s="42">
        <f t="shared" si="9"/>
        <v>562500</v>
      </c>
      <c r="H17" s="43">
        <f t="shared" si="4"/>
        <v>1125000</v>
      </c>
      <c r="I17" s="43">
        <f t="shared" si="5"/>
        <v>2250000</v>
      </c>
      <c r="J17" s="43">
        <f t="shared" si="6"/>
        <v>2340000</v>
      </c>
      <c r="K17" s="44"/>
      <c r="L17" s="43">
        <f t="shared" si="7"/>
        <v>375000</v>
      </c>
      <c r="M17" s="42">
        <f t="shared" si="8"/>
        <v>390000</v>
      </c>
    </row>
    <row r="18" spans="1:13" x14ac:dyDescent="0.25">
      <c r="A18" s="44"/>
      <c r="B18" s="43">
        <f t="shared" si="0"/>
        <v>270000</v>
      </c>
      <c r="C18" s="43">
        <f t="shared" si="1"/>
        <v>540000</v>
      </c>
      <c r="D18" s="43">
        <f t="shared" si="2"/>
        <v>560000</v>
      </c>
      <c r="E18" s="43">
        <f t="shared" si="3"/>
        <v>1680000</v>
      </c>
      <c r="F18" s="44"/>
      <c r="G18" s="42">
        <f t="shared" si="9"/>
        <v>607500</v>
      </c>
      <c r="H18" s="43">
        <f t="shared" si="4"/>
        <v>1215000</v>
      </c>
      <c r="I18" s="43">
        <f t="shared" si="5"/>
        <v>2430000</v>
      </c>
      <c r="J18" s="43">
        <f t="shared" si="6"/>
        <v>2520000</v>
      </c>
      <c r="K18" s="44"/>
      <c r="L18" s="43">
        <f t="shared" si="7"/>
        <v>405000</v>
      </c>
      <c r="M18" s="42">
        <f t="shared" si="8"/>
        <v>420000</v>
      </c>
    </row>
    <row r="19" spans="1:13" x14ac:dyDescent="0.25">
      <c r="A19" s="44"/>
      <c r="B19" s="43">
        <f t="shared" si="0"/>
        <v>290000</v>
      </c>
      <c r="C19" s="43">
        <f t="shared" si="1"/>
        <v>580000</v>
      </c>
      <c r="D19" s="43">
        <f t="shared" si="2"/>
        <v>600000</v>
      </c>
      <c r="E19" s="43">
        <f t="shared" si="3"/>
        <v>1800000</v>
      </c>
      <c r="F19" s="44"/>
      <c r="G19" s="42">
        <f t="shared" si="9"/>
        <v>652500</v>
      </c>
      <c r="H19" s="43">
        <f t="shared" si="4"/>
        <v>1305000</v>
      </c>
      <c r="I19" s="43">
        <f t="shared" si="5"/>
        <v>2610000</v>
      </c>
      <c r="J19" s="43">
        <f t="shared" si="6"/>
        <v>2700000</v>
      </c>
      <c r="K19" s="44"/>
      <c r="L19" s="43">
        <f t="shared" si="7"/>
        <v>435000</v>
      </c>
      <c r="M19" s="42">
        <f t="shared" si="8"/>
        <v>450000</v>
      </c>
    </row>
    <row r="20" spans="1:13" x14ac:dyDescent="0.25">
      <c r="A20" s="44"/>
      <c r="B20" s="43">
        <f t="shared" si="0"/>
        <v>310000</v>
      </c>
      <c r="C20" s="43">
        <f t="shared" si="1"/>
        <v>620000</v>
      </c>
      <c r="D20" s="43">
        <f t="shared" si="2"/>
        <v>640000</v>
      </c>
      <c r="E20" s="43">
        <f t="shared" si="3"/>
        <v>1920000</v>
      </c>
      <c r="F20" s="44"/>
      <c r="G20" s="42">
        <f t="shared" si="9"/>
        <v>697500</v>
      </c>
      <c r="H20" s="43">
        <f t="shared" si="4"/>
        <v>1395000</v>
      </c>
      <c r="I20" s="43">
        <f t="shared" si="5"/>
        <v>2790000</v>
      </c>
      <c r="J20" s="43">
        <f t="shared" si="6"/>
        <v>2880000</v>
      </c>
      <c r="K20" s="44"/>
      <c r="L20" s="43">
        <f t="shared" si="7"/>
        <v>465000</v>
      </c>
      <c r="M20" s="42">
        <f t="shared" si="8"/>
        <v>480000</v>
      </c>
    </row>
    <row r="21" spans="1:13" x14ac:dyDescent="0.25">
      <c r="A21" s="44"/>
      <c r="B21" s="43">
        <f t="shared" si="0"/>
        <v>330000</v>
      </c>
      <c r="C21" s="43">
        <f t="shared" si="1"/>
        <v>660000</v>
      </c>
      <c r="D21" s="43">
        <f t="shared" si="2"/>
        <v>680000</v>
      </c>
      <c r="E21" s="43">
        <f t="shared" si="3"/>
        <v>2040000</v>
      </c>
      <c r="F21" s="44"/>
      <c r="G21" s="42">
        <f t="shared" si="9"/>
        <v>742500</v>
      </c>
      <c r="H21" s="43">
        <f t="shared" si="4"/>
        <v>1485000</v>
      </c>
      <c r="I21" s="43">
        <f t="shared" si="5"/>
        <v>2970000</v>
      </c>
      <c r="J21" s="43">
        <f t="shared" si="6"/>
        <v>3060000</v>
      </c>
      <c r="K21" s="44"/>
      <c r="L21" s="43">
        <f t="shared" si="7"/>
        <v>495000</v>
      </c>
      <c r="M21" s="42">
        <f t="shared" si="8"/>
        <v>510000</v>
      </c>
    </row>
    <row r="22" spans="1:13" x14ac:dyDescent="0.25">
      <c r="A22" s="44"/>
      <c r="B22" s="43">
        <f t="shared" si="0"/>
        <v>350000</v>
      </c>
      <c r="C22" s="43">
        <f t="shared" si="1"/>
        <v>700000</v>
      </c>
      <c r="D22" s="43">
        <f t="shared" si="2"/>
        <v>720000</v>
      </c>
      <c r="E22" s="43">
        <f t="shared" si="3"/>
        <v>2160000</v>
      </c>
      <c r="F22" s="44"/>
      <c r="G22" s="42">
        <f t="shared" si="9"/>
        <v>787500</v>
      </c>
      <c r="H22" s="43">
        <f t="shared" si="4"/>
        <v>1575000</v>
      </c>
      <c r="I22" s="43">
        <f t="shared" si="5"/>
        <v>3150000</v>
      </c>
      <c r="J22" s="43">
        <f t="shared" si="6"/>
        <v>3240000</v>
      </c>
      <c r="K22" s="44"/>
      <c r="L22" s="43">
        <f t="shared" si="7"/>
        <v>525000</v>
      </c>
      <c r="M22" s="42">
        <f t="shared" si="8"/>
        <v>540000</v>
      </c>
    </row>
    <row r="23" spans="1:13" x14ac:dyDescent="0.25">
      <c r="A23" s="44"/>
      <c r="B23" s="43">
        <f t="shared" si="0"/>
        <v>370000</v>
      </c>
      <c r="C23" s="43">
        <f t="shared" si="1"/>
        <v>740000</v>
      </c>
      <c r="D23" s="43">
        <f t="shared" si="2"/>
        <v>760000</v>
      </c>
      <c r="E23" s="43">
        <f t="shared" si="3"/>
        <v>2280000</v>
      </c>
      <c r="F23" s="44"/>
      <c r="G23" s="42">
        <f t="shared" si="9"/>
        <v>832500</v>
      </c>
      <c r="H23" s="43">
        <f t="shared" si="4"/>
        <v>1665000</v>
      </c>
      <c r="I23" s="43">
        <f t="shared" si="5"/>
        <v>3330000</v>
      </c>
      <c r="J23" s="43">
        <f t="shared" si="6"/>
        <v>3420000</v>
      </c>
      <c r="K23" s="44"/>
      <c r="L23" s="43">
        <f t="shared" si="7"/>
        <v>555000</v>
      </c>
      <c r="M23" s="42">
        <f t="shared" si="8"/>
        <v>570000</v>
      </c>
    </row>
    <row r="24" spans="1:13" x14ac:dyDescent="0.25">
      <c r="A24" s="44"/>
      <c r="B24" s="43">
        <f t="shared" si="0"/>
        <v>390000</v>
      </c>
      <c r="C24" s="43">
        <f t="shared" si="1"/>
        <v>780000</v>
      </c>
      <c r="D24" s="43">
        <f t="shared" si="2"/>
        <v>800000</v>
      </c>
      <c r="E24" s="43">
        <f t="shared" si="3"/>
        <v>2400000</v>
      </c>
      <c r="F24" s="44"/>
      <c r="G24" s="42">
        <f t="shared" si="9"/>
        <v>877500</v>
      </c>
      <c r="H24" s="43">
        <f t="shared" si="4"/>
        <v>1755000</v>
      </c>
      <c r="I24" s="43">
        <f t="shared" si="5"/>
        <v>3510000</v>
      </c>
      <c r="J24" s="43">
        <f t="shared" si="6"/>
        <v>3600000</v>
      </c>
      <c r="K24" s="44"/>
      <c r="L24" s="43">
        <f t="shared" si="7"/>
        <v>585000</v>
      </c>
      <c r="M24" s="42">
        <f t="shared" si="8"/>
        <v>600000</v>
      </c>
    </row>
    <row r="25" spans="1:13" x14ac:dyDescent="0.25">
      <c r="A25" s="44"/>
      <c r="B25" s="43">
        <f t="shared" si="0"/>
        <v>410000</v>
      </c>
      <c r="C25" s="43">
        <f t="shared" si="1"/>
        <v>820000</v>
      </c>
      <c r="D25" s="43">
        <f t="shared" si="2"/>
        <v>840000</v>
      </c>
      <c r="E25" s="43">
        <f t="shared" si="3"/>
        <v>2520000</v>
      </c>
      <c r="F25" s="44"/>
      <c r="G25" s="42">
        <f t="shared" si="9"/>
        <v>922500</v>
      </c>
      <c r="H25" s="43">
        <f t="shared" si="4"/>
        <v>1845000</v>
      </c>
      <c r="I25" s="43">
        <f t="shared" si="5"/>
        <v>3690000</v>
      </c>
      <c r="J25" s="43">
        <f t="shared" si="6"/>
        <v>3780000</v>
      </c>
      <c r="K25" s="44"/>
      <c r="L25" s="43">
        <f t="shared" si="7"/>
        <v>615000</v>
      </c>
      <c r="M25" s="42">
        <f t="shared" si="8"/>
        <v>630000</v>
      </c>
    </row>
    <row r="26" spans="1:13" x14ac:dyDescent="0.25">
      <c r="A26" s="44"/>
      <c r="B26" s="43">
        <f t="shared" si="0"/>
        <v>430000</v>
      </c>
      <c r="C26" s="43">
        <f t="shared" si="1"/>
        <v>860000</v>
      </c>
      <c r="D26" s="43">
        <f t="shared" si="2"/>
        <v>880000</v>
      </c>
      <c r="E26" s="43">
        <f t="shared" si="3"/>
        <v>2640000</v>
      </c>
      <c r="F26" s="44"/>
      <c r="G26" s="42">
        <f t="shared" si="9"/>
        <v>967500</v>
      </c>
      <c r="H26" s="43">
        <f t="shared" si="4"/>
        <v>1935000</v>
      </c>
      <c r="I26" s="43">
        <f t="shared" si="5"/>
        <v>3870000</v>
      </c>
      <c r="J26" s="43">
        <f t="shared" si="6"/>
        <v>3960000</v>
      </c>
      <c r="K26" s="44"/>
      <c r="L26" s="43">
        <f t="shared" si="7"/>
        <v>645000</v>
      </c>
      <c r="M26" s="42">
        <f t="shared" si="8"/>
        <v>660000</v>
      </c>
    </row>
    <row r="27" spans="1:13" x14ac:dyDescent="0.25">
      <c r="A27" s="44"/>
      <c r="B27" s="43">
        <f t="shared" si="0"/>
        <v>450000</v>
      </c>
      <c r="C27" s="43">
        <f t="shared" si="1"/>
        <v>900000</v>
      </c>
      <c r="D27" s="43">
        <f t="shared" si="2"/>
        <v>920000</v>
      </c>
      <c r="E27" s="43">
        <f t="shared" si="3"/>
        <v>2760000</v>
      </c>
      <c r="F27" s="44"/>
      <c r="G27" s="42">
        <f t="shared" si="9"/>
        <v>1012500</v>
      </c>
      <c r="H27" s="43">
        <f t="shared" si="4"/>
        <v>2025000</v>
      </c>
      <c r="I27" s="43">
        <f t="shared" si="5"/>
        <v>4050000</v>
      </c>
      <c r="J27" s="43">
        <f t="shared" si="6"/>
        <v>4140000</v>
      </c>
      <c r="K27" s="44"/>
      <c r="L27" s="43">
        <f t="shared" si="7"/>
        <v>675000</v>
      </c>
      <c r="M27" s="42">
        <f t="shared" si="8"/>
        <v>690000</v>
      </c>
    </row>
    <row r="28" spans="1:13" x14ac:dyDescent="0.25">
      <c r="A28" s="44"/>
      <c r="B28" s="43">
        <f t="shared" si="0"/>
        <v>470000</v>
      </c>
      <c r="C28" s="43">
        <f t="shared" si="1"/>
        <v>940000</v>
      </c>
      <c r="D28" s="43">
        <f t="shared" si="2"/>
        <v>960000</v>
      </c>
      <c r="E28" s="43">
        <f t="shared" si="3"/>
        <v>2880000</v>
      </c>
      <c r="F28" s="44"/>
      <c r="G28" s="42">
        <f t="shared" si="9"/>
        <v>1057500</v>
      </c>
      <c r="H28" s="43">
        <f t="shared" si="4"/>
        <v>2115000</v>
      </c>
      <c r="I28" s="43">
        <f t="shared" si="5"/>
        <v>4230000</v>
      </c>
      <c r="J28" s="43">
        <f t="shared" si="6"/>
        <v>4320000</v>
      </c>
      <c r="K28" s="44"/>
      <c r="L28" s="43">
        <f t="shared" si="7"/>
        <v>705000</v>
      </c>
      <c r="M28" s="42">
        <f t="shared" si="8"/>
        <v>720000</v>
      </c>
    </row>
    <row r="29" spans="1:13" x14ac:dyDescent="0.25">
      <c r="A29" s="44"/>
      <c r="B29" s="43">
        <f t="shared" si="0"/>
        <v>490000</v>
      </c>
      <c r="C29" s="43">
        <f t="shared" si="1"/>
        <v>980000</v>
      </c>
      <c r="D29" s="43">
        <f t="shared" si="2"/>
        <v>1000000</v>
      </c>
      <c r="E29" s="43">
        <f t="shared" si="3"/>
        <v>3000000</v>
      </c>
      <c r="F29" s="44"/>
      <c r="G29" s="42">
        <f t="shared" si="9"/>
        <v>1102500</v>
      </c>
      <c r="H29" s="43">
        <f t="shared" si="4"/>
        <v>2205000</v>
      </c>
      <c r="I29" s="43">
        <f t="shared" si="5"/>
        <v>4410000</v>
      </c>
      <c r="J29" s="43">
        <f t="shared" si="6"/>
        <v>4500000</v>
      </c>
      <c r="K29" s="44"/>
      <c r="L29" s="43">
        <f t="shared" si="7"/>
        <v>735000</v>
      </c>
      <c r="M29" s="42">
        <f t="shared" si="8"/>
        <v>750000</v>
      </c>
    </row>
    <row r="30" spans="1:13" x14ac:dyDescent="0.25">
      <c r="A30" s="44"/>
      <c r="B30" s="43">
        <f t="shared" si="0"/>
        <v>510000</v>
      </c>
      <c r="C30" s="43">
        <f t="shared" si="1"/>
        <v>1020000</v>
      </c>
      <c r="D30" s="43">
        <f t="shared" si="2"/>
        <v>1040000</v>
      </c>
      <c r="E30" s="43">
        <f t="shared" si="3"/>
        <v>3120000</v>
      </c>
      <c r="F30" s="44"/>
      <c r="G30" s="42">
        <f t="shared" si="9"/>
        <v>1147500</v>
      </c>
      <c r="H30" s="43">
        <f t="shared" si="4"/>
        <v>2295000</v>
      </c>
      <c r="I30" s="43">
        <f t="shared" si="5"/>
        <v>4590000</v>
      </c>
      <c r="J30" s="43">
        <f t="shared" si="6"/>
        <v>4680000</v>
      </c>
      <c r="K30" s="44"/>
      <c r="L30" s="43">
        <f t="shared" si="7"/>
        <v>765000</v>
      </c>
      <c r="M30" s="42">
        <f t="shared" si="8"/>
        <v>780000</v>
      </c>
    </row>
    <row r="31" spans="1:13" x14ac:dyDescent="0.25">
      <c r="A31" s="44"/>
      <c r="B31" s="43">
        <f t="shared" si="0"/>
        <v>530000</v>
      </c>
      <c r="C31" s="43">
        <f t="shared" si="1"/>
        <v>1060000</v>
      </c>
      <c r="D31" s="43">
        <f t="shared" si="2"/>
        <v>1080000</v>
      </c>
      <c r="E31" s="43">
        <f t="shared" si="3"/>
        <v>3240000</v>
      </c>
      <c r="F31" s="44"/>
      <c r="G31" s="42">
        <f t="shared" si="9"/>
        <v>1192500</v>
      </c>
      <c r="H31" s="43">
        <f t="shared" si="4"/>
        <v>2385000</v>
      </c>
      <c r="I31" s="43">
        <f t="shared" si="5"/>
        <v>4770000</v>
      </c>
      <c r="J31" s="43">
        <f t="shared" si="6"/>
        <v>4860000</v>
      </c>
      <c r="K31" s="44"/>
      <c r="L31" s="43">
        <f t="shared" si="7"/>
        <v>795000</v>
      </c>
      <c r="M31" s="42">
        <f t="shared" si="8"/>
        <v>810000</v>
      </c>
    </row>
  </sheetData>
  <mergeCells count="10">
    <mergeCell ref="A3:A4"/>
    <mergeCell ref="B3:B4"/>
    <mergeCell ref="M3:M4"/>
    <mergeCell ref="A1:M1"/>
    <mergeCell ref="B2:M2"/>
    <mergeCell ref="G3:J3"/>
    <mergeCell ref="F3:F4"/>
    <mergeCell ref="K3:K4"/>
    <mergeCell ref="L3:L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ТО-2</vt:lpstr>
      <vt:lpstr> ДанныеТС SAP удалить столбец G</vt:lpstr>
      <vt:lpstr>Данные ТО</vt:lpstr>
      <vt:lpstr>Регламент 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2018-06-13T11:44:36Z</dcterms:modified>
</cp:coreProperties>
</file>