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activeTab="2"/>
  </bookViews>
  <sheets>
    <sheet name="Сэндвич" sheetId="1" r:id="rId1"/>
    <sheet name="Сэндвич (3)" sheetId="96" r:id="rId2"/>
    <sheet name="ТарифыС" sheetId="6" r:id="rId3"/>
    <sheet name="НСИ" sheetId="7" r:id="rId4"/>
  </sheets>
  <externalReferences>
    <externalReference r:id="rId5"/>
  </externalReferences>
  <definedNames>
    <definedName name="_xlnm._FilterDatabase" localSheetId="2" hidden="1">ТарифыС!$A$4:$S$105</definedName>
    <definedName name="_xlnm.Print_Area" localSheetId="0">Сэндвич!$B$1:$Q$45,Сэндвич!$A$48:$M$81</definedName>
    <definedName name="_xlnm.Print_Area" localSheetId="1">'Сэндвич (3)'!$B$1:$E$52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96" l="1"/>
  <c r="C6" i="96"/>
  <c r="C5" i="96"/>
  <c r="C4" i="96"/>
  <c r="C3" i="96"/>
  <c r="C2" i="96"/>
  <c r="C83" i="96"/>
  <c r="C84" i="96"/>
  <c r="C85" i="96"/>
  <c r="C86" i="96"/>
  <c r="C87" i="96"/>
  <c r="C82" i="96"/>
  <c r="C67" i="96"/>
  <c r="C68" i="96"/>
  <c r="C69" i="96"/>
  <c r="C70" i="96"/>
  <c r="C71" i="96"/>
  <c r="C72" i="96"/>
  <c r="C73" i="96"/>
  <c r="C74" i="96"/>
  <c r="C75" i="96"/>
  <c r="C76" i="96"/>
  <c r="C77" i="96"/>
  <c r="C78" i="96"/>
  <c r="C79" i="96"/>
  <c r="C80" i="96"/>
  <c r="C58" i="96"/>
  <c r="C59" i="96"/>
  <c r="C60" i="96"/>
  <c r="C61" i="96"/>
  <c r="C62" i="96"/>
  <c r="C63" i="96"/>
  <c r="C64" i="96"/>
  <c r="C65" i="96"/>
  <c r="C66" i="96"/>
  <c r="C57" i="96"/>
  <c r="D52" i="96"/>
  <c r="D50" i="96"/>
  <c r="D43" i="96"/>
  <c r="I64" i="1" l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H64" i="1"/>
  <c r="H63" i="1"/>
  <c r="H60" i="1"/>
  <c r="H62" i="1"/>
  <c r="H61" i="1"/>
  <c r="H59" i="1"/>
  <c r="H58" i="1"/>
  <c r="H57" i="1"/>
  <c r="H56" i="1"/>
  <c r="H55" i="1"/>
  <c r="H54" i="1"/>
  <c r="H53" i="1"/>
  <c r="H52" i="1"/>
  <c r="H51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43" i="1"/>
  <c r="G43" i="1"/>
  <c r="H43" i="1"/>
  <c r="I43" i="1"/>
  <c r="J43" i="1"/>
  <c r="Q43" i="1"/>
  <c r="E45" i="1"/>
  <c r="G45" i="1"/>
  <c r="H45" i="1"/>
  <c r="I45" i="1"/>
  <c r="J45" i="1"/>
  <c r="Q45" i="1"/>
  <c r="D36" i="1"/>
  <c r="Q34" i="1"/>
  <c r="P34" i="1"/>
  <c r="O34" i="1"/>
  <c r="N34" i="1"/>
  <c r="M34" i="1"/>
  <c r="L34" i="1"/>
  <c r="K34" i="1"/>
  <c r="J34" i="1"/>
  <c r="I34" i="1"/>
  <c r="Q32" i="1"/>
  <c r="P32" i="1"/>
  <c r="O32" i="1"/>
  <c r="N32" i="1"/>
  <c r="M32" i="1"/>
  <c r="L32" i="1"/>
  <c r="K32" i="1"/>
  <c r="J32" i="1"/>
  <c r="I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P28" i="1"/>
  <c r="O28" i="1"/>
  <c r="N28" i="1"/>
  <c r="Q26" i="1"/>
  <c r="P26" i="1"/>
  <c r="O26" i="1"/>
  <c r="N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F17" i="1"/>
  <c r="G17" i="1"/>
  <c r="H17" i="1"/>
  <c r="I17" i="1"/>
  <c r="J17" i="1"/>
  <c r="K17" i="1"/>
  <c r="L17" i="1"/>
  <c r="M17" i="1"/>
  <c r="N17" i="1"/>
  <c r="O17" i="1"/>
  <c r="P17" i="1"/>
  <c r="Q17" i="1"/>
  <c r="F19" i="1"/>
  <c r="G19" i="1"/>
  <c r="H19" i="1"/>
  <c r="I19" i="1"/>
  <c r="J19" i="1"/>
  <c r="K19" i="1"/>
  <c r="L19" i="1"/>
  <c r="M19" i="1"/>
  <c r="N19" i="1"/>
  <c r="O19" i="1"/>
  <c r="P19" i="1"/>
  <c r="Q19" i="1"/>
  <c r="E19" i="1"/>
  <c r="E17" i="1"/>
  <c r="F14" i="1"/>
  <c r="G14" i="1"/>
  <c r="H14" i="1"/>
  <c r="I14" i="1"/>
  <c r="J14" i="1"/>
  <c r="K14" i="1"/>
  <c r="L14" i="1"/>
  <c r="M14" i="1"/>
  <c r="N14" i="1"/>
  <c r="O14" i="1"/>
  <c r="P14" i="1"/>
  <c r="Q14" i="1"/>
  <c r="F16" i="1"/>
  <c r="G16" i="1"/>
  <c r="H16" i="1"/>
  <c r="I16" i="1"/>
  <c r="J16" i="1"/>
  <c r="K16" i="1"/>
  <c r="L16" i="1"/>
  <c r="M16" i="1"/>
  <c r="N16" i="1"/>
  <c r="O16" i="1"/>
  <c r="P16" i="1"/>
  <c r="Q16" i="1"/>
  <c r="E14" i="1"/>
  <c r="E16" i="1"/>
  <c r="H11" i="1"/>
  <c r="I11" i="1"/>
  <c r="J11" i="1"/>
  <c r="K11" i="1"/>
  <c r="L11" i="1"/>
  <c r="M11" i="1"/>
  <c r="O11" i="1"/>
  <c r="P11" i="1"/>
  <c r="Q11" i="1"/>
  <c r="H13" i="1"/>
  <c r="I13" i="1"/>
  <c r="J13" i="1"/>
  <c r="K13" i="1"/>
  <c r="L13" i="1"/>
  <c r="M13" i="1"/>
  <c r="O13" i="1"/>
  <c r="P13" i="1"/>
  <c r="Q13" i="1"/>
  <c r="E11" i="1"/>
  <c r="F11" i="1"/>
  <c r="G11" i="1"/>
  <c r="E13" i="1"/>
  <c r="F13" i="1"/>
  <c r="G13" i="1"/>
  <c r="I7" i="1"/>
  <c r="J7" i="1"/>
  <c r="K7" i="1"/>
  <c r="I9" i="1"/>
  <c r="J9" i="1"/>
  <c r="K9" i="1"/>
  <c r="E41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B64" i="1"/>
  <c r="B63" i="1"/>
  <c r="B62" i="1"/>
  <c r="B61" i="1"/>
  <c r="B60" i="1"/>
  <c r="B59" i="1"/>
  <c r="B58" i="1"/>
  <c r="B57" i="1"/>
  <c r="B55" i="1"/>
  <c r="B54" i="1"/>
  <c r="B53" i="1"/>
  <c r="B52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B51" i="1"/>
  <c r="A51" i="1"/>
  <c r="E36" i="1" l="1"/>
  <c r="F36" i="1"/>
  <c r="G36" i="1"/>
  <c r="H36" i="1"/>
  <c r="I36" i="1"/>
  <c r="M36" i="1"/>
  <c r="N36" i="1"/>
  <c r="O36" i="1"/>
  <c r="P36" i="1"/>
  <c r="Q36" i="1"/>
  <c r="E38" i="1"/>
  <c r="F38" i="1"/>
  <c r="G38" i="1"/>
  <c r="H38" i="1"/>
  <c r="I38" i="1"/>
  <c r="M38" i="1"/>
  <c r="N38" i="1"/>
  <c r="O38" i="1"/>
  <c r="P38" i="1"/>
  <c r="Q38" i="1"/>
  <c r="D38" i="1"/>
  <c r="E39" i="1"/>
  <c r="F39" i="1"/>
  <c r="H39" i="1"/>
  <c r="I39" i="1"/>
  <c r="J39" i="1"/>
  <c r="L39" i="1"/>
  <c r="N39" i="1"/>
  <c r="O39" i="1"/>
  <c r="P39" i="1"/>
  <c r="Q39" i="1"/>
  <c r="F41" i="1"/>
  <c r="H41" i="1"/>
  <c r="I41" i="1"/>
  <c r="J41" i="1"/>
  <c r="L41" i="1"/>
  <c r="N41" i="1"/>
  <c r="O41" i="1"/>
  <c r="P41" i="1"/>
  <c r="Q41" i="1"/>
  <c r="X61" i="1" l="1"/>
  <c r="Y61" i="1"/>
  <c r="Z61" i="1"/>
  <c r="AA61" i="1"/>
  <c r="AB61" i="1"/>
  <c r="AC61" i="1"/>
  <c r="AD61" i="1"/>
  <c r="AE61" i="1"/>
  <c r="AF61" i="1"/>
  <c r="AG61" i="1"/>
  <c r="AH61" i="1"/>
  <c r="AI61" i="1"/>
  <c r="AJ61" i="1"/>
  <c r="W61" i="1"/>
  <c r="O5" i="6"/>
  <c r="O54" i="6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W62" i="1"/>
  <c r="AB9" i="1"/>
  <c r="O42" i="6"/>
  <c r="O39" i="6"/>
  <c r="O36" i="6"/>
  <c r="AC44" i="1" l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B44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B38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B40" i="1"/>
  <c r="O107" i="6" l="1"/>
  <c r="O106" i="6"/>
  <c r="AC34" i="1" l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B34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B31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B25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B22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B19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B16" i="1"/>
  <c r="AI9" i="1"/>
  <c r="AJ9" i="1"/>
  <c r="AK9" i="1"/>
  <c r="AL9" i="1"/>
  <c r="AM9" i="1"/>
  <c r="AN9" i="1"/>
  <c r="AO9" i="1"/>
  <c r="AI13" i="1"/>
  <c r="AJ13" i="1"/>
  <c r="AK13" i="1"/>
  <c r="AL13" i="1"/>
  <c r="AM13" i="1"/>
  <c r="AN13" i="1"/>
  <c r="AO13" i="1"/>
  <c r="AC13" i="1"/>
  <c r="AD13" i="1"/>
  <c r="AE13" i="1"/>
  <c r="AF13" i="1"/>
  <c r="AG13" i="1"/>
  <c r="AH13" i="1"/>
  <c r="AB13" i="1"/>
  <c r="AD9" i="1"/>
  <c r="AE9" i="1"/>
  <c r="AF9" i="1"/>
  <c r="AG9" i="1"/>
  <c r="AH9" i="1"/>
  <c r="AC9" i="1"/>
  <c r="S16" i="6"/>
  <c r="O16" i="6"/>
  <c r="O6" i="6" l="1"/>
  <c r="G67" i="1"/>
  <c r="E67" i="1"/>
  <c r="S105" i="6" l="1"/>
  <c r="S104" i="6"/>
  <c r="S103" i="6"/>
  <c r="S78" i="6"/>
  <c r="S77" i="6"/>
  <c r="S61" i="6"/>
  <c r="S60" i="6"/>
  <c r="S59" i="6"/>
  <c r="S58" i="6"/>
  <c r="S57" i="6"/>
  <c r="S56" i="6"/>
  <c r="S55" i="6"/>
  <c r="S54" i="6"/>
  <c r="S43" i="6"/>
  <c r="S41" i="6"/>
  <c r="S40" i="6"/>
  <c r="S38" i="6"/>
  <c r="S37" i="6"/>
  <c r="S35" i="6"/>
  <c r="S34" i="6"/>
  <c r="S33" i="6"/>
  <c r="S8" i="6"/>
  <c r="S7" i="6"/>
  <c r="S6" i="6"/>
  <c r="S5" i="6"/>
  <c r="Q73" i="6" l="1"/>
  <c r="Q69" i="6"/>
  <c r="Q64" i="6"/>
  <c r="Q28" i="6"/>
  <c r="Q20" i="6"/>
  <c r="Q12" i="6"/>
  <c r="Q88" i="6" l="1"/>
  <c r="O65" i="6"/>
  <c r="O70" i="6"/>
  <c r="O75" i="6"/>
  <c r="P51" i="6" l="1"/>
  <c r="O52" i="6"/>
  <c r="O51" i="6"/>
  <c r="Q44" i="6"/>
  <c r="O50" i="6"/>
  <c r="O49" i="6"/>
  <c r="O48" i="6"/>
  <c r="O47" i="6"/>
  <c r="O46" i="6"/>
  <c r="O45" i="6"/>
  <c r="O44" i="6"/>
  <c r="Q25" i="6"/>
  <c r="O31" i="6"/>
  <c r="O30" i="6"/>
  <c r="O29" i="6"/>
  <c r="O28" i="6"/>
  <c r="O27" i="6"/>
  <c r="O26" i="6"/>
  <c r="P26" i="6"/>
  <c r="O25" i="6"/>
  <c r="Q9" i="6"/>
  <c r="Q17" i="6"/>
  <c r="O23" i="6"/>
  <c r="O22" i="6"/>
  <c r="O21" i="6"/>
  <c r="O20" i="6"/>
  <c r="O19" i="6"/>
  <c r="O18" i="6"/>
  <c r="P18" i="6"/>
  <c r="O17" i="6"/>
  <c r="O24" i="6"/>
  <c r="P10" i="6"/>
  <c r="O10" i="6"/>
  <c r="O81" i="6"/>
  <c r="O94" i="6"/>
  <c r="O64" i="6"/>
  <c r="O83" i="6"/>
  <c r="O82" i="6"/>
  <c r="Q82" i="6"/>
  <c r="Q81" i="6"/>
  <c r="O80" i="6"/>
  <c r="O79" i="6"/>
  <c r="Q85" i="6"/>
  <c r="O89" i="6"/>
  <c r="O88" i="6"/>
  <c r="O87" i="6"/>
  <c r="Q87" i="6"/>
  <c r="O86" i="6"/>
  <c r="O85" i="6"/>
  <c r="Q93" i="6"/>
  <c r="Q91" i="6"/>
  <c r="O95" i="6"/>
  <c r="O93" i="6"/>
  <c r="O92" i="6"/>
  <c r="O91" i="6"/>
  <c r="Q99" i="6"/>
  <c r="O98" i="6"/>
  <c r="O99" i="6"/>
  <c r="O100" i="6"/>
  <c r="O101" i="6"/>
  <c r="Q97" i="6"/>
  <c r="O63" i="6"/>
  <c r="O66" i="6"/>
  <c r="O67" i="6"/>
  <c r="O68" i="6"/>
  <c r="O69" i="6"/>
  <c r="O71" i="6"/>
  <c r="O72" i="6"/>
  <c r="O73" i="6"/>
  <c r="O74" i="6"/>
  <c r="O76" i="6"/>
  <c r="O62" i="6"/>
  <c r="Q62" i="6"/>
  <c r="Q63" i="6"/>
  <c r="Q68" i="6"/>
  <c r="Q67" i="6"/>
  <c r="O14" i="6" l="1"/>
  <c r="O13" i="6"/>
  <c r="O15" i="6"/>
  <c r="O12" i="6"/>
  <c r="O11" i="6"/>
  <c r="O9" i="6"/>
  <c r="O8" i="6"/>
  <c r="O105" i="6" l="1"/>
  <c r="O104" i="6"/>
  <c r="O103" i="6"/>
  <c r="O102" i="6"/>
  <c r="O97" i="6"/>
  <c r="O96" i="6"/>
  <c r="O90" i="6"/>
  <c r="O84" i="6"/>
  <c r="O78" i="6"/>
  <c r="O77" i="6"/>
  <c r="O61" i="6"/>
  <c r="O60" i="6"/>
  <c r="O59" i="6"/>
  <c r="O58" i="6"/>
  <c r="O57" i="6"/>
  <c r="O56" i="6"/>
  <c r="O55" i="6"/>
  <c r="O53" i="6"/>
  <c r="O43" i="6"/>
  <c r="O41" i="6"/>
  <c r="O40" i="6"/>
  <c r="O38" i="6"/>
  <c r="O37" i="6"/>
  <c r="O35" i="6"/>
  <c r="O34" i="6"/>
  <c r="O33" i="6"/>
  <c r="O32" i="6"/>
  <c r="O7" i="6"/>
  <c r="D7" i="1" l="1"/>
  <c r="D10" i="96" s="1"/>
  <c r="W63" i="1"/>
  <c r="D9" i="1"/>
  <c r="G39" i="1"/>
  <c r="D43" i="1"/>
  <c r="D49" i="96" s="1"/>
  <c r="K36" i="1"/>
  <c r="L36" i="1"/>
  <c r="L45" i="1"/>
  <c r="L38" i="1"/>
  <c r="G41" i="1"/>
  <c r="K43" i="1"/>
  <c r="D45" i="1"/>
  <c r="K38" i="1"/>
  <c r="P43" i="1"/>
  <c r="N43" i="1"/>
  <c r="J36" i="1"/>
  <c r="M39" i="1"/>
  <c r="M43" i="1"/>
  <c r="K39" i="1"/>
  <c r="O43" i="1"/>
  <c r="P45" i="1"/>
  <c r="N45" i="1"/>
  <c r="J38" i="1"/>
  <c r="M41" i="1"/>
  <c r="M45" i="1"/>
  <c r="K41" i="1"/>
  <c r="F45" i="1"/>
  <c r="L43" i="1"/>
  <c r="D41" i="1"/>
  <c r="F43" i="1"/>
  <c r="D39" i="1"/>
  <c r="D13" i="1"/>
  <c r="D19" i="96" s="1"/>
  <c r="J28" i="1"/>
  <c r="H7" i="1"/>
  <c r="M26" i="1"/>
  <c r="E26" i="1"/>
  <c r="N11" i="1"/>
  <c r="M9" i="1"/>
  <c r="H26" i="1"/>
  <c r="E32" i="1"/>
  <c r="P7" i="1"/>
  <c r="K28" i="1"/>
  <c r="D29" i="1"/>
  <c r="D35" i="96" s="1"/>
  <c r="K26" i="1"/>
  <c r="I28" i="1"/>
  <c r="Q9" i="1"/>
  <c r="F7" i="1"/>
  <c r="G26" i="1"/>
  <c r="D11" i="1"/>
  <c r="J26" i="1"/>
  <c r="G32" i="1"/>
  <c r="H9" i="1"/>
  <c r="D14" i="1"/>
  <c r="D20" i="96" s="1"/>
  <c r="M28" i="1"/>
  <c r="F32" i="1"/>
  <c r="N13" i="1"/>
  <c r="M7" i="1"/>
  <c r="H28" i="1"/>
  <c r="D17" i="1"/>
  <c r="D23" i="96" s="1"/>
  <c r="D31" i="1"/>
  <c r="D37" i="96" s="1"/>
  <c r="N7" i="1"/>
  <c r="G9" i="1"/>
  <c r="D26" i="1"/>
  <c r="D32" i="96" s="1"/>
  <c r="D23" i="1"/>
  <c r="D29" i="96" s="1"/>
  <c r="O7" i="1"/>
  <c r="E7" i="1"/>
  <c r="N9" i="1"/>
  <c r="D20" i="1"/>
  <c r="D26" i="96" s="1"/>
  <c r="I26" i="1"/>
  <c r="D32" i="1"/>
  <c r="D38" i="96" s="1"/>
  <c r="G7" i="1"/>
  <c r="Q7" i="1"/>
  <c r="L26" i="1"/>
  <c r="D28" i="1"/>
  <c r="D34" i="96" s="1"/>
  <c r="L7" i="1"/>
  <c r="H34" i="1"/>
  <c r="O9" i="1"/>
  <c r="F26" i="1"/>
  <c r="D34" i="1"/>
  <c r="D40" i="96" s="1"/>
  <c r="L28" i="1"/>
  <c r="H32" i="1"/>
  <c r="AB63" i="1"/>
  <c r="AF63" i="1"/>
  <c r="AJ63" i="1"/>
  <c r="AC63" i="1"/>
  <c r="AG63" i="1"/>
  <c r="AD63" i="1"/>
  <c r="AH63" i="1"/>
  <c r="AA63" i="1"/>
  <c r="S31" i="6"/>
  <c r="E34" i="1" s="1"/>
  <c r="S79" i="6"/>
  <c r="S101" i="6"/>
  <c r="S10" i="6"/>
  <c r="S18" i="6"/>
  <c r="S49" i="6"/>
  <c r="S65" i="6"/>
  <c r="S70" i="6"/>
  <c r="S53" i="6"/>
  <c r="P9" i="1" s="1"/>
  <c r="S50" i="6"/>
  <c r="S45" i="6"/>
  <c r="S48" i="6"/>
  <c r="S51" i="6"/>
  <c r="K45" i="1" s="1"/>
  <c r="S52" i="6"/>
  <c r="S47" i="6"/>
  <c r="S46" i="6"/>
  <c r="S44" i="6"/>
  <c r="AI63" i="1" s="1"/>
  <c r="S90" i="6"/>
  <c r="S89" i="6"/>
  <c r="S87" i="6"/>
  <c r="S86" i="6"/>
  <c r="S85" i="6"/>
  <c r="S88" i="6"/>
  <c r="S32" i="6"/>
  <c r="E9" i="1" s="1"/>
  <c r="S17" i="6"/>
  <c r="Y63" i="1" s="1"/>
  <c r="S20" i="6"/>
  <c r="F28" i="1" s="1"/>
  <c r="S21" i="6"/>
  <c r="S25" i="6"/>
  <c r="X63" i="1" s="1"/>
  <c r="S23" i="6"/>
  <c r="F34" i="1" s="1"/>
  <c r="S26" i="6"/>
  <c r="D16" i="1" s="1"/>
  <c r="D22" i="96" s="1"/>
  <c r="S29" i="6"/>
  <c r="D25" i="1" s="1"/>
  <c r="D31" i="96" s="1"/>
  <c r="S30" i="6"/>
  <c r="D22" i="1" s="1"/>
  <c r="D28" i="96" s="1"/>
  <c r="S27" i="6"/>
  <c r="D19" i="1" s="1"/>
  <c r="D25" i="96" s="1"/>
  <c r="S24" i="6"/>
  <c r="F9" i="1" s="1"/>
  <c r="S22" i="6"/>
  <c r="S19" i="6"/>
  <c r="S28" i="6"/>
  <c r="E28" i="1" s="1"/>
  <c r="S13" i="6"/>
  <c r="S14" i="6"/>
  <c r="S12" i="6"/>
  <c r="G28" i="1" s="1"/>
  <c r="S15" i="6"/>
  <c r="G34" i="1" s="1"/>
  <c r="S11" i="6"/>
  <c r="S9" i="6"/>
  <c r="Z63" i="1" s="1"/>
  <c r="S84" i="6"/>
  <c r="S83" i="6"/>
  <c r="S82" i="6"/>
  <c r="S81" i="6"/>
  <c r="S80" i="6"/>
  <c r="S102" i="6"/>
  <c r="S99" i="6"/>
  <c r="S100" i="6"/>
  <c r="S98" i="6"/>
  <c r="S67" i="6"/>
  <c r="S66" i="6"/>
  <c r="S68" i="6"/>
  <c r="S63" i="6"/>
  <c r="S73" i="6"/>
  <c r="S76" i="6"/>
  <c r="S75" i="6"/>
  <c r="S62" i="6"/>
  <c r="S71" i="6"/>
  <c r="S64" i="6"/>
  <c r="S74" i="6"/>
  <c r="S72" i="6"/>
  <c r="S69" i="6"/>
  <c r="S96" i="6"/>
  <c r="S95" i="6"/>
  <c r="S93" i="6"/>
  <c r="S91" i="6"/>
  <c r="S94" i="6"/>
  <c r="S92" i="6"/>
  <c r="S97" i="6"/>
  <c r="AE63" i="1" l="1"/>
  <c r="L9" i="1"/>
  <c r="D47" i="96"/>
  <c r="O45" i="1"/>
  <c r="D16" i="96"/>
  <c r="D17" i="96"/>
  <c r="D45" i="96"/>
</calcChain>
</file>

<file path=xl/sharedStrings.xml><?xml version="1.0" encoding="utf-8"?>
<sst xmlns="http://schemas.openxmlformats.org/spreadsheetml/2006/main" count="1071" uniqueCount="123">
  <si>
    <t xml:space="preserve">Номер заявки </t>
  </si>
  <si>
    <t xml:space="preserve">Вид доработки                               </t>
  </si>
  <si>
    <t>Дата изготовления</t>
  </si>
  <si>
    <t>Длина м</t>
  </si>
  <si>
    <t>Базовое шасси</t>
  </si>
  <si>
    <t>Наименование изделия:</t>
  </si>
  <si>
    <t>Кол-во:</t>
  </si>
  <si>
    <t>Основание</t>
  </si>
  <si>
    <t>Каркасный пол</t>
  </si>
  <si>
    <t>Боковая защита</t>
  </si>
  <si>
    <t>Еврофура</t>
  </si>
  <si>
    <t>Параметры:</t>
  </si>
  <si>
    <t>Период</t>
  </si>
  <si>
    <t>Тип доработки</t>
  </si>
  <si>
    <t>Вид доработки</t>
  </si>
  <si>
    <t>Тип модели</t>
  </si>
  <si>
    <t>Вид шасси фургона</t>
  </si>
  <si>
    <t>Длина</t>
  </si>
  <si>
    <t>Рабочий центр</t>
  </si>
  <si>
    <t>Работа</t>
  </si>
  <si>
    <t>Тариф</t>
  </si>
  <si>
    <t>01.06.2017</t>
  </si>
  <si>
    <t>Фургон</t>
  </si>
  <si>
    <t>Автомастерская</t>
  </si>
  <si>
    <t>Газель</t>
  </si>
  <si>
    <t>Сварка каркаса/основания</t>
  </si>
  <si>
    <t>Сварка минимальная</t>
  </si>
  <si>
    <t>Распиловка</t>
  </si>
  <si>
    <t>Распиловка минимальная</t>
  </si>
  <si>
    <t>Газон</t>
  </si>
  <si>
    <t>Автолавка</t>
  </si>
  <si>
    <t>Фургон хлебный изотерм</t>
  </si>
  <si>
    <t>Тушевоз</t>
  </si>
  <si>
    <t>Водовоз</t>
  </si>
  <si>
    <t>Прицеп фургон</t>
  </si>
  <si>
    <t>Фургон хлебный сэндвич</t>
  </si>
  <si>
    <t xml:space="preserve">Фургон б/к </t>
  </si>
  <si>
    <t>Фургон промтоварный</t>
  </si>
  <si>
    <t>Фургон каркасный</t>
  </si>
  <si>
    <t>Фургон изотермический</t>
  </si>
  <si>
    <t>Прицеп еврофура</t>
  </si>
  <si>
    <t>Бортовая платформа з/о</t>
  </si>
  <si>
    <t>Бортовая платформа с/о</t>
  </si>
  <si>
    <t>Вид доработки 1</t>
  </si>
  <si>
    <t>Карта сварки изделия</t>
  </si>
  <si>
    <t>Вид доработки 2</t>
  </si>
  <si>
    <t>Вид доработки 3</t>
  </si>
  <si>
    <t>Вид доработки 4</t>
  </si>
  <si>
    <t>Сложность изготовления</t>
  </si>
  <si>
    <t>максимальная</t>
  </si>
  <si>
    <t>средняя</t>
  </si>
  <si>
    <t>минимальная</t>
  </si>
  <si>
    <t>сварка</t>
  </si>
  <si>
    <t>распиловка</t>
  </si>
  <si>
    <t>ФИО мастера, подпись</t>
  </si>
  <si>
    <t>Сварка</t>
  </si>
  <si>
    <t>Крыша</t>
  </si>
  <si>
    <t>Дверной проём</t>
  </si>
  <si>
    <t>Фермы</t>
  </si>
  <si>
    <t>НРВ</t>
  </si>
  <si>
    <t>Сварка каркаса/каркаса пола</t>
  </si>
  <si>
    <t>Сварка каркаса/боковая защита</t>
  </si>
  <si>
    <t>Сварка каркаса/дверной проём</t>
  </si>
  <si>
    <t>Сварка каркаса/крыша</t>
  </si>
  <si>
    <t>Сварка каркаса/фермы</t>
  </si>
  <si>
    <t>основание</t>
  </si>
  <si>
    <t>пол</t>
  </si>
  <si>
    <t>защита</t>
  </si>
  <si>
    <t>крыша</t>
  </si>
  <si>
    <t>дверной проём</t>
  </si>
  <si>
    <t>фермы</t>
  </si>
  <si>
    <t>НРВ, мин</t>
  </si>
  <si>
    <t>КТУ</t>
  </si>
  <si>
    <t>Сварка каркаса/дверного проёма</t>
  </si>
  <si>
    <t>Сварка каркаса / противоподкатный брус</t>
  </si>
  <si>
    <t>Сварка каркаса/ противоподкатный брус</t>
  </si>
  <si>
    <t>Сварка каркаса/пола</t>
  </si>
  <si>
    <t>Сварка каркаса/кронштейны боковой защиты</t>
  </si>
  <si>
    <t>Сверловка</t>
  </si>
  <si>
    <t xml:space="preserve">Сверление портала задних дверей и боковой защиты </t>
  </si>
  <si>
    <t>кронштейны боковой защиты</t>
  </si>
  <si>
    <t>сверление</t>
  </si>
  <si>
    <t>противоподкатный брус</t>
  </si>
  <si>
    <t>Противоподкатный брус</t>
  </si>
  <si>
    <t>Передняя, задняя и боковая левая панели</t>
  </si>
  <si>
    <t>Сварка каркаса/Передняя, задняя и боковая левая панели</t>
  </si>
  <si>
    <t xml:space="preserve">Сверление портала задних дверей и кронштейнов боковой защиты </t>
  </si>
  <si>
    <t>Ермаков А.А.</t>
  </si>
  <si>
    <t>Оханько</t>
  </si>
  <si>
    <t>Филатов</t>
  </si>
  <si>
    <t>Дополнительные опции:</t>
  </si>
  <si>
    <t>Удлинение зеркал</t>
  </si>
  <si>
    <t>Усиленное косынками основание</t>
  </si>
  <si>
    <t>дата</t>
  </si>
  <si>
    <t>подпись</t>
  </si>
  <si>
    <t>cоответ. изначал</t>
  </si>
  <si>
    <t>Показатели</t>
  </si>
  <si>
    <t>ФИО исполнителей:</t>
  </si>
  <si>
    <t>Вид работ:</t>
  </si>
  <si>
    <t>Мастер участка сварки</t>
  </si>
  <si>
    <t>ФИО мастера</t>
  </si>
  <si>
    <t>Отчет о выполнении сменного задания участком  сварки на дату</t>
  </si>
  <si>
    <t>Усиление основания косынками</t>
  </si>
  <si>
    <t>Усиление косынками основание</t>
  </si>
  <si>
    <t>№ завки</t>
  </si>
  <si>
    <t>тариф за всю сварку и сверловку</t>
  </si>
  <si>
    <t>Коэфф-т , 1</t>
  </si>
  <si>
    <t>№ заявки</t>
  </si>
  <si>
    <t>Спецификация</t>
  </si>
  <si>
    <t>Модель</t>
  </si>
  <si>
    <t>+ Удлинение зеркал</t>
  </si>
  <si>
    <t>+Усиление основания</t>
  </si>
  <si>
    <t>Основные операции</t>
  </si>
  <si>
    <t>Доп.опции</t>
  </si>
  <si>
    <t>Сверление</t>
  </si>
  <si>
    <t xml:space="preserve">Сварка </t>
  </si>
  <si>
    <t>Сводный отчет за смену производственного участка сварки</t>
  </si>
  <si>
    <t xml:space="preserve"> (0,5-1,5)</t>
  </si>
  <si>
    <t>Иванов</t>
  </si>
  <si>
    <t>Васюк</t>
  </si>
  <si>
    <t>Петров</t>
  </si>
  <si>
    <t>Отметка ОТК</t>
  </si>
  <si>
    <t>НРВ /Тариф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</si>
</sst>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2"/>
      <color rgb="FF006100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 Unicode MS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</font>
    <font>
      <b/>
      <sz val="11"/>
      <color rgb="FF0061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333333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3" fontId="8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5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/>
    </xf>
    <xf numFmtId="0" fontId="5" fillId="0" borderId="2" xfId="0" applyNumberFormat="1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Alignment="1">
      <alignment horizontal="right" wrapText="1"/>
    </xf>
    <xf numFmtId="0" fontId="11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wrapText="1"/>
    </xf>
    <xf numFmtId="0" fontId="12" fillId="0" borderId="0" xfId="0" applyNumberFormat="1" applyFont="1" applyFill="1" applyBorder="1" applyAlignment="1">
      <alignment horizontal="right" vertical="top" wrapText="1"/>
    </xf>
    <xf numFmtId="0" fontId="11" fillId="0" borderId="0" xfId="0" applyFont="1"/>
    <xf numFmtId="0" fontId="0" fillId="5" borderId="7" xfId="0" applyFill="1" applyBorder="1" applyAlignment="1">
      <alignment horizontal="center" vertical="center"/>
    </xf>
    <xf numFmtId="0" fontId="0" fillId="5" borderId="0" xfId="0" applyFill="1" applyBorder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/>
    <xf numFmtId="0" fontId="14" fillId="0" borderId="0" xfId="0" applyFont="1"/>
    <xf numFmtId="0" fontId="0" fillId="0" borderId="0" xfId="0" applyFill="1" applyBorder="1" applyAlignment="1"/>
    <xf numFmtId="4" fontId="0" fillId="0" borderId="0" xfId="0" applyNumberForma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11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6" fillId="0" borderId="0" xfId="0" applyFont="1"/>
    <xf numFmtId="0" fontId="11" fillId="0" borderId="0" xfId="0" applyFont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Alignment="1">
      <alignment wrapText="1"/>
    </xf>
    <xf numFmtId="4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vertical="center" wrapText="1"/>
      <protection locked="0"/>
    </xf>
    <xf numFmtId="0" fontId="6" fillId="0" borderId="0" xfId="1" applyFont="1" applyFill="1" applyBorder="1" applyAlignment="1"/>
    <xf numFmtId="43" fontId="7" fillId="0" borderId="0" xfId="2" applyFont="1" applyFill="1" applyBorder="1"/>
    <xf numFmtId="0" fontId="0" fillId="0" borderId="0" xfId="0" applyAlignment="1"/>
    <xf numFmtId="0" fontId="6" fillId="0" borderId="0" xfId="1" applyFont="1" applyFill="1" applyBorder="1" applyAlignment="1">
      <alignment horizontal="center"/>
    </xf>
    <xf numFmtId="0" fontId="0" fillId="5" borderId="11" xfId="0" applyFill="1" applyBorder="1"/>
    <xf numFmtId="0" fontId="0" fillId="0" borderId="0" xfId="0" applyFill="1" applyAlignment="1"/>
    <xf numFmtId="0" fontId="11" fillId="0" borderId="0" xfId="0" applyFont="1" applyFill="1" applyAlignment="1">
      <alignment horizontal="left"/>
    </xf>
    <xf numFmtId="43" fontId="0" fillId="0" borderId="0" xfId="2" applyFont="1" applyFill="1" applyAlignment="1">
      <alignment horizontal="left"/>
    </xf>
    <xf numFmtId="0" fontId="4" fillId="0" borderId="0" xfId="0" applyNumberFormat="1" applyFont="1" applyFill="1" applyAlignment="1">
      <alignment horizontal="left" vertical="top"/>
    </xf>
    <xf numFmtId="0" fontId="11" fillId="0" borderId="0" xfId="0" applyFont="1" applyFill="1"/>
    <xf numFmtId="43" fontId="0" fillId="0" borderId="0" xfId="2" applyFont="1" applyFill="1"/>
    <xf numFmtId="0" fontId="4" fillId="0" borderId="2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5" fillId="0" borderId="2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horizontal="right" vertical="top" wrapText="1"/>
    </xf>
    <xf numFmtId="4" fontId="5" fillId="0" borderId="0" xfId="0" applyNumberFormat="1" applyFont="1" applyFill="1" applyBorder="1" applyAlignment="1">
      <alignment horizontal="right" vertical="top" wrapText="1"/>
    </xf>
    <xf numFmtId="43" fontId="0" fillId="0" borderId="0" xfId="0" applyNumberFormat="1" applyFill="1"/>
    <xf numFmtId="2" fontId="5" fillId="0" borderId="2" xfId="0" applyNumberFormat="1" applyFont="1" applyFill="1" applyBorder="1" applyAlignment="1">
      <alignment horizontal="right" vertical="top" wrapText="1"/>
    </xf>
    <xf numFmtId="2" fontId="5" fillId="0" borderId="0" xfId="0" applyNumberFormat="1" applyFont="1" applyFill="1" applyBorder="1" applyAlignment="1">
      <alignment horizontal="right" vertical="top" wrapText="1"/>
    </xf>
    <xf numFmtId="0" fontId="5" fillId="0" borderId="12" xfId="0" applyNumberFormat="1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>
      <alignment vertical="top" wrapText="1"/>
    </xf>
    <xf numFmtId="2" fontId="5" fillId="0" borderId="12" xfId="0" applyNumberFormat="1" applyFont="1" applyFill="1" applyBorder="1" applyAlignment="1">
      <alignment horizontal="right" vertical="top" wrapText="1"/>
    </xf>
    <xf numFmtId="4" fontId="5" fillId="0" borderId="12" xfId="0" applyNumberFormat="1" applyFont="1" applyFill="1" applyBorder="1" applyAlignment="1">
      <alignment horizontal="right"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vertical="top" wrapText="1"/>
    </xf>
    <xf numFmtId="4" fontId="5" fillId="0" borderId="9" xfId="0" applyNumberFormat="1" applyFont="1" applyFill="1" applyBorder="1" applyAlignment="1">
      <alignment horizontal="right" vertical="top" wrapText="1"/>
    </xf>
    <xf numFmtId="2" fontId="5" fillId="0" borderId="9" xfId="0" applyNumberFormat="1" applyFont="1" applyFill="1" applyBorder="1" applyAlignment="1">
      <alignment horizontal="right" vertical="top" wrapText="1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6" borderId="33" xfId="0" applyFill="1" applyBorder="1" applyAlignment="1"/>
    <xf numFmtId="4" fontId="0" fillId="6" borderId="34" xfId="0" applyNumberFormat="1" applyFill="1" applyBorder="1" applyAlignment="1">
      <alignment vertical="center"/>
    </xf>
    <xf numFmtId="4" fontId="0" fillId="0" borderId="35" xfId="0" applyNumberForma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4" fontId="0" fillId="0" borderId="34" xfId="0" applyNumberFormat="1" applyBorder="1" applyAlignment="1" applyProtection="1">
      <alignment vertical="center"/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43" fontId="7" fillId="0" borderId="0" xfId="2" applyFont="1" applyFill="1" applyBorder="1" applyAlignment="1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vertical="center" wrapText="1"/>
    </xf>
    <xf numFmtId="43" fontId="7" fillId="0" borderId="0" xfId="2" applyFont="1" applyFill="1" applyBorder="1" applyAlignment="1">
      <alignment horizontal="right"/>
    </xf>
    <xf numFmtId="0" fontId="0" fillId="0" borderId="27" xfId="0" applyBorder="1" applyAlignment="1" applyProtection="1">
      <alignment horizontal="center" vertical="center"/>
      <protection locked="0"/>
    </xf>
    <xf numFmtId="4" fontId="0" fillId="0" borderId="8" xfId="0" applyNumberFormat="1" applyFill="1" applyBorder="1" applyAlignment="1" applyProtection="1">
      <alignment vertical="center" wrapText="1"/>
      <protection locked="0"/>
    </xf>
    <xf numFmtId="4" fontId="0" fillId="6" borderId="31" xfId="0" applyNumberFormat="1" applyFill="1" applyBorder="1" applyAlignment="1">
      <alignment vertical="center"/>
    </xf>
    <xf numFmtId="0" fontId="0" fillId="5" borderId="37" xfId="0" applyFill="1" applyBorder="1" applyAlignment="1"/>
    <xf numFmtId="0" fontId="17" fillId="0" borderId="0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0" fillId="0" borderId="35" xfId="0" applyBorder="1"/>
    <xf numFmtId="0" fontId="14" fillId="0" borderId="0" xfId="0" applyFont="1" applyAlignment="1">
      <alignment horizontal="right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horizontal="left" vertical="center"/>
    </xf>
    <xf numFmtId="43" fontId="23" fillId="0" borderId="0" xfId="2" applyFont="1" applyFill="1" applyAlignment="1">
      <alignment vertical="center" wrapText="1"/>
    </xf>
    <xf numFmtId="9" fontId="23" fillId="0" borderId="0" xfId="0" applyNumberFormat="1" applyFont="1" applyFill="1" applyAlignment="1">
      <alignment horizontal="center" vertical="center"/>
    </xf>
    <xf numFmtId="0" fontId="23" fillId="0" borderId="0" xfId="0" applyFont="1" applyFill="1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/>
    <xf numFmtId="0" fontId="8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25" fillId="0" borderId="0" xfId="0" applyNumberFormat="1" applyFont="1" applyFill="1" applyBorder="1" applyAlignment="1">
      <alignment horizontal="left" vertical="top" wrapText="1"/>
    </xf>
    <xf numFmtId="0" fontId="0" fillId="0" borderId="0" xfId="0" applyFont="1" applyBorder="1" applyAlignment="1">
      <alignment vertical="center"/>
    </xf>
    <xf numFmtId="0" fontId="5" fillId="0" borderId="40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4" fontId="0" fillId="0" borderId="39" xfId="0" applyNumberFormat="1" applyBorder="1" applyAlignment="1" applyProtection="1">
      <alignment vertical="center"/>
      <protection locked="0"/>
    </xf>
    <xf numFmtId="4" fontId="0" fillId="6" borderId="39" xfId="0" applyNumberFormat="1" applyFill="1" applyBorder="1" applyAlignment="1">
      <alignment vertical="center"/>
    </xf>
    <xf numFmtId="0" fontId="0" fillId="6" borderId="39" xfId="0" applyFill="1" applyBorder="1" applyAlignment="1"/>
    <xf numFmtId="0" fontId="0" fillId="3" borderId="39" xfId="0" applyFill="1" applyBorder="1" applyAlignment="1"/>
    <xf numFmtId="4" fontId="0" fillId="3" borderId="39" xfId="0" applyNumberFormat="1" applyFill="1" applyBorder="1" applyAlignment="1">
      <alignment vertical="center"/>
    </xf>
    <xf numFmtId="4" fontId="0" fillId="0" borderId="11" xfId="0" applyNumberFormat="1" applyFill="1" applyBorder="1" applyAlignment="1">
      <alignment vertical="center"/>
    </xf>
    <xf numFmtId="4" fontId="0" fillId="0" borderId="41" xfId="0" applyNumberFormat="1" applyFill="1" applyBorder="1" applyAlignment="1" applyProtection="1">
      <alignment vertical="center" wrapText="1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6" borderId="13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wrapText="1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46" xfId="0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28" xfId="0" applyBorder="1" applyAlignment="1"/>
    <xf numFmtId="0" fontId="0" fillId="6" borderId="6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48" xfId="0" applyFill="1" applyBorder="1" applyAlignment="1"/>
    <xf numFmtId="4" fontId="0" fillId="0" borderId="43" xfId="0" applyNumberFormat="1" applyBorder="1" applyAlignment="1" applyProtection="1">
      <alignment vertical="center"/>
      <protection locked="0"/>
    </xf>
    <xf numFmtId="4" fontId="0" fillId="0" borderId="49" xfId="0" applyNumberFormat="1" applyBorder="1" applyAlignment="1" applyProtection="1">
      <alignment vertical="center"/>
      <protection locked="0"/>
    </xf>
    <xf numFmtId="0" fontId="4" fillId="0" borderId="43" xfId="0" applyNumberFormat="1" applyFont="1" applyFill="1" applyBorder="1" applyAlignment="1" applyProtection="1">
      <alignment horizontal="left" vertical="top" wrapText="1"/>
      <protection locked="0"/>
    </xf>
    <xf numFmtId="0" fontId="4" fillId="0" borderId="49" xfId="0" applyNumberFormat="1" applyFont="1" applyFill="1" applyBorder="1" applyAlignment="1" applyProtection="1">
      <alignment horizontal="left" vertical="top" wrapText="1"/>
      <protection locked="0"/>
    </xf>
    <xf numFmtId="0" fontId="12" fillId="0" borderId="0" xfId="0" applyNumberFormat="1" applyFont="1" applyFill="1" applyBorder="1" applyAlignment="1">
      <alignment horizontal="left" vertical="top" wrapText="1"/>
    </xf>
    <xf numFmtId="4" fontId="0" fillId="6" borderId="54" xfId="0" applyNumberFormat="1" applyFill="1" applyBorder="1" applyAlignment="1">
      <alignment vertical="center"/>
    </xf>
    <xf numFmtId="0" fontId="0" fillId="6" borderId="55" xfId="0" applyFill="1" applyBorder="1" applyAlignment="1"/>
    <xf numFmtId="0" fontId="0" fillId="6" borderId="58" xfId="0" applyFill="1" applyBorder="1" applyAlignment="1"/>
    <xf numFmtId="4" fontId="0" fillId="0" borderId="59" xfId="0" applyNumberFormat="1" applyBorder="1" applyAlignment="1" applyProtection="1">
      <alignment vertical="center"/>
      <protection locked="0"/>
    </xf>
    <xf numFmtId="4" fontId="0" fillId="0" borderId="56" xfId="0" applyNumberFormat="1" applyBorder="1" applyAlignment="1" applyProtection="1">
      <alignment vertical="center"/>
      <protection locked="0"/>
    </xf>
    <xf numFmtId="0" fontId="0" fillId="6" borderId="59" xfId="0" applyFill="1" applyBorder="1" applyAlignment="1"/>
    <xf numFmtId="4" fontId="0" fillId="6" borderId="59" xfId="0" applyNumberFormat="1" applyFill="1" applyBorder="1" applyAlignment="1">
      <alignment vertical="center"/>
    </xf>
    <xf numFmtId="0" fontId="0" fillId="6" borderId="0" xfId="0" applyFill="1" applyBorder="1"/>
    <xf numFmtId="0" fontId="11" fillId="0" borderId="0" xfId="0" applyFont="1" applyBorder="1"/>
    <xf numFmtId="0" fontId="0" fillId="6" borderId="0" xfId="0" applyFill="1" applyBorder="1" applyAlignment="1"/>
    <xf numFmtId="4" fontId="0" fillId="6" borderId="0" xfId="0" applyNumberFormat="1" applyFill="1" applyBorder="1" applyAlignment="1">
      <alignment vertical="center"/>
    </xf>
    <xf numFmtId="0" fontId="0" fillId="3" borderId="59" xfId="0" applyFill="1" applyBorder="1" applyAlignment="1"/>
    <xf numFmtId="4" fontId="0" fillId="0" borderId="0" xfId="0" applyNumberFormat="1"/>
    <xf numFmtId="0" fontId="0" fillId="0" borderId="55" xfId="0" applyBorder="1" applyAlignment="1" applyProtection="1">
      <alignment horizontal="center" vertical="center"/>
      <protection locked="0"/>
    </xf>
    <xf numFmtId="0" fontId="0" fillId="5" borderId="7" xfId="0" applyFill="1" applyBorder="1" applyAlignment="1">
      <alignment horizontal="left" vertical="center"/>
    </xf>
    <xf numFmtId="4" fontId="0" fillId="0" borderId="55" xfId="0" applyNumberFormat="1" applyFill="1" applyBorder="1" applyAlignment="1" applyProtection="1">
      <alignment vertical="center" wrapText="1"/>
      <protection locked="0"/>
    </xf>
    <xf numFmtId="1" fontId="0" fillId="0" borderId="55" xfId="0" applyNumberFormat="1" applyBorder="1" applyAlignment="1" applyProtection="1">
      <alignment horizontal="center" vertical="center"/>
      <protection locked="0"/>
    </xf>
    <xf numFmtId="164" fontId="0" fillId="0" borderId="55" xfId="0" applyNumberFormat="1" applyFill="1" applyBorder="1" applyAlignment="1" applyProtection="1">
      <alignment horizontal="center" vertical="center"/>
      <protection locked="0"/>
    </xf>
    <xf numFmtId="164" fontId="0" fillId="0" borderId="55" xfId="0" applyNumberFormat="1" applyFill="1" applyBorder="1" applyAlignment="1">
      <alignment horizontal="center" vertical="center"/>
    </xf>
    <xf numFmtId="4" fontId="0" fillId="6" borderId="58" xfId="0" applyNumberFormat="1" applyFill="1" applyBorder="1" applyAlignment="1">
      <alignment vertical="center"/>
    </xf>
    <xf numFmtId="4" fontId="0" fillId="5" borderId="0" xfId="0" applyNumberFormat="1" applyFill="1" applyBorder="1" applyAlignment="1" applyProtection="1">
      <alignment vertical="center"/>
      <protection locked="0"/>
    </xf>
    <xf numFmtId="4" fontId="0" fillId="0" borderId="28" xfId="0" applyNumberFormat="1" applyFill="1" applyBorder="1" applyAlignment="1">
      <alignment vertical="center"/>
    </xf>
    <xf numFmtId="0" fontId="0" fillId="6" borderId="54" xfId="0" applyFill="1" applyBorder="1" applyAlignment="1"/>
    <xf numFmtId="4" fontId="0" fillId="6" borderId="64" xfId="0" applyNumberFormat="1" applyFill="1" applyBorder="1" applyAlignment="1">
      <alignment vertical="center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/>
    <xf numFmtId="4" fontId="0" fillId="7" borderId="21" xfId="0" applyNumberFormat="1" applyFill="1" applyBorder="1" applyAlignment="1">
      <alignment vertical="center"/>
    </xf>
    <xf numFmtId="4" fontId="0" fillId="7" borderId="21" xfId="0" applyNumberFormat="1" applyFill="1" applyBorder="1" applyAlignment="1" applyProtection="1">
      <alignment vertical="center"/>
      <protection locked="0"/>
    </xf>
    <xf numFmtId="164" fontId="9" fillId="7" borderId="21" xfId="0" applyNumberFormat="1" applyFont="1" applyFill="1" applyBorder="1" applyAlignment="1" applyProtection="1">
      <protection locked="0"/>
    </xf>
    <xf numFmtId="0" fontId="7" fillId="7" borderId="21" xfId="0" applyFont="1" applyFill="1" applyBorder="1" applyAlignment="1">
      <alignment horizontal="right"/>
    </xf>
    <xf numFmtId="0" fontId="7" fillId="7" borderId="21" xfId="0" applyFont="1" applyFill="1" applyBorder="1" applyAlignment="1"/>
    <xf numFmtId="43" fontId="7" fillId="7" borderId="21" xfId="2" applyFont="1" applyFill="1" applyBorder="1" applyAlignment="1"/>
    <xf numFmtId="43" fontId="7" fillId="7" borderId="18" xfId="2" applyFont="1" applyFill="1" applyBorder="1" applyAlignment="1"/>
    <xf numFmtId="4" fontId="0" fillId="6" borderId="43" xfId="0" applyNumberFormat="1" applyFill="1" applyBorder="1" applyAlignment="1">
      <alignment vertical="center"/>
    </xf>
    <xf numFmtId="4" fontId="1" fillId="8" borderId="56" xfId="0" applyNumberFormat="1" applyFont="1" applyFill="1" applyBorder="1" applyAlignment="1" applyProtection="1">
      <alignment horizontal="left" vertical="center" wrapText="1"/>
      <protection locked="0"/>
    </xf>
    <xf numFmtId="4" fontId="0" fillId="0" borderId="66" xfId="0" applyNumberFormat="1" applyFill="1" applyBorder="1" applyAlignment="1">
      <alignment vertical="center"/>
    </xf>
    <xf numFmtId="4" fontId="0" fillId="6" borderId="65" xfId="0" applyNumberFormat="1" applyFill="1" applyBorder="1" applyAlignment="1">
      <alignment vertical="center"/>
    </xf>
    <xf numFmtId="4" fontId="0" fillId="6" borderId="67" xfId="0" applyNumberFormat="1" applyFill="1" applyBorder="1" applyAlignment="1">
      <alignment vertical="center"/>
    </xf>
    <xf numFmtId="0" fontId="3" fillId="0" borderId="55" xfId="0" applyFont="1" applyFill="1" applyBorder="1" applyAlignment="1">
      <alignment horizontal="center" vertical="center"/>
    </xf>
    <xf numFmtId="49" fontId="24" fillId="0" borderId="55" xfId="0" applyNumberFormat="1" applyFont="1" applyBorder="1" applyAlignment="1">
      <alignment horizontal="center" vertical="center" wrapText="1"/>
    </xf>
    <xf numFmtId="3" fontId="0" fillId="0" borderId="55" xfId="0" applyNumberFormat="1" applyFill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21" fillId="0" borderId="0" xfId="1" applyFont="1" applyFill="1" applyBorder="1" applyAlignment="1">
      <alignment vertical="center"/>
    </xf>
    <xf numFmtId="164" fontId="9" fillId="4" borderId="43" xfId="0" applyNumberFormat="1" applyFont="1" applyFill="1" applyBorder="1" applyAlignment="1" applyProtection="1"/>
    <xf numFmtId="164" fontId="9" fillId="4" borderId="49" xfId="0" applyNumberFormat="1" applyFont="1" applyFill="1" applyBorder="1" applyAlignment="1" applyProtection="1">
      <protection locked="0"/>
    </xf>
    <xf numFmtId="164" fontId="9" fillId="4" borderId="65" xfId="0" applyNumberFormat="1" applyFont="1" applyFill="1" applyBorder="1" applyAlignment="1" applyProtection="1">
      <protection locked="0"/>
    </xf>
    <xf numFmtId="164" fontId="9" fillId="5" borderId="11" xfId="0" applyNumberFormat="1" applyFont="1" applyFill="1" applyBorder="1" applyAlignment="1" applyProtection="1">
      <protection locked="0"/>
    </xf>
    <xf numFmtId="0" fontId="15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3" fontId="7" fillId="0" borderId="0" xfId="2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6" fillId="6" borderId="23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68" xfId="0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0" fillId="0" borderId="7" xfId="0" applyBorder="1" applyAlignment="1">
      <alignment horizontal="center" vertical="center"/>
    </xf>
    <xf numFmtId="4" fontId="0" fillId="3" borderId="43" xfId="0" applyNumberFormat="1" applyFill="1" applyBorder="1" applyAlignment="1">
      <alignment vertical="center"/>
    </xf>
    <xf numFmtId="4" fontId="0" fillId="0" borderId="54" xfId="0" applyNumberFormat="1" applyFill="1" applyBorder="1" applyAlignment="1">
      <alignment vertical="center"/>
    </xf>
    <xf numFmtId="4" fontId="0" fillId="0" borderId="67" xfId="0" applyNumberFormat="1" applyFill="1" applyBorder="1" applyAlignment="1">
      <alignment vertical="center"/>
    </xf>
    <xf numFmtId="4" fontId="0" fillId="3" borderId="58" xfId="0" applyNumberFormat="1" applyFill="1" applyBorder="1" applyAlignment="1">
      <alignment vertical="center"/>
    </xf>
    <xf numFmtId="4" fontId="0" fillId="3" borderId="65" xfId="0" applyNumberForma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164" fontId="9" fillId="4" borderId="41" xfId="0" applyNumberFormat="1" applyFont="1" applyFill="1" applyBorder="1" applyAlignment="1" applyProtection="1"/>
    <xf numFmtId="164" fontId="9" fillId="4" borderId="71" xfId="0" applyNumberFormat="1" applyFont="1" applyFill="1" applyBorder="1" applyAlignment="1" applyProtection="1">
      <protection locked="0"/>
    </xf>
    <xf numFmtId="164" fontId="9" fillId="4" borderId="60" xfId="0" applyNumberFormat="1" applyFont="1" applyFill="1" applyBorder="1" applyAlignment="1" applyProtection="1">
      <protection locked="0"/>
    </xf>
    <xf numFmtId="4" fontId="0" fillId="0" borderId="55" xfId="0" applyNumberFormat="1" applyBorder="1" applyAlignment="1" applyProtection="1">
      <alignment horizontal="left" vertical="center"/>
      <protection locked="0"/>
    </xf>
    <xf numFmtId="0" fontId="0" fillId="4" borderId="11" xfId="0" applyFill="1" applyBorder="1" applyAlignment="1">
      <alignment horizontal="center" vertical="center" wrapText="1"/>
    </xf>
    <xf numFmtId="4" fontId="0" fillId="0" borderId="48" xfId="0" applyNumberFormat="1" applyBorder="1" applyAlignment="1" applyProtection="1">
      <alignment horizontal="left" vertical="center"/>
      <protection locked="0"/>
    </xf>
    <xf numFmtId="4" fontId="0" fillId="0" borderId="58" xfId="0" applyNumberFormat="1" applyBorder="1" applyAlignment="1" applyProtection="1">
      <alignment horizontal="left" vertical="center"/>
      <protection locked="0"/>
    </xf>
    <xf numFmtId="4" fontId="0" fillId="5" borderId="72" xfId="0" applyNumberFormat="1" applyFill="1" applyBorder="1" applyAlignment="1" applyProtection="1">
      <alignment horizontal="left" vertical="center"/>
      <protection locked="0"/>
    </xf>
    <xf numFmtId="0" fontId="0" fillId="0" borderId="32" xfId="0" applyBorder="1" applyAlignment="1">
      <alignment horizontal="center" vertical="center"/>
    </xf>
    <xf numFmtId="4" fontId="0" fillId="6" borderId="73" xfId="0" applyNumberFormat="1" applyFill="1" applyBorder="1" applyAlignment="1">
      <alignment vertical="center"/>
    </xf>
    <xf numFmtId="0" fontId="0" fillId="6" borderId="64" xfId="0" applyFill="1" applyBorder="1" applyAlignment="1"/>
    <xf numFmtId="4" fontId="0" fillId="0" borderId="65" xfId="0" applyNumberFormat="1" applyBorder="1" applyAlignment="1" applyProtection="1">
      <alignment vertical="center"/>
      <protection locked="0"/>
    </xf>
    <xf numFmtId="4" fontId="0" fillId="0" borderId="65" xfId="0" applyNumberFormat="1" applyFill="1" applyBorder="1" applyAlignment="1" applyProtection="1">
      <alignment vertical="center"/>
      <protection locked="0"/>
    </xf>
    <xf numFmtId="0" fontId="5" fillId="0" borderId="74" xfId="0" applyNumberFormat="1" applyFont="1" applyFill="1" applyBorder="1" applyAlignment="1" applyProtection="1">
      <alignment horizontal="left" vertical="top" wrapText="1"/>
      <protection locked="0"/>
    </xf>
    <xf numFmtId="4" fontId="0" fillId="0" borderId="49" xfId="0" applyNumberFormat="1" applyFill="1" applyBorder="1" applyAlignment="1" applyProtection="1">
      <alignment vertical="center"/>
      <protection locked="0"/>
    </xf>
    <xf numFmtId="4" fontId="0" fillId="0" borderId="76" xfId="0" applyNumberFormat="1" applyFill="1" applyBorder="1" applyAlignment="1" applyProtection="1">
      <alignment vertical="center"/>
      <protection locked="0"/>
    </xf>
    <xf numFmtId="4" fontId="0" fillId="0" borderId="76" xfId="0" applyNumberFormat="1" applyBorder="1" applyAlignment="1" applyProtection="1">
      <alignment vertical="center"/>
      <protection locked="0"/>
    </xf>
    <xf numFmtId="0" fontId="5" fillId="0" borderId="77" xfId="0" applyNumberFormat="1" applyFont="1" applyFill="1" applyBorder="1" applyAlignment="1" applyProtection="1">
      <alignment horizontal="left" vertical="top" wrapText="1"/>
      <protection locked="0"/>
    </xf>
    <xf numFmtId="0" fontId="0" fillId="6" borderId="73" xfId="0" applyFill="1" applyBorder="1" applyAlignment="1"/>
    <xf numFmtId="0" fontId="0" fillId="0" borderId="7" xfId="0" applyBorder="1"/>
    <xf numFmtId="0" fontId="0" fillId="0" borderId="66" xfId="0" applyBorder="1" applyProtection="1">
      <protection locked="0"/>
    </xf>
    <xf numFmtId="4" fontId="0" fillId="0" borderId="66" xfId="0" applyNumberFormat="1" applyBorder="1" applyAlignment="1" applyProtection="1">
      <alignment vertical="center"/>
      <protection locked="0"/>
    </xf>
    <xf numFmtId="0" fontId="0" fillId="5" borderId="66" xfId="0" applyFill="1" applyBorder="1" applyProtection="1">
      <protection locked="0"/>
    </xf>
    <xf numFmtId="0" fontId="0" fillId="3" borderId="73" xfId="0" applyFill="1" applyBorder="1" applyAlignment="1"/>
    <xf numFmtId="14" fontId="0" fillId="0" borderId="55" xfId="0" applyNumberFormat="1" applyBorder="1" applyAlignment="1" applyProtection="1">
      <alignment horizontal="left" vertical="center"/>
      <protection locked="0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4" fontId="28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6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7" fillId="0" borderId="56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27" fillId="0" borderId="70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38" xfId="0" applyBorder="1" applyAlignment="1">
      <alignment horizontal="center" vertical="center" textRotation="90" wrapText="1"/>
    </xf>
    <xf numFmtId="0" fontId="3" fillId="0" borderId="6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0" fillId="5" borderId="38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5" borderId="47" xfId="0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0" xfId="0" applyBorder="1" applyAlignment="1">
      <alignment horizontal="center" vertical="center" textRotation="90" wrapText="1"/>
    </xf>
    <xf numFmtId="0" fontId="0" fillId="0" borderId="5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8" xfId="0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 wrapText="1"/>
    </xf>
    <xf numFmtId="0" fontId="0" fillId="5" borderId="79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2" borderId="44" xfId="1" applyFont="1" applyBorder="1" applyAlignment="1">
      <alignment horizontal="center"/>
    </xf>
    <xf numFmtId="0" fontId="6" fillId="2" borderId="45" xfId="1" applyFont="1" applyBorder="1" applyAlignment="1">
      <alignment horizontal="center"/>
    </xf>
    <xf numFmtId="0" fontId="6" fillId="2" borderId="1" xfId="1" applyFont="1" applyBorder="1" applyAlignment="1">
      <alignment horizontal="center"/>
    </xf>
    <xf numFmtId="0" fontId="0" fillId="0" borderId="63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139976</xdr:colOff>
      <xdr:row>82</xdr:row>
      <xdr:rowOff>0</xdr:rowOff>
    </xdr:from>
    <xdr:to>
      <xdr:col>1</xdr:col>
      <xdr:colOff>1017658</xdr:colOff>
      <xdr:row>83</xdr:row>
      <xdr:rowOff>163490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976" y="11071777"/>
          <a:ext cx="1425796" cy="3452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7;&#1048;-&#1089;&#1074;&#1072;&#1088;&#1082;&#1072;%20-%203%20(&#1079;&#1072;&#1097;&#1080;&#1090;&#1072;%20&#1080;%20&#1076;&#1077;&#1092;&#1077;&#1082;&#1090;.&#1074;&#1077;&#1076;&#1086;&#1084;&#1086;&#1089;&#1090;&#110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эндвич"/>
      <sheetName val="Каркасники"/>
      <sheetName val="Еврофургон"/>
      <sheetName val="Платформа"/>
      <sheetName val="Спальник"/>
      <sheetName val="ТарифыС"/>
      <sheetName val="НСИ"/>
    </sheetNames>
    <sheetDataSet>
      <sheetData sheetId="0"/>
      <sheetData sheetId="1"/>
      <sheetData sheetId="2"/>
      <sheetData sheetId="3"/>
      <sheetData sheetId="4"/>
      <sheetData sheetId="5">
        <row r="4">
          <cell r="Q4" t="str">
            <v>НРВ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82"/>
  <sheetViews>
    <sheetView zoomScale="85" zoomScaleNormal="85" workbookViewId="0">
      <pane ySplit="4" topLeftCell="A30" activePane="bottomLeft" state="frozen"/>
      <selection pane="bottomLeft" activeCell="A83" sqref="A83:XFD146"/>
    </sheetView>
  </sheetViews>
  <sheetFormatPr defaultRowHeight="15"/>
  <cols>
    <col min="1" max="1" width="8.28515625" customWidth="1"/>
    <col min="2" max="2" width="24.5703125" customWidth="1"/>
    <col min="3" max="3" width="11.140625" customWidth="1"/>
    <col min="4" max="6" width="10.85546875" customWidth="1"/>
    <col min="7" max="17" width="10.85546875" style="39" customWidth="1"/>
    <col min="18" max="18" width="13" style="42" customWidth="1"/>
    <col min="19" max="21" width="10.85546875" style="42" customWidth="1"/>
    <col min="22" max="22" width="14.42578125" style="42" customWidth="1"/>
    <col min="23" max="24" width="10.85546875" style="42" customWidth="1"/>
    <col min="25" max="25" width="12.140625" customWidth="1"/>
    <col min="26" max="26" width="18" customWidth="1"/>
    <col min="27" max="27" width="16.42578125" customWidth="1"/>
    <col min="28" max="28" width="11.28515625" style="98" customWidth="1"/>
    <col min="29" max="29" width="11.28515625" style="32" customWidth="1"/>
    <col min="30" max="33" width="11.28515625" style="15" customWidth="1"/>
    <col min="34" max="42" width="11.28515625" customWidth="1"/>
  </cols>
  <sheetData>
    <row r="1" spans="2:68" s="84" customFormat="1" ht="28.5" customHeight="1" thickBot="1">
      <c r="B1" s="176" t="s">
        <v>101</v>
      </c>
      <c r="E1" s="176"/>
      <c r="F1" s="176"/>
      <c r="I1" s="227">
        <v>43233</v>
      </c>
      <c r="J1" s="227"/>
      <c r="K1" s="92"/>
      <c r="L1" s="92"/>
      <c r="M1" s="93" t="s">
        <v>87</v>
      </c>
      <c r="O1" s="94" t="s">
        <v>100</v>
      </c>
      <c r="P1" s="92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3"/>
      <c r="AC1" s="86"/>
    </row>
    <row r="2" spans="2:68" s="3" customFormat="1" ht="45" customHeight="1">
      <c r="B2" s="238" t="s">
        <v>1</v>
      </c>
      <c r="C2" s="239"/>
      <c r="D2" s="114" t="s">
        <v>35</v>
      </c>
      <c r="E2" s="114" t="s">
        <v>35</v>
      </c>
      <c r="F2" s="114" t="s">
        <v>35</v>
      </c>
      <c r="G2" s="80" t="s">
        <v>35</v>
      </c>
      <c r="H2" s="80" t="s">
        <v>35</v>
      </c>
      <c r="I2" s="80"/>
      <c r="J2" s="80" t="s">
        <v>35</v>
      </c>
      <c r="K2" s="80" t="s">
        <v>35</v>
      </c>
      <c r="L2" s="80" t="s">
        <v>35</v>
      </c>
      <c r="M2" s="80" t="s">
        <v>35</v>
      </c>
      <c r="N2" s="80" t="s">
        <v>35</v>
      </c>
      <c r="O2" s="80" t="s">
        <v>35</v>
      </c>
      <c r="P2" s="80" t="s">
        <v>35</v>
      </c>
      <c r="Q2" s="80" t="s">
        <v>35</v>
      </c>
      <c r="R2" s="36"/>
      <c r="S2" s="36"/>
      <c r="T2" s="36"/>
      <c r="U2" s="36"/>
      <c r="V2" s="36"/>
      <c r="W2" s="36"/>
      <c r="X2" s="36"/>
      <c r="Y2" s="24"/>
      <c r="Z2" s="12"/>
      <c r="AA2" s="29"/>
      <c r="AB2" s="99"/>
      <c r="AF2" s="28"/>
      <c r="AG2" s="28"/>
    </row>
    <row r="3" spans="2:68" s="3" customFormat="1" ht="16.5" customHeight="1">
      <c r="B3" s="240" t="s">
        <v>3</v>
      </c>
      <c r="C3" s="241"/>
      <c r="D3" s="79">
        <v>2</v>
      </c>
      <c r="E3" s="67">
        <v>3</v>
      </c>
      <c r="F3" s="67">
        <v>4</v>
      </c>
      <c r="G3" s="67">
        <v>5</v>
      </c>
      <c r="H3" s="67">
        <v>6</v>
      </c>
      <c r="I3" s="67">
        <v>7</v>
      </c>
      <c r="J3" s="67">
        <v>2</v>
      </c>
      <c r="K3" s="67">
        <v>3</v>
      </c>
      <c r="L3" s="67">
        <v>4</v>
      </c>
      <c r="M3" s="67">
        <v>5</v>
      </c>
      <c r="N3" s="67">
        <v>6</v>
      </c>
      <c r="O3" s="67">
        <v>7</v>
      </c>
      <c r="P3" s="67">
        <v>4</v>
      </c>
      <c r="Q3" s="67">
        <v>7</v>
      </c>
      <c r="R3" s="76"/>
      <c r="S3" s="76"/>
      <c r="T3" s="76"/>
      <c r="U3" s="76"/>
      <c r="V3" s="76"/>
      <c r="W3" s="76"/>
      <c r="X3" s="76"/>
      <c r="Y3" s="24"/>
      <c r="Z3" s="12"/>
      <c r="AA3" s="29"/>
      <c r="AB3" s="99"/>
      <c r="AF3" s="28"/>
      <c r="AG3" s="28"/>
    </row>
    <row r="4" spans="2:68" s="3" customFormat="1" ht="16.5" customHeight="1">
      <c r="B4" s="240" t="s">
        <v>4</v>
      </c>
      <c r="C4" s="241"/>
      <c r="D4" s="79" t="s">
        <v>24</v>
      </c>
      <c r="E4" s="67" t="s">
        <v>24</v>
      </c>
      <c r="F4" s="67" t="s">
        <v>24</v>
      </c>
      <c r="G4" s="67" t="s">
        <v>24</v>
      </c>
      <c r="H4" s="67" t="s">
        <v>24</v>
      </c>
      <c r="I4" s="67" t="s">
        <v>24</v>
      </c>
      <c r="J4" s="67" t="s">
        <v>29</v>
      </c>
      <c r="K4" s="67" t="s">
        <v>29</v>
      </c>
      <c r="L4" s="67" t="s">
        <v>29</v>
      </c>
      <c r="M4" s="67" t="s">
        <v>29</v>
      </c>
      <c r="N4" s="67" t="s">
        <v>29</v>
      </c>
      <c r="O4" s="67" t="s">
        <v>29</v>
      </c>
      <c r="P4" s="67" t="s">
        <v>29</v>
      </c>
      <c r="Q4" s="67" t="s">
        <v>29</v>
      </c>
      <c r="R4" s="76"/>
      <c r="S4" s="76"/>
      <c r="T4" s="76"/>
      <c r="U4" s="76"/>
      <c r="V4" s="76"/>
      <c r="W4" s="76"/>
      <c r="X4" s="76"/>
      <c r="Y4" s="24"/>
      <c r="Z4" s="12"/>
      <c r="AA4" s="29"/>
      <c r="AB4" s="99"/>
      <c r="AF4" s="28"/>
      <c r="AG4" s="28"/>
    </row>
    <row r="5" spans="2:68" ht="23.25" customHeight="1" thickBot="1">
      <c r="B5" s="242" t="s">
        <v>0</v>
      </c>
      <c r="C5" s="243"/>
      <c r="D5" s="115">
        <v>4356</v>
      </c>
      <c r="E5" s="68">
        <v>4321</v>
      </c>
      <c r="F5" s="68">
        <v>4357</v>
      </c>
      <c r="G5" s="68">
        <v>4358</v>
      </c>
      <c r="H5" s="68">
        <v>4359</v>
      </c>
      <c r="I5" s="68">
        <v>4360</v>
      </c>
      <c r="J5" s="68">
        <v>4361</v>
      </c>
      <c r="K5" s="68">
        <v>4362</v>
      </c>
      <c r="L5" s="68">
        <v>4363</v>
      </c>
      <c r="M5" s="68">
        <v>4364</v>
      </c>
      <c r="N5" s="68">
        <v>4365</v>
      </c>
      <c r="O5" s="68">
        <v>4366</v>
      </c>
      <c r="P5" s="68">
        <v>4367</v>
      </c>
      <c r="Q5" s="68">
        <v>4368</v>
      </c>
      <c r="R5" s="76"/>
      <c r="S5" s="76"/>
      <c r="T5" s="76"/>
      <c r="U5" s="76"/>
      <c r="V5" s="76"/>
      <c r="W5" s="76"/>
      <c r="X5" s="76"/>
      <c r="Y5" s="23"/>
    </row>
    <row r="6" spans="2:68" ht="20.25" customHeight="1" thickBot="1">
      <c r="B6" s="7" t="s">
        <v>98</v>
      </c>
      <c r="C6" s="185" t="s">
        <v>96</v>
      </c>
      <c r="D6" s="116" t="s">
        <v>6</v>
      </c>
      <c r="E6" s="116" t="s">
        <v>6</v>
      </c>
      <c r="F6" s="116" t="s">
        <v>6</v>
      </c>
      <c r="G6" s="72" t="s">
        <v>6</v>
      </c>
      <c r="H6" s="72" t="s">
        <v>6</v>
      </c>
      <c r="I6" s="72" t="s">
        <v>6</v>
      </c>
      <c r="J6" s="72" t="s">
        <v>6</v>
      </c>
      <c r="K6" s="72" t="s">
        <v>6</v>
      </c>
      <c r="L6" s="72" t="s">
        <v>6</v>
      </c>
      <c r="M6" s="72" t="s">
        <v>6</v>
      </c>
      <c r="N6" s="72" t="s">
        <v>6</v>
      </c>
      <c r="O6" s="72" t="s">
        <v>6</v>
      </c>
      <c r="P6" s="72" t="s">
        <v>6</v>
      </c>
      <c r="Q6" s="72" t="s">
        <v>6</v>
      </c>
      <c r="R6" s="77"/>
      <c r="S6" s="77"/>
      <c r="T6" s="77"/>
      <c r="U6" s="77"/>
      <c r="V6" s="77"/>
      <c r="W6" s="77"/>
      <c r="X6" s="77"/>
    </row>
    <row r="7" spans="2:68" ht="18" customHeight="1">
      <c r="B7" s="255" t="s">
        <v>27</v>
      </c>
      <c r="C7" s="110" t="s">
        <v>71</v>
      </c>
      <c r="D7" s="109">
        <f>IF(D8=0,0,(IF(D8=1,SUMIF(ТарифыС!$O:$O,AB9,ТарифыС!$Q:$Q))))</f>
        <v>0</v>
      </c>
      <c r="E7" s="109">
        <f>IF(E8=0,0,(IF(E8=1,SUMIF(ТарифыС!$O:$O,AC9,ТарифыС!$Q:$Q))))</f>
        <v>65</v>
      </c>
      <c r="F7" s="109">
        <f>IF(F8=0,0,(IF(F8=1,SUMIF(ТарифыС!$O:$O,AD9,ТарифыС!$Q:$Q))))</f>
        <v>67</v>
      </c>
      <c r="G7" s="109">
        <f>IF(G8=0,0,(IF(G8=1,SUMIF(ТарифыС!$O:$O,AE9,ТарифыС!$Q:$Q))))</f>
        <v>69</v>
      </c>
      <c r="H7" s="109">
        <f>IF(H8=0,0,(IF(H8=1,SUMIF(ТарифыС!$O:$O,AF9,ТарифыС!$Q:$Q))))</f>
        <v>0</v>
      </c>
      <c r="I7" s="109">
        <f>IF(I8=0,0,(IF(I8=1,SUMIF(ТарифыС!$O:$O,AG9,ТарифыС!$Q:$Q))))</f>
        <v>0</v>
      </c>
      <c r="J7" s="109">
        <f>IF(J8=0,0,(IF(J8=1,SUMIF(ТарифыС!$O:$O,AH9,ТарифыС!$Q:$Q))))</f>
        <v>0</v>
      </c>
      <c r="K7" s="109">
        <f>IF(K8=0,0,(IF(K8=1,SUMIF(ТарифыС!$O:$O,AI9,ТарифыС!$Q:$Q))))</f>
        <v>0</v>
      </c>
      <c r="L7" s="109">
        <f>IF(L8=0,0,(IF(L8=1,SUMIF(ТарифыС!$O:$O,AJ9,ТарифыС!$Q:$Q))))</f>
        <v>112</v>
      </c>
      <c r="M7" s="109">
        <f>IF(M8=0,0,(IF(M8=1,SUMIF(ТарифыС!$O:$O,AK9,ТарифыС!$Q:$Q))))</f>
        <v>0</v>
      </c>
      <c r="N7" s="109">
        <f>IF(N8=0,0,(IF(N8=1,SUMIF(ТарифыС!$O:$O,AL9,ТарифыС!$Q:$Q))))</f>
        <v>0</v>
      </c>
      <c r="O7" s="109">
        <f>IF(O8=0,0,(IF(O8=1,SUMIF(ТарифыС!$O:$O,AM9,ТарифыС!$Q:$Q))))</f>
        <v>0</v>
      </c>
      <c r="P7" s="109">
        <f>IF(P8=0,0,(IF(P8=1,SUMIF(ТарифыС!$O:$O,AN9,ТарифыС!$Q:$Q))))</f>
        <v>112</v>
      </c>
      <c r="Q7" s="167">
        <f>IF(Q8=0,0,(IF(Q8=1,SUMIF(ТарифыС!$O:$O,AO9,ТарифыС!$Q:$Q))))</f>
        <v>0</v>
      </c>
      <c r="R7" s="78"/>
      <c r="S7" s="78"/>
      <c r="T7" s="78"/>
      <c r="U7" s="78"/>
      <c r="V7" s="78"/>
      <c r="W7" s="78"/>
      <c r="X7" s="78"/>
    </row>
    <row r="8" spans="2:68" ht="17.25" customHeight="1">
      <c r="B8" s="256"/>
      <c r="C8" s="168" t="s">
        <v>106</v>
      </c>
      <c r="D8" s="155">
        <v>1</v>
      </c>
      <c r="E8" s="155">
        <v>1</v>
      </c>
      <c r="F8" s="155">
        <v>1</v>
      </c>
      <c r="G8" s="155">
        <v>1</v>
      </c>
      <c r="H8" s="155">
        <v>1</v>
      </c>
      <c r="I8" s="155"/>
      <c r="J8" s="155"/>
      <c r="K8" s="155"/>
      <c r="L8" s="155">
        <v>1</v>
      </c>
      <c r="M8" s="155">
        <v>1</v>
      </c>
      <c r="N8" s="155">
        <v>1</v>
      </c>
      <c r="O8" s="155">
        <v>1</v>
      </c>
      <c r="P8" s="155">
        <v>1</v>
      </c>
      <c r="Q8" s="169">
        <v>1</v>
      </c>
      <c r="R8" s="78"/>
      <c r="S8" s="78"/>
      <c r="T8" s="78"/>
      <c r="U8" s="78"/>
      <c r="V8" s="78"/>
      <c r="W8" s="78"/>
      <c r="X8" s="78"/>
      <c r="Z8" s="10"/>
    </row>
    <row r="9" spans="2:68" ht="18" customHeight="1" thickBot="1">
      <c r="B9" s="257"/>
      <c r="C9" s="156" t="s">
        <v>20</v>
      </c>
      <c r="D9" s="157">
        <f>IF(D8=0,0,(IF(D8=1,SUMIF(ТарифыС!$O:$O,AB9,ТарифыС!$S:$S))))</f>
        <v>155</v>
      </c>
      <c r="E9" s="157">
        <f>IF(E8=0,0,(IF(E8=1,SUMIF(ТарифыС!$O:$O,AC9,ТарифыС!$S:$S))))</f>
        <v>155</v>
      </c>
      <c r="F9" s="157">
        <f>IF(F8=0,0,(IF(F8=1,SUMIF(ТарифыС!$O:$O,AD9,ТарифыС!$S:$S))))</f>
        <v>184</v>
      </c>
      <c r="G9" s="157">
        <f>IF(G8=0,0,(IF(G8=1,SUMIF(ТарифыС!$O:$O,AE9,ТарифыС!$S:$S))))</f>
        <v>184</v>
      </c>
      <c r="H9" s="157">
        <f>IF(H8=0,0,(IF(H8=1,SUMIF(ТарифыС!$O:$O,AF9,ТарифыС!$S:$S))))</f>
        <v>221</v>
      </c>
      <c r="I9" s="157">
        <f>IF(I8=0,0,(IF(I8=1,SUMIF(ТарифыС!$O:$O,AG9,ТарифыС!$S:$S))))</f>
        <v>0</v>
      </c>
      <c r="J9" s="157">
        <f>IF(J8=0,0,(IF(J8=1,SUMIF(ТарифыС!$O:$O,AH9,ТарифыС!$S:$S))))</f>
        <v>0</v>
      </c>
      <c r="K9" s="157">
        <f>IF(K8=0,0,(IF(K8=1,SUMIF(ТарифыС!$O:$O,AI9,ТарифыС!$S:$S))))</f>
        <v>0</v>
      </c>
      <c r="L9" s="157">
        <f>IF(L8=0,0,(IF(L8=1,SUMIF(ТарифыС!$O:$O,AJ9,ТарифыС!$S:$S))))</f>
        <v>184</v>
      </c>
      <c r="M9" s="157">
        <f>IF(M8=0,0,(IF(M8=1,SUMIF(ТарифыС!$O:$O,AK9,ТарифыС!$S:$S))))</f>
        <v>184</v>
      </c>
      <c r="N9" s="157">
        <f>IF(N8=0,0,(IF(N8=1,SUMIF(ТарифыС!$O:$O,AL9,ТарифыС!$S:$S))))</f>
        <v>221</v>
      </c>
      <c r="O9" s="157">
        <f>IF(O8=0,0,(IF(O8=1,SUMIF(ТарифыС!$O:$O,AM9,ТарифыС!$S:$S))))</f>
        <v>221</v>
      </c>
      <c r="P9" s="157">
        <f>IF(P8=0,0,(IF(P8=1,SUMIF(ТарифыС!$O:$O,AN9,ТарифыС!$S:$S))))</f>
        <v>184</v>
      </c>
      <c r="Q9" s="171">
        <f>IF(Q8=0,0,(IF(Q8=1,SUMIF(ТарифыС!$O:$O,AO9,ТарифыС!$S:$S))))</f>
        <v>221</v>
      </c>
      <c r="R9" s="75"/>
      <c r="S9" s="75"/>
      <c r="T9" s="75"/>
      <c r="U9" s="75"/>
      <c r="V9" s="75"/>
      <c r="W9" s="75"/>
      <c r="X9" s="75"/>
      <c r="Z9" s="10"/>
      <c r="AA9" s="29" t="s">
        <v>53</v>
      </c>
      <c r="AB9" s="99" t="str">
        <f>CONCATENATE(D2,D3,D4,$AA$9)</f>
        <v>Фургон хлебный сэндвич2Газельраспиловка</v>
      </c>
      <c r="AC9" s="99" t="str">
        <f>CONCATENATE(E2,E3,E4,$AA$9)</f>
        <v>Фургон хлебный сэндвич3Газельраспиловка</v>
      </c>
      <c r="AD9" s="99" t="str">
        <f t="shared" ref="AD9:AH9" si="0">CONCATENATE(F2,F3,F4,$AA$9)</f>
        <v>Фургон хлебный сэндвич4Газельраспиловка</v>
      </c>
      <c r="AE9" s="99" t="str">
        <f t="shared" si="0"/>
        <v>Фургон хлебный сэндвич5Газельраспиловка</v>
      </c>
      <c r="AF9" s="99" t="str">
        <f t="shared" si="0"/>
        <v>Фургон хлебный сэндвич6Газельраспиловка</v>
      </c>
      <c r="AG9" s="99" t="str">
        <f t="shared" si="0"/>
        <v>7Газельраспиловка</v>
      </c>
      <c r="AH9" s="99" t="str">
        <f t="shared" si="0"/>
        <v>Фургон хлебный сэндвич2Газонраспиловка</v>
      </c>
      <c r="AI9" s="99" t="str">
        <f t="shared" ref="AI9" si="1">CONCATENATE(K2,K3,K4,$AA$9)</f>
        <v>Фургон хлебный сэндвич3Газонраспиловка</v>
      </c>
      <c r="AJ9" s="99" t="str">
        <f t="shared" ref="AJ9" si="2">CONCATENATE(L2,L3,L4,$AA$9)</f>
        <v>Фургон хлебный сэндвич4Газонраспиловка</v>
      </c>
      <c r="AK9" s="99" t="str">
        <f t="shared" ref="AK9" si="3">CONCATENATE(M2,M3,M4,$AA$9)</f>
        <v>Фургон хлебный сэндвич5Газонраспиловка</v>
      </c>
      <c r="AL9" s="99" t="str">
        <f t="shared" ref="AL9" si="4">CONCATENATE(N2,N3,N4,$AA$9)</f>
        <v>Фургон хлебный сэндвич6Газонраспиловка</v>
      </c>
      <c r="AM9" s="99" t="str">
        <f t="shared" ref="AM9" si="5">CONCATENATE(O2,O3,O4,$AA$9)</f>
        <v>Фургон хлебный сэндвич7Газонраспиловка</v>
      </c>
      <c r="AN9" s="99" t="str">
        <f t="shared" ref="AN9" si="6">CONCATENATE(P2,P3,P4,$AA$9)</f>
        <v>Фургон хлебный сэндвич4Газонраспиловка</v>
      </c>
      <c r="AO9" s="99" t="str">
        <f t="shared" ref="AO9" si="7">CONCATENATE(Q2,Q3,Q4,$AA$9)</f>
        <v>Фургон хлебный сэндвич7Газонраспиловка</v>
      </c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99"/>
      <c r="BA9" s="99"/>
      <c r="BB9" s="99"/>
      <c r="BC9" s="99"/>
      <c r="BD9" s="99"/>
      <c r="BE9" s="99"/>
      <c r="BF9" s="99"/>
      <c r="BG9" s="99"/>
      <c r="BH9" s="99"/>
      <c r="BI9" s="99"/>
      <c r="BJ9" s="99"/>
      <c r="BK9" s="99"/>
      <c r="BL9" s="99"/>
      <c r="BM9" s="99"/>
      <c r="BN9" s="99"/>
      <c r="BO9" s="99"/>
      <c r="BP9" s="99"/>
    </row>
    <row r="10" spans="2:68" ht="15.75" customHeight="1" thickBot="1">
      <c r="B10" s="158" t="s">
        <v>55</v>
      </c>
      <c r="C10" s="159"/>
      <c r="D10" s="160"/>
      <c r="E10" s="161"/>
      <c r="F10" s="162"/>
      <c r="G10" s="163"/>
      <c r="H10" s="164"/>
      <c r="I10" s="165"/>
      <c r="J10" s="165"/>
      <c r="K10" s="165"/>
      <c r="L10" s="165"/>
      <c r="M10" s="165"/>
      <c r="N10" s="165"/>
      <c r="O10" s="165"/>
      <c r="P10" s="165"/>
      <c r="Q10" s="166"/>
      <c r="R10" s="75"/>
      <c r="S10" s="75"/>
      <c r="T10" s="75"/>
      <c r="U10" s="75"/>
      <c r="V10" s="75"/>
      <c r="W10" s="75"/>
      <c r="X10" s="75"/>
      <c r="Z10" s="10"/>
      <c r="AA10" s="29"/>
      <c r="AB10" s="99"/>
    </row>
    <row r="11" spans="2:68" ht="18" customHeight="1">
      <c r="B11" s="258" t="s">
        <v>7</v>
      </c>
      <c r="C11" s="128" t="s">
        <v>71</v>
      </c>
      <c r="D11" s="109">
        <f>IF(D12=0,0,(IF(D12=1,SUMIF(ТарифыС!$O:$O,AB13,ТарифыС!$Q:$Q))))</f>
        <v>0</v>
      </c>
      <c r="E11" s="109">
        <f>IF(E12=0,0,(IF(E12=1,SUMIF(ТарифыС!$O:$O,AC13,ТарифыС!$Q:$Q))))</f>
        <v>0</v>
      </c>
      <c r="F11" s="109">
        <f>IF(F12=0,0,(IF(F12=1,SUMIF(ТарифыС!$O:$O,AD13,ТарифыС!$Q:$Q))))</f>
        <v>0</v>
      </c>
      <c r="G11" s="109">
        <f>IF(G12=0,0,(IF(G12=1,SUMIF(ТарифыС!$O:$O,AE13,ТарифыС!$Q:$Q))))</f>
        <v>0</v>
      </c>
      <c r="H11" s="109">
        <f>IF(H12=0,0,(IF(H12=1,SUMIF(ТарифыС!$O:$O,AF13,ТарифыС!$Q:$Q))))</f>
        <v>0</v>
      </c>
      <c r="I11" s="109">
        <f>IF(I12=0,0,(IF(I12=1,SUMIF(ТарифыС!$O:$O,AG13,ТарифыС!$Q:$Q))))</f>
        <v>0</v>
      </c>
      <c r="J11" s="109">
        <f>IF(J12=0,0,(IF(J12=1,SUMIF(ТарифыС!$O:$O,AH13,ТарифыС!$Q:$Q))))</f>
        <v>0</v>
      </c>
      <c r="K11" s="109">
        <f>IF(K12=0,0,(IF(K12=1,SUMIF(ТарифыС!$O:$O,AI13,ТарифыС!$Q:$Q))))</f>
        <v>0</v>
      </c>
      <c r="L11" s="109">
        <f>IF(L12=0,0,(IF(L12=1,SUMIF(ТарифыС!$O:$O,AJ13,ТарифыС!$Q:$Q))))</f>
        <v>0</v>
      </c>
      <c r="M11" s="109">
        <f>IF(M12=0,0,(IF(M12=1,SUMIF(ТарифыС!$O:$O,AK13,ТарифыС!$Q:$Q))))</f>
        <v>0</v>
      </c>
      <c r="N11" s="109">
        <f>IF(N12=0,0,(IF(N12=1,SUMIF(ТарифыС!$O:$O,AL13,ТарифыС!$Q:$Q))))</f>
        <v>0</v>
      </c>
      <c r="O11" s="109">
        <f>IF(O12=0,0,(IF(O12=1,SUMIF(ТарифыС!$O:$O,AM13,ТарифыС!$Q:$Q))))</f>
        <v>0</v>
      </c>
      <c r="P11" s="109">
        <f>IF(P12=0,0,(IF(P12=1,SUMIF(ТарифыС!$O:$O,AN13,ТарифыС!$Q:$Q))))</f>
        <v>0</v>
      </c>
      <c r="Q11" s="167">
        <f>IF(Q12=0,0,(IF(Q12=1,SUMIF(ТарифыС!$O:$O,AO13,ТарифыС!$Q:$Q))))</f>
        <v>0</v>
      </c>
      <c r="R11" s="75"/>
      <c r="S11" s="75"/>
      <c r="T11" s="75"/>
      <c r="U11" s="75"/>
      <c r="V11" s="75"/>
      <c r="W11" s="75"/>
      <c r="X11" s="75"/>
      <c r="AF11" s="31"/>
    </row>
    <row r="12" spans="2:68" ht="16.5" customHeight="1">
      <c r="B12" s="259"/>
      <c r="C12" s="168" t="s">
        <v>106</v>
      </c>
      <c r="D12" s="155">
        <v>1</v>
      </c>
      <c r="E12" s="155"/>
      <c r="F12" s="155"/>
      <c r="G12" s="155"/>
      <c r="H12" s="155"/>
      <c r="I12" s="155"/>
      <c r="J12" s="155"/>
      <c r="K12" s="155"/>
      <c r="L12" s="155"/>
      <c r="M12" s="155"/>
      <c r="N12" s="155">
        <v>1</v>
      </c>
      <c r="O12" s="155"/>
      <c r="P12" s="155"/>
      <c r="Q12" s="169"/>
      <c r="R12" s="75"/>
      <c r="S12" s="75"/>
      <c r="T12" s="75"/>
      <c r="U12" s="75"/>
      <c r="V12" s="75"/>
      <c r="W12" s="75"/>
      <c r="X12" s="75"/>
      <c r="AC12" s="33"/>
    </row>
    <row r="13" spans="2:68" ht="15.75" customHeight="1" thickBot="1">
      <c r="B13" s="260"/>
      <c r="C13" s="136" t="s">
        <v>20</v>
      </c>
      <c r="D13" s="157">
        <f>IF(D12=0,0,(IF(D12=1,SUMIF(ТарифыС!$O:$O,AB13,ТарифыС!$S:$S))))</f>
        <v>2400</v>
      </c>
      <c r="E13" s="157">
        <f>IF(E12=0,0,(IF(E12=1,SUMIF(ТарифыС!$O:$O,AC13,ТарифыС!$S:$S))))</f>
        <v>0</v>
      </c>
      <c r="F13" s="157">
        <f>IF(F12=0,0,(IF(F12=1,SUMIF(ТарифыС!$O:$O,AD13,ТарифыС!$S:$S))))</f>
        <v>0</v>
      </c>
      <c r="G13" s="157">
        <f>IF(G12=0,0,(IF(G12=1,SUMIF(ТарифыС!$O:$O,AE13,ТарифыС!$S:$S))))</f>
        <v>0</v>
      </c>
      <c r="H13" s="157">
        <f>IF(H12=0,0,(IF(H12=1,SUMIF(ТарифыС!$O:$O,AF13,ТарифыС!$S:$S))))</f>
        <v>0</v>
      </c>
      <c r="I13" s="157">
        <f>IF(I12=0,0,(IF(I12=1,SUMIF(ТарифыС!$O:$O,AG13,ТарифыС!$S:$S))))</f>
        <v>0</v>
      </c>
      <c r="J13" s="157">
        <f>IF(J12=0,0,(IF(J12=1,SUMIF(ТарифыС!$O:$O,AH13,ТарифыС!$S:$S))))</f>
        <v>0</v>
      </c>
      <c r="K13" s="157">
        <f>IF(K12=0,0,(IF(K12=1,SUMIF(ТарифыС!$O:$O,AI13,ТарифыС!$S:$S))))</f>
        <v>0</v>
      </c>
      <c r="L13" s="157">
        <f>IF(L12=0,0,(IF(L12=1,SUMIF(ТарифыС!$O:$O,AJ13,ТарифыС!$S:$S))))</f>
        <v>0</v>
      </c>
      <c r="M13" s="157">
        <f>IF(M12=0,0,(IF(M12=1,SUMIF(ТарифыС!$O:$O,AK13,ТарифыС!$S:$S))))</f>
        <v>0</v>
      </c>
      <c r="N13" s="157">
        <f>IF(N12=0,0,(IF(N12=1,SUMIF(ТарифыС!$O:$O,AL13,ТарифыС!$S:$S))))</f>
        <v>3256</v>
      </c>
      <c r="O13" s="157">
        <f>IF(O12=0,0,(IF(O12=1,SUMIF(ТарифыС!$O:$O,AM13,ТарифыС!$S:$S))))</f>
        <v>0</v>
      </c>
      <c r="P13" s="157">
        <f>IF(P12=0,0,(IF(P12=1,SUMIF(ТарифыС!$O:$O,AN13,ТарифыС!$S:$S))))</f>
        <v>0</v>
      </c>
      <c r="Q13" s="171">
        <f>IF(Q12=0,0,(IF(Q12=1,SUMIF(ТарифыС!$O:$O,AO13,ТарифыС!$S:$S))))</f>
        <v>0</v>
      </c>
      <c r="R13" s="75"/>
      <c r="S13" s="75"/>
      <c r="T13" s="75"/>
      <c r="U13" s="75"/>
      <c r="V13" s="75"/>
      <c r="W13" s="75"/>
      <c r="X13" s="75"/>
      <c r="Z13" s="12" t="s">
        <v>65</v>
      </c>
      <c r="AA13" s="29" t="s">
        <v>52</v>
      </c>
      <c r="AB13" s="99" t="str">
        <f>CONCATENATE(D2,D3,D4,$AA$13,$Z$13)</f>
        <v>Фургон хлебный сэндвич2Газельсваркаоснование</v>
      </c>
      <c r="AC13" s="99" t="str">
        <f t="shared" ref="AC13:AH13" si="8">CONCATENATE(E2,E3,E4,$AA$13,$Z$13)</f>
        <v>Фургон хлебный сэндвич3Газельсваркаоснование</v>
      </c>
      <c r="AD13" s="99" t="str">
        <f t="shared" si="8"/>
        <v>Фургон хлебный сэндвич4Газельсваркаоснование</v>
      </c>
      <c r="AE13" s="99" t="str">
        <f t="shared" si="8"/>
        <v>Фургон хлебный сэндвич5Газельсваркаоснование</v>
      </c>
      <c r="AF13" s="99" t="str">
        <f t="shared" si="8"/>
        <v>Фургон хлебный сэндвич6Газельсваркаоснование</v>
      </c>
      <c r="AG13" s="99" t="str">
        <f t="shared" si="8"/>
        <v>7Газельсваркаоснование</v>
      </c>
      <c r="AH13" s="99" t="str">
        <f t="shared" si="8"/>
        <v>Фургон хлебный сэндвич2Газонсваркаоснование</v>
      </c>
      <c r="AI13" s="99" t="str">
        <f t="shared" ref="AI13" si="9">CONCATENATE(K2,K3,K4,$AA$13,$Z$13)</f>
        <v>Фургон хлебный сэндвич3Газонсваркаоснование</v>
      </c>
      <c r="AJ13" s="99" t="str">
        <f t="shared" ref="AJ13" si="10">CONCATENATE(L2,L3,L4,$AA$13,$Z$13)</f>
        <v>Фургон хлебный сэндвич4Газонсваркаоснование</v>
      </c>
      <c r="AK13" s="99" t="str">
        <f t="shared" ref="AK13" si="11">CONCATENATE(M2,M3,M4,$AA$13,$Z$13)</f>
        <v>Фургон хлебный сэндвич5Газонсваркаоснование</v>
      </c>
      <c r="AL13" s="99" t="str">
        <f t="shared" ref="AL13" si="12">CONCATENATE(N2,N3,N4,$AA$13,$Z$13)</f>
        <v>Фургон хлебный сэндвич6Газонсваркаоснование</v>
      </c>
      <c r="AM13" s="99" t="str">
        <f t="shared" ref="AM13" si="13">CONCATENATE(O2,O3,O4,$AA$13,$Z$13)</f>
        <v>Фургон хлебный сэндвич7Газонсваркаоснование</v>
      </c>
      <c r="AN13" s="99" t="str">
        <f t="shared" ref="AN13" si="14">CONCATENATE(P2,P3,P4,$AA$13,$Z$13)</f>
        <v>Фургон хлебный сэндвич4Газонсваркаоснование</v>
      </c>
      <c r="AO13" s="99" t="str">
        <f t="shared" ref="AO13" si="15">CONCATENATE(Q2,Q3,Q4,$AA$13,$Z$13)</f>
        <v>Фургон хлебный сэндвич7Газонсваркаоснование</v>
      </c>
      <c r="AP13" s="99"/>
    </row>
    <row r="14" spans="2:68" ht="17.25" customHeight="1">
      <c r="B14" s="261" t="s">
        <v>84</v>
      </c>
      <c r="C14" s="128" t="s">
        <v>71</v>
      </c>
      <c r="D14" s="109">
        <f>IF(D15=0,0,(IF(D15=1,SUMIF(ТарифыС!$O:$O,AB16,ТарифыС!$Q:$Q))))</f>
        <v>24</v>
      </c>
      <c r="E14" s="109">
        <f>IF(E15=0,0,(IF(E15=1,SUMIF(ТарифыС!$O:$O,AC16,ТарифыС!$Q:$Q))))</f>
        <v>0</v>
      </c>
      <c r="F14" s="109">
        <f>IF(F15=0,0,(IF(F15=1,SUMIF(ТарифыС!$O:$O,AD16,ТарифыС!$Q:$Q))))</f>
        <v>0</v>
      </c>
      <c r="G14" s="109">
        <f>IF(G15=0,0,(IF(G15=1,SUMIF(ТарифыС!$O:$O,AE16,ТарифыС!$Q:$Q))))</f>
        <v>0</v>
      </c>
      <c r="H14" s="109">
        <f>IF(H15=0,0,(IF(H15=1,SUMIF(ТарифыС!$O:$O,AF16,ТарифыС!$Q:$Q))))</f>
        <v>0</v>
      </c>
      <c r="I14" s="109">
        <f>IF(I15=0,0,(IF(I15=1,SUMIF(ТарифыС!$O:$O,AG16,ТарифыС!$Q:$Q))))</f>
        <v>0</v>
      </c>
      <c r="J14" s="109">
        <f>IF(J15=0,0,(IF(J15=1,SUMIF(ТарифыС!$O:$O,AH16,ТарифыС!$Q:$Q))))</f>
        <v>0</v>
      </c>
      <c r="K14" s="109">
        <f>IF(K15=0,0,(IF(K15=1,SUMIF(ТарифыС!$O:$O,AI16,ТарифыС!$Q:$Q))))</f>
        <v>0</v>
      </c>
      <c r="L14" s="109">
        <f>IF(L15=0,0,(IF(L15=1,SUMIF(ТарифыС!$O:$O,AJ16,ТарифыС!$Q:$Q))))</f>
        <v>0</v>
      </c>
      <c r="M14" s="109">
        <f>IF(M15=0,0,(IF(M15=1,SUMIF(ТарифыС!$O:$O,AK16,ТарифыС!$Q:$Q))))</f>
        <v>0</v>
      </c>
      <c r="N14" s="109">
        <f>IF(N15=0,0,(IF(N15=1,SUMIF(ТарифыС!$O:$O,AL16,ТарифыС!$Q:$Q))))</f>
        <v>0</v>
      </c>
      <c r="O14" s="109">
        <f>IF(O15=0,0,(IF(O15=1,SUMIF(ТарифыС!$O:$O,AM16,ТарифыС!$Q:$Q))))</f>
        <v>0</v>
      </c>
      <c r="P14" s="109">
        <f>IF(P15=0,0,(IF(P15=1,SUMIF(ТарифыС!$O:$O,AN16,ТарифыС!$Q:$Q))))</f>
        <v>0</v>
      </c>
      <c r="Q14" s="167">
        <f>IF(Q15=0,0,(IF(Q15=1,SUMIF(ТарифыС!$O:$O,AO16,ТарифыС!$Q:$Q))))</f>
        <v>0</v>
      </c>
      <c r="R14" s="75"/>
      <c r="S14" s="75"/>
      <c r="T14" s="75"/>
      <c r="U14" s="75"/>
      <c r="V14" s="75"/>
      <c r="W14" s="75"/>
      <c r="X14" s="75"/>
      <c r="AC14" s="33"/>
    </row>
    <row r="15" spans="2:68" ht="17.25" customHeight="1">
      <c r="B15" s="262"/>
      <c r="C15" s="168" t="s">
        <v>106</v>
      </c>
      <c r="D15" s="155">
        <v>1</v>
      </c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69"/>
      <c r="R15" s="75"/>
      <c r="S15" s="75"/>
      <c r="T15" s="75"/>
      <c r="U15" s="75"/>
      <c r="V15" s="75"/>
      <c r="W15" s="75"/>
      <c r="X15" s="75"/>
      <c r="Z15" s="21"/>
      <c r="AA15" s="21"/>
      <c r="AB15" s="100"/>
      <c r="AC15" s="33"/>
    </row>
    <row r="16" spans="2:68" ht="17.25" customHeight="1" thickBot="1">
      <c r="B16" s="263"/>
      <c r="C16" s="136" t="s">
        <v>20</v>
      </c>
      <c r="D16" s="157">
        <f>IF(D15=0,0,(IF(D15=1,SUMIF(ТарифыС!$O:$O,AB16,ТарифыС!$S:$S))))</f>
        <v>0</v>
      </c>
      <c r="E16" s="157">
        <f>IF(E15=0,0,(IF(E15=1,SUMIF(ТарифыС!$O:$O,AC16,ТарифыС!$S:$S))))</f>
        <v>0</v>
      </c>
      <c r="F16" s="157">
        <f>IF(F15=0,0,(IF(F15=1,SUMIF(ТарифыС!$O:$O,AD16,ТарифыС!$S:$S))))</f>
        <v>0</v>
      </c>
      <c r="G16" s="157">
        <f>IF(G15=0,0,(IF(G15=1,SUMIF(ТарифыС!$O:$O,AE16,ТарифыС!$S:$S))))</f>
        <v>0</v>
      </c>
      <c r="H16" s="157">
        <f>IF(H15=0,0,(IF(H15=1,SUMIF(ТарифыС!$O:$O,AF16,ТарифыС!$S:$S))))</f>
        <v>0</v>
      </c>
      <c r="I16" s="157">
        <f>IF(I15=0,0,(IF(I15=1,SUMIF(ТарифыС!$O:$O,AG16,ТарифыС!$S:$S))))</f>
        <v>0</v>
      </c>
      <c r="J16" s="157">
        <f>IF(J15=0,0,(IF(J15=1,SUMIF(ТарифыС!$O:$O,AH16,ТарифыС!$S:$S))))</f>
        <v>0</v>
      </c>
      <c r="K16" s="157">
        <f>IF(K15=0,0,(IF(K15=1,SUMIF(ТарифыС!$O:$O,AI16,ТарифыС!$S:$S))))</f>
        <v>0</v>
      </c>
      <c r="L16" s="157">
        <f>IF(L15=0,0,(IF(L15=1,SUMIF(ТарифыС!$O:$O,AJ16,ТарифыС!$S:$S))))</f>
        <v>0</v>
      </c>
      <c r="M16" s="157">
        <f>IF(M15=0,0,(IF(M15=1,SUMIF(ТарифыС!$O:$O,AK16,ТарифыС!$S:$S))))</f>
        <v>0</v>
      </c>
      <c r="N16" s="157">
        <f>IF(N15=0,0,(IF(N15=1,SUMIF(ТарифыС!$O:$O,AL16,ТарифыС!$S:$S))))</f>
        <v>0</v>
      </c>
      <c r="O16" s="157">
        <f>IF(O15=0,0,(IF(O15=1,SUMIF(ТарифыС!$O:$O,AM16,ТарифыС!$S:$S))))</f>
        <v>0</v>
      </c>
      <c r="P16" s="157">
        <f>IF(P15=0,0,(IF(P15=1,SUMIF(ТарифыС!$O:$O,AN16,ТарифыС!$S:$S))))</f>
        <v>0</v>
      </c>
      <c r="Q16" s="171">
        <f>IF(Q15=0,0,(IF(Q15=1,SUMIF(ТарифыС!$O:$O,AO16,ТарифыС!$S:$S))))</f>
        <v>0</v>
      </c>
      <c r="R16" s="75"/>
      <c r="S16" s="75"/>
      <c r="T16" s="75"/>
      <c r="U16" s="75"/>
      <c r="V16" s="75"/>
      <c r="W16" s="75"/>
      <c r="X16" s="75"/>
      <c r="Z16" s="10" t="s">
        <v>84</v>
      </c>
      <c r="AA16" s="29" t="s">
        <v>52</v>
      </c>
      <c r="AB16" s="99" t="str">
        <f>CONCATENATE(E2,E3,E4,$AA$16,$Z$16)</f>
        <v>Фургон хлебный сэндвич3ГазельсваркаПередняя, задняя и боковая левая панели</v>
      </c>
      <c r="AC16" s="99" t="str">
        <f t="shared" ref="AC16:AO16" si="16">CONCATENATE(F2,F3,F4,$AA$16,$Z$16)</f>
        <v>Фургон хлебный сэндвич4ГазельсваркаПередняя, задняя и боковая левая панели</v>
      </c>
      <c r="AD16" s="99" t="str">
        <f t="shared" si="16"/>
        <v>Фургон хлебный сэндвич5ГазельсваркаПередняя, задняя и боковая левая панели</v>
      </c>
      <c r="AE16" s="99" t="str">
        <f t="shared" si="16"/>
        <v>Фургон хлебный сэндвич6ГазельсваркаПередняя, задняя и боковая левая панели</v>
      </c>
      <c r="AF16" s="99" t="str">
        <f t="shared" si="16"/>
        <v>7ГазельсваркаПередняя, задняя и боковая левая панели</v>
      </c>
      <c r="AG16" s="99" t="str">
        <f t="shared" si="16"/>
        <v>Фургон хлебный сэндвич2ГазонсваркаПередняя, задняя и боковая левая панели</v>
      </c>
      <c r="AH16" s="99" t="str">
        <f t="shared" si="16"/>
        <v>Фургон хлебный сэндвич3ГазонсваркаПередняя, задняя и боковая левая панели</v>
      </c>
      <c r="AI16" s="99" t="str">
        <f t="shared" si="16"/>
        <v>Фургон хлебный сэндвич4ГазонсваркаПередняя, задняя и боковая левая панели</v>
      </c>
      <c r="AJ16" s="99" t="str">
        <f t="shared" si="16"/>
        <v>Фургон хлебный сэндвич5ГазонсваркаПередняя, задняя и боковая левая панели</v>
      </c>
      <c r="AK16" s="99" t="str">
        <f t="shared" si="16"/>
        <v>Фургон хлебный сэндвич6ГазонсваркаПередняя, задняя и боковая левая панели</v>
      </c>
      <c r="AL16" s="99" t="str">
        <f t="shared" si="16"/>
        <v>Фургон хлебный сэндвич7ГазонсваркаПередняя, задняя и боковая левая панели</v>
      </c>
      <c r="AM16" s="99" t="str">
        <f t="shared" si="16"/>
        <v>Фургон хлебный сэндвич4ГазонсваркаПередняя, задняя и боковая левая панели</v>
      </c>
      <c r="AN16" s="99" t="str">
        <f t="shared" si="16"/>
        <v>Фургон хлебный сэндвич7ГазонсваркаПередняя, задняя и боковая левая панели</v>
      </c>
      <c r="AO16" s="99" t="str">
        <f t="shared" si="16"/>
        <v>сваркаПередняя, задняя и боковая левая панели</v>
      </c>
    </row>
    <row r="17" spans="2:41">
      <c r="B17" s="244" t="s">
        <v>8</v>
      </c>
      <c r="C17" s="69" t="s">
        <v>71</v>
      </c>
      <c r="D17" s="109">
        <f>IF(D18=0,0,(IF(D18=1,SUMIF(ТарифыС!$O:$O,AB19,ТарифыС!$Q:$Q))))</f>
        <v>8</v>
      </c>
      <c r="E17" s="109">
        <f>IF(E18=0,0,(IF(E18=1,SUMIF(ТарифыС!$O:$O,AC19,ТарифыС!$Q:$Q))))</f>
        <v>0</v>
      </c>
      <c r="F17" s="109">
        <f>IF(F18=0,0,(IF(F18=1,SUMIF(ТарифыС!$O:$O,AD19,ТарифыС!$Q:$Q))))</f>
        <v>0</v>
      </c>
      <c r="G17" s="109">
        <f>IF(G18=0,0,(IF(G18=1,SUMIF(ТарифыС!$O:$O,AE19,ТарифыС!$Q:$Q))))</f>
        <v>0</v>
      </c>
      <c r="H17" s="109">
        <f>IF(H18=0,0,(IF(H18=1,SUMIF(ТарифыС!$O:$O,AF19,ТарифыС!$Q:$Q))))</f>
        <v>0</v>
      </c>
      <c r="I17" s="109">
        <f>IF(I18=0,0,(IF(I18=1,SUMIF(ТарифыС!$O:$O,AG19,ТарифыС!$Q:$Q))))</f>
        <v>0</v>
      </c>
      <c r="J17" s="109">
        <f>IF(J18=0,0,(IF(J18=1,SUMIF(ТарифыС!$O:$O,AH19,ТарифыС!$Q:$Q))))</f>
        <v>0</v>
      </c>
      <c r="K17" s="109">
        <f>IF(K18=0,0,(IF(K18=1,SUMIF(ТарифыС!$O:$O,AI19,ТарифыС!$Q:$Q))))</f>
        <v>0</v>
      </c>
      <c r="L17" s="109">
        <f>IF(L18=0,0,(IF(L18=1,SUMIF(ТарифыС!$O:$O,AJ19,ТарифыС!$Q:$Q))))</f>
        <v>0</v>
      </c>
      <c r="M17" s="109">
        <f>IF(M18=0,0,(IF(M18=1,SUMIF(ТарифыС!$O:$O,AK19,ТарифыС!$Q:$Q))))</f>
        <v>0</v>
      </c>
      <c r="N17" s="109">
        <f>IF(N18=0,0,(IF(N18=1,SUMIF(ТарифыС!$O:$O,AL19,ТарифыС!$Q:$Q))))</f>
        <v>0</v>
      </c>
      <c r="O17" s="109">
        <f>IF(O18=0,0,(IF(O18=1,SUMIF(ТарифыС!$O:$O,AM19,ТарифыС!$Q:$Q))))</f>
        <v>0</v>
      </c>
      <c r="P17" s="109">
        <f>IF(P18=0,0,(IF(P18=1,SUMIF(ТарифыС!$O:$O,AN19,ТарифыС!$Q:$Q))))</f>
        <v>0</v>
      </c>
      <c r="Q17" s="167">
        <f>IF(Q18=0,0,(IF(Q18=1,SUMIF(ТарифыС!$O:$O,AO19,ТарифыС!$Q:$Q))))</f>
        <v>0</v>
      </c>
      <c r="R17" s="75"/>
      <c r="S17" s="75"/>
      <c r="T17" s="75"/>
      <c r="U17" s="75"/>
      <c r="V17" s="75"/>
      <c r="W17" s="75"/>
      <c r="X17" s="75"/>
      <c r="Z17" s="21"/>
      <c r="AA17" s="21"/>
      <c r="AB17" s="100"/>
      <c r="AC17" s="33"/>
    </row>
    <row r="18" spans="2:41">
      <c r="B18" s="245"/>
      <c r="C18" s="168" t="s">
        <v>106</v>
      </c>
      <c r="D18" s="155">
        <v>1</v>
      </c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69"/>
      <c r="R18" s="75"/>
      <c r="S18" s="75"/>
      <c r="T18" s="75"/>
      <c r="U18" s="75"/>
      <c r="V18" s="75"/>
      <c r="W18" s="75"/>
      <c r="X18" s="75"/>
      <c r="Z18" s="21"/>
      <c r="AA18" s="21"/>
      <c r="AB18" s="100"/>
      <c r="AC18" s="33"/>
    </row>
    <row r="19" spans="2:41" ht="15.75" thickBot="1">
      <c r="B19" s="246"/>
      <c r="C19" s="135" t="s">
        <v>20</v>
      </c>
      <c r="D19" s="157">
        <f>IF(D18=0,0,(IF(D18=1,SUMIF(ТарифыС!$O:$O,AB19,ТарифыС!$S:$S))))</f>
        <v>0</v>
      </c>
      <c r="E19" s="157">
        <f>IF(E18=0,0,(IF(E18=1,SUMIF(ТарифыС!$O:$O,AC19,ТарифыС!$S:$S))))</f>
        <v>0</v>
      </c>
      <c r="F19" s="157">
        <f>IF(F18=0,0,(IF(F18=1,SUMIF(ТарифыС!$O:$O,AD19,ТарифыС!$S:$S))))</f>
        <v>0</v>
      </c>
      <c r="G19" s="157">
        <f>IF(G18=0,0,(IF(G18=1,SUMIF(ТарифыС!$O:$O,AE19,ТарифыС!$S:$S))))</f>
        <v>0</v>
      </c>
      <c r="H19" s="157">
        <f>IF(H18=0,0,(IF(H18=1,SUMIF(ТарифыС!$O:$O,AF19,ТарифыС!$S:$S))))</f>
        <v>0</v>
      </c>
      <c r="I19" s="157">
        <f>IF(I18=0,0,(IF(I18=1,SUMIF(ТарифыС!$O:$O,AG19,ТарифыС!$S:$S))))</f>
        <v>0</v>
      </c>
      <c r="J19" s="157">
        <f>IF(J18=0,0,(IF(J18=1,SUMIF(ТарифыС!$O:$O,AH19,ТарифыС!$S:$S))))</f>
        <v>0</v>
      </c>
      <c r="K19" s="157">
        <f>IF(K18=0,0,(IF(K18=1,SUMIF(ТарифыС!$O:$O,AI19,ТарифыС!$S:$S))))</f>
        <v>0</v>
      </c>
      <c r="L19" s="157">
        <f>IF(L18=0,0,(IF(L18=1,SUMIF(ТарифыС!$O:$O,AJ19,ТарифыС!$S:$S))))</f>
        <v>0</v>
      </c>
      <c r="M19" s="157">
        <f>IF(M18=0,0,(IF(M18=1,SUMIF(ТарифыС!$O:$O,AK19,ТарифыС!$S:$S))))</f>
        <v>0</v>
      </c>
      <c r="N19" s="157">
        <f>IF(N18=0,0,(IF(N18=1,SUMIF(ТарифыС!$O:$O,AL19,ТарифыС!$S:$S))))</f>
        <v>0</v>
      </c>
      <c r="O19" s="157">
        <f>IF(O18=0,0,(IF(O18=1,SUMIF(ТарифыС!$O:$O,AM19,ТарифыС!$S:$S))))</f>
        <v>0</v>
      </c>
      <c r="P19" s="157">
        <f>IF(P18=0,0,(IF(P18=1,SUMIF(ТарифыС!$O:$O,AN19,ТарифыС!$S:$S))))</f>
        <v>0</v>
      </c>
      <c r="Q19" s="171">
        <f>IF(Q18=0,0,(IF(Q18=1,SUMIF(ТарифыС!$O:$O,AO19,ТарифыС!$S:$S))))</f>
        <v>0</v>
      </c>
      <c r="R19" s="75"/>
      <c r="S19" s="75"/>
      <c r="T19" s="75"/>
      <c r="U19" s="75"/>
      <c r="V19" s="75"/>
      <c r="W19" s="75"/>
      <c r="X19" s="75"/>
      <c r="Z19" s="12" t="s">
        <v>66</v>
      </c>
      <c r="AA19" s="29" t="s">
        <v>52</v>
      </c>
      <c r="AB19" s="99" t="str">
        <f>CONCATENATE(E2,E3,E4,$AA$19,$Z$19)</f>
        <v>Фургон хлебный сэндвич3Газельсваркапол</v>
      </c>
      <c r="AC19" s="99" t="str">
        <f t="shared" ref="AC19:AO19" si="17">CONCATENATE(F2,F3,F4,$AA$19,$Z$19)</f>
        <v>Фургон хлебный сэндвич4Газельсваркапол</v>
      </c>
      <c r="AD19" s="99" t="str">
        <f t="shared" si="17"/>
        <v>Фургон хлебный сэндвич5Газельсваркапол</v>
      </c>
      <c r="AE19" s="99" t="str">
        <f t="shared" si="17"/>
        <v>Фургон хлебный сэндвич6Газельсваркапол</v>
      </c>
      <c r="AF19" s="99" t="str">
        <f t="shared" si="17"/>
        <v>7Газельсваркапол</v>
      </c>
      <c r="AG19" s="99" t="str">
        <f t="shared" si="17"/>
        <v>Фургон хлебный сэндвич2Газонсваркапол</v>
      </c>
      <c r="AH19" s="99" t="str">
        <f t="shared" si="17"/>
        <v>Фургон хлебный сэндвич3Газонсваркапол</v>
      </c>
      <c r="AI19" s="99" t="str">
        <f t="shared" si="17"/>
        <v>Фургон хлебный сэндвич4Газонсваркапол</v>
      </c>
      <c r="AJ19" s="99" t="str">
        <f t="shared" si="17"/>
        <v>Фургон хлебный сэндвич5Газонсваркапол</v>
      </c>
      <c r="AK19" s="99" t="str">
        <f t="shared" si="17"/>
        <v>Фургон хлебный сэндвич6Газонсваркапол</v>
      </c>
      <c r="AL19" s="99" t="str">
        <f t="shared" si="17"/>
        <v>Фургон хлебный сэндвич7Газонсваркапол</v>
      </c>
      <c r="AM19" s="99" t="str">
        <f t="shared" si="17"/>
        <v>Фургон хлебный сэндвич4Газонсваркапол</v>
      </c>
      <c r="AN19" s="99" t="str">
        <f t="shared" si="17"/>
        <v>Фургон хлебный сэндвич7Газонсваркапол</v>
      </c>
      <c r="AO19" s="99" t="str">
        <f t="shared" si="17"/>
        <v>сваркапол</v>
      </c>
    </row>
    <row r="20" spans="2:41">
      <c r="B20" s="244" t="s">
        <v>56</v>
      </c>
      <c r="C20" s="128" t="s">
        <v>71</v>
      </c>
      <c r="D20" s="109">
        <f>IF(D21=0,0,(IF(D21=1,SUMIF(ТарифыС!$O:$O,AB22,ТарифыС!$Q:$Q))))</f>
        <v>8</v>
      </c>
      <c r="E20" s="109">
        <f>IF(E21=0,0,(IF(E21=1,SUMIF(ТарифыС!$O:$O,AC22,ТарифыС!$Q:$Q))))</f>
        <v>0</v>
      </c>
      <c r="F20" s="109">
        <f>IF(F21=0,0,(IF(F21=1,SUMIF(ТарифыС!$O:$O,AD22,ТарифыС!$Q:$Q))))</f>
        <v>0</v>
      </c>
      <c r="G20" s="109">
        <f>IF(G21=0,0,(IF(G21=1,SUMIF(ТарифыС!$O:$O,AE22,ТарифыС!$Q:$Q))))</f>
        <v>0</v>
      </c>
      <c r="H20" s="109">
        <f>IF(H21=0,0,(IF(H21=1,SUMIF(ТарифыС!$O:$O,AF22,ТарифыС!$Q:$Q))))</f>
        <v>0</v>
      </c>
      <c r="I20" s="109">
        <f>IF(I21=0,0,(IF(I21=1,SUMIF(ТарифыС!$O:$O,AG22,ТарифыС!$Q:$Q))))</f>
        <v>0</v>
      </c>
      <c r="J20" s="109">
        <f>IF(J21=0,0,(IF(J21=1,SUMIF(ТарифыС!$O:$O,AH22,ТарифыС!$Q:$Q))))</f>
        <v>0</v>
      </c>
      <c r="K20" s="109">
        <f>IF(K21=0,0,(IF(K21=1,SUMIF(ТарифыС!$O:$O,AI22,ТарифыС!$Q:$Q))))</f>
        <v>0</v>
      </c>
      <c r="L20" s="109">
        <f>IF(L21=0,0,(IF(L21=1,SUMIF(ТарифыС!$O:$O,AJ22,ТарифыС!$Q:$Q))))</f>
        <v>0</v>
      </c>
      <c r="M20" s="109">
        <f>IF(M21=0,0,(IF(M21=1,SUMIF(ТарифыС!$O:$O,AK22,ТарифыС!$Q:$Q))))</f>
        <v>0</v>
      </c>
      <c r="N20" s="109">
        <f>IF(N21=0,0,(IF(N21=1,SUMIF(ТарифыС!$O:$O,AL22,ТарифыС!$Q:$Q))))</f>
        <v>0</v>
      </c>
      <c r="O20" s="109">
        <f>IF(O21=0,0,(IF(O21=1,SUMIF(ТарифыС!$O:$O,AM22,ТарифыС!$Q:$Q))))</f>
        <v>0</v>
      </c>
      <c r="P20" s="109">
        <f>IF(P21=0,0,(IF(P21=1,SUMIF(ТарифыС!$O:$O,AN22,ТарифыС!$Q:$Q))))</f>
        <v>0</v>
      </c>
      <c r="Q20" s="167">
        <f>IF(Q21=0,0,(IF(Q21=1,SUMIF(ТарифыС!$O:$O,AO22,ТарифыС!$Q:$Q))))</f>
        <v>0</v>
      </c>
      <c r="R20" s="75"/>
      <c r="S20" s="75"/>
      <c r="T20" s="75"/>
      <c r="U20" s="75"/>
      <c r="V20" s="75"/>
      <c r="W20" s="75"/>
      <c r="X20" s="75"/>
      <c r="Z20" s="21"/>
      <c r="AA20" s="21"/>
      <c r="AB20" s="100"/>
      <c r="AC20" s="33"/>
    </row>
    <row r="21" spans="2:41">
      <c r="B21" s="245"/>
      <c r="C21" s="168" t="s">
        <v>106</v>
      </c>
      <c r="D21" s="155">
        <v>1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69"/>
      <c r="R21" s="75"/>
      <c r="S21" s="75"/>
      <c r="T21" s="75"/>
      <c r="U21" s="75"/>
      <c r="V21" s="75"/>
      <c r="W21" s="75"/>
      <c r="X21" s="75"/>
      <c r="Z21" s="21"/>
      <c r="AA21" s="21"/>
      <c r="AB21" s="100"/>
      <c r="AC21" s="33"/>
    </row>
    <row r="22" spans="2:41" ht="15.75" thickBot="1">
      <c r="B22" s="246"/>
      <c r="C22" s="136" t="s">
        <v>20</v>
      </c>
      <c r="D22" s="157">
        <f>IF(D21=0,0,(IF(D21=1,SUMIF(ТарифыС!$O:$O,AB22,ТарифыС!$S:$S))))</f>
        <v>0</v>
      </c>
      <c r="E22" s="157">
        <f>IF(E21=0,0,(IF(E21=1,SUMIF(ТарифыС!$O:$O,AC22,ТарифыС!$S:$S))))</f>
        <v>0</v>
      </c>
      <c r="F22" s="157">
        <f>IF(F21=0,0,(IF(F21=1,SUMIF(ТарифыС!$O:$O,AD22,ТарифыС!$S:$S))))</f>
        <v>0</v>
      </c>
      <c r="G22" s="157">
        <f>IF(G21=0,0,(IF(G21=1,SUMIF(ТарифыС!$O:$O,AE22,ТарифыС!$S:$S))))</f>
        <v>0</v>
      </c>
      <c r="H22" s="157">
        <f>IF(H21=0,0,(IF(H21=1,SUMIF(ТарифыС!$O:$O,AF22,ТарифыС!$S:$S))))</f>
        <v>0</v>
      </c>
      <c r="I22" s="157">
        <f>IF(I21=0,0,(IF(I21=1,SUMIF(ТарифыС!$O:$O,AG22,ТарифыС!$S:$S))))</f>
        <v>0</v>
      </c>
      <c r="J22" s="157">
        <f>IF(J21=0,0,(IF(J21=1,SUMIF(ТарифыС!$O:$O,AH22,ТарифыС!$S:$S))))</f>
        <v>0</v>
      </c>
      <c r="K22" s="157">
        <f>IF(K21=0,0,(IF(K21=1,SUMIF(ТарифыС!$O:$O,AI22,ТарифыС!$S:$S))))</f>
        <v>0</v>
      </c>
      <c r="L22" s="157">
        <f>IF(L21=0,0,(IF(L21=1,SUMIF(ТарифыС!$O:$O,AJ22,ТарифыС!$S:$S))))</f>
        <v>0</v>
      </c>
      <c r="M22" s="157">
        <f>IF(M21=0,0,(IF(M21=1,SUMIF(ТарифыС!$O:$O,AK22,ТарифыС!$S:$S))))</f>
        <v>0</v>
      </c>
      <c r="N22" s="157">
        <f>IF(N21=0,0,(IF(N21=1,SUMIF(ТарифыС!$O:$O,AL22,ТарифыС!$S:$S))))</f>
        <v>0</v>
      </c>
      <c r="O22" s="157">
        <f>IF(O21=0,0,(IF(O21=1,SUMIF(ТарифыС!$O:$O,AM22,ТарифыС!$S:$S))))</f>
        <v>0</v>
      </c>
      <c r="P22" s="157">
        <f>IF(P21=0,0,(IF(P21=1,SUMIF(ТарифыС!$O:$O,AN22,ТарифыС!$S:$S))))</f>
        <v>0</v>
      </c>
      <c r="Q22" s="171">
        <f>IF(Q21=0,0,(IF(Q21=1,SUMIF(ТарифыС!$O:$O,AO22,ТарифыС!$S:$S))))</f>
        <v>0</v>
      </c>
      <c r="R22" s="75"/>
      <c r="S22" s="75"/>
      <c r="T22" s="75"/>
      <c r="U22" s="75"/>
      <c r="V22" s="75"/>
      <c r="W22" s="75"/>
      <c r="X22" s="75"/>
      <c r="Z22" s="12" t="s">
        <v>68</v>
      </c>
      <c r="AA22" s="30" t="s">
        <v>52</v>
      </c>
      <c r="AB22" s="99" t="str">
        <f>CONCATENATE(E2,E3,E4,$AA$22,$Z$22)</f>
        <v>Фургон хлебный сэндвич3Газельсваркакрыша</v>
      </c>
      <c r="AC22" s="99" t="str">
        <f t="shared" ref="AC22:AO22" si="18">CONCATENATE(F2,F3,F4,$AA$22,$Z$22)</f>
        <v>Фургон хлебный сэндвич4Газельсваркакрыша</v>
      </c>
      <c r="AD22" s="99" t="str">
        <f t="shared" si="18"/>
        <v>Фургон хлебный сэндвич5Газельсваркакрыша</v>
      </c>
      <c r="AE22" s="99" t="str">
        <f t="shared" si="18"/>
        <v>Фургон хлебный сэндвич6Газельсваркакрыша</v>
      </c>
      <c r="AF22" s="99" t="str">
        <f t="shared" si="18"/>
        <v>7Газельсваркакрыша</v>
      </c>
      <c r="AG22" s="99" t="str">
        <f t="shared" si="18"/>
        <v>Фургон хлебный сэндвич2Газонсваркакрыша</v>
      </c>
      <c r="AH22" s="99" t="str">
        <f t="shared" si="18"/>
        <v>Фургон хлебный сэндвич3Газонсваркакрыша</v>
      </c>
      <c r="AI22" s="99" t="str">
        <f t="shared" si="18"/>
        <v>Фургон хлебный сэндвич4Газонсваркакрыша</v>
      </c>
      <c r="AJ22" s="99" t="str">
        <f t="shared" si="18"/>
        <v>Фургон хлебный сэндвич5Газонсваркакрыша</v>
      </c>
      <c r="AK22" s="99" t="str">
        <f t="shared" si="18"/>
        <v>Фургон хлебный сэндвич6Газонсваркакрыша</v>
      </c>
      <c r="AL22" s="99" t="str">
        <f t="shared" si="18"/>
        <v>Фургон хлебный сэндвич7Газонсваркакрыша</v>
      </c>
      <c r="AM22" s="99" t="str">
        <f t="shared" si="18"/>
        <v>Фургон хлебный сэндвич4Газонсваркакрыша</v>
      </c>
      <c r="AN22" s="99" t="str">
        <f t="shared" si="18"/>
        <v>Фургон хлебный сэндвич7Газонсваркакрыша</v>
      </c>
      <c r="AO22" s="99" t="str">
        <f t="shared" si="18"/>
        <v>сваркакрыша</v>
      </c>
    </row>
    <row r="23" spans="2:41">
      <c r="B23" s="244" t="s">
        <v>57</v>
      </c>
      <c r="C23" s="128" t="s">
        <v>71</v>
      </c>
      <c r="D23" s="109">
        <f>IF(D24=0,0,(IF(D24=1,SUMIF(ТарифыС!$O:$O,AB25,ТарифыС!$Q:$Q))))</f>
        <v>8</v>
      </c>
      <c r="E23" s="109">
        <f>IF(E24=0,0,(IF(E24=1,SUMIF(ТарифыС!$O:$O,AC25,ТарифыС!$Q:$Q))))</f>
        <v>0</v>
      </c>
      <c r="F23" s="109">
        <f>IF(F24=0,0,(IF(F24=1,SUMIF(ТарифыС!$O:$O,AD25,ТарифыС!$Q:$Q))))</f>
        <v>0</v>
      </c>
      <c r="G23" s="109">
        <f>IF(G24=0,0,(IF(G24=1,SUMIF(ТарифыС!$O:$O,AE25,ТарифыС!$Q:$Q))))</f>
        <v>0</v>
      </c>
      <c r="H23" s="109">
        <f>IF(H24=0,0,(IF(H24=1,SUMIF(ТарифыС!$O:$O,AF25,ТарифыС!$Q:$Q))))</f>
        <v>0</v>
      </c>
      <c r="I23" s="109">
        <f>IF(I24=0,0,(IF(I24=1,SUMIF(ТарифыС!$O:$O,AG25,ТарифыС!$Q:$Q))))</f>
        <v>0</v>
      </c>
      <c r="J23" s="109">
        <f>IF(J24=0,0,(IF(J24=1,SUMIF(ТарифыС!$O:$O,AH25,ТарифыС!$Q:$Q))))</f>
        <v>0</v>
      </c>
      <c r="K23" s="109">
        <f>IF(K24=0,0,(IF(K24=1,SUMIF(ТарифыС!$O:$O,AI25,ТарифыС!$Q:$Q))))</f>
        <v>0</v>
      </c>
      <c r="L23" s="109">
        <f>IF(L24=0,0,(IF(L24=1,SUMIF(ТарифыС!$O:$O,AJ25,ТарифыС!$Q:$Q))))</f>
        <v>0</v>
      </c>
      <c r="M23" s="109">
        <f>IF(M24=0,0,(IF(M24=1,SUMIF(ТарифыС!$O:$O,AK25,ТарифыС!$Q:$Q))))</f>
        <v>0</v>
      </c>
      <c r="N23" s="109">
        <f>IF(N24=0,0,(IF(N24=1,SUMIF(ТарифыС!$O:$O,AL25,ТарифыС!$Q:$Q))))</f>
        <v>0</v>
      </c>
      <c r="O23" s="109">
        <f>IF(O24=0,0,(IF(O24=1,SUMIF(ТарифыС!$O:$O,AM25,ТарифыС!$Q:$Q))))</f>
        <v>0</v>
      </c>
      <c r="P23" s="109">
        <f>IF(P24=0,0,(IF(P24=1,SUMIF(ТарифыС!$O:$O,AN25,ТарифыС!$Q:$Q))))</f>
        <v>0</v>
      </c>
      <c r="Q23" s="167">
        <f>IF(Q24=0,0,(IF(Q24=1,SUMIF(ТарифыС!$O:$O,AO25,ТарифыС!$Q:$Q))))</f>
        <v>0</v>
      </c>
      <c r="R23" s="75"/>
      <c r="S23" s="75"/>
      <c r="T23" s="75"/>
      <c r="U23" s="75"/>
      <c r="V23" s="75"/>
      <c r="W23" s="75"/>
      <c r="X23" s="75"/>
      <c r="Z23" s="21"/>
      <c r="AA23" s="21"/>
      <c r="AB23" s="100"/>
      <c r="AC23" s="33"/>
    </row>
    <row r="24" spans="2:41">
      <c r="B24" s="245"/>
      <c r="C24" s="168" t="s">
        <v>106</v>
      </c>
      <c r="D24" s="155">
        <v>1</v>
      </c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69"/>
      <c r="R24" s="75"/>
      <c r="S24" s="75"/>
      <c r="T24" s="75"/>
      <c r="U24" s="75"/>
      <c r="V24" s="75"/>
      <c r="W24" s="75"/>
      <c r="X24" s="75"/>
      <c r="Z24" s="21"/>
      <c r="AA24" s="21"/>
      <c r="AB24" s="100"/>
      <c r="AC24" s="33"/>
    </row>
    <row r="25" spans="2:41" ht="15.75" thickBot="1">
      <c r="B25" s="246"/>
      <c r="C25" s="136" t="s">
        <v>20</v>
      </c>
      <c r="D25" s="157">
        <f>IF(D24=0,0,(IF(D24=1,SUMIF(ТарифыС!$O:$O,AB25,ТарифыС!$S:$S))))</f>
        <v>0</v>
      </c>
      <c r="E25" s="157">
        <f>IF(E24=0,0,(IF(E24=1,SUMIF(ТарифыС!$O:$O,AC25,ТарифыС!$S:$S))))</f>
        <v>0</v>
      </c>
      <c r="F25" s="157">
        <f>IF(F24=0,0,(IF(F24=1,SUMIF(ТарифыС!$O:$O,AD25,ТарифыС!$S:$S))))</f>
        <v>0</v>
      </c>
      <c r="G25" s="157">
        <f>IF(G24=0,0,(IF(G24=1,SUMIF(ТарифыС!$O:$O,AE25,ТарифыС!$S:$S))))</f>
        <v>0</v>
      </c>
      <c r="H25" s="157">
        <f>IF(H24=0,0,(IF(H24=1,SUMIF(ТарифыС!$O:$O,AF25,ТарифыС!$S:$S))))</f>
        <v>0</v>
      </c>
      <c r="I25" s="157">
        <f>IF(I24=0,0,(IF(I24=1,SUMIF(ТарифыС!$O:$O,AG25,ТарифыС!$S:$S))))</f>
        <v>0</v>
      </c>
      <c r="J25" s="157">
        <f>IF(J24=0,0,(IF(J24=1,SUMIF(ТарифыС!$O:$O,AH25,ТарифыС!$S:$S))))</f>
        <v>0</v>
      </c>
      <c r="K25" s="157">
        <f>IF(K24=0,0,(IF(K24=1,SUMIF(ТарифыС!$O:$O,AI25,ТарифыС!$S:$S))))</f>
        <v>0</v>
      </c>
      <c r="L25" s="157">
        <f>IF(L24=0,0,(IF(L24=1,SUMIF(ТарифыС!$O:$O,AJ25,ТарифыС!$S:$S))))</f>
        <v>0</v>
      </c>
      <c r="M25" s="157">
        <f>IF(M24=0,0,(IF(M24=1,SUMIF(ТарифыС!$O:$O,AK25,ТарифыС!$S:$S))))</f>
        <v>0</v>
      </c>
      <c r="N25" s="157">
        <f>IF(N24=0,0,(IF(N24=1,SUMIF(ТарифыС!$O:$O,AL25,ТарифыС!$S:$S))))</f>
        <v>0</v>
      </c>
      <c r="O25" s="157">
        <f>IF(O24=0,0,(IF(O24=1,SUMIF(ТарифыС!$O:$O,AM25,ТарифыС!$S:$S))))</f>
        <v>0</v>
      </c>
      <c r="P25" s="157">
        <f>IF(P24=0,0,(IF(P24=1,SUMIF(ТарифыС!$O:$O,AN25,ТарифыС!$S:$S))))</f>
        <v>0</v>
      </c>
      <c r="Q25" s="171">
        <f>IF(Q24=0,0,(IF(Q24=1,SUMIF(ТарифыС!$O:$O,AO25,ТарифыС!$S:$S))))</f>
        <v>0</v>
      </c>
      <c r="R25" s="75"/>
      <c r="S25" s="75"/>
      <c r="T25" s="75"/>
      <c r="U25" s="75"/>
      <c r="V25" s="75"/>
      <c r="W25" s="75"/>
      <c r="X25" s="75"/>
      <c r="Z25" s="10" t="s">
        <v>69</v>
      </c>
      <c r="AA25" s="29" t="s">
        <v>52</v>
      </c>
      <c r="AB25" s="99" t="str">
        <f>CONCATENATE(E2,E3,E4,$AA$25,$Z$25)</f>
        <v>Фургон хлебный сэндвич3Газельсваркадверной проём</v>
      </c>
      <c r="AC25" s="99" t="str">
        <f t="shared" ref="AC25:AO25" si="19">CONCATENATE(F2,F3,F4,$AA$25,$Z$25)</f>
        <v>Фургон хлебный сэндвич4Газельсваркадверной проём</v>
      </c>
      <c r="AD25" s="99" t="str">
        <f t="shared" si="19"/>
        <v>Фургон хлебный сэндвич5Газельсваркадверной проём</v>
      </c>
      <c r="AE25" s="99" t="str">
        <f t="shared" si="19"/>
        <v>Фургон хлебный сэндвич6Газельсваркадверной проём</v>
      </c>
      <c r="AF25" s="99" t="str">
        <f t="shared" si="19"/>
        <v>7Газельсваркадверной проём</v>
      </c>
      <c r="AG25" s="99" t="str">
        <f t="shared" si="19"/>
        <v>Фургон хлебный сэндвич2Газонсваркадверной проём</v>
      </c>
      <c r="AH25" s="99" t="str">
        <f t="shared" si="19"/>
        <v>Фургон хлебный сэндвич3Газонсваркадверной проём</v>
      </c>
      <c r="AI25" s="99" t="str">
        <f t="shared" si="19"/>
        <v>Фургон хлебный сэндвич4Газонсваркадверной проём</v>
      </c>
      <c r="AJ25" s="99" t="str">
        <f t="shared" si="19"/>
        <v>Фургон хлебный сэндвич5Газонсваркадверной проём</v>
      </c>
      <c r="AK25" s="99" t="str">
        <f t="shared" si="19"/>
        <v>Фургон хлебный сэндвич6Газонсваркадверной проём</v>
      </c>
      <c r="AL25" s="99" t="str">
        <f t="shared" si="19"/>
        <v>Фургон хлебный сэндвич7Газонсваркадверной проём</v>
      </c>
      <c r="AM25" s="99" t="str">
        <f t="shared" si="19"/>
        <v>Фургон хлебный сэндвич4Газонсваркадверной проём</v>
      </c>
      <c r="AN25" s="99" t="str">
        <f t="shared" si="19"/>
        <v>Фургон хлебный сэндвич7Газонсваркадверной проём</v>
      </c>
      <c r="AO25" s="99" t="str">
        <f t="shared" si="19"/>
        <v>сваркадверной проём</v>
      </c>
    </row>
    <row r="26" spans="2:41">
      <c r="B26" s="244" t="s">
        <v>83</v>
      </c>
      <c r="C26" s="128" t="s">
        <v>71</v>
      </c>
      <c r="D26" s="109">
        <f>IF(D27=0,0,(IF(D27=1,SUMIF(ТарифыС!$O:$O,AB28,ТарифыС!$Q:$Q))))</f>
        <v>0</v>
      </c>
      <c r="E26" s="109">
        <f>IF(E27=0,0,(IF(E27=1,SUMIF(ТарифыС!$O:$O,AC28,ТарифыС!$Q:$Q))))</f>
        <v>5.6</v>
      </c>
      <c r="F26" s="109">
        <f>IF(F27=0,0,(IF(F27=1,SUMIF(ТарифыС!$O:$O,AD28,ТарифыС!$Q:$Q))))</f>
        <v>5.6</v>
      </c>
      <c r="G26" s="109">
        <f>IF(G27=0,0,(IF(G27=1,SUMIF(ТарифыС!$O:$O,AE28,ТарифыС!$Q:$Q))))</f>
        <v>5.6</v>
      </c>
      <c r="H26" s="109">
        <f>IF(H27=0,0,(IF(H27=1,SUMIF(ТарифыС!$O:$O,AF28,ТарифыС!$Q:$Q))))</f>
        <v>0</v>
      </c>
      <c r="I26" s="109">
        <f>IF(I27=0,0,(IF(I27=1,SUMIF(ТарифыС!$O:$O,AG28,ТарифыС!$Q:$Q))))</f>
        <v>0</v>
      </c>
      <c r="J26" s="109">
        <f>IF(J27=0,0,(IF(J27=1,SUMIF(ТарифыС!$O:$O,AH28,ТарифыС!$Q:$Q))))</f>
        <v>0</v>
      </c>
      <c r="K26" s="109">
        <f>IF(K27=0,0,(IF(K27=1,SUMIF(ТарифыС!$O:$O,AI28,ТарифыС!$Q:$Q))))</f>
        <v>0</v>
      </c>
      <c r="L26" s="109">
        <f>IF(L27=0,0,(IF(L27=1,SUMIF(ТарифыС!$O:$O,AJ28,ТарифыС!$Q:$Q))))</f>
        <v>0</v>
      </c>
      <c r="M26" s="109">
        <f>IF(M27=0,0,(IF(M27=1,SUMIF(ТарифыС!$O:$O,AK28,ТарифыС!$Q:$Q))))</f>
        <v>0</v>
      </c>
      <c r="N26" s="109">
        <f>IF(N27=0,0,(IF(N27=1,SUMIF(ТарифыС!$O:$O,AL28,ТарифыС!$Q:$Q))))</f>
        <v>0</v>
      </c>
      <c r="O26" s="109">
        <f>IF(O27=0,0,(IF(O27=1,SUMIF(ТарифыС!$O:$O,AM28,ТарифыС!$Q:$Q))))</f>
        <v>0</v>
      </c>
      <c r="P26" s="109">
        <f>IF(P27=0,0,(IF(P27=1,SUMIF(ТарифыС!$O:$O,AN28,ТарифыС!$Q:$Q))))</f>
        <v>0</v>
      </c>
      <c r="Q26" s="167">
        <f>IF(Q27=0,0,(IF(Q27=1,SUMIF(ТарифыС!$O:$O,AO28,ТарифыС!$Q:$Q))))</f>
        <v>0</v>
      </c>
      <c r="R26" s="75"/>
      <c r="S26" s="75"/>
      <c r="T26" s="75"/>
      <c r="U26" s="75"/>
      <c r="V26" s="75"/>
      <c r="W26" s="75"/>
      <c r="X26" s="75"/>
      <c r="Z26" s="21"/>
      <c r="AA26" s="21"/>
      <c r="AB26" s="100"/>
      <c r="AC26" s="33"/>
    </row>
    <row r="27" spans="2:41">
      <c r="B27" s="245"/>
      <c r="C27" s="168" t="s">
        <v>106</v>
      </c>
      <c r="D27" s="155">
        <v>1</v>
      </c>
      <c r="E27" s="155">
        <v>1</v>
      </c>
      <c r="F27" s="155">
        <v>1</v>
      </c>
      <c r="G27" s="155">
        <v>1</v>
      </c>
      <c r="H27" s="155">
        <v>1</v>
      </c>
      <c r="I27" s="155">
        <v>1</v>
      </c>
      <c r="J27" s="155">
        <v>1</v>
      </c>
      <c r="K27" s="155">
        <v>1</v>
      </c>
      <c r="L27" s="155">
        <v>1</v>
      </c>
      <c r="M27" s="155">
        <v>1</v>
      </c>
      <c r="N27" s="155"/>
      <c r="O27" s="155"/>
      <c r="P27" s="155"/>
      <c r="Q27" s="169"/>
      <c r="R27" s="75"/>
      <c r="S27" s="75"/>
      <c r="T27" s="75"/>
      <c r="U27" s="75"/>
      <c r="V27" s="75"/>
      <c r="W27" s="75"/>
      <c r="X27" s="75"/>
      <c r="Z27" s="21"/>
      <c r="AA27" s="21"/>
      <c r="AB27" s="100"/>
      <c r="AC27" s="33"/>
    </row>
    <row r="28" spans="2:41" ht="14.25" customHeight="1" thickBot="1">
      <c r="B28" s="246"/>
      <c r="C28" s="136" t="s">
        <v>20</v>
      </c>
      <c r="D28" s="157">
        <f>IF(D27=0,0,(IF(D27=1,SUMIF(ТарифыС!$O:$O,AB28,ТарифыС!$S:$S))))</f>
        <v>0</v>
      </c>
      <c r="E28" s="157">
        <f>IF(E27=0,0,(IF(E27=1,SUMIF(ТарифыС!$O:$O,AC28,ТарифыС!$S:$S))))</f>
        <v>0</v>
      </c>
      <c r="F28" s="157">
        <f>IF(F27=0,0,(IF(F27=1,SUMIF(ТарифыС!$O:$O,AD28,ТарифыС!$S:$S))))</f>
        <v>0</v>
      </c>
      <c r="G28" s="157">
        <f>IF(G27=0,0,(IF(G27=1,SUMIF(ТарифыС!$O:$O,AE28,ТарифыС!$S:$S))))</f>
        <v>0</v>
      </c>
      <c r="H28" s="157">
        <f>IF(H27=0,0,(IF(H27=1,SUMIF(ТарифыС!$O:$O,AF28,ТарифыС!$S:$S))))</f>
        <v>0</v>
      </c>
      <c r="I28" s="157">
        <f>IF(I27=0,0,(IF(I27=1,SUMIF(ТарифыС!$O:$O,AG28,ТарифыС!$S:$S))))</f>
        <v>0</v>
      </c>
      <c r="J28" s="157">
        <f>IF(J27=0,0,(IF(J27=1,SUMIF(ТарифыС!$O:$O,AH28,ТарифыС!$S:$S))))</f>
        <v>0</v>
      </c>
      <c r="K28" s="157">
        <f>IF(K27=0,0,(IF(K27=1,SUMIF(ТарифыС!$O:$O,AI28,ТарифыС!$S:$S))))</f>
        <v>0</v>
      </c>
      <c r="L28" s="157">
        <f>IF(L27=0,0,(IF(L27=1,SUMIF(ТарифыС!$O:$O,AJ28,ТарифыС!$S:$S))))</f>
        <v>0</v>
      </c>
      <c r="M28" s="157">
        <f>IF(M27=0,0,(IF(M27=1,SUMIF(ТарифыС!$O:$O,AK28,ТарифыС!$S:$S))))</f>
        <v>0</v>
      </c>
      <c r="N28" s="157">
        <f>IF(N27=0,0,(IF(N27=1,SUMIF(ТарифыС!$O:$O,AL28,ТарифыС!$S:$S))))</f>
        <v>0</v>
      </c>
      <c r="O28" s="157">
        <f>IF(O27=0,0,(IF(O27=1,SUMIF(ТарифыС!$O:$O,AM28,ТарифыС!$S:$S))))</f>
        <v>0</v>
      </c>
      <c r="P28" s="157">
        <f>IF(P27=0,0,(IF(P27=1,SUMIF(ТарифыС!$O:$O,AN28,ТарифыС!$S:$S))))</f>
        <v>0</v>
      </c>
      <c r="Q28" s="171">
        <f>IF(Q27=0,0,(IF(Q27=1,SUMIF(ТарифыС!$O:$O,AO28,ТарифыС!$S:$S))))</f>
        <v>0</v>
      </c>
      <c r="R28" s="75"/>
      <c r="S28" s="75"/>
      <c r="T28" s="75"/>
      <c r="U28" s="75"/>
      <c r="V28" s="75"/>
      <c r="W28" s="75"/>
      <c r="X28" s="75"/>
      <c r="Z28" s="52" t="s">
        <v>82</v>
      </c>
      <c r="AA28" s="6" t="s">
        <v>52</v>
      </c>
      <c r="AB28" s="99" t="str">
        <f>CONCATENATE(D2,D3,D4,$AA$28,$Z$28)</f>
        <v>Фургон хлебный сэндвич2Газельсваркапротивоподкатный брус</v>
      </c>
      <c r="AC28" s="99" t="str">
        <f t="shared" ref="AC28:AO28" si="20">CONCATENATE(E2,E3,E4,$AA$28,$Z$28)</f>
        <v>Фургон хлебный сэндвич3Газельсваркапротивоподкатный брус</v>
      </c>
      <c r="AD28" s="99" t="str">
        <f t="shared" si="20"/>
        <v>Фургон хлебный сэндвич4Газельсваркапротивоподкатный брус</v>
      </c>
      <c r="AE28" s="99" t="str">
        <f t="shared" si="20"/>
        <v>Фургон хлебный сэндвич5Газельсваркапротивоподкатный брус</v>
      </c>
      <c r="AF28" s="99" t="str">
        <f t="shared" si="20"/>
        <v>Фургон хлебный сэндвич6Газельсваркапротивоподкатный брус</v>
      </c>
      <c r="AG28" s="99" t="str">
        <f t="shared" si="20"/>
        <v>7Газельсваркапротивоподкатный брус</v>
      </c>
      <c r="AH28" s="99" t="str">
        <f t="shared" si="20"/>
        <v>Фургон хлебный сэндвич2Газонсваркапротивоподкатный брус</v>
      </c>
      <c r="AI28" s="99" t="str">
        <f t="shared" si="20"/>
        <v>Фургон хлебный сэндвич3Газонсваркапротивоподкатный брус</v>
      </c>
      <c r="AJ28" s="99" t="str">
        <f t="shared" si="20"/>
        <v>Фургон хлебный сэндвич4Газонсваркапротивоподкатный брус</v>
      </c>
      <c r="AK28" s="99" t="str">
        <f t="shared" si="20"/>
        <v>Фургон хлебный сэндвич5Газонсваркапротивоподкатный брус</v>
      </c>
      <c r="AL28" s="99" t="str">
        <f t="shared" si="20"/>
        <v>Фургон хлебный сэндвич6Газонсваркапротивоподкатный брус</v>
      </c>
      <c r="AM28" s="99" t="str">
        <f t="shared" si="20"/>
        <v>Фургон хлебный сэндвич7Газонсваркапротивоподкатный брус</v>
      </c>
      <c r="AN28" s="99" t="str">
        <f t="shared" si="20"/>
        <v>Фургон хлебный сэндвич4Газонсваркапротивоподкатный брус</v>
      </c>
      <c r="AO28" s="99" t="str">
        <f t="shared" si="20"/>
        <v>Фургон хлебный сэндвич7Газонсваркапротивоподкатный брус</v>
      </c>
    </row>
    <row r="29" spans="2:41">
      <c r="B29" s="244" t="s">
        <v>9</v>
      </c>
      <c r="C29" s="128" t="s">
        <v>71</v>
      </c>
      <c r="D29" s="109">
        <f>IF(D30=0,0,(IF(D30=1,SUMIF(ТарифыС!$O:$O,AB31,ТарифыС!$Q:$Q))))</f>
        <v>0</v>
      </c>
      <c r="E29" s="109">
        <f>IF(E30=0,0,(IF(E30=1,SUMIF(ТарифыС!$O:$O,AC31,ТарифыС!$Q:$Q))))</f>
        <v>0</v>
      </c>
      <c r="F29" s="109">
        <f>IF(F30=0,0,(IF(F30=1,SUMIF(ТарифыС!$O:$O,AD31,ТарифыС!$Q:$Q))))</f>
        <v>0</v>
      </c>
      <c r="G29" s="109">
        <f>IF(G30=0,0,(IF(G30=1,SUMIF(ТарифыС!$O:$O,AE31,ТарифыС!$Q:$Q))))</f>
        <v>0</v>
      </c>
      <c r="H29" s="109">
        <f>IF(H30=0,0,(IF(H30=1,SUMIF(ТарифыС!$O:$O,AF31,ТарифыС!$Q:$Q))))</f>
        <v>0</v>
      </c>
      <c r="I29" s="109">
        <f>IF(I30=0,0,(IF(I30=1,SUMIF(ТарифыС!$O:$O,AG31,ТарифыС!$Q:$Q))))</f>
        <v>0</v>
      </c>
      <c r="J29" s="109">
        <f>IF(J30=0,0,(IF(J30=1,SUMIF(ТарифыС!$O:$O,AH31,ТарифыС!$Q:$Q))))</f>
        <v>0</v>
      </c>
      <c r="K29" s="109">
        <f>IF(K30=0,0,(IF(K30=1,SUMIF(ТарифыС!$O:$O,AI31,ТарифыС!$Q:$Q))))</f>
        <v>0</v>
      </c>
      <c r="L29" s="109">
        <f>IF(L30=0,0,(IF(L30=1,SUMIF(ТарифыС!$O:$O,AJ31,ТарифыС!$Q:$Q))))</f>
        <v>0</v>
      </c>
      <c r="M29" s="109">
        <f>IF(M30=0,0,(IF(M30=1,SUMIF(ТарифыС!$O:$O,AK31,ТарифыС!$Q:$Q))))</f>
        <v>0</v>
      </c>
      <c r="N29" s="109">
        <f>IF(N30=0,0,(IF(N30=1,SUMIF(ТарифыС!$O:$O,AL31,ТарифыС!$Q:$Q))))</f>
        <v>0</v>
      </c>
      <c r="O29" s="109">
        <f>IF(O30=0,0,(IF(O30=1,SUMIF(ТарифыС!$O:$O,AM31,ТарифыС!$Q:$Q))))</f>
        <v>0</v>
      </c>
      <c r="P29" s="109">
        <f>IF(P30=0,0,(IF(P30=1,SUMIF(ТарифыС!$O:$O,AN31,ТарифыС!$Q:$Q))))</f>
        <v>0</v>
      </c>
      <c r="Q29" s="167">
        <f>IF(Q30=0,0,(IF(Q30=1,SUMIF(ТарифыС!$O:$O,AO31,ТарифыС!$Q:$Q))))</f>
        <v>0</v>
      </c>
      <c r="R29" s="75"/>
      <c r="S29" s="75"/>
      <c r="T29" s="75"/>
      <c r="U29" s="75"/>
      <c r="V29" s="75"/>
      <c r="W29" s="75"/>
      <c r="X29" s="75"/>
      <c r="Z29" s="21"/>
      <c r="AA29" s="21"/>
      <c r="AB29" s="100"/>
      <c r="AC29" s="33"/>
    </row>
    <row r="30" spans="2:41">
      <c r="B30" s="245"/>
      <c r="C30" s="168" t="s">
        <v>106</v>
      </c>
      <c r="D30" s="155">
        <v>1</v>
      </c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69"/>
      <c r="R30" s="75"/>
      <c r="S30" s="75"/>
      <c r="T30" s="75"/>
      <c r="U30" s="75"/>
      <c r="V30" s="75"/>
      <c r="W30" s="75"/>
      <c r="X30" s="75"/>
      <c r="Z30" s="21"/>
      <c r="AA30" s="21"/>
      <c r="AB30" s="100"/>
      <c r="AC30" s="33"/>
    </row>
    <row r="31" spans="2:41" ht="15.75" customHeight="1" thickBot="1">
      <c r="B31" s="246"/>
      <c r="C31" s="136" t="s">
        <v>20</v>
      </c>
      <c r="D31" s="157">
        <f>IF(D30=0,0,(IF(D30=1,SUMIF(ТарифыС!$O:$O,AB31,ТарифыС!$S:$S))))</f>
        <v>0</v>
      </c>
      <c r="E31" s="157">
        <f>IF(E30=0,0,(IF(E30=1,SUMIF(ТарифыС!$O:$O,AC31,ТарифыС!$S:$S))))</f>
        <v>0</v>
      </c>
      <c r="F31" s="157">
        <f>IF(F30=0,0,(IF(F30=1,SUMIF(ТарифыС!$O:$O,AD31,ТарифыС!$S:$S))))</f>
        <v>0</v>
      </c>
      <c r="G31" s="157">
        <f>IF(G30=0,0,(IF(G30=1,SUMIF(ТарифыС!$O:$O,AE31,ТарифыС!$S:$S))))</f>
        <v>0</v>
      </c>
      <c r="H31" s="157">
        <f>IF(H30=0,0,(IF(H30=1,SUMIF(ТарифыС!$O:$O,AF31,ТарифыС!$S:$S))))</f>
        <v>0</v>
      </c>
      <c r="I31" s="157">
        <f>IF(I30=0,0,(IF(I30=1,SUMIF(ТарифыС!$O:$O,AG31,ТарифыС!$S:$S))))</f>
        <v>0</v>
      </c>
      <c r="J31" s="157">
        <f>IF(J30=0,0,(IF(J30=1,SUMIF(ТарифыС!$O:$O,AH31,ТарифыС!$S:$S))))</f>
        <v>0</v>
      </c>
      <c r="K31" s="157">
        <f>IF(K30=0,0,(IF(K30=1,SUMIF(ТарифыС!$O:$O,AI31,ТарифыС!$S:$S))))</f>
        <v>0</v>
      </c>
      <c r="L31" s="157">
        <f>IF(L30=0,0,(IF(L30=1,SUMIF(ТарифыС!$O:$O,AJ31,ТарифыС!$S:$S))))</f>
        <v>0</v>
      </c>
      <c r="M31" s="157">
        <f>IF(M30=0,0,(IF(M30=1,SUMIF(ТарифыС!$O:$O,AK31,ТарифыС!$S:$S))))</f>
        <v>0</v>
      </c>
      <c r="N31" s="157">
        <f>IF(N30=0,0,(IF(N30=1,SUMIF(ТарифыС!$O:$O,AL31,ТарифыС!$S:$S))))</f>
        <v>0</v>
      </c>
      <c r="O31" s="157">
        <f>IF(O30=0,0,(IF(O30=1,SUMIF(ТарифыС!$O:$O,AM31,ТарифыС!$S:$S))))</f>
        <v>0</v>
      </c>
      <c r="P31" s="157">
        <f>IF(P30=0,0,(IF(P30=1,SUMIF(ТарифыС!$O:$O,AN31,ТарифыС!$S:$S))))</f>
        <v>0</v>
      </c>
      <c r="Q31" s="171">
        <f>IF(Q30=0,0,(IF(Q30=1,SUMIF(ТарифыС!$O:$O,AO31,ТарифыС!$S:$S))))</f>
        <v>0</v>
      </c>
      <c r="R31" s="75"/>
      <c r="S31" s="75"/>
      <c r="T31" s="75"/>
      <c r="U31" s="75"/>
      <c r="V31" s="75"/>
      <c r="W31" s="75"/>
      <c r="X31" s="75"/>
      <c r="Z31" s="10" t="s">
        <v>80</v>
      </c>
      <c r="AA31" s="29" t="s">
        <v>52</v>
      </c>
      <c r="AB31" s="99" t="str">
        <f>CONCATENATE(E2,E3,E4,$AA$31,$Z$31)</f>
        <v>Фургон хлебный сэндвич3Газельсваркакронштейны боковой защиты</v>
      </c>
      <c r="AC31" s="99" t="str">
        <f t="shared" ref="AC31:AO31" si="21">CONCATENATE(F2,F3,F4,$AA$31,$Z$31)</f>
        <v>Фургон хлебный сэндвич4Газельсваркакронштейны боковой защиты</v>
      </c>
      <c r="AD31" s="99" t="str">
        <f t="shared" si="21"/>
        <v>Фургон хлебный сэндвич5Газельсваркакронштейны боковой защиты</v>
      </c>
      <c r="AE31" s="99" t="str">
        <f t="shared" si="21"/>
        <v>Фургон хлебный сэндвич6Газельсваркакронштейны боковой защиты</v>
      </c>
      <c r="AF31" s="99" t="str">
        <f t="shared" si="21"/>
        <v>7Газельсваркакронштейны боковой защиты</v>
      </c>
      <c r="AG31" s="99" t="str">
        <f t="shared" si="21"/>
        <v>Фургон хлебный сэндвич2Газонсваркакронштейны боковой защиты</v>
      </c>
      <c r="AH31" s="99" t="str">
        <f t="shared" si="21"/>
        <v>Фургон хлебный сэндвич3Газонсваркакронштейны боковой защиты</v>
      </c>
      <c r="AI31" s="99" t="str">
        <f t="shared" si="21"/>
        <v>Фургон хлебный сэндвич4Газонсваркакронштейны боковой защиты</v>
      </c>
      <c r="AJ31" s="99" t="str">
        <f t="shared" si="21"/>
        <v>Фургон хлебный сэндвич5Газонсваркакронштейны боковой защиты</v>
      </c>
      <c r="AK31" s="99" t="str">
        <f t="shared" si="21"/>
        <v>Фургон хлебный сэндвич6Газонсваркакронштейны боковой защиты</v>
      </c>
      <c r="AL31" s="99" t="str">
        <f t="shared" si="21"/>
        <v>Фургон хлебный сэндвич7Газонсваркакронштейны боковой защиты</v>
      </c>
      <c r="AM31" s="99" t="str">
        <f t="shared" si="21"/>
        <v>Фургон хлебный сэндвич4Газонсваркакронштейны боковой защиты</v>
      </c>
      <c r="AN31" s="99" t="str">
        <f t="shared" si="21"/>
        <v>Фургон хлебный сэндвич7Газонсваркакронштейны боковой защиты</v>
      </c>
      <c r="AO31" s="99" t="str">
        <f t="shared" si="21"/>
        <v>сваркакронштейны боковой защиты</v>
      </c>
    </row>
    <row r="32" spans="2:41">
      <c r="B32" s="255" t="s">
        <v>58</v>
      </c>
      <c r="C32" s="110" t="s">
        <v>71</v>
      </c>
      <c r="D32" s="109">
        <f>IF(D33=0,0,(IF(D33=1,SUMIF(ТарифыС!$O:$O,AB34,ТарифыС!$Q:$Q))))</f>
        <v>0</v>
      </c>
      <c r="E32" s="109">
        <f>IF(E33=0,0,(IF(E33=1,SUMIF(ТарифыС!$O:$O,AC34,ТарифыС!$Q:$Q))))</f>
        <v>33</v>
      </c>
      <c r="F32" s="109">
        <f>IF(F33=0,0,(IF(F33=1,SUMIF(ТарифыС!$O:$O,AD34,ТарифыС!$Q:$Q))))</f>
        <v>49</v>
      </c>
      <c r="G32" s="109">
        <f>IF(G33=0,0,(IF(G33=1,SUMIF(ТарифыС!$O:$O,AE34,ТарифыС!$Q:$Q))))</f>
        <v>49</v>
      </c>
      <c r="H32" s="109">
        <f>IF(H33=0,0,(IF(H33=1,SUMIF(ТарифыС!$O:$O,AF34,ТарифыС!$Q:$Q))))</f>
        <v>0</v>
      </c>
      <c r="I32" s="109">
        <f>IF(I33=0,0,(IF(I33=1,SUMIF(ТарифыС!$O:$O,AG34,ТарифыС!$Q:$Q))))</f>
        <v>0</v>
      </c>
      <c r="J32" s="109">
        <f>IF(J33=0,0,(IF(J33=1,SUMIF(ТарифыС!$O:$O,AH34,ТарифыС!$Q:$Q))))</f>
        <v>0</v>
      </c>
      <c r="K32" s="109">
        <f>IF(K33=0,0,(IF(K33=1,SUMIF(ТарифыС!$O:$O,AI34,ТарифыС!$Q:$Q))))</f>
        <v>0</v>
      </c>
      <c r="L32" s="109">
        <f>IF(L33=0,0,(IF(L33=1,SUMIF(ТарифыС!$O:$O,AJ34,ТарифыС!$Q:$Q))))</f>
        <v>0</v>
      </c>
      <c r="M32" s="109">
        <f>IF(M33=0,0,(IF(M33=1,SUMIF(ТарифыС!$O:$O,AK34,ТарифыС!$Q:$Q))))</f>
        <v>0</v>
      </c>
      <c r="N32" s="109">
        <f>IF(N33=0,0,(IF(N33=1,SUMIF(ТарифыС!$O:$O,AL34,ТарифыС!$Q:$Q))))</f>
        <v>0</v>
      </c>
      <c r="O32" s="109">
        <f>IF(O33=0,0,(IF(O33=1,SUMIF(ТарифыС!$O:$O,AM34,ТарифыС!$Q:$Q))))</f>
        <v>0</v>
      </c>
      <c r="P32" s="109">
        <f>IF(P33=0,0,(IF(P33=1,SUMIF(ТарифыС!$O:$O,AN34,ТарифыС!$Q:$Q))))</f>
        <v>0</v>
      </c>
      <c r="Q32" s="167">
        <f>IF(Q33=0,0,(IF(Q33=1,SUMIF(ТарифыС!$O:$O,AO34,ТарифыС!$Q:$Q))))</f>
        <v>0</v>
      </c>
      <c r="R32" s="75"/>
      <c r="S32" s="75"/>
      <c r="T32" s="75"/>
      <c r="U32" s="75"/>
      <c r="V32" s="75"/>
      <c r="W32" s="75"/>
      <c r="X32" s="75"/>
      <c r="Z32" s="21"/>
      <c r="AA32" s="21"/>
      <c r="AB32" s="100"/>
      <c r="AC32" s="33"/>
    </row>
    <row r="33" spans="2:43">
      <c r="B33" s="264"/>
      <c r="C33" s="168" t="s">
        <v>106</v>
      </c>
      <c r="D33" s="155">
        <v>1</v>
      </c>
      <c r="E33" s="155">
        <v>1</v>
      </c>
      <c r="F33" s="155">
        <v>1</v>
      </c>
      <c r="G33" s="155">
        <v>1</v>
      </c>
      <c r="H33" s="155">
        <v>1</v>
      </c>
      <c r="I33" s="155"/>
      <c r="J33" s="155"/>
      <c r="K33" s="155"/>
      <c r="L33" s="155"/>
      <c r="M33" s="155"/>
      <c r="N33" s="155"/>
      <c r="O33" s="155"/>
      <c r="P33" s="155"/>
      <c r="Q33" s="169"/>
      <c r="R33" s="75"/>
      <c r="S33" s="75"/>
      <c r="T33" s="75"/>
      <c r="U33" s="75"/>
      <c r="V33" s="75"/>
      <c r="W33" s="75"/>
      <c r="X33" s="75"/>
      <c r="Z33" s="21"/>
      <c r="AA33" s="21"/>
      <c r="AB33" s="100"/>
      <c r="AC33" s="33"/>
    </row>
    <row r="34" spans="2:43" ht="15.75" thickBot="1">
      <c r="B34" s="265"/>
      <c r="C34" s="139" t="s">
        <v>20</v>
      </c>
      <c r="D34" s="153">
        <f>IF(D33=0,0,(IF(D33=1,SUMIF(ТарифыС!$O:$O,AB34,ТарифыС!$S:$S))))</f>
        <v>0</v>
      </c>
      <c r="E34" s="153">
        <f>IF(E33=0,0,(IF(E33=1,SUMIF(ТарифыС!$O:$O,AC34,ТарифыС!$S:$S))))</f>
        <v>0</v>
      </c>
      <c r="F34" s="153">
        <f>IF(F33=0,0,(IF(F33=1,SUMIF(ТарифыС!$O:$O,AD34,ТарифыС!$S:$S))))</f>
        <v>0</v>
      </c>
      <c r="G34" s="153">
        <f>IF(G33=0,0,(IF(G33=1,SUMIF(ТарифыС!$O:$O,AE34,ТарифыС!$S:$S))))</f>
        <v>0</v>
      </c>
      <c r="H34" s="153">
        <f>IF(H33=0,0,(IF(H33=1,SUMIF(ТарифыС!$O:$O,AF34,ТарифыС!$S:$S))))</f>
        <v>0</v>
      </c>
      <c r="I34" s="153">
        <f>IF(I33=0,0,(IF(I33=1,SUMIF(ТарифыС!$O:$O,AG34,ТарифыС!$S:$S))))</f>
        <v>0</v>
      </c>
      <c r="J34" s="153">
        <f>IF(J33=0,0,(IF(J33=1,SUMIF(ТарифыС!$O:$O,AH34,ТарифыС!$S:$S))))</f>
        <v>0</v>
      </c>
      <c r="K34" s="153">
        <f>IF(K33=0,0,(IF(K33=1,SUMIF(ТарифыС!$O:$O,AI34,ТарифыС!$S:$S))))</f>
        <v>0</v>
      </c>
      <c r="L34" s="153">
        <f>IF(L33=0,0,(IF(L33=1,SUMIF(ТарифыС!$O:$O,AJ34,ТарифыС!$S:$S))))</f>
        <v>0</v>
      </c>
      <c r="M34" s="153">
        <f>IF(M33=0,0,(IF(M33=1,SUMIF(ТарифыС!$O:$O,AK34,ТарифыС!$S:$S))))</f>
        <v>0</v>
      </c>
      <c r="N34" s="153">
        <f>IF(N33=0,0,(IF(N33=1,SUMIF(ТарифыС!$O:$O,AL34,ТарифыС!$S:$S))))</f>
        <v>0</v>
      </c>
      <c r="O34" s="153">
        <f>IF(O33=0,0,(IF(O33=1,SUMIF(ТарифыС!$O:$O,AM34,ТарифыС!$S:$S))))</f>
        <v>0</v>
      </c>
      <c r="P34" s="153">
        <f>IF(P33=0,0,(IF(P33=1,SUMIF(ТарифыС!$O:$O,AN34,ТарифыС!$S:$S))))</f>
        <v>0</v>
      </c>
      <c r="Q34" s="170">
        <f>IF(Q33=0,0,(IF(Q33=1,SUMIF(ТарифыС!$O:$O,AO34,ТарифыС!$S:$S))))</f>
        <v>0</v>
      </c>
      <c r="R34" s="75"/>
      <c r="S34" s="75"/>
      <c r="T34" s="75"/>
      <c r="U34" s="75"/>
      <c r="V34" s="75"/>
      <c r="W34" s="75"/>
      <c r="X34" s="75"/>
      <c r="Z34" s="52" t="s">
        <v>70</v>
      </c>
      <c r="AA34" s="6" t="s">
        <v>52</v>
      </c>
      <c r="AB34" s="99" t="str">
        <f>CONCATENATE(D2,D3,D4,$AA$34,$Z$34)</f>
        <v>Фургон хлебный сэндвич2Газельсваркафермы</v>
      </c>
      <c r="AC34" s="99" t="str">
        <f t="shared" ref="AC34:AO34" si="22">CONCATENATE(E2,E3,E4,$AA$34,$Z$34)</f>
        <v>Фургон хлебный сэндвич3Газельсваркафермы</v>
      </c>
      <c r="AD34" s="99" t="str">
        <f t="shared" si="22"/>
        <v>Фургон хлебный сэндвич4Газельсваркафермы</v>
      </c>
      <c r="AE34" s="99" t="str">
        <f t="shared" si="22"/>
        <v>Фургон хлебный сэндвич5Газельсваркафермы</v>
      </c>
      <c r="AF34" s="99" t="str">
        <f t="shared" si="22"/>
        <v>Фургон хлебный сэндвич6Газельсваркафермы</v>
      </c>
      <c r="AG34" s="99" t="str">
        <f t="shared" si="22"/>
        <v>7Газельсваркафермы</v>
      </c>
      <c r="AH34" s="99" t="str">
        <f t="shared" si="22"/>
        <v>Фургон хлебный сэндвич2Газонсваркафермы</v>
      </c>
      <c r="AI34" s="99" t="str">
        <f t="shared" si="22"/>
        <v>Фургон хлебный сэндвич3Газонсваркафермы</v>
      </c>
      <c r="AJ34" s="99" t="str">
        <f t="shared" si="22"/>
        <v>Фургон хлебный сэндвич4Газонсваркафермы</v>
      </c>
      <c r="AK34" s="99" t="str">
        <f t="shared" si="22"/>
        <v>Фургон хлебный сэндвич5Газонсваркафермы</v>
      </c>
      <c r="AL34" s="99" t="str">
        <f t="shared" si="22"/>
        <v>Фургон хлебный сэндвич6Газонсваркафермы</v>
      </c>
      <c r="AM34" s="99" t="str">
        <f t="shared" si="22"/>
        <v>Фургон хлебный сэндвич7Газонсваркафермы</v>
      </c>
      <c r="AN34" s="99" t="str">
        <f t="shared" si="22"/>
        <v>Фургон хлебный сэндвич4Газонсваркафермы</v>
      </c>
      <c r="AO34" s="99" t="str">
        <f t="shared" si="22"/>
        <v>Фургон хлебный сэндвич7Газонсваркафермы</v>
      </c>
    </row>
    <row r="35" spans="2:43" ht="15.75" thickBot="1">
      <c r="B35" s="16" t="s">
        <v>90</v>
      </c>
      <c r="C35" s="82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41"/>
      <c r="R35" s="23"/>
      <c r="S35" s="23"/>
      <c r="T35" s="23"/>
      <c r="U35" s="23"/>
      <c r="V35" s="23"/>
      <c r="W35" s="23"/>
      <c r="X35" s="23"/>
      <c r="Y35" s="23"/>
      <c r="Z35" s="27"/>
      <c r="AA35" s="23"/>
      <c r="AB35" s="101"/>
      <c r="AC35" s="11"/>
    </row>
    <row r="36" spans="2:43">
      <c r="B36" s="252" t="s">
        <v>91</v>
      </c>
      <c r="C36" s="111" t="s">
        <v>71</v>
      </c>
      <c r="D36" s="112">
        <f>IF(ISTEXT($B$36),IF(D4="Газель",0,IF(D37=0,0,(IF(D37=1,SUMIF(ТарифыС!$O:$O,AB38,ТарифыС!$Q:$Q),0)))))</f>
        <v>0</v>
      </c>
      <c r="E36" s="112">
        <f>IF(ISTEXT($B$36),IF(E4="Газель",0,IF(E37=0,0,(IF(E37=1,SUMIF(ТарифыС!$O:$O,AC38,ТарифыС!$Q:$Q),0)))))</f>
        <v>0</v>
      </c>
      <c r="F36" s="112">
        <f>IF(ISTEXT($B$36),IF(F4="Газель",0,IF(F37=0,0,(IF(F37=1,SUMIF(ТарифыС!$O:$O,AD38,ТарифыС!$Q:$Q),0)))))</f>
        <v>0</v>
      </c>
      <c r="G36" s="112">
        <f>IF(ISTEXT($B$36),IF(G4="Газель",0,IF(G37=0,0,(IF(G37=1,SUMIF(ТарифыС!$O:$O,AE38,ТарифыС!$Q:$Q),0)))))</f>
        <v>0</v>
      </c>
      <c r="H36" s="112">
        <f>IF(ISTEXT($B$36),IF(H4="Газель",0,IF(H37=0,0,(IF(H37=1,SUMIF(ТарифыС!$O:$O,AF38,ТарифыС!$Q:$Q),0)))))</f>
        <v>0</v>
      </c>
      <c r="I36" s="112">
        <f>IF(ISTEXT($B$36),IF(I4="Газель",0,IF(I37=0,0,(IF(I37=1,SUMIF(ТарифыС!$O:$O,AG38,ТарифыС!$Q:$Q),0)))))</f>
        <v>0</v>
      </c>
      <c r="J36" s="112">
        <f>IF(ISTEXT($B$36),IF(J4="Газель",0,IF(J37=0,0,(IF(J37=1,SUMIF(ТарифыС!$O:$O,AH38,ТарифыС!$Q:$Q),0)))))</f>
        <v>0</v>
      </c>
      <c r="K36" s="112">
        <f>IF(ISTEXT($B$36),IF(K4="Газель",0,IF(K37=0,0,(IF(K37=1,SUMIF(ТарифыС!$O:$O,AI38,ТарифыС!$Q:$Q),0)))))</f>
        <v>0</v>
      </c>
      <c r="L36" s="112">
        <f>IF(ISTEXT($B$36),IF(L4="Газель",0,IF(L37=0,0,(IF(L37=1,SUMIF(ТарифыС!$O:$O,AJ38,ТарифыС!$Q:$Q),0)))))</f>
        <v>0</v>
      </c>
      <c r="M36" s="112">
        <f>IF(ISTEXT($B$36),IF(M4="Газель",0,IF(M37=0,0,(IF(M37=1,SUMIF(ТарифыС!$O:$O,AK38,ТарифыС!$Q:$Q),0)))))</f>
        <v>0</v>
      </c>
      <c r="N36" s="112">
        <f>IF(ISTEXT($B$36),IF(N4="Газель",0,IF(N37=0,0,(IF(N37=1,SUMIF(ТарифыС!$O:$O,AL38,ТарифыС!$Q:$Q),0)))))</f>
        <v>0</v>
      </c>
      <c r="O36" s="112">
        <f>IF(ISTEXT($B$36),IF(O4="Газель",0,IF(O37=0,0,(IF(O37=1,SUMIF(ТарифыС!$O:$O,AM38,ТарифыС!$Q:$Q),0)))))</f>
        <v>0</v>
      </c>
      <c r="P36" s="112">
        <f>IF(ISTEXT($B$36),IF(P4="Газель",0,IF(P37=0,0,(IF(P37=1,SUMIF(ТарифыС!$O:$O,AN38,ТарифыС!$Q:$Q),0)))))</f>
        <v>0</v>
      </c>
      <c r="Q36" s="190">
        <f>IF(ISTEXT($B$36),IF(Q4="Газель",0,IF(Q37=0,0,(IF(Q37=1,SUMIF(ТарифыС!$O:$O,AO38,ТарифыС!$Q:$Q),0)))))</f>
        <v>0</v>
      </c>
      <c r="R36" s="75"/>
      <c r="S36" s="75"/>
      <c r="T36" s="75"/>
      <c r="U36" s="75"/>
      <c r="V36" s="75"/>
      <c r="W36" s="75"/>
      <c r="X36" s="75"/>
      <c r="Y36" s="26"/>
      <c r="Z36" s="23"/>
      <c r="AA36" s="23"/>
      <c r="AB36" s="101"/>
      <c r="AC36" s="11"/>
    </row>
    <row r="37" spans="2:43">
      <c r="B37" s="253"/>
      <c r="C37" s="168" t="s">
        <v>106</v>
      </c>
      <c r="D37" s="191">
        <v>1</v>
      </c>
      <c r="E37" s="191"/>
      <c r="F37" s="191"/>
      <c r="G37" s="191"/>
      <c r="H37" s="191"/>
      <c r="I37" s="191">
        <v>1</v>
      </c>
      <c r="J37" s="191">
        <v>1</v>
      </c>
      <c r="K37" s="191">
        <v>1</v>
      </c>
      <c r="L37" s="191">
        <v>1</v>
      </c>
      <c r="M37" s="191"/>
      <c r="N37" s="191"/>
      <c r="O37" s="191"/>
      <c r="P37" s="191"/>
      <c r="Q37" s="192"/>
      <c r="R37" s="75"/>
      <c r="S37" s="75"/>
      <c r="T37" s="75"/>
      <c r="U37" s="75"/>
      <c r="V37" s="75"/>
      <c r="W37" s="75"/>
      <c r="X37" s="75"/>
      <c r="Z37" s="21"/>
      <c r="AA37" s="21"/>
      <c r="AB37" s="100"/>
      <c r="AC37" s="11"/>
    </row>
    <row r="38" spans="2:43" ht="15.75" thickBot="1">
      <c r="B38" s="254"/>
      <c r="C38" s="145" t="s">
        <v>20</v>
      </c>
      <c r="D38" s="193">
        <f>IF(ISTEXT($B$36),IF(D4="Газель",0,IF(D37=0,0,(IF(D37=1,SUMIF(ТарифыС!$O:$O,AB38,ТарифыС!$S:$S),0)))))</f>
        <v>0</v>
      </c>
      <c r="E38" s="193">
        <f>IF(ISTEXT($B$36),IF(E4="Газель",0,IF(E37=0,0,(IF(E37=1,SUMIF(ТарифыС!$O:$O,AC38,ТарифыС!$S:$S),0)))))</f>
        <v>0</v>
      </c>
      <c r="F38" s="193">
        <f>IF(ISTEXT($B$36),IF(F4="Газель",0,IF(F37=0,0,(IF(F37=1,SUMIF(ТарифыС!$O:$O,AD38,ТарифыС!$S:$S),0)))))</f>
        <v>0</v>
      </c>
      <c r="G38" s="193">
        <f>IF(ISTEXT($B$36),IF(G4="Газель",0,IF(G37=0,0,(IF(G37=1,SUMIF(ТарифыС!$O:$O,AE38,ТарифыС!$S:$S),0)))))</f>
        <v>0</v>
      </c>
      <c r="H38" s="193">
        <f>IF(ISTEXT($B$36),IF(H4="Газель",0,IF(H37=0,0,(IF(H37=1,SUMIF(ТарифыС!$O:$O,AF38,ТарифыС!$S:$S),0)))))</f>
        <v>0</v>
      </c>
      <c r="I38" s="193">
        <f>IF(ISTEXT($B$36),IF(I4="Газель",0,IF(I37=0,0,(IF(I37=1,SUMIF(ТарифыС!$O:$O,AG38,ТарифыС!$S:$S),0)))))</f>
        <v>0</v>
      </c>
      <c r="J38" s="193">
        <f>IF(ISTEXT($B$36),IF(J4="Газель",0,IF(J37=0,0,(IF(J37=1,SUMIF(ТарифыС!$O:$O,AH38,ТарифыС!$S:$S),0)))))</f>
        <v>0</v>
      </c>
      <c r="K38" s="193">
        <f>IF(ISTEXT($B$36),IF(K4="Газель",0,IF(K37=0,0,(IF(K37=1,SUMIF(ТарифыС!$O:$O,AI38,ТарифыС!$S:$S),0)))))</f>
        <v>0</v>
      </c>
      <c r="L38" s="193">
        <f>IF(ISTEXT($B$36),IF(L4="Газель",0,IF(L37=0,0,(IF(L37=1,SUMIF(ТарифыС!$O:$O,AJ38,ТарифыС!$S:$S),0)))))</f>
        <v>0</v>
      </c>
      <c r="M38" s="193">
        <f>IF(ISTEXT($B$36),IF(M4="Газель",0,IF(M37=0,0,(IF(M37=1,SUMIF(ТарифыС!$O:$O,AK38,ТарифыС!$S:$S),0)))))</f>
        <v>0</v>
      </c>
      <c r="N38" s="193">
        <f>IF(ISTEXT($B$36),IF(N4="Газель",0,IF(N37=0,0,(IF(N37=1,SUMIF(ТарифыС!$O:$O,AL38,ТарифыС!$S:$S),0)))))</f>
        <v>0</v>
      </c>
      <c r="O38" s="193">
        <f>IF(ISTEXT($B$36),IF(O4="Газель",0,IF(O37=0,0,(IF(O37=1,SUMIF(ТарифыС!$O:$O,AM38,ТарифыС!$S:$S),0)))))</f>
        <v>0</v>
      </c>
      <c r="P38" s="193">
        <f>IF(ISTEXT($B$36),IF(P4="Газель",0,IF(P37=0,0,(IF(P37=1,SUMIF(ТарифыС!$O:$O,AN38,ТарифыС!$S:$S),0)))))</f>
        <v>0</v>
      </c>
      <c r="Q38" s="194">
        <f>IF(ISTEXT($B$36),IF(Q4="Газель",0,IF(Q37=0,0,(IF(Q37=1,SUMIF(ТарифыС!$O:$O,AO38,ТарифыС!$S:$S),0)))))</f>
        <v>0</v>
      </c>
      <c r="R38" s="75"/>
      <c r="S38" s="75"/>
      <c r="T38" s="75"/>
      <c r="U38" s="75"/>
      <c r="V38" s="75"/>
      <c r="W38" s="75"/>
      <c r="X38" s="75"/>
      <c r="Z38" s="13" t="s">
        <v>91</v>
      </c>
      <c r="AA38" s="30" t="s">
        <v>52</v>
      </c>
      <c r="AB38" s="102" t="str">
        <f>CONCATENATE(D4,$AA$38,$Z$38)</f>
        <v>ГазельсваркаУдлинение зеркал</v>
      </c>
      <c r="AC38" s="102" t="str">
        <f t="shared" ref="AC38:AO38" si="23">CONCATENATE(E4,$AA$38,$Z$38)</f>
        <v>ГазельсваркаУдлинение зеркал</v>
      </c>
      <c r="AD38" s="102" t="str">
        <f t="shared" si="23"/>
        <v>ГазельсваркаУдлинение зеркал</v>
      </c>
      <c r="AE38" s="102" t="str">
        <f t="shared" si="23"/>
        <v>ГазельсваркаУдлинение зеркал</v>
      </c>
      <c r="AF38" s="102" t="str">
        <f t="shared" si="23"/>
        <v>ГазельсваркаУдлинение зеркал</v>
      </c>
      <c r="AG38" s="102" t="str">
        <f t="shared" si="23"/>
        <v>ГазельсваркаУдлинение зеркал</v>
      </c>
      <c r="AH38" s="102" t="str">
        <f t="shared" si="23"/>
        <v>ГазонсваркаУдлинение зеркал</v>
      </c>
      <c r="AI38" s="102" t="str">
        <f t="shared" si="23"/>
        <v>ГазонсваркаУдлинение зеркал</v>
      </c>
      <c r="AJ38" s="102" t="str">
        <f t="shared" si="23"/>
        <v>ГазонсваркаУдлинение зеркал</v>
      </c>
      <c r="AK38" s="102" t="str">
        <f t="shared" si="23"/>
        <v>ГазонсваркаУдлинение зеркал</v>
      </c>
      <c r="AL38" s="102" t="str">
        <f t="shared" si="23"/>
        <v>ГазонсваркаУдлинение зеркал</v>
      </c>
      <c r="AM38" s="102" t="str">
        <f t="shared" si="23"/>
        <v>ГазонсваркаУдлинение зеркал</v>
      </c>
      <c r="AN38" s="102" t="str">
        <f t="shared" si="23"/>
        <v>ГазонсваркаУдлинение зеркал</v>
      </c>
      <c r="AO38" s="102" t="str">
        <f t="shared" si="23"/>
        <v>ГазонсваркаУдлинение зеркал</v>
      </c>
    </row>
    <row r="39" spans="2:43" ht="13.5" customHeight="1">
      <c r="B39" s="252" t="s">
        <v>103</v>
      </c>
      <c r="C39" s="111" t="s">
        <v>71</v>
      </c>
      <c r="D39" s="112">
        <f>IF(ISTEXT($B$39),IF(D40=0,0,(IF(D40=1,SUMIF(ТарифыС!$O:$O,AB40,ТарифыС!$Q:$Q),0))))</f>
        <v>40</v>
      </c>
      <c r="E39" s="112">
        <f>IF(ISTEXT($B$39),IF(E40=0,0,(IF(E40=1,SUMIF(ТарифыС!$O:$O,AC40,ТарифыС!$Q:$Q),0))))</f>
        <v>0</v>
      </c>
      <c r="F39" s="112">
        <f>IF(ISTEXT($B$39),IF(F40=0,0,(IF(F40=1,SUMIF(ТарифыС!$O:$O,AD40,ТарифыС!$Q:$Q),0))))</f>
        <v>0</v>
      </c>
      <c r="G39" s="112">
        <f>IF(ISTEXT($B$39),IF(G40=0,0,(IF(G40=1,SUMIF(ТарифыС!$O:$O,AE40,ТарифыС!$Q:$Q),0))))</f>
        <v>40</v>
      </c>
      <c r="H39" s="112">
        <f>IF(ISTEXT($B$39),IF(H40=0,0,(IF(H40=1,SUMIF(ТарифыС!$O:$O,AF40,ТарифыС!$Q:$Q),0))))</f>
        <v>0</v>
      </c>
      <c r="I39" s="112">
        <f>IF(ISTEXT($B$39),IF(I40=0,0,(IF(I40=1,SUMIF(ТарифыС!$O:$O,AG40,ТарифыС!$Q:$Q),0))))</f>
        <v>0</v>
      </c>
      <c r="J39" s="112">
        <f>IF(ISTEXT($B$39),IF(J40=0,0,(IF(J40=1,SUMIF(ТарифыС!$O:$O,AH40,ТарифыС!$Q:$Q),0))))</f>
        <v>0</v>
      </c>
      <c r="K39" s="112">
        <f>IF(ISTEXT($B$39),IF(K40=0,0,(IF(K40=1,SUMIF(ТарифыС!$O:$O,AI40,ТарифыС!$Q:$Q),0))))</f>
        <v>40</v>
      </c>
      <c r="L39" s="112">
        <f>IF(ISTEXT($B$39),IF(L40=0,0,(IF(L40=1,SUMIF(ТарифыС!$O:$O,AJ40,ТарифыС!$Q:$Q),0))))</f>
        <v>0</v>
      </c>
      <c r="M39" s="112">
        <f>IF(ISTEXT($B$39),IF(M40=0,0,(IF(M40=1,SUMIF(ТарифыС!$O:$O,AK40,ТарифыС!$Q:$Q),0))))</f>
        <v>40</v>
      </c>
      <c r="N39" s="112">
        <f>IF(ISTEXT($B$39),IF(N40=0,0,(IF(N40=1,SUMIF(ТарифыС!$O:$O,AL40,ТарифыС!$Q:$Q),0))))</f>
        <v>0</v>
      </c>
      <c r="O39" s="112">
        <f>IF(ISTEXT($B$39),IF(O40=0,0,(IF(O40=1,SUMIF(ТарифыС!$O:$O,AM40,ТарифыС!$Q:$Q),0))))</f>
        <v>0</v>
      </c>
      <c r="P39" s="112">
        <f>IF(ISTEXT($B$39),IF(P40=0,0,(IF(P40=1,SUMIF(ТарифыС!$O:$O,AN40,ТарифыС!$Q:$Q),0))))</f>
        <v>0</v>
      </c>
      <c r="Q39" s="190">
        <f>IF(ISTEXT($B$39),IF(Q40=0,0,(IF(Q40=1,SUMIF(ТарифыС!$O:$O,AO40,ТарифыС!$Q:$Q),0))))</f>
        <v>0</v>
      </c>
      <c r="R39" s="75"/>
      <c r="S39" s="75"/>
      <c r="T39" s="75"/>
      <c r="U39" s="75"/>
      <c r="V39" s="75"/>
      <c r="W39" s="75"/>
      <c r="X39" s="75"/>
      <c r="AC39" s="33"/>
    </row>
    <row r="40" spans="2:43" ht="18" customHeight="1">
      <c r="B40" s="253"/>
      <c r="C40" s="168" t="s">
        <v>106</v>
      </c>
      <c r="D40" s="191">
        <v>1</v>
      </c>
      <c r="E40" s="191"/>
      <c r="F40" s="191"/>
      <c r="G40" s="191">
        <v>1</v>
      </c>
      <c r="H40" s="191"/>
      <c r="I40" s="191"/>
      <c r="J40" s="191"/>
      <c r="K40" s="191">
        <v>1</v>
      </c>
      <c r="L40" s="191"/>
      <c r="M40" s="191">
        <v>1</v>
      </c>
      <c r="N40" s="191"/>
      <c r="O40" s="191"/>
      <c r="P40" s="191"/>
      <c r="Q40" s="192"/>
      <c r="R40" s="75"/>
      <c r="S40" s="75"/>
      <c r="T40" s="75"/>
      <c r="U40" s="75"/>
      <c r="V40" s="75"/>
      <c r="W40" s="75"/>
      <c r="X40" s="75"/>
      <c r="Z40" s="13" t="s">
        <v>103</v>
      </c>
      <c r="AA40" s="30" t="s">
        <v>52</v>
      </c>
      <c r="AB40" s="102" t="str">
        <f>CONCATENATE(D4,$AA$40,$Z$40)</f>
        <v>ГазельсваркаУсиление косынками основание</v>
      </c>
      <c r="AC40" s="102" t="str">
        <f t="shared" ref="AC40:AQ40" si="24">CONCATENATE(E4,$AA$40,$Z$40)</f>
        <v>ГазельсваркаУсиление косынками основание</v>
      </c>
      <c r="AD40" s="102" t="str">
        <f t="shared" si="24"/>
        <v>ГазельсваркаУсиление косынками основание</v>
      </c>
      <c r="AE40" s="102" t="str">
        <f t="shared" si="24"/>
        <v>ГазельсваркаУсиление косынками основание</v>
      </c>
      <c r="AF40" s="102" t="str">
        <f t="shared" si="24"/>
        <v>ГазельсваркаУсиление косынками основание</v>
      </c>
      <c r="AG40" s="102" t="str">
        <f t="shared" si="24"/>
        <v>ГазельсваркаУсиление косынками основание</v>
      </c>
      <c r="AH40" s="102" t="str">
        <f t="shared" si="24"/>
        <v>ГазонсваркаУсиление косынками основание</v>
      </c>
      <c r="AI40" s="102" t="str">
        <f t="shared" si="24"/>
        <v>ГазонсваркаУсиление косынками основание</v>
      </c>
      <c r="AJ40" s="102" t="str">
        <f t="shared" si="24"/>
        <v>ГазонсваркаУсиление косынками основание</v>
      </c>
      <c r="AK40" s="102" t="str">
        <f t="shared" si="24"/>
        <v>ГазонсваркаУсиление косынками основание</v>
      </c>
      <c r="AL40" s="102" t="str">
        <f t="shared" si="24"/>
        <v>ГазонсваркаУсиление косынками основание</v>
      </c>
      <c r="AM40" s="102" t="str">
        <f t="shared" si="24"/>
        <v>ГазонсваркаУсиление косынками основание</v>
      </c>
      <c r="AN40" s="102" t="str">
        <f t="shared" si="24"/>
        <v>ГазонсваркаУсиление косынками основание</v>
      </c>
      <c r="AO40" s="102" t="str">
        <f t="shared" si="24"/>
        <v>ГазонсваркаУсиление косынками основание</v>
      </c>
      <c r="AP40" s="102" t="str">
        <f t="shared" si="24"/>
        <v>сваркаУсиление косынками основание</v>
      </c>
      <c r="AQ40" s="102" t="str">
        <f t="shared" si="24"/>
        <v>сваркаУсиление косынками основание</v>
      </c>
    </row>
    <row r="41" spans="2:43" ht="15.75" thickBot="1">
      <c r="B41" s="254"/>
      <c r="C41" s="145" t="s">
        <v>20</v>
      </c>
      <c r="D41" s="193">
        <f>IF(ISTEXT($B$39),IF(D40=0,0,(IF(D40=1,SUMIF(ТарифыС!$O:$O,AB40,ТарифыС!$S:$S)))))</f>
        <v>0</v>
      </c>
      <c r="E41" s="193">
        <f>IF(ISTEXT($B$39),IF(E40=0,0,(IF(E40=1,SUMIF(ТарифыС!$O:$O,AC40,ТарифыС!$S:$S)))))</f>
        <v>0</v>
      </c>
      <c r="F41" s="193">
        <f>IF(ISTEXT($B$39),IF(F40=0,0,(IF(F40=1,SUMIF(ТарифыС!$O:$O,AD40,ТарифыС!$S:$S)))))</f>
        <v>0</v>
      </c>
      <c r="G41" s="193">
        <f>IF(ISTEXT($B$39),IF(G40=0,0,(IF(G40=1,SUMIF(ТарифыС!$O:$O,AE40,ТарифыС!$S:$S)))))</f>
        <v>0</v>
      </c>
      <c r="H41" s="193">
        <f>IF(ISTEXT($B$39),IF(H40=0,0,(IF(H40=1,SUMIF(ТарифыС!$O:$O,AF40,ТарифыС!$S:$S)))))</f>
        <v>0</v>
      </c>
      <c r="I41" s="193">
        <f>IF(ISTEXT($B$39),IF(I40=0,0,(IF(I40=1,SUMIF(ТарифыС!$O:$O,AG40,ТарифыС!$S:$S)))))</f>
        <v>0</v>
      </c>
      <c r="J41" s="193">
        <f>IF(ISTEXT($B$39),IF(J40=0,0,(IF(J40=1,SUMIF(ТарифыС!$O:$O,AH40,ТарифыС!$S:$S)))))</f>
        <v>0</v>
      </c>
      <c r="K41" s="193">
        <f>IF(ISTEXT($B$39),IF(K40=0,0,(IF(K40=1,SUMIF(ТарифыС!$O:$O,AI40,ТарифыС!$S:$S)))))</f>
        <v>0</v>
      </c>
      <c r="L41" s="193">
        <f>IF(ISTEXT($B$39),IF(L40=0,0,(IF(L40=1,SUMIF(ТарифыС!$O:$O,AJ40,ТарифыС!$S:$S)))))</f>
        <v>0</v>
      </c>
      <c r="M41" s="193">
        <f>IF(ISTEXT($B$39),IF(M40=0,0,(IF(M40=1,SUMIF(ТарифыС!$O:$O,AK40,ТарифыС!$S:$S)))))</f>
        <v>0</v>
      </c>
      <c r="N41" s="193">
        <f>IF(ISTEXT($B$39),IF(N40=0,0,(IF(N40=1,SUMIF(ТарифыС!$O:$O,AL40,ТарифыС!$S:$S)))))</f>
        <v>0</v>
      </c>
      <c r="O41" s="193">
        <f>IF(ISTEXT($B$39),IF(O40=0,0,(IF(O40=1,SUMIF(ТарифыС!$O:$O,AM40,ТарифыС!$S:$S)))))</f>
        <v>0</v>
      </c>
      <c r="P41" s="193">
        <f>IF(ISTEXT($B$39),IF(P40=0,0,(IF(P40=1,SUMIF(ТарифыС!$O:$O,AN40,ТарифыС!$S:$S)))))</f>
        <v>0</v>
      </c>
      <c r="Q41" s="194">
        <f>IF(ISTEXT($B$39),IF(Q40=0,0,(IF(Q40=1,SUMIF(ТарифыС!$O:$O,AO40,ТарифыС!$S:$S)))))</f>
        <v>0</v>
      </c>
      <c r="R41" s="75"/>
      <c r="S41" s="75"/>
      <c r="T41" s="75"/>
      <c r="U41" s="75"/>
      <c r="V41" s="75"/>
      <c r="W41" s="75"/>
      <c r="X41" s="75"/>
      <c r="Y41" s="26"/>
      <c r="Z41" s="21"/>
      <c r="AA41" s="21"/>
      <c r="AB41" s="100"/>
      <c r="AC41" s="11"/>
    </row>
    <row r="42" spans="2:43" ht="7.5" customHeight="1" thickBot="1">
      <c r="B42" s="66"/>
      <c r="C42" s="23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113"/>
      <c r="R42" s="75"/>
      <c r="S42" s="75"/>
      <c r="T42" s="75"/>
      <c r="U42" s="75"/>
      <c r="V42" s="75"/>
      <c r="W42" s="75"/>
      <c r="X42" s="75"/>
      <c r="Z42" s="21"/>
      <c r="AA42" s="21"/>
      <c r="AB42" s="100"/>
      <c r="AC42" s="33"/>
    </row>
    <row r="43" spans="2:43" ht="17.25" customHeight="1">
      <c r="B43" s="261" t="s">
        <v>86</v>
      </c>
      <c r="C43" s="128" t="s">
        <v>71</v>
      </c>
      <c r="D43" s="109">
        <f>IF(D44=0,0,(IF(D44=1,SUMIF(ТарифыС!$O:$O,AB44,ТарифыС!$Q:$Q))))</f>
        <v>0</v>
      </c>
      <c r="E43" s="109">
        <f>IF(E44=0,0,(IF(E44=1,SUMIF(ТарифыС!$O:$O,AC44,ТарифыС!$Q:$Q))))</f>
        <v>0</v>
      </c>
      <c r="F43" s="109">
        <f>IF(F44=0,0,(IF(F44=1,SUMIF(ТарифыС!$O:$O,AD44,ТарифыС!$Q:$Q))))</f>
        <v>0</v>
      </c>
      <c r="G43" s="109">
        <f>IF(G44=0,0,(IF(G44=1,SUMIF(ТарифыС!$O:$O,AE44,ТарифыС!$Q:$Q))))</f>
        <v>0</v>
      </c>
      <c r="H43" s="109">
        <f>IF(H44=0,0,(IF(H44=1,SUMIF(ТарифыС!$O:$O,AF44,ТарифыС!$Q:$Q))))</f>
        <v>0</v>
      </c>
      <c r="I43" s="109">
        <f>IF(I44=0,0,(IF(I44=1,SUMIF(ТарифыС!$O:$O,AG44,ТарифыС!$Q:$Q))))</f>
        <v>0</v>
      </c>
      <c r="J43" s="109">
        <f>IF(J44=0,0,(IF(J44=1,SUMIF(ТарифыС!$O:$O,AH44,ТарифыС!$Q:$Q))))</f>
        <v>0</v>
      </c>
      <c r="K43" s="109">
        <f>IF(K44=0,0,(IF(K44=1,SUMIF(ТарифыС!$O:$O,AI44,ТарифыС!$Q:$Q))))</f>
        <v>4</v>
      </c>
      <c r="L43" s="109">
        <f>IF(L44=0,0,(IF(L44=1,SUMIF(ТарифыС!$O:$O,AJ44,ТарифыС!$Q:$Q))))</f>
        <v>18</v>
      </c>
      <c r="M43" s="109">
        <f>IF(M44=0,0,(IF(M44=1,SUMIF(ТарифыС!$O:$O,AK44,ТарифыС!$Q:$Q))))</f>
        <v>18</v>
      </c>
      <c r="N43" s="109">
        <f>IF(N44=0,0,(IF(N44=1,SUMIF(ТарифыС!$O:$O,AL44,ТарифыС!$Q:$Q))))</f>
        <v>18</v>
      </c>
      <c r="O43" s="109">
        <f>IF(O44=0,0,(IF(O44=1,SUMIF(ТарифыС!$O:$O,AM44,ТарифыС!$Q:$Q))))</f>
        <v>4</v>
      </c>
      <c r="P43" s="109">
        <f>IF(P44=0,0,(IF(P44=1,SUMIF(ТарифыС!$O:$O,AN44,ТарифыС!$Q:$Q))))</f>
        <v>18</v>
      </c>
      <c r="Q43" s="167">
        <f>IF(Q44=0,0,(IF(Q44=1,SUMIF(ТарифыС!$O:$O,AO44,ТарифыС!$Q:$Q))))</f>
        <v>0</v>
      </c>
      <c r="R43" s="75"/>
      <c r="S43" s="75"/>
      <c r="T43" s="75"/>
      <c r="U43" s="75"/>
      <c r="V43" s="75"/>
      <c r="W43" s="75"/>
      <c r="X43" s="75"/>
      <c r="Z43" s="21"/>
      <c r="AA43" s="21"/>
      <c r="AB43" s="100"/>
      <c r="AC43" s="33"/>
    </row>
    <row r="44" spans="2:43" ht="17.25" customHeight="1">
      <c r="B44" s="262"/>
      <c r="C44" s="168" t="s">
        <v>106</v>
      </c>
      <c r="D44" s="155">
        <v>1</v>
      </c>
      <c r="E44" s="155"/>
      <c r="F44" s="155">
        <v>1</v>
      </c>
      <c r="G44" s="155"/>
      <c r="H44" s="155"/>
      <c r="I44" s="155"/>
      <c r="J44" s="155"/>
      <c r="K44" s="155">
        <v>1</v>
      </c>
      <c r="L44" s="155">
        <v>1</v>
      </c>
      <c r="M44" s="155">
        <v>1</v>
      </c>
      <c r="N44" s="155">
        <v>1</v>
      </c>
      <c r="O44" s="155">
        <v>1</v>
      </c>
      <c r="P44" s="155">
        <v>1</v>
      </c>
      <c r="Q44" s="169"/>
      <c r="R44" s="75"/>
      <c r="S44" s="75"/>
      <c r="T44" s="75"/>
      <c r="U44" s="75"/>
      <c r="V44" s="75"/>
      <c r="W44" s="75"/>
      <c r="X44" s="75"/>
      <c r="Z44" s="14" t="s">
        <v>79</v>
      </c>
      <c r="AA44" s="104" t="s">
        <v>81</v>
      </c>
      <c r="AB44" s="105" t="str">
        <f>CONCATENATE(E2,E3,E4,$AA$44,$Z$44)</f>
        <v xml:space="preserve">Фургон хлебный сэндвич3ГазельсверлениеСверление портала задних дверей и боковой защиты </v>
      </c>
      <c r="AC44" s="11" t="str">
        <f t="shared" ref="AC44:AO44" si="25">CONCATENATE(F2,F3,F4,$AA$44,$Z$44)</f>
        <v xml:space="preserve">Фургон хлебный сэндвич4ГазельсверлениеСверление портала задних дверей и боковой защиты </v>
      </c>
      <c r="AD44" s="11" t="str">
        <f t="shared" si="25"/>
        <v xml:space="preserve">Фургон хлебный сэндвич5ГазельсверлениеСверление портала задних дверей и боковой защиты </v>
      </c>
      <c r="AE44" s="11" t="str">
        <f t="shared" si="25"/>
        <v xml:space="preserve">Фургон хлебный сэндвич6ГазельсверлениеСверление портала задних дверей и боковой защиты </v>
      </c>
      <c r="AF44" s="11" t="str">
        <f t="shared" si="25"/>
        <v xml:space="preserve">7ГазельсверлениеСверление портала задних дверей и боковой защиты </v>
      </c>
      <c r="AG44" s="11" t="str">
        <f t="shared" si="25"/>
        <v xml:space="preserve">Фургон хлебный сэндвич2ГазонсверлениеСверление портала задних дверей и боковой защиты </v>
      </c>
      <c r="AH44" s="11" t="str">
        <f t="shared" si="25"/>
        <v xml:space="preserve">Фургон хлебный сэндвич3ГазонсверлениеСверление портала задних дверей и боковой защиты </v>
      </c>
      <c r="AI44" s="11" t="str">
        <f t="shared" si="25"/>
        <v xml:space="preserve">Фургон хлебный сэндвич4ГазонсверлениеСверление портала задних дверей и боковой защиты </v>
      </c>
      <c r="AJ44" s="11" t="str">
        <f t="shared" si="25"/>
        <v xml:space="preserve">Фургон хлебный сэндвич5ГазонсверлениеСверление портала задних дверей и боковой защиты </v>
      </c>
      <c r="AK44" s="11" t="str">
        <f t="shared" si="25"/>
        <v xml:space="preserve">Фургон хлебный сэндвич6ГазонсверлениеСверление портала задних дверей и боковой защиты </v>
      </c>
      <c r="AL44" s="11" t="str">
        <f t="shared" si="25"/>
        <v xml:space="preserve">Фургон хлебный сэндвич7ГазонсверлениеСверление портала задних дверей и боковой защиты </v>
      </c>
      <c r="AM44" s="11" t="str">
        <f t="shared" si="25"/>
        <v xml:space="preserve">Фургон хлебный сэндвич4ГазонсверлениеСверление портала задних дверей и боковой защиты </v>
      </c>
      <c r="AN44" s="11" t="str">
        <f t="shared" si="25"/>
        <v xml:space="preserve">Фургон хлебный сэндвич7ГазонсверлениеСверление портала задних дверей и боковой защиты </v>
      </c>
      <c r="AO44" s="11" t="str">
        <f t="shared" si="25"/>
        <v xml:space="preserve">сверлениеСверление портала задних дверей и боковой защиты </v>
      </c>
    </row>
    <row r="45" spans="2:43" ht="17.25" customHeight="1" thickBot="1">
      <c r="B45" s="263"/>
      <c r="C45" s="136" t="s">
        <v>20</v>
      </c>
      <c r="D45" s="153">
        <f>IF(D44=0,0,(IF(D44=1,SUMIF(ТарифыС!$O:$O,AB44,ТарифыС!$S:$S))))</f>
        <v>0</v>
      </c>
      <c r="E45" s="153">
        <f>IF(E44=0,0,(IF(E44=1,SUMIF(ТарифыС!$O:$O,AC44,ТарифыС!$S:$S))))</f>
        <v>0</v>
      </c>
      <c r="F45" s="153">
        <f>IF(F44=0,0,(IF(F44=1,SUMIF(ТарифыС!$O:$O,AD44,ТарифыС!$S:$S))))</f>
        <v>0</v>
      </c>
      <c r="G45" s="153">
        <f>IF(G44=0,0,(IF(G44=1,SUMIF(ТарифыС!$O:$O,AE44,ТарифыС!$S:$S))))</f>
        <v>0</v>
      </c>
      <c r="H45" s="153">
        <f>IF(H44=0,0,(IF(H44=1,SUMIF(ТарифыС!$O:$O,AF44,ТарифыС!$S:$S))))</f>
        <v>0</v>
      </c>
      <c r="I45" s="153">
        <f>IF(I44=0,0,(IF(I44=1,SUMIF(ТарифыС!$O:$O,AG44,ТарифыС!$S:$S))))</f>
        <v>0</v>
      </c>
      <c r="J45" s="153">
        <f>IF(J44=0,0,(IF(J44=1,SUMIF(ТарифыС!$O:$O,AH44,ТарифыС!$S:$S))))</f>
        <v>0</v>
      </c>
      <c r="K45" s="153">
        <f>IF(K44=0,0,(IF(K44=1,SUMIF(ТарифыС!$O:$O,AI44,ТарифыС!$S:$S))))</f>
        <v>0</v>
      </c>
      <c r="L45" s="153">
        <f>IF(L44=0,0,(IF(L44=1,SUMIF(ТарифыС!$O:$O,AJ44,ТарифыС!$S:$S))))</f>
        <v>0</v>
      </c>
      <c r="M45" s="153">
        <f>IF(M44=0,0,(IF(M44=1,SUMIF(ТарифыС!$O:$O,AK44,ТарифыС!$S:$S))))</f>
        <v>0</v>
      </c>
      <c r="N45" s="153">
        <f>IF(N44=0,0,(IF(N44=1,SUMIF(ТарифыС!$O:$O,AL44,ТарифыС!$S:$S))))</f>
        <v>0</v>
      </c>
      <c r="O45" s="153">
        <f>IF(O44=0,0,(IF(O44=1,SUMIF(ТарифыС!$O:$O,AM44,ТарифыС!$S:$S))))</f>
        <v>0</v>
      </c>
      <c r="P45" s="153">
        <f>IF(P44=0,0,(IF(P44=1,SUMIF(ТарифыС!$O:$O,AN44,ТарифыС!$S:$S))))</f>
        <v>0</v>
      </c>
      <c r="Q45" s="170">
        <f>IF(Q44=0,0,(IF(Q44=1,SUMIF(ТарифыС!$O:$O,AO44,ТарифыС!$S:$S))))</f>
        <v>0</v>
      </c>
      <c r="R45" s="75"/>
      <c r="S45" s="75"/>
      <c r="T45" s="75"/>
      <c r="U45" s="75"/>
      <c r="V45" s="75"/>
      <c r="W45" s="75"/>
      <c r="X45" s="75"/>
      <c r="Y45" s="26"/>
      <c r="Z45" s="23"/>
      <c r="AA45" s="23"/>
      <c r="AB45" s="101"/>
      <c r="AC45" s="33"/>
    </row>
    <row r="48" spans="2:43" s="3" customFormat="1" ht="29.25" customHeight="1" thickBot="1">
      <c r="B48" s="181" t="s">
        <v>116</v>
      </c>
      <c r="K48" s="182"/>
      <c r="L48" s="182"/>
      <c r="M48" s="182"/>
      <c r="N48" s="182"/>
      <c r="Q48" s="182"/>
      <c r="R48" s="183"/>
      <c r="S48" s="4"/>
      <c r="T48" s="9"/>
      <c r="U48" s="184"/>
      <c r="V48" s="12"/>
      <c r="W48" s="29"/>
      <c r="X48" s="28"/>
      <c r="Y48" s="28"/>
      <c r="Z48" s="28"/>
    </row>
    <row r="49" spans="1:36" ht="17.25" customHeight="1">
      <c r="A49" s="228" t="s">
        <v>107</v>
      </c>
      <c r="B49" s="236" t="s">
        <v>108</v>
      </c>
      <c r="C49" s="236" t="s">
        <v>109</v>
      </c>
      <c r="D49" s="236" t="s">
        <v>17</v>
      </c>
      <c r="E49" s="230" t="s">
        <v>112</v>
      </c>
      <c r="F49" s="231"/>
      <c r="G49" s="232"/>
      <c r="H49" s="230" t="s">
        <v>113</v>
      </c>
      <c r="I49" s="232"/>
      <c r="K49" s="250" t="s">
        <v>98</v>
      </c>
      <c r="L49" s="222" t="s">
        <v>97</v>
      </c>
      <c r="M49" s="186" t="s">
        <v>72</v>
      </c>
      <c r="Q49" s="42"/>
      <c r="R49"/>
      <c r="S49"/>
      <c r="T49"/>
      <c r="U49" s="98"/>
      <c r="V49" s="32"/>
      <c r="W49" s="15"/>
      <c r="X49" s="15"/>
      <c r="Y49" s="15"/>
      <c r="Z49" s="15"/>
      <c r="AB49"/>
      <c r="AC49"/>
      <c r="AD49"/>
      <c r="AE49"/>
      <c r="AF49"/>
      <c r="AG49"/>
    </row>
    <row r="50" spans="1:36" ht="28.5" customHeight="1" thickBot="1">
      <c r="A50" s="229"/>
      <c r="B50" s="237"/>
      <c r="C50" s="237"/>
      <c r="D50" s="237"/>
      <c r="E50" s="172" t="s">
        <v>27</v>
      </c>
      <c r="F50" s="172" t="s">
        <v>55</v>
      </c>
      <c r="G50" s="172" t="s">
        <v>114</v>
      </c>
      <c r="H50" s="173" t="s">
        <v>111</v>
      </c>
      <c r="I50" s="173" t="s">
        <v>110</v>
      </c>
      <c r="K50" s="251"/>
      <c r="L50" s="223"/>
      <c r="M50" s="187" t="s">
        <v>117</v>
      </c>
      <c r="Q50" s="42"/>
      <c r="R50"/>
      <c r="S50"/>
      <c r="T50"/>
      <c r="U50" s="98"/>
      <c r="V50" s="32"/>
      <c r="W50" s="15"/>
      <c r="X50" s="15"/>
      <c r="Y50" s="15"/>
      <c r="Z50" s="15"/>
      <c r="AB50"/>
      <c r="AC50"/>
      <c r="AD50"/>
      <c r="AE50"/>
      <c r="AF50"/>
      <c r="AG50"/>
    </row>
    <row r="51" spans="1:36" ht="21" customHeight="1">
      <c r="A51" s="147">
        <f>D5</f>
        <v>4356</v>
      </c>
      <c r="B51" s="149" t="str">
        <f>D2</f>
        <v>Фургон хлебный сэндвич</v>
      </c>
      <c r="C51" s="147" t="str">
        <f>D4</f>
        <v>Газель</v>
      </c>
      <c r="D51" s="150">
        <f>D3</f>
        <v>2</v>
      </c>
      <c r="E51" s="174">
        <f>D8</f>
        <v>1</v>
      </c>
      <c r="F51" s="175">
        <f>D12</f>
        <v>1</v>
      </c>
      <c r="G51" s="175">
        <f>D44</f>
        <v>1</v>
      </c>
      <c r="H51" s="151">
        <f>D40</f>
        <v>1</v>
      </c>
      <c r="I51" s="152">
        <f>D37</f>
        <v>1</v>
      </c>
      <c r="K51" s="233" t="s">
        <v>27</v>
      </c>
      <c r="L51" s="108" t="s">
        <v>88</v>
      </c>
      <c r="M51" s="177">
        <v>0.9</v>
      </c>
      <c r="Q51" s="42"/>
      <c r="R51"/>
      <c r="S51"/>
      <c r="T51"/>
      <c r="U51" s="98"/>
      <c r="V51" s="32"/>
      <c r="W51" s="15"/>
      <c r="X51" s="15"/>
      <c r="Y51" s="15"/>
      <c r="Z51" s="15"/>
      <c r="AB51"/>
      <c r="AC51"/>
      <c r="AD51"/>
      <c r="AE51"/>
      <c r="AF51"/>
      <c r="AG51"/>
    </row>
    <row r="52" spans="1:36" ht="21" customHeight="1">
      <c r="A52" s="147">
        <f>E5</f>
        <v>4321</v>
      </c>
      <c r="B52" s="149" t="str">
        <f>E2</f>
        <v>Фургон хлебный сэндвич</v>
      </c>
      <c r="C52" s="147" t="str">
        <f>E4</f>
        <v>Газель</v>
      </c>
      <c r="D52" s="150">
        <f>E3</f>
        <v>3</v>
      </c>
      <c r="E52" s="174">
        <f>E8</f>
        <v>1</v>
      </c>
      <c r="F52" s="175">
        <f>E12</f>
        <v>0</v>
      </c>
      <c r="G52" s="175">
        <f>E44</f>
        <v>0</v>
      </c>
      <c r="H52" s="152">
        <f>E40</f>
        <v>0</v>
      </c>
      <c r="I52" s="152">
        <f>E37</f>
        <v>0</v>
      </c>
      <c r="K52" s="234"/>
      <c r="L52" s="138" t="s">
        <v>89</v>
      </c>
      <c r="M52" s="178">
        <v>1</v>
      </c>
      <c r="Q52" s="42"/>
      <c r="R52"/>
      <c r="S52"/>
      <c r="T52"/>
      <c r="U52" s="98"/>
      <c r="V52" s="32"/>
      <c r="W52" s="15"/>
      <c r="X52" s="15"/>
      <c r="Y52" s="15"/>
      <c r="Z52" s="15"/>
      <c r="AB52"/>
      <c r="AC52"/>
      <c r="AD52"/>
      <c r="AE52"/>
      <c r="AF52"/>
      <c r="AG52"/>
    </row>
    <row r="53" spans="1:36" ht="21" customHeight="1">
      <c r="A53" s="147">
        <f>F5</f>
        <v>4357</v>
      </c>
      <c r="B53" s="149" t="str">
        <f>F2</f>
        <v>Фургон хлебный сэндвич</v>
      </c>
      <c r="C53" s="147" t="str">
        <f>F4</f>
        <v>Газель</v>
      </c>
      <c r="D53" s="150">
        <f>F3</f>
        <v>4</v>
      </c>
      <c r="E53" s="174">
        <f>F8</f>
        <v>1</v>
      </c>
      <c r="F53" s="175">
        <f>F12</f>
        <v>0</v>
      </c>
      <c r="G53" s="175">
        <f>F44</f>
        <v>1</v>
      </c>
      <c r="H53" s="152">
        <f>F40</f>
        <v>0</v>
      </c>
      <c r="I53" s="152">
        <f>F37</f>
        <v>0</v>
      </c>
      <c r="K53" s="234"/>
      <c r="L53" s="138"/>
      <c r="M53" s="178"/>
      <c r="Q53" s="42"/>
      <c r="R53"/>
      <c r="S53"/>
      <c r="T53"/>
      <c r="U53" s="98"/>
      <c r="V53" s="32"/>
      <c r="W53" s="15"/>
      <c r="X53" s="15"/>
      <c r="Y53" s="15"/>
      <c r="Z53" s="15"/>
      <c r="AB53"/>
      <c r="AC53"/>
      <c r="AD53"/>
      <c r="AE53"/>
      <c r="AF53"/>
      <c r="AG53"/>
    </row>
    <row r="54" spans="1:36" ht="21" customHeight="1">
      <c r="A54" s="147">
        <f>G5</f>
        <v>4358</v>
      </c>
      <c r="B54" s="149" t="str">
        <f>G2</f>
        <v>Фургон хлебный сэндвич</v>
      </c>
      <c r="C54" s="147" t="str">
        <f>G4</f>
        <v>Газель</v>
      </c>
      <c r="D54" s="150">
        <f>G3</f>
        <v>5</v>
      </c>
      <c r="E54" s="174">
        <f>G8</f>
        <v>1</v>
      </c>
      <c r="F54" s="175">
        <f>G12</f>
        <v>0</v>
      </c>
      <c r="G54" s="175">
        <f>G44</f>
        <v>0</v>
      </c>
      <c r="H54" s="152">
        <f>G40</f>
        <v>1</v>
      </c>
      <c r="I54" s="152">
        <f>G37</f>
        <v>0</v>
      </c>
      <c r="K54" s="234"/>
      <c r="L54" s="138"/>
      <c r="M54" s="178"/>
      <c r="Q54" s="42"/>
      <c r="R54"/>
      <c r="S54"/>
      <c r="T54"/>
      <c r="U54" s="98"/>
      <c r="V54" s="32"/>
      <c r="W54" s="15"/>
      <c r="X54" s="15"/>
      <c r="Y54" s="15"/>
      <c r="Z54" s="15"/>
      <c r="AB54"/>
      <c r="AC54"/>
      <c r="AD54"/>
      <c r="AE54"/>
      <c r="AF54"/>
      <c r="AG54"/>
    </row>
    <row r="55" spans="1:36" ht="21" customHeight="1">
      <c r="A55" s="147">
        <f>H5</f>
        <v>4359</v>
      </c>
      <c r="B55" s="149" t="str">
        <f>H2</f>
        <v>Фургон хлебный сэндвич</v>
      </c>
      <c r="C55" s="147" t="str">
        <f>H4</f>
        <v>Газель</v>
      </c>
      <c r="D55" s="150">
        <f>H3</f>
        <v>6</v>
      </c>
      <c r="E55" s="174">
        <f>H8</f>
        <v>1</v>
      </c>
      <c r="F55" s="175">
        <f>H12</f>
        <v>0</v>
      </c>
      <c r="G55" s="175">
        <f>H44</f>
        <v>0</v>
      </c>
      <c r="H55" s="152">
        <f>H40</f>
        <v>0</v>
      </c>
      <c r="I55" s="152">
        <f>H37</f>
        <v>0</v>
      </c>
      <c r="K55" s="234"/>
      <c r="L55" s="138"/>
      <c r="M55" s="178"/>
      <c r="Q55" s="42"/>
      <c r="R55"/>
      <c r="S55"/>
      <c r="T55"/>
      <c r="U55" s="98"/>
      <c r="V55" s="32"/>
      <c r="W55" s="15"/>
      <c r="X55" s="15"/>
      <c r="Y55" s="15"/>
      <c r="Z55" s="15"/>
      <c r="AB55"/>
      <c r="AC55"/>
      <c r="AD55"/>
      <c r="AE55"/>
      <c r="AF55"/>
      <c r="AG55"/>
    </row>
    <row r="56" spans="1:36" ht="21" customHeight="1">
      <c r="A56" s="147">
        <f>I5</f>
        <v>4360</v>
      </c>
      <c r="B56" s="149"/>
      <c r="C56" s="147" t="str">
        <f>I4</f>
        <v>Газель</v>
      </c>
      <c r="D56" s="150">
        <f>I3</f>
        <v>7</v>
      </c>
      <c r="E56" s="174">
        <f>I8</f>
        <v>0</v>
      </c>
      <c r="F56" s="175">
        <f>I12</f>
        <v>0</v>
      </c>
      <c r="G56" s="175">
        <f>I44</f>
        <v>0</v>
      </c>
      <c r="H56" s="152">
        <f>I40</f>
        <v>0</v>
      </c>
      <c r="I56" s="152">
        <f>I37</f>
        <v>1</v>
      </c>
      <c r="K56" s="234"/>
      <c r="L56" s="138"/>
      <c r="M56" s="178"/>
      <c r="Q56" s="42"/>
      <c r="R56"/>
      <c r="S56"/>
      <c r="T56"/>
      <c r="U56" s="98"/>
      <c r="V56" s="32"/>
      <c r="W56" s="15"/>
      <c r="X56" s="15"/>
      <c r="Y56" s="15"/>
      <c r="Z56" s="15"/>
      <c r="AB56"/>
      <c r="AC56"/>
      <c r="AD56"/>
      <c r="AE56"/>
      <c r="AF56"/>
      <c r="AG56"/>
    </row>
    <row r="57" spans="1:36" ht="21" customHeight="1">
      <c r="A57" s="147">
        <f>J5</f>
        <v>4361</v>
      </c>
      <c r="B57" s="149" t="str">
        <f>J2</f>
        <v>Фургон хлебный сэндвич</v>
      </c>
      <c r="C57" s="147" t="str">
        <f>J4</f>
        <v>Газон</v>
      </c>
      <c r="D57" s="150">
        <f>J3</f>
        <v>2</v>
      </c>
      <c r="E57" s="174">
        <f>J8</f>
        <v>0</v>
      </c>
      <c r="F57" s="175">
        <f>J12</f>
        <v>0</v>
      </c>
      <c r="G57" s="175">
        <f>J44</f>
        <v>0</v>
      </c>
      <c r="H57" s="152">
        <f>J40</f>
        <v>0</v>
      </c>
      <c r="I57" s="152">
        <f>J37</f>
        <v>1</v>
      </c>
      <c r="K57" s="234"/>
      <c r="L57" s="138"/>
      <c r="M57" s="178"/>
      <c r="Q57" s="42"/>
      <c r="R57"/>
      <c r="S57"/>
      <c r="T57"/>
      <c r="U57" s="98"/>
      <c r="V57" s="32"/>
      <c r="W57" s="15"/>
      <c r="X57" s="15"/>
      <c r="Y57" s="15"/>
      <c r="Z57" s="15"/>
      <c r="AB57"/>
      <c r="AC57"/>
      <c r="AD57"/>
      <c r="AE57"/>
      <c r="AF57"/>
      <c r="AG57"/>
    </row>
    <row r="58" spans="1:36" ht="21" customHeight="1">
      <c r="A58" s="147">
        <f>K5</f>
        <v>4362</v>
      </c>
      <c r="B58" s="149" t="str">
        <f>K2</f>
        <v>Фургон хлебный сэндвич</v>
      </c>
      <c r="C58" s="147" t="str">
        <f>K4</f>
        <v>Газон</v>
      </c>
      <c r="D58" s="150">
        <f>K3</f>
        <v>3</v>
      </c>
      <c r="E58" s="174">
        <f>K8</f>
        <v>0</v>
      </c>
      <c r="F58" s="175">
        <f>K12</f>
        <v>0</v>
      </c>
      <c r="G58" s="175">
        <f>K44</f>
        <v>1</v>
      </c>
      <c r="H58" s="152">
        <f>K40</f>
        <v>1</v>
      </c>
      <c r="I58" s="152">
        <f>K37</f>
        <v>1</v>
      </c>
      <c r="K58" s="234"/>
      <c r="L58" s="138"/>
      <c r="M58" s="178"/>
      <c r="Q58" s="42"/>
      <c r="R58"/>
      <c r="S58"/>
      <c r="T58"/>
      <c r="U58" s="98"/>
      <c r="V58" s="32"/>
      <c r="W58" s="15"/>
      <c r="X58" s="15"/>
      <c r="Y58" s="15"/>
      <c r="Z58" s="15"/>
      <c r="AB58"/>
      <c r="AC58"/>
      <c r="AD58"/>
      <c r="AE58"/>
      <c r="AF58"/>
      <c r="AG58"/>
    </row>
    <row r="59" spans="1:36" ht="21" customHeight="1">
      <c r="A59" s="147">
        <f>L5</f>
        <v>4363</v>
      </c>
      <c r="B59" s="149" t="str">
        <f>L2</f>
        <v>Фургон хлебный сэндвич</v>
      </c>
      <c r="C59" s="147" t="str">
        <f>L4</f>
        <v>Газон</v>
      </c>
      <c r="D59" s="150">
        <f>L3</f>
        <v>4</v>
      </c>
      <c r="E59" s="174">
        <f>L8</f>
        <v>1</v>
      </c>
      <c r="F59" s="175">
        <f>L12</f>
        <v>0</v>
      </c>
      <c r="G59" s="175">
        <f>L44</f>
        <v>1</v>
      </c>
      <c r="H59" s="152">
        <f>L40</f>
        <v>0</v>
      </c>
      <c r="I59" s="152">
        <f>L37</f>
        <v>1</v>
      </c>
      <c r="K59" s="234"/>
      <c r="L59" s="138"/>
      <c r="M59" s="178"/>
      <c r="Q59" s="42"/>
      <c r="R59"/>
      <c r="S59"/>
      <c r="T59"/>
      <c r="U59" s="98"/>
      <c r="V59" s="32"/>
      <c r="W59" s="15"/>
      <c r="X59" s="15"/>
      <c r="Y59" s="15"/>
      <c r="Z59" s="15"/>
      <c r="AB59"/>
      <c r="AC59"/>
      <c r="AD59"/>
      <c r="AE59"/>
      <c r="AF59"/>
      <c r="AG59"/>
    </row>
    <row r="60" spans="1:36" ht="21" customHeight="1" thickBot="1">
      <c r="A60" s="147">
        <f>M5</f>
        <v>4364</v>
      </c>
      <c r="B60" s="149" t="str">
        <f>M2</f>
        <v>Фургон хлебный сэндвич</v>
      </c>
      <c r="C60" s="147" t="str">
        <f>M4</f>
        <v>Газон</v>
      </c>
      <c r="D60" s="150">
        <f>M3</f>
        <v>5</v>
      </c>
      <c r="E60" s="174">
        <f>M8</f>
        <v>1</v>
      </c>
      <c r="F60" s="175">
        <f>M12</f>
        <v>0</v>
      </c>
      <c r="G60" s="175">
        <f>M44</f>
        <v>1</v>
      </c>
      <c r="H60" s="152">
        <f>M40</f>
        <v>1</v>
      </c>
      <c r="I60" s="152">
        <f>M37</f>
        <v>0</v>
      </c>
      <c r="K60" s="235"/>
      <c r="L60" s="137"/>
      <c r="M60" s="179"/>
      <c r="Q60" s="74"/>
      <c r="R60" s="74"/>
      <c r="S60" s="74"/>
      <c r="T60" s="38"/>
      <c r="U60" s="21"/>
      <c r="V60" s="8"/>
      <c r="W60" s="103"/>
      <c r="X60" s="13"/>
      <c r="Y60" s="29"/>
      <c r="Z60" s="28"/>
      <c r="AA60" s="15"/>
      <c r="AB60" s="15"/>
      <c r="AC60"/>
      <c r="AD60"/>
      <c r="AE60"/>
      <c r="AF60"/>
      <c r="AG60"/>
    </row>
    <row r="61" spans="1:36" ht="21" customHeight="1">
      <c r="A61" s="147">
        <f>N5</f>
        <v>4365</v>
      </c>
      <c r="B61" s="149" t="str">
        <f>N2</f>
        <v>Фургон хлебный сэндвич</v>
      </c>
      <c r="C61" s="147" t="str">
        <f>N4</f>
        <v>Газон</v>
      </c>
      <c r="D61" s="150">
        <f>N3</f>
        <v>6</v>
      </c>
      <c r="E61" s="174">
        <f>N8</f>
        <v>1</v>
      </c>
      <c r="F61" s="175">
        <f>N12</f>
        <v>1</v>
      </c>
      <c r="G61" s="175">
        <f>N44</f>
        <v>1</v>
      </c>
      <c r="H61" s="152">
        <f>N40</f>
        <v>0</v>
      </c>
      <c r="I61" s="152">
        <f>N37</f>
        <v>0</v>
      </c>
      <c r="K61" s="233" t="s">
        <v>115</v>
      </c>
      <c r="L61" s="108" t="s">
        <v>88</v>
      </c>
      <c r="M61" s="177">
        <v>1</v>
      </c>
      <c r="Q61" s="42"/>
      <c r="R61"/>
      <c r="S61"/>
      <c r="T61"/>
      <c r="U61" s="21" t="s">
        <v>65</v>
      </c>
      <c r="V61" s="29" t="s">
        <v>52</v>
      </c>
      <c r="W61" s="99" t="str">
        <f>CONCATENATE(D2,D3,D4,$V$61,$U$61)</f>
        <v>Фургон хлебный сэндвич2Газельсваркаоснование</v>
      </c>
      <c r="X61" s="99" t="str">
        <f>CONCATENATE(E2,E3,E4,$V$61,$U$61)</f>
        <v>Фургон хлебный сэндвич3Газельсваркаоснование</v>
      </c>
      <c r="Y61" s="99" t="str">
        <f>CONCATENATE(F2,F3,F4,$V$61,$U$61)</f>
        <v>Фургон хлебный сэндвич4Газельсваркаоснование</v>
      </c>
      <c r="Z61" s="99" t="str">
        <f>CONCATENATE(G2,G3,G4,$V$61,$U$61)</f>
        <v>Фургон хлебный сэндвич5Газельсваркаоснование</v>
      </c>
      <c r="AA61" s="99" t="str">
        <f>CONCATENATE(H2,H3,H4,$V$61,$U$61)</f>
        <v>Фургон хлебный сэндвич6Газельсваркаоснование</v>
      </c>
      <c r="AB61" s="99" t="str">
        <f>CONCATENATE(I2,I3,I4,$V$61,$U$61)</f>
        <v>7Газельсваркаоснование</v>
      </c>
      <c r="AC61" s="99" t="str">
        <f>CONCATENATE(J2,J3,J4,$V$61,$U$61)</f>
        <v>Фургон хлебный сэндвич2Газонсваркаоснование</v>
      </c>
      <c r="AD61" s="99" t="str">
        <f>CONCATENATE(K2,K3,K4,$V$61,$U$61)</f>
        <v>Фургон хлебный сэндвич3Газонсваркаоснование</v>
      </c>
      <c r="AE61" s="99" t="str">
        <f>CONCATENATE(L2,L3,L4,$V$61,$U$61)</f>
        <v>Фургон хлебный сэндвич4Газонсваркаоснование</v>
      </c>
      <c r="AF61" s="99" t="str">
        <f>CONCATENATE(M2,M3,M4,$V$61,$U$61)</f>
        <v>Фургон хлебный сэндвич5Газонсваркаоснование</v>
      </c>
      <c r="AG61" s="99" t="str">
        <f>CONCATENATE(N2,N3,N4,$V$61,$U$61)</f>
        <v>Фургон хлебный сэндвич6Газонсваркаоснование</v>
      </c>
      <c r="AH61" s="99" t="str">
        <f>CONCATENATE(O2,O3,O4,$V$61,$U$61)</f>
        <v>Фургон хлебный сэндвич7Газонсваркаоснование</v>
      </c>
      <c r="AI61" s="99" t="str">
        <f>CONCATENATE(P2,P3,P4,$V$61,$U$61)</f>
        <v>Фургон хлебный сэндвич4Газонсваркаоснование</v>
      </c>
      <c r="AJ61" s="99" t="str">
        <f>CONCATENATE(Q2,Q3,Q4,$V$61,$U$61)</f>
        <v>Фургон хлебный сэндвич7Газонсваркаоснование</v>
      </c>
    </row>
    <row r="62" spans="1:36" ht="21" customHeight="1">
      <c r="A62" s="147">
        <f>O5</f>
        <v>4366</v>
      </c>
      <c r="B62" s="149" t="str">
        <f>O2</f>
        <v>Фургон хлебный сэндвич</v>
      </c>
      <c r="C62" s="147" t="str">
        <f>O4</f>
        <v>Газон</v>
      </c>
      <c r="D62" s="150">
        <f>O3</f>
        <v>7</v>
      </c>
      <c r="E62" s="174">
        <f>O8</f>
        <v>1</v>
      </c>
      <c r="F62" s="175">
        <f>O12</f>
        <v>0</v>
      </c>
      <c r="G62" s="175">
        <f>O44</f>
        <v>1</v>
      </c>
      <c r="H62" s="152">
        <f>O40</f>
        <v>0</v>
      </c>
      <c r="I62" s="152">
        <f>O37</f>
        <v>0</v>
      </c>
      <c r="K62" s="234"/>
      <c r="L62" s="138" t="s">
        <v>89</v>
      </c>
      <c r="M62" s="178">
        <v>1</v>
      </c>
      <c r="Q62" s="42"/>
      <c r="R62"/>
      <c r="S62"/>
      <c r="T62"/>
      <c r="U62"/>
      <c r="V62" s="21" t="s">
        <v>104</v>
      </c>
      <c r="W62" s="29">
        <f>D5</f>
        <v>4356</v>
      </c>
      <c r="X62" s="29">
        <f>E5</f>
        <v>4321</v>
      </c>
      <c r="Y62" s="29">
        <f>F5</f>
        <v>4357</v>
      </c>
      <c r="Z62" s="29">
        <f>G5</f>
        <v>4358</v>
      </c>
      <c r="AA62" s="29">
        <f>H5</f>
        <v>4359</v>
      </c>
      <c r="AB62" s="29">
        <f>I5</f>
        <v>4360</v>
      </c>
      <c r="AC62" s="29">
        <f>J5</f>
        <v>4361</v>
      </c>
      <c r="AD62" s="29">
        <f>K5</f>
        <v>4362</v>
      </c>
      <c r="AE62" s="29">
        <f>L5</f>
        <v>4363</v>
      </c>
      <c r="AF62" s="29">
        <f>M5</f>
        <v>4364</v>
      </c>
      <c r="AG62" s="29">
        <f>N5</f>
        <v>4365</v>
      </c>
      <c r="AH62" s="29">
        <f>O5</f>
        <v>4366</v>
      </c>
      <c r="AI62" s="29">
        <f>P5</f>
        <v>4367</v>
      </c>
      <c r="AJ62" s="29">
        <f>Q5</f>
        <v>4368</v>
      </c>
    </row>
    <row r="63" spans="1:36" ht="21" customHeight="1" thickBot="1">
      <c r="A63" s="147">
        <f>P5</f>
        <v>4367</v>
      </c>
      <c r="B63" s="149" t="str">
        <f>P2</f>
        <v>Фургон хлебный сэндвич</v>
      </c>
      <c r="C63" s="147" t="str">
        <f>P4</f>
        <v>Газон</v>
      </c>
      <c r="D63" s="150">
        <f>P3</f>
        <v>4</v>
      </c>
      <c r="E63" s="174">
        <f>P8</f>
        <v>1</v>
      </c>
      <c r="F63" s="175">
        <f>P12</f>
        <v>0</v>
      </c>
      <c r="G63" s="175">
        <f>P44</f>
        <v>1</v>
      </c>
      <c r="H63" s="152">
        <f>P40</f>
        <v>0</v>
      </c>
      <c r="I63" s="152">
        <f>P37</f>
        <v>0</v>
      </c>
      <c r="K63" s="234"/>
      <c r="L63" s="138" t="s">
        <v>118</v>
      </c>
      <c r="M63" s="178">
        <v>1</v>
      </c>
      <c r="Q63" s="42"/>
      <c r="R63"/>
      <c r="S63"/>
      <c r="T63"/>
      <c r="U63"/>
      <c r="V63" s="107" t="s">
        <v>105</v>
      </c>
      <c r="W63" s="81">
        <f>SUMIF(ТарифыС!$O:$O,W61,ТарифыС!$S:$S)</f>
        <v>2400</v>
      </c>
      <c r="X63" s="81">
        <f>SUMIF(ТарифыС!$O:$O,X61,ТарифыС!$S:$S)</f>
        <v>2400</v>
      </c>
      <c r="Y63" s="81">
        <f>SUMIF(ТарифыС!$O:$O,Y61,ТарифыС!$S:$S)</f>
        <v>2713</v>
      </c>
      <c r="Z63" s="81">
        <f>SUMIF(ТарифыС!$O:$O,Z61,ТарифыС!$S:$S)</f>
        <v>2713</v>
      </c>
      <c r="AA63" s="81">
        <f>SUMIF(ТарифыС!$O:$O,AA61,ТарифыС!$S:$S)</f>
        <v>3256</v>
      </c>
      <c r="AB63" s="81">
        <f>SUMIF(ТарифыС!$O:$O,AB61,ТарифыС!$S:$S)</f>
        <v>0</v>
      </c>
      <c r="AC63" s="81">
        <f>SUMIF(ТарифыС!$O:$O,AC61,ТарифыС!$S:$S)</f>
        <v>2400</v>
      </c>
      <c r="AD63" s="81">
        <f>SUMIF(ТарифыС!$O:$O,AD61,ТарифыС!$S:$S)</f>
        <v>2400</v>
      </c>
      <c r="AE63" s="81">
        <f>SUMIF(ТарифыС!$O:$O,AE61,ТарифыС!$S:$S)</f>
        <v>2713</v>
      </c>
      <c r="AF63" s="81">
        <f>SUMIF(ТарифыС!$O:$O,AF61,ТарифыС!$S:$S)</f>
        <v>2713</v>
      </c>
      <c r="AG63" s="81">
        <f>SUMIF(ТарифыС!$O:$O,AG61,ТарифыС!$S:$S)</f>
        <v>3256</v>
      </c>
      <c r="AH63" s="81">
        <f>SUMIF(ТарифыС!$O:$O,AH61,ТарифыС!$S:$S)</f>
        <v>3256</v>
      </c>
      <c r="AI63" s="81">
        <f>SUMIF(ТарифыС!$O:$O,AI61,ТарифыС!$S:$S)</f>
        <v>2713</v>
      </c>
      <c r="AJ63" s="81">
        <f>SUMIF(ТарифыС!$O:$O,AJ61,ТарифыС!$S:$S)</f>
        <v>3256</v>
      </c>
    </row>
    <row r="64" spans="1:36" ht="21" customHeight="1">
      <c r="A64" s="147">
        <f>Q5</f>
        <v>4368</v>
      </c>
      <c r="B64" s="149" t="str">
        <f>Q2</f>
        <v>Фургон хлебный сэндвич</v>
      </c>
      <c r="C64" s="147" t="str">
        <f>Q4</f>
        <v>Газон</v>
      </c>
      <c r="D64" s="150">
        <f>Q3</f>
        <v>7</v>
      </c>
      <c r="E64" s="174">
        <f>Q8</f>
        <v>1</v>
      </c>
      <c r="F64" s="175">
        <f>Q12</f>
        <v>0</v>
      </c>
      <c r="G64" s="175">
        <f>Q44</f>
        <v>0</v>
      </c>
      <c r="H64" s="152">
        <f>Q40</f>
        <v>0</v>
      </c>
      <c r="I64" s="152">
        <f>Q37</f>
        <v>0</v>
      </c>
      <c r="K64" s="234"/>
      <c r="L64" s="138" t="s">
        <v>119</v>
      </c>
      <c r="M64" s="178">
        <v>1</v>
      </c>
      <c r="Q64" s="74"/>
      <c r="R64" s="74"/>
      <c r="S64" s="74"/>
      <c r="T64" s="38"/>
      <c r="U64" s="21"/>
      <c r="V64" s="29"/>
      <c r="W64" s="99"/>
      <c r="X64" s="13"/>
      <c r="Y64" s="29"/>
      <c r="Z64" s="28"/>
      <c r="AA64" s="15"/>
      <c r="AB64" s="15"/>
      <c r="AC64"/>
      <c r="AD64"/>
      <c r="AE64"/>
      <c r="AF64"/>
      <c r="AG64"/>
    </row>
    <row r="65" spans="2:33">
      <c r="C65" s="146"/>
      <c r="K65" s="234"/>
      <c r="L65" s="138" t="s">
        <v>120</v>
      </c>
      <c r="M65" s="178">
        <v>1</v>
      </c>
      <c r="Q65" s="74"/>
      <c r="R65" s="74"/>
      <c r="S65" s="74"/>
      <c r="T65" s="38"/>
      <c r="U65" s="21"/>
      <c r="V65" s="8"/>
      <c r="W65" s="103"/>
      <c r="X65" s="13"/>
      <c r="Y65" s="29"/>
      <c r="Z65" s="28"/>
      <c r="AA65" s="15"/>
      <c r="AB65" s="15"/>
      <c r="AC65"/>
      <c r="AD65"/>
      <c r="AE65"/>
      <c r="AF65"/>
      <c r="AG65"/>
    </row>
    <row r="66" spans="2:33" ht="17.25" customHeight="1">
      <c r="K66" s="234"/>
      <c r="L66" s="138"/>
      <c r="M66" s="178">
        <v>1</v>
      </c>
      <c r="Q66" s="74"/>
      <c r="R66" s="74"/>
      <c r="S66" s="74"/>
      <c r="T66" s="38"/>
      <c r="U66" s="21"/>
      <c r="V66" s="8"/>
      <c r="W66" s="103"/>
      <c r="X66" s="13"/>
      <c r="Y66" s="29"/>
      <c r="Z66" s="28"/>
      <c r="AA66" s="15"/>
      <c r="AB66" s="15"/>
      <c r="AC66"/>
      <c r="AD66"/>
      <c r="AE66"/>
      <c r="AF66"/>
      <c r="AG66"/>
    </row>
    <row r="67" spans="2:33" ht="18.75" customHeight="1">
      <c r="B67" s="87" t="s">
        <v>99</v>
      </c>
      <c r="C67" s="90"/>
      <c r="D67" s="71"/>
      <c r="E67" s="89" t="str">
        <f>M1</f>
        <v>Ермаков А.А.</v>
      </c>
      <c r="F67" s="25"/>
      <c r="G67" s="188">
        <f>I1</f>
        <v>43233</v>
      </c>
      <c r="I67" s="88" t="s">
        <v>93</v>
      </c>
      <c r="K67" s="234"/>
      <c r="L67" s="138"/>
      <c r="M67" s="178">
        <v>1</v>
      </c>
      <c r="Q67" s="74"/>
      <c r="R67" s="74"/>
      <c r="S67" s="74"/>
      <c r="T67" s="38"/>
      <c r="U67" s="21"/>
      <c r="V67" s="8"/>
      <c r="W67" s="103"/>
      <c r="X67" s="13"/>
      <c r="Y67" s="29"/>
      <c r="Z67" s="28"/>
      <c r="AA67" s="15"/>
      <c r="AB67" s="15"/>
      <c r="AC67"/>
      <c r="AD67"/>
      <c r="AE67"/>
      <c r="AF67"/>
      <c r="AG67"/>
    </row>
    <row r="68" spans="2:33" ht="18.75" customHeight="1">
      <c r="C68" s="91" t="s">
        <v>94</v>
      </c>
      <c r="D68" s="24"/>
      <c r="E68" s="24"/>
      <c r="F68" s="25"/>
      <c r="K68" s="234"/>
      <c r="L68" s="138"/>
      <c r="M68" s="178">
        <v>1</v>
      </c>
      <c r="Q68" s="74"/>
      <c r="R68" s="74"/>
      <c r="S68" s="74"/>
      <c r="T68" s="38"/>
      <c r="U68" s="21"/>
      <c r="V68" s="8"/>
      <c r="W68" s="103"/>
      <c r="X68" s="13"/>
      <c r="Y68" s="29"/>
      <c r="Z68" s="28"/>
      <c r="AA68" s="15"/>
      <c r="AB68" s="15"/>
      <c r="AC68"/>
      <c r="AD68"/>
      <c r="AE68"/>
      <c r="AF68"/>
      <c r="AG68"/>
    </row>
    <row r="69" spans="2:33" ht="18.75" customHeight="1">
      <c r="K69" s="234"/>
      <c r="L69" s="138"/>
      <c r="M69" s="178">
        <v>1</v>
      </c>
      <c r="Q69" s="74"/>
      <c r="R69" s="74"/>
      <c r="S69" s="74"/>
      <c r="T69" s="38"/>
      <c r="U69" s="21"/>
      <c r="V69" s="8"/>
      <c r="W69" s="103"/>
      <c r="X69" s="13"/>
      <c r="Y69" s="29"/>
      <c r="Z69" s="28"/>
      <c r="AA69" s="15"/>
      <c r="AB69" s="15"/>
      <c r="AC69"/>
      <c r="AD69"/>
      <c r="AE69"/>
      <c r="AF69"/>
      <c r="AG69"/>
    </row>
    <row r="70" spans="2:33" ht="18.75" customHeight="1" thickBot="1">
      <c r="K70" s="235"/>
      <c r="L70" s="137"/>
      <c r="M70" s="179">
        <v>1</v>
      </c>
      <c r="Q70" s="74"/>
      <c r="R70" s="74"/>
      <c r="S70" s="74"/>
      <c r="T70" s="38"/>
      <c r="U70" s="21"/>
      <c r="V70" s="8"/>
      <c r="W70" s="103"/>
      <c r="X70" s="13"/>
      <c r="Y70" s="29"/>
      <c r="Z70" s="28"/>
      <c r="AA70" s="15"/>
      <c r="AB70" s="15"/>
      <c r="AC70"/>
      <c r="AD70"/>
      <c r="AE70"/>
      <c r="AF70"/>
      <c r="AG70"/>
    </row>
    <row r="71" spans="2:33" ht="18.75" customHeight="1">
      <c r="K71" s="224" t="s">
        <v>86</v>
      </c>
      <c r="L71" s="108" t="s">
        <v>88</v>
      </c>
      <c r="M71" s="177">
        <v>1</v>
      </c>
      <c r="Q71" s="74"/>
      <c r="R71" s="74"/>
      <c r="S71" s="74"/>
      <c r="T71" s="38"/>
      <c r="U71" s="21"/>
      <c r="V71" s="8"/>
      <c r="W71" s="103"/>
      <c r="X71" s="13"/>
      <c r="Y71" s="29"/>
      <c r="Z71" s="28"/>
      <c r="AA71" s="15"/>
      <c r="AB71" s="15"/>
      <c r="AC71"/>
      <c r="AD71"/>
      <c r="AE71"/>
      <c r="AF71"/>
      <c r="AG71"/>
    </row>
    <row r="72" spans="2:33" ht="18.75" customHeight="1">
      <c r="K72" s="225"/>
      <c r="L72" s="73"/>
      <c r="M72" s="178">
        <v>1</v>
      </c>
      <c r="Q72" s="74"/>
      <c r="R72" s="74"/>
      <c r="S72" s="74"/>
      <c r="T72" s="38"/>
      <c r="U72" s="21"/>
      <c r="V72" s="8"/>
      <c r="W72" s="103"/>
      <c r="X72" s="13"/>
      <c r="Y72" s="29"/>
      <c r="Z72" s="28"/>
      <c r="AA72" s="15"/>
      <c r="AB72" s="15"/>
      <c r="AC72"/>
      <c r="AD72"/>
      <c r="AE72"/>
      <c r="AF72"/>
      <c r="AG72"/>
    </row>
    <row r="73" spans="2:33" ht="18.75" customHeight="1">
      <c r="K73" s="225"/>
      <c r="L73" s="138"/>
      <c r="M73" s="178">
        <v>1</v>
      </c>
      <c r="Q73" s="74"/>
      <c r="R73" s="74"/>
      <c r="S73" s="74"/>
      <c r="T73" s="38"/>
      <c r="U73" s="21"/>
      <c r="V73"/>
      <c r="W73" s="98"/>
      <c r="X73" s="32"/>
      <c r="Y73" s="29"/>
      <c r="Z73" s="28"/>
      <c r="AA73" s="15"/>
      <c r="AB73" s="15"/>
      <c r="AC73"/>
      <c r="AD73"/>
      <c r="AE73"/>
      <c r="AF73"/>
      <c r="AG73"/>
    </row>
    <row r="74" spans="2:33" ht="18.75" customHeight="1" thickBot="1">
      <c r="K74" s="226"/>
      <c r="L74" s="137"/>
      <c r="M74" s="179">
        <v>1</v>
      </c>
      <c r="Q74" s="74"/>
      <c r="R74" s="74"/>
      <c r="S74" s="74"/>
      <c r="T74" s="38"/>
      <c r="U74" s="21"/>
      <c r="V74"/>
      <c r="W74" s="98"/>
      <c r="X74" s="32"/>
      <c r="Y74" s="29"/>
      <c r="Z74" s="28"/>
      <c r="AA74" s="15"/>
      <c r="AB74" s="15"/>
      <c r="AC74"/>
      <c r="AD74"/>
      <c r="AE74"/>
      <c r="AF74"/>
      <c r="AG74"/>
    </row>
    <row r="75" spans="2:33" ht="18.75" customHeight="1" thickBot="1">
      <c r="K75" s="148" t="s">
        <v>90</v>
      </c>
      <c r="L75" s="154"/>
      <c r="M75" s="180"/>
      <c r="Q75" s="74"/>
      <c r="R75" s="74"/>
      <c r="S75" s="74"/>
      <c r="T75" s="38"/>
      <c r="U75" s="21"/>
      <c r="V75"/>
      <c r="W75" s="98"/>
      <c r="X75" s="32"/>
      <c r="Y75" s="29"/>
      <c r="Z75" s="28"/>
      <c r="AA75" s="15"/>
      <c r="AB75" s="15"/>
      <c r="AC75"/>
      <c r="AD75"/>
      <c r="AE75"/>
      <c r="AF75"/>
      <c r="AG75"/>
    </row>
    <row r="76" spans="2:33" ht="18.75" customHeight="1">
      <c r="K76" s="247" t="s">
        <v>91</v>
      </c>
      <c r="L76" s="108" t="s">
        <v>88</v>
      </c>
      <c r="M76" s="177">
        <v>1</v>
      </c>
      <c r="Q76" s="74"/>
      <c r="R76" s="74"/>
      <c r="S76" s="74"/>
      <c r="T76" s="38"/>
      <c r="U76" s="21"/>
      <c r="V76"/>
      <c r="W76" s="98"/>
      <c r="X76" s="32"/>
      <c r="Y76" s="29"/>
      <c r="Z76" s="28"/>
      <c r="AA76" s="15"/>
      <c r="AB76" s="15"/>
      <c r="AC76"/>
      <c r="AD76"/>
      <c r="AE76"/>
      <c r="AF76"/>
      <c r="AG76"/>
    </row>
    <row r="77" spans="2:33" ht="18.75" customHeight="1">
      <c r="K77" s="248"/>
      <c r="L77" s="138"/>
      <c r="M77" s="178">
        <v>1</v>
      </c>
      <c r="Q77" s="74"/>
      <c r="R77" s="74"/>
      <c r="S77" s="74"/>
      <c r="T77" s="38"/>
      <c r="U77" s="21"/>
      <c r="V77"/>
      <c r="W77" s="98"/>
      <c r="X77" s="32"/>
      <c r="Y77" s="29"/>
      <c r="Z77" s="28"/>
      <c r="AA77" s="15"/>
      <c r="AB77" s="15"/>
      <c r="AC77"/>
      <c r="AD77"/>
      <c r="AE77"/>
      <c r="AF77"/>
      <c r="AG77"/>
    </row>
    <row r="78" spans="2:33" ht="18.75" customHeight="1" thickBot="1">
      <c r="K78" s="249"/>
      <c r="L78" s="137"/>
      <c r="M78" s="179">
        <v>1</v>
      </c>
      <c r="Q78" s="74"/>
      <c r="R78" s="74"/>
      <c r="S78" s="74"/>
      <c r="T78" s="38"/>
      <c r="U78" s="21"/>
      <c r="V78"/>
      <c r="W78" s="98"/>
      <c r="X78" s="32"/>
      <c r="Y78" s="29"/>
      <c r="Z78" s="28"/>
      <c r="AA78" s="15"/>
      <c r="AB78" s="15"/>
      <c r="AC78"/>
      <c r="AD78"/>
      <c r="AE78"/>
      <c r="AF78"/>
      <c r="AG78"/>
    </row>
    <row r="79" spans="2:33" ht="18.75" customHeight="1">
      <c r="K79" s="247" t="s">
        <v>103</v>
      </c>
      <c r="L79" s="108" t="s">
        <v>88</v>
      </c>
      <c r="M79" s="177">
        <v>1</v>
      </c>
      <c r="Q79" s="74"/>
      <c r="R79" s="74"/>
      <c r="S79" s="74"/>
      <c r="T79" s="38"/>
      <c r="U79" s="21"/>
      <c r="V79"/>
      <c r="W79" s="98"/>
      <c r="X79" s="32"/>
      <c r="Y79" s="29"/>
      <c r="Z79" s="28"/>
      <c r="AA79" s="15"/>
      <c r="AB79" s="15"/>
      <c r="AC79"/>
      <c r="AD79"/>
      <c r="AE79"/>
      <c r="AF79"/>
      <c r="AG79"/>
    </row>
    <row r="80" spans="2:33" ht="18.75" customHeight="1">
      <c r="K80" s="248"/>
      <c r="L80" s="138"/>
      <c r="M80" s="178">
        <v>1</v>
      </c>
      <c r="Q80" s="74"/>
      <c r="R80" s="74"/>
      <c r="S80" s="74"/>
      <c r="T80" s="38"/>
      <c r="U80" s="21"/>
      <c r="V80"/>
      <c r="W80" s="98"/>
      <c r="X80" s="32"/>
      <c r="Y80" s="29"/>
      <c r="Z80" s="28"/>
      <c r="AA80" s="15"/>
      <c r="AB80" s="15"/>
      <c r="AC80"/>
      <c r="AD80"/>
      <c r="AE80"/>
      <c r="AF80"/>
      <c r="AG80"/>
    </row>
    <row r="81" spans="11:33" ht="18.75" customHeight="1" thickBot="1">
      <c r="K81" s="249"/>
      <c r="L81" s="137"/>
      <c r="M81" s="179">
        <v>1</v>
      </c>
      <c r="Q81" s="42"/>
      <c r="R81"/>
      <c r="S81"/>
      <c r="T81"/>
      <c r="U81"/>
      <c r="V81"/>
      <c r="W81"/>
      <c r="X81"/>
      <c r="AB81"/>
      <c r="AC81"/>
      <c r="AD81"/>
      <c r="AE81"/>
      <c r="AF81"/>
      <c r="AG81"/>
    </row>
    <row r="82" spans="11:33" ht="18.75" customHeight="1">
      <c r="Q82" s="42"/>
      <c r="R82"/>
      <c r="S82"/>
      <c r="T82"/>
      <c r="U82"/>
      <c r="V82"/>
      <c r="W82"/>
      <c r="X82"/>
      <c r="AB82"/>
      <c r="AC82"/>
      <c r="AD82"/>
      <c r="AE82"/>
      <c r="AF82"/>
      <c r="AG82"/>
    </row>
  </sheetData>
  <sheetProtection selectLockedCells="1"/>
  <dataConsolidate/>
  <mergeCells count="30">
    <mergeCell ref="B43:B45"/>
    <mergeCell ref="B20:B22"/>
    <mergeCell ref="B26:B28"/>
    <mergeCell ref="B32:B34"/>
    <mergeCell ref="B23:B25"/>
    <mergeCell ref="B39:B41"/>
    <mergeCell ref="B36:B38"/>
    <mergeCell ref="B7:B9"/>
    <mergeCell ref="B11:B13"/>
    <mergeCell ref="B17:B19"/>
    <mergeCell ref="B14:B16"/>
    <mergeCell ref="K76:K78"/>
    <mergeCell ref="K79:K81"/>
    <mergeCell ref="K49:K50"/>
    <mergeCell ref="L49:L50"/>
    <mergeCell ref="K71:K74"/>
    <mergeCell ref="I1:J1"/>
    <mergeCell ref="A49:A50"/>
    <mergeCell ref="E49:G49"/>
    <mergeCell ref="H49:I49"/>
    <mergeCell ref="K51:K60"/>
    <mergeCell ref="D49:D50"/>
    <mergeCell ref="C49:C50"/>
    <mergeCell ref="B49:B50"/>
    <mergeCell ref="B2:C2"/>
    <mergeCell ref="B3:C3"/>
    <mergeCell ref="B4:C4"/>
    <mergeCell ref="B5:C5"/>
    <mergeCell ref="B29:B31"/>
    <mergeCell ref="K61:K70"/>
  </mergeCells>
  <dataValidations count="3">
    <dataValidation type="list" allowBlank="1" showInputMessage="1" showErrorMessage="1" sqref="AC37">
      <formula1>$AC$37:$AC$38</formula1>
    </dataValidation>
    <dataValidation type="list" allowBlank="1" showInputMessage="1" showErrorMessage="1" sqref="B39:B41 K79">
      <formula1>$Z$40:$Z$41</formula1>
    </dataValidation>
    <dataValidation type="list" allowBlank="1" showInputMessage="1" showErrorMessage="1" sqref="B36:B38 K76">
      <formula1>$Z$37:$Z$38</formula1>
    </dataValidation>
  </dataValidations>
  <pageMargins left="0.23622047244094491" right="0.23622047244094491" top="0.15748031496062992" bottom="0.35433070866141736" header="0.31496062992125984" footer="0.31496062992125984"/>
  <pageSetup paperSize="9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НСИ!$C$2:$C$3</xm:f>
          </x14:formula1>
          <xm:sqref>R2:X2</xm:sqref>
        </x14:dataValidation>
        <x14:dataValidation type="list" allowBlank="1" showInputMessage="1" showErrorMessage="1">
          <x14:formula1>
            <xm:f>НСИ!$A$2:$A$7</xm:f>
          </x14:formula1>
          <xm:sqref>D3:X3</xm:sqref>
        </x14:dataValidation>
        <x14:dataValidation type="list" allowBlank="1" showInputMessage="1" showErrorMessage="1">
          <x14:formula1>
            <xm:f>НСИ!$H$2:$H$3</xm:f>
          </x14:formula1>
          <xm:sqref>D4:X4</xm:sqref>
        </x14:dataValidation>
        <x14:dataValidation type="list" allowBlank="1" showInputMessage="1" showErrorMessage="1">
          <x14:formula1>
            <xm:f>НСИ!$C$2:$C$4</xm:f>
          </x14:formula1>
          <xm:sqref>D2:Q2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87"/>
  <sheetViews>
    <sheetView topLeftCell="A28" zoomScale="115" zoomScaleNormal="115" workbookViewId="0">
      <selection activeCell="D10" sqref="D10"/>
    </sheetView>
  </sheetViews>
  <sheetFormatPr defaultRowHeight="15"/>
  <cols>
    <col min="1" max="1" width="6.7109375" customWidth="1"/>
    <col min="2" max="2" width="23.140625" customWidth="1"/>
    <col min="3" max="3" width="25.42578125" customWidth="1"/>
    <col min="4" max="4" width="14.42578125" customWidth="1"/>
    <col min="5" max="5" width="18.7109375" customWidth="1"/>
    <col min="6" max="6" width="12.140625" customWidth="1"/>
    <col min="7" max="7" width="18" customWidth="1"/>
    <col min="8" max="8" width="16.42578125" customWidth="1"/>
    <col min="9" max="9" width="18.140625" customWidth="1"/>
    <col min="10" max="10" width="16.28515625" style="32" customWidth="1"/>
    <col min="11" max="12" width="9.140625" style="15" customWidth="1"/>
    <col min="13" max="14" width="9.140625" style="15"/>
  </cols>
  <sheetData>
    <row r="1" spans="2:14" ht="15.75">
      <c r="B1" s="282" t="s">
        <v>44</v>
      </c>
      <c r="C1" s="283"/>
      <c r="D1" s="284"/>
      <c r="E1" s="284"/>
      <c r="F1" s="37"/>
      <c r="G1" s="37"/>
      <c r="H1" s="37"/>
      <c r="I1" s="37"/>
      <c r="J1" s="117"/>
    </row>
    <row r="2" spans="2:14" ht="15.75">
      <c r="B2" s="119" t="s">
        <v>1</v>
      </c>
      <c r="C2" s="149" t="str">
        <f>Сэндвич!D2</f>
        <v>Фургон хлебный сэндвич</v>
      </c>
      <c r="D2" s="40"/>
      <c r="E2" s="40"/>
      <c r="F2" s="37"/>
      <c r="G2" s="37"/>
      <c r="H2" s="37"/>
      <c r="I2" s="37"/>
      <c r="J2" s="117"/>
    </row>
    <row r="3" spans="2:14" ht="15.75">
      <c r="B3" s="118" t="s">
        <v>3</v>
      </c>
      <c r="C3" s="147">
        <f>Сэндвич!D3</f>
        <v>2</v>
      </c>
      <c r="D3" s="40"/>
      <c r="E3" s="40"/>
      <c r="F3" s="37"/>
      <c r="G3" s="37"/>
      <c r="H3" s="37"/>
      <c r="I3" s="37"/>
      <c r="J3" s="117"/>
    </row>
    <row r="4" spans="2:14" ht="15.75">
      <c r="B4" s="123" t="s">
        <v>4</v>
      </c>
      <c r="C4" s="147" t="str">
        <f>Сэндвич!D4</f>
        <v>Газель</v>
      </c>
      <c r="D4" s="40"/>
      <c r="E4" s="40"/>
      <c r="F4" s="37"/>
      <c r="G4" s="37"/>
      <c r="H4" s="37"/>
      <c r="I4" s="37"/>
      <c r="J4" s="117"/>
    </row>
    <row r="5" spans="2:14" s="3" customFormat="1" ht="21.75" customHeight="1">
      <c r="B5" s="118" t="s">
        <v>0</v>
      </c>
      <c r="C5" s="147">
        <f>Сэндвич!D5</f>
        <v>4356</v>
      </c>
      <c r="F5" s="36"/>
      <c r="G5" s="4"/>
      <c r="H5" s="4"/>
      <c r="I5" s="35"/>
      <c r="J5" s="120"/>
      <c r="K5" s="28"/>
      <c r="L5" s="28"/>
      <c r="M5" s="28"/>
      <c r="N5" s="28"/>
    </row>
    <row r="6" spans="2:14">
      <c r="B6" s="118" t="s">
        <v>2</v>
      </c>
      <c r="C6" s="220">
        <f>Сэндвич!I1</f>
        <v>43233</v>
      </c>
      <c r="F6" s="121"/>
      <c r="G6" s="4"/>
      <c r="H6" s="4"/>
      <c r="I6" s="122"/>
      <c r="J6" s="33"/>
    </row>
    <row r="7" spans="2:14">
      <c r="B7" s="118" t="s">
        <v>54</v>
      </c>
      <c r="C7" s="221" t="str">
        <f>Сэндвич!M1</f>
        <v>Ермаков А.А.</v>
      </c>
      <c r="F7" s="124"/>
      <c r="G7" s="13"/>
      <c r="H7" s="29"/>
      <c r="I7" s="28"/>
    </row>
    <row r="8" spans="2:14" ht="8.25" customHeight="1" thickBot="1">
      <c r="B8" s="125"/>
      <c r="C8" s="21"/>
      <c r="D8" s="21"/>
      <c r="E8" s="21"/>
      <c r="F8" s="23"/>
      <c r="G8" s="10"/>
      <c r="H8" s="29"/>
      <c r="I8" s="28"/>
    </row>
    <row r="9" spans="2:14" ht="15.75" thickBot="1">
      <c r="B9" s="7" t="s">
        <v>5</v>
      </c>
      <c r="C9" s="126" t="s">
        <v>6</v>
      </c>
      <c r="D9" s="127" t="s">
        <v>122</v>
      </c>
      <c r="E9" s="204" t="s">
        <v>121</v>
      </c>
      <c r="G9" s="12"/>
      <c r="H9" s="30"/>
      <c r="I9" s="28"/>
    </row>
    <row r="10" spans="2:14" ht="18" customHeight="1">
      <c r="B10" s="255" t="s">
        <v>27</v>
      </c>
      <c r="C10" s="128" t="s">
        <v>71</v>
      </c>
      <c r="D10" s="109">
        <f>Сэндвич!D7</f>
        <v>0</v>
      </c>
      <c r="E10" s="129"/>
      <c r="G10" s="10"/>
      <c r="H10" s="29"/>
      <c r="I10" s="28"/>
    </row>
    <row r="11" spans="2:14" ht="15.75" customHeight="1">
      <c r="B11" s="256"/>
      <c r="C11" s="69"/>
      <c r="D11" s="70"/>
      <c r="E11" s="130"/>
      <c r="G11" s="10"/>
      <c r="H11" s="29"/>
      <c r="I11" s="28"/>
    </row>
    <row r="12" spans="2:14" ht="18" customHeight="1">
      <c r="B12" s="256"/>
      <c r="C12" s="69"/>
      <c r="D12" s="70"/>
      <c r="E12" s="130"/>
      <c r="G12" s="10"/>
      <c r="H12" s="29"/>
      <c r="I12" s="28"/>
    </row>
    <row r="13" spans="2:14" ht="18" customHeight="1">
      <c r="B13" s="256"/>
      <c r="C13" s="69"/>
      <c r="D13" s="70"/>
      <c r="E13" s="130"/>
      <c r="G13" s="10"/>
      <c r="H13" s="29"/>
      <c r="I13" s="28"/>
    </row>
    <row r="14" spans="2:14" ht="18" customHeight="1">
      <c r="B14" s="256"/>
      <c r="C14" s="69"/>
      <c r="D14" s="70"/>
      <c r="E14" s="130"/>
      <c r="G14" s="10"/>
      <c r="H14" s="29"/>
      <c r="I14" s="28"/>
    </row>
    <row r="15" spans="2:14" ht="16.5" customHeight="1">
      <c r="B15" s="275"/>
      <c r="C15" s="135"/>
      <c r="D15" s="205"/>
      <c r="E15" s="130"/>
      <c r="G15" s="10"/>
      <c r="H15" s="29"/>
      <c r="I15" s="28"/>
    </row>
    <row r="16" spans="2:14" ht="15.75" customHeight="1" thickBot="1">
      <c r="B16" s="285"/>
      <c r="C16" s="206" t="s">
        <v>20</v>
      </c>
      <c r="D16" s="134">
        <f>Сэндвич!D9</f>
        <v>155</v>
      </c>
      <c r="E16" s="207"/>
      <c r="G16" s="10"/>
      <c r="H16" s="29"/>
      <c r="I16" s="28"/>
    </row>
    <row r="17" spans="2:13" ht="18" customHeight="1">
      <c r="B17" s="255" t="s">
        <v>7</v>
      </c>
      <c r="C17" s="128" t="s">
        <v>71</v>
      </c>
      <c r="D17" s="109">
        <f>Сэндвич!D11</f>
        <v>0</v>
      </c>
      <c r="E17" s="131"/>
      <c r="G17" s="10"/>
      <c r="H17" s="29"/>
      <c r="I17" s="28"/>
      <c r="M17" s="31"/>
    </row>
    <row r="18" spans="2:13" ht="20.25" customHeight="1">
      <c r="B18" s="275"/>
      <c r="C18" s="135"/>
      <c r="D18" s="205"/>
      <c r="E18" s="132"/>
      <c r="G18" s="14"/>
      <c r="H18" s="133"/>
      <c r="I18" s="11"/>
      <c r="J18" s="33"/>
    </row>
    <row r="19" spans="2:13" ht="15.75" customHeight="1" thickBot="1">
      <c r="B19" s="265"/>
      <c r="C19" s="136" t="s">
        <v>20</v>
      </c>
      <c r="D19" s="134">
        <f>Сэндвич!D13</f>
        <v>2400</v>
      </c>
      <c r="E19" s="208"/>
      <c r="G19" s="21"/>
      <c r="H19" s="21"/>
      <c r="I19" s="21"/>
      <c r="J19" s="33"/>
      <c r="K19" s="30"/>
      <c r="L19" s="28"/>
    </row>
    <row r="20" spans="2:13" ht="15.75" customHeight="1">
      <c r="B20" s="244" t="s">
        <v>84</v>
      </c>
      <c r="C20" s="128" t="s">
        <v>71</v>
      </c>
      <c r="D20" s="109">
        <f>Сэндвич!D14</f>
        <v>24</v>
      </c>
      <c r="E20" s="209"/>
      <c r="G20" s="21"/>
      <c r="H20" s="21"/>
      <c r="I20" s="21"/>
      <c r="J20" s="33"/>
    </row>
    <row r="21" spans="2:13" ht="15.75" customHeight="1">
      <c r="B21" s="286"/>
      <c r="C21" s="135"/>
      <c r="D21" s="205"/>
      <c r="E21" s="210"/>
      <c r="G21" s="21"/>
      <c r="H21" s="21"/>
      <c r="I21" s="21"/>
      <c r="J21" s="33"/>
    </row>
    <row r="22" spans="2:13" ht="15.75" customHeight="1" thickBot="1">
      <c r="B22" s="287"/>
      <c r="C22" s="136" t="s">
        <v>20</v>
      </c>
      <c r="D22" s="134">
        <f>Сэндвич!D16</f>
        <v>0</v>
      </c>
      <c r="E22" s="211"/>
      <c r="G22" s="21"/>
      <c r="H22" s="21"/>
      <c r="I22" s="21"/>
      <c r="J22" s="33"/>
    </row>
    <row r="23" spans="2:13">
      <c r="B23" s="255" t="s">
        <v>8</v>
      </c>
      <c r="C23" s="128" t="s">
        <v>71</v>
      </c>
      <c r="D23" s="109">
        <f>Сэндвич!D17</f>
        <v>8</v>
      </c>
      <c r="E23" s="209"/>
      <c r="G23" s="21"/>
      <c r="H23" s="21"/>
      <c r="I23" s="21"/>
      <c r="J23" s="33"/>
    </row>
    <row r="24" spans="2:13">
      <c r="B24" s="275"/>
      <c r="C24" s="135"/>
      <c r="D24" s="205"/>
      <c r="E24" s="210"/>
      <c r="G24" s="21"/>
      <c r="H24" s="21"/>
      <c r="I24" s="21"/>
      <c r="J24" s="33"/>
    </row>
    <row r="25" spans="2:13" ht="15.75" thickBot="1">
      <c r="B25" s="276"/>
      <c r="C25" s="136" t="s">
        <v>20</v>
      </c>
      <c r="D25" s="134">
        <f>Сэндвич!D19</f>
        <v>0</v>
      </c>
      <c r="E25" s="211"/>
      <c r="G25" s="21"/>
      <c r="H25" s="21"/>
      <c r="I25" s="21"/>
      <c r="J25" s="33"/>
    </row>
    <row r="26" spans="2:13">
      <c r="B26" s="255" t="s">
        <v>56</v>
      </c>
      <c r="C26" s="128" t="s">
        <v>71</v>
      </c>
      <c r="D26" s="109">
        <f>Сэндвич!D20</f>
        <v>8</v>
      </c>
      <c r="E26" s="209"/>
      <c r="G26" s="21"/>
      <c r="H26" s="21"/>
      <c r="I26" s="21"/>
      <c r="J26" s="33"/>
    </row>
    <row r="27" spans="2:13">
      <c r="B27" s="275"/>
      <c r="C27" s="135"/>
      <c r="D27" s="205"/>
      <c r="E27" s="210"/>
      <c r="G27" s="21"/>
      <c r="H27" s="21"/>
      <c r="I27" s="21"/>
      <c r="J27" s="33"/>
    </row>
    <row r="28" spans="2:13" ht="15.75" thickBot="1">
      <c r="B28" s="276"/>
      <c r="C28" s="136" t="s">
        <v>20</v>
      </c>
      <c r="D28" s="134">
        <f>Сэндвич!D22</f>
        <v>0</v>
      </c>
      <c r="E28" s="211"/>
      <c r="G28" s="21"/>
      <c r="H28" s="21"/>
      <c r="I28" s="21"/>
      <c r="J28" s="33"/>
    </row>
    <row r="29" spans="2:13">
      <c r="B29" s="255" t="s">
        <v>57</v>
      </c>
      <c r="C29" s="128" t="s">
        <v>71</v>
      </c>
      <c r="D29" s="109">
        <f>Сэндвич!D23</f>
        <v>8</v>
      </c>
      <c r="E29" s="131"/>
      <c r="G29" s="21"/>
      <c r="H29" s="21"/>
      <c r="I29" s="21"/>
      <c r="J29" s="33"/>
    </row>
    <row r="30" spans="2:13">
      <c r="B30" s="275"/>
      <c r="C30" s="135"/>
      <c r="D30" s="205"/>
      <c r="E30" s="132"/>
      <c r="G30" s="21"/>
      <c r="H30" s="21"/>
      <c r="I30" s="21"/>
      <c r="J30" s="33"/>
    </row>
    <row r="31" spans="2:13" ht="15.75" thickBot="1">
      <c r="B31" s="265"/>
      <c r="C31" s="136" t="s">
        <v>20</v>
      </c>
      <c r="D31" s="134">
        <f>Сэндвич!D25</f>
        <v>0</v>
      </c>
      <c r="E31" s="211"/>
      <c r="G31" s="21"/>
      <c r="H31" s="21"/>
      <c r="I31" s="21"/>
      <c r="J31" s="33"/>
    </row>
    <row r="32" spans="2:13">
      <c r="B32" s="255" t="s">
        <v>83</v>
      </c>
      <c r="C32" s="128" t="s">
        <v>71</v>
      </c>
      <c r="D32" s="109">
        <f>Сэндвич!D26</f>
        <v>0</v>
      </c>
      <c r="E32" s="131"/>
      <c r="G32" s="21"/>
      <c r="H32" s="21"/>
      <c r="I32" s="21"/>
      <c r="J32" s="33"/>
    </row>
    <row r="33" spans="2:14">
      <c r="B33" s="275"/>
      <c r="C33" s="135"/>
      <c r="D33" s="205"/>
      <c r="E33" s="132"/>
      <c r="G33" s="21"/>
      <c r="H33" s="21"/>
      <c r="I33" s="21"/>
      <c r="J33" s="33"/>
    </row>
    <row r="34" spans="2:14" ht="15.75" thickBot="1">
      <c r="B34" s="265"/>
      <c r="C34" s="136" t="s">
        <v>20</v>
      </c>
      <c r="D34" s="134">
        <f>Сэндвич!D28</f>
        <v>0</v>
      </c>
      <c r="E34" s="212"/>
      <c r="G34" s="21"/>
      <c r="H34" s="21"/>
      <c r="I34" s="21"/>
      <c r="J34" s="33"/>
    </row>
    <row r="35" spans="2:14">
      <c r="B35" s="255" t="s">
        <v>9</v>
      </c>
      <c r="C35" s="128" t="s">
        <v>71</v>
      </c>
      <c r="D35" s="109">
        <f>Сэндвич!D29</f>
        <v>0</v>
      </c>
      <c r="E35" s="129"/>
      <c r="G35" s="21"/>
      <c r="H35" s="21"/>
      <c r="I35" s="21"/>
      <c r="J35" s="33"/>
    </row>
    <row r="36" spans="2:14">
      <c r="B36" s="275"/>
      <c r="C36" s="135"/>
      <c r="D36" s="205"/>
      <c r="E36" s="130"/>
      <c r="G36" s="21"/>
      <c r="H36" s="21"/>
      <c r="I36" s="21"/>
      <c r="J36" s="33"/>
    </row>
    <row r="37" spans="2:14" ht="15.75" thickBot="1">
      <c r="B37" s="265"/>
      <c r="C37" s="136" t="s">
        <v>20</v>
      </c>
      <c r="D37" s="134">
        <f>Сэндвич!D31</f>
        <v>0</v>
      </c>
      <c r="E37" s="212"/>
      <c r="G37" s="21"/>
      <c r="H37" s="21"/>
      <c r="I37" s="21"/>
      <c r="J37" s="33"/>
    </row>
    <row r="38" spans="2:14">
      <c r="B38" s="255" t="s">
        <v>58</v>
      </c>
      <c r="C38" s="110" t="s">
        <v>71</v>
      </c>
      <c r="D38" s="109">
        <f>Сэндвич!D32</f>
        <v>0</v>
      </c>
      <c r="E38" s="213"/>
      <c r="G38" s="21"/>
      <c r="H38" s="21"/>
      <c r="I38" s="21"/>
      <c r="J38" s="33"/>
    </row>
    <row r="39" spans="2:14">
      <c r="B39" s="275"/>
      <c r="C39" s="214"/>
      <c r="D39" s="205"/>
      <c r="E39" s="130"/>
      <c r="G39" s="21"/>
      <c r="H39" s="21"/>
      <c r="I39" s="21"/>
      <c r="J39" s="33"/>
    </row>
    <row r="40" spans="2:14" ht="15.75" thickBot="1">
      <c r="B40" s="265"/>
      <c r="C40" s="139" t="s">
        <v>20</v>
      </c>
      <c r="D40" s="134">
        <f>Сэндвич!D34</f>
        <v>0</v>
      </c>
      <c r="E40" s="212"/>
      <c r="G40" s="21"/>
      <c r="H40" s="21"/>
      <c r="I40" s="21"/>
      <c r="J40" s="33"/>
    </row>
    <row r="41" spans="2:14" s="1" customFormat="1" ht="15.75" hidden="1" customHeight="1" thickBot="1">
      <c r="B41" s="215"/>
      <c r="C41" s="141"/>
      <c r="D41" s="141"/>
      <c r="E41" s="216"/>
      <c r="G41" s="8"/>
      <c r="H41" s="8"/>
      <c r="I41" s="8"/>
      <c r="J41" s="33"/>
      <c r="K41" s="142"/>
      <c r="L41" s="142"/>
      <c r="M41" s="142"/>
      <c r="N41" s="142"/>
    </row>
    <row r="42" spans="2:14" s="1" customFormat="1" ht="15.75" hidden="1" customHeight="1" thickBot="1">
      <c r="B42" s="189"/>
      <c r="C42" s="143"/>
      <c r="D42" s="144"/>
      <c r="E42" s="217"/>
      <c r="G42" s="8"/>
      <c r="H42" s="8"/>
      <c r="I42" s="8"/>
      <c r="J42" s="33"/>
      <c r="K42" s="142"/>
      <c r="L42" s="142"/>
      <c r="M42" s="142"/>
      <c r="N42" s="142"/>
    </row>
    <row r="43" spans="2:14">
      <c r="B43" s="261" t="s">
        <v>86</v>
      </c>
      <c r="C43" s="128" t="s">
        <v>71</v>
      </c>
      <c r="D43" s="109">
        <f>Сэндвич!D37</f>
        <v>1</v>
      </c>
      <c r="E43" s="129"/>
      <c r="G43" s="21"/>
      <c r="H43" s="21"/>
      <c r="I43" s="21"/>
      <c r="J43" s="33"/>
    </row>
    <row r="44" spans="2:14">
      <c r="B44" s="262"/>
      <c r="C44" s="135"/>
      <c r="D44" s="205"/>
      <c r="E44" s="130"/>
      <c r="G44" s="21"/>
      <c r="H44" s="21"/>
      <c r="I44" s="21"/>
      <c r="J44" s="33"/>
    </row>
    <row r="45" spans="2:14" ht="15.75" thickBot="1">
      <c r="B45" s="277"/>
      <c r="C45" s="136" t="s">
        <v>20</v>
      </c>
      <c r="D45" s="134">
        <f>Сэндвич!D39</f>
        <v>40</v>
      </c>
      <c r="E45" s="212"/>
      <c r="F45" s="26"/>
      <c r="G45" s="23"/>
      <c r="H45" s="23"/>
      <c r="I45" s="23"/>
      <c r="J45" s="33"/>
    </row>
    <row r="46" spans="2:14" ht="15.75" thickBot="1">
      <c r="B46" s="16" t="s">
        <v>90</v>
      </c>
      <c r="C46" s="82"/>
      <c r="D46" s="17"/>
      <c r="E46" s="218"/>
      <c r="F46" s="23"/>
      <c r="G46" s="27"/>
      <c r="H46" s="23"/>
      <c r="I46" s="23"/>
      <c r="J46" s="11"/>
    </row>
    <row r="47" spans="2:14">
      <c r="B47" s="252" t="s">
        <v>91</v>
      </c>
      <c r="C47" s="111" t="s">
        <v>71</v>
      </c>
      <c r="D47" s="109">
        <f>Сэндвич!D41</f>
        <v>0</v>
      </c>
      <c r="E47" s="129"/>
      <c r="F47" s="26"/>
      <c r="G47" s="23"/>
      <c r="H47" s="23"/>
      <c r="I47" s="23"/>
      <c r="J47" s="11"/>
    </row>
    <row r="48" spans="2:14">
      <c r="B48" s="278"/>
      <c r="C48" s="219"/>
      <c r="D48" s="205"/>
      <c r="E48" s="130"/>
      <c r="G48" s="21"/>
      <c r="H48" s="21"/>
      <c r="I48" s="21"/>
      <c r="J48" s="11"/>
    </row>
    <row r="49" spans="2:12" ht="15.75" thickBot="1">
      <c r="B49" s="279"/>
      <c r="C49" s="145" t="s">
        <v>20</v>
      </c>
      <c r="D49" s="134">
        <f>Сэндвич!D43</f>
        <v>0</v>
      </c>
      <c r="E49" s="212"/>
      <c r="G49" s="13"/>
      <c r="H49" s="30"/>
      <c r="I49" s="11"/>
      <c r="J49" s="33"/>
    </row>
    <row r="50" spans="2:12" ht="18" customHeight="1">
      <c r="B50" s="252" t="s">
        <v>92</v>
      </c>
      <c r="C50" s="111" t="s">
        <v>71</v>
      </c>
      <c r="D50" s="109">
        <f>Сэндвич!D44</f>
        <v>1</v>
      </c>
      <c r="E50" s="129"/>
      <c r="G50" s="13"/>
      <c r="H50" s="30"/>
      <c r="I50" s="11"/>
      <c r="J50" s="33"/>
    </row>
    <row r="51" spans="2:12">
      <c r="B51" s="278"/>
      <c r="C51" s="219"/>
      <c r="D51" s="205"/>
      <c r="E51" s="130"/>
      <c r="G51" s="21"/>
      <c r="H51" s="21"/>
      <c r="I51" s="21"/>
      <c r="J51" s="11"/>
    </row>
    <row r="52" spans="2:12" ht="15.75" thickBot="1">
      <c r="B52" s="279"/>
      <c r="C52" s="145" t="s">
        <v>20</v>
      </c>
      <c r="D52" s="140">
        <f>Сэндвич!D46</f>
        <v>0</v>
      </c>
      <c r="E52" s="212"/>
      <c r="F52" s="26"/>
      <c r="G52" s="21"/>
      <c r="H52" s="21"/>
      <c r="I52" s="21"/>
      <c r="J52" s="11"/>
    </row>
    <row r="53" spans="2:12">
      <c r="B53" s="20"/>
      <c r="C53" s="23"/>
      <c r="D53" s="24"/>
      <c r="E53" s="24"/>
      <c r="F53" s="38"/>
      <c r="G53" s="21"/>
      <c r="H53" s="8"/>
      <c r="I53" s="8"/>
      <c r="J53" s="13"/>
      <c r="K53" s="29"/>
      <c r="L53" s="28"/>
    </row>
    <row r="54" spans="2:12" ht="15.75" thickBot="1">
      <c r="B54" s="22"/>
      <c r="F54" s="26"/>
      <c r="G54" s="21"/>
      <c r="H54" s="8"/>
      <c r="I54" s="8"/>
      <c r="J54" s="10"/>
      <c r="K54" s="29"/>
      <c r="L54" s="28"/>
    </row>
    <row r="55" spans="2:12">
      <c r="B55" s="250" t="s">
        <v>98</v>
      </c>
      <c r="C55" s="222" t="s">
        <v>97</v>
      </c>
      <c r="D55" s="186" t="s">
        <v>72</v>
      </c>
      <c r="E55" s="195"/>
      <c r="F55" s="195"/>
      <c r="J55" s="34"/>
    </row>
    <row r="56" spans="2:12" ht="15.75" thickBot="1">
      <c r="B56" s="280"/>
      <c r="C56" s="281"/>
      <c r="D56" s="200" t="s">
        <v>117</v>
      </c>
      <c r="E56" s="195"/>
      <c r="F56" s="195"/>
      <c r="J56" s="34"/>
    </row>
    <row r="57" spans="2:12" ht="20.25" customHeight="1">
      <c r="B57" s="272" t="s">
        <v>27</v>
      </c>
      <c r="C57" s="201" t="str">
        <f>Сэндвич!L51</f>
        <v>Оханько</v>
      </c>
      <c r="D57" s="196">
        <v>0.9</v>
      </c>
      <c r="J57" s="34"/>
    </row>
    <row r="58" spans="2:12">
      <c r="B58" s="273"/>
      <c r="C58" s="199" t="str">
        <f>Сэндвич!L52</f>
        <v>Филатов</v>
      </c>
      <c r="D58" s="197">
        <v>1</v>
      </c>
    </row>
    <row r="59" spans="2:12">
      <c r="B59" s="273"/>
      <c r="C59" s="199">
        <f>Сэндвич!L53</f>
        <v>0</v>
      </c>
      <c r="D59" s="197"/>
    </row>
    <row r="60" spans="2:12">
      <c r="B60" s="273"/>
      <c r="C60" s="199">
        <f>Сэндвич!L54</f>
        <v>0</v>
      </c>
      <c r="D60" s="197"/>
    </row>
    <row r="61" spans="2:12">
      <c r="B61" s="273"/>
      <c r="C61" s="199">
        <f>Сэндвич!L55</f>
        <v>0</v>
      </c>
      <c r="D61" s="197"/>
    </row>
    <row r="62" spans="2:12">
      <c r="B62" s="273"/>
      <c r="C62" s="199">
        <f>Сэндвич!L56</f>
        <v>0</v>
      </c>
      <c r="D62" s="197"/>
    </row>
    <row r="63" spans="2:12">
      <c r="B63" s="273"/>
      <c r="C63" s="199">
        <f>Сэндвич!L57</f>
        <v>0</v>
      </c>
      <c r="D63" s="197"/>
    </row>
    <row r="64" spans="2:12">
      <c r="B64" s="273"/>
      <c r="C64" s="199">
        <f>Сэндвич!L58</f>
        <v>0</v>
      </c>
      <c r="D64" s="197"/>
    </row>
    <row r="65" spans="2:4">
      <c r="B65" s="273"/>
      <c r="C65" s="199">
        <f>Сэндвич!L59</f>
        <v>0</v>
      </c>
      <c r="D65" s="197"/>
    </row>
    <row r="66" spans="2:4" ht="15.75" thickBot="1">
      <c r="B66" s="274"/>
      <c r="C66" s="202">
        <f>Сэндвич!L60</f>
        <v>0</v>
      </c>
      <c r="D66" s="198"/>
    </row>
    <row r="67" spans="2:4">
      <c r="B67" s="272" t="s">
        <v>115</v>
      </c>
      <c r="C67" s="201" t="str">
        <f>Сэндвич!L61</f>
        <v>Оханько</v>
      </c>
      <c r="D67" s="196">
        <v>1</v>
      </c>
    </row>
    <row r="68" spans="2:4">
      <c r="B68" s="273"/>
      <c r="C68" s="199" t="str">
        <f>Сэндвич!L62</f>
        <v>Филатов</v>
      </c>
      <c r="D68" s="197">
        <v>1</v>
      </c>
    </row>
    <row r="69" spans="2:4">
      <c r="B69" s="273"/>
      <c r="C69" s="199" t="str">
        <f>Сэндвич!L63</f>
        <v>Иванов</v>
      </c>
      <c r="D69" s="197">
        <v>1</v>
      </c>
    </row>
    <row r="70" spans="2:4">
      <c r="B70" s="273"/>
      <c r="C70" s="199" t="str">
        <f>Сэндвич!L64</f>
        <v>Васюк</v>
      </c>
      <c r="D70" s="197">
        <v>1</v>
      </c>
    </row>
    <row r="71" spans="2:4">
      <c r="B71" s="273"/>
      <c r="C71" s="199" t="str">
        <f>Сэндвич!L65</f>
        <v>Петров</v>
      </c>
      <c r="D71" s="197">
        <v>1</v>
      </c>
    </row>
    <row r="72" spans="2:4">
      <c r="B72" s="273"/>
      <c r="C72" s="199">
        <f>Сэндвич!L66</f>
        <v>0</v>
      </c>
      <c r="D72" s="197">
        <v>1</v>
      </c>
    </row>
    <row r="73" spans="2:4">
      <c r="B73" s="273"/>
      <c r="C73" s="199">
        <f>Сэндвич!L67</f>
        <v>0</v>
      </c>
      <c r="D73" s="197">
        <v>1</v>
      </c>
    </row>
    <row r="74" spans="2:4">
      <c r="B74" s="273"/>
      <c r="C74" s="199">
        <f>Сэндвич!L68</f>
        <v>0</v>
      </c>
      <c r="D74" s="197">
        <v>1</v>
      </c>
    </row>
    <row r="75" spans="2:4">
      <c r="B75" s="273"/>
      <c r="C75" s="199">
        <f>Сэндвич!L69</f>
        <v>0</v>
      </c>
      <c r="D75" s="197">
        <v>1</v>
      </c>
    </row>
    <row r="76" spans="2:4" ht="15.75" thickBot="1">
      <c r="B76" s="274"/>
      <c r="C76" s="202">
        <f>Сэндвич!L70</f>
        <v>0</v>
      </c>
      <c r="D76" s="198">
        <v>1</v>
      </c>
    </row>
    <row r="77" spans="2:4">
      <c r="B77" s="266" t="s">
        <v>86</v>
      </c>
      <c r="C77" s="201" t="str">
        <f>Сэндвич!L71</f>
        <v>Оханько</v>
      </c>
      <c r="D77" s="196">
        <v>1</v>
      </c>
    </row>
    <row r="78" spans="2:4">
      <c r="B78" s="267"/>
      <c r="C78" s="199">
        <f>Сэндвич!L72</f>
        <v>0</v>
      </c>
      <c r="D78" s="197">
        <v>1</v>
      </c>
    </row>
    <row r="79" spans="2:4">
      <c r="B79" s="267"/>
      <c r="C79" s="199">
        <f>Сэндвич!L73</f>
        <v>0</v>
      </c>
      <c r="D79" s="197">
        <v>1</v>
      </c>
    </row>
    <row r="80" spans="2:4" ht="15.75" thickBot="1">
      <c r="B80" s="268"/>
      <c r="C80" s="202">
        <f>Сэндвич!L74</f>
        <v>0</v>
      </c>
      <c r="D80" s="198">
        <v>1</v>
      </c>
    </row>
    <row r="81" spans="2:4" ht="15.75" thickBot="1">
      <c r="B81" s="148" t="s">
        <v>90</v>
      </c>
      <c r="C81" s="203"/>
      <c r="D81" s="180"/>
    </row>
    <row r="82" spans="2:4">
      <c r="B82" s="269" t="s">
        <v>91</v>
      </c>
      <c r="C82" s="201" t="str">
        <f>Сэндвич!L76</f>
        <v>Оханько</v>
      </c>
      <c r="D82" s="196">
        <v>1</v>
      </c>
    </row>
    <row r="83" spans="2:4">
      <c r="B83" s="270"/>
      <c r="C83" s="199">
        <f>Сэндвич!L77</f>
        <v>0</v>
      </c>
      <c r="D83" s="197">
        <v>1</v>
      </c>
    </row>
    <row r="84" spans="2:4" ht="15.75" thickBot="1">
      <c r="B84" s="271"/>
      <c r="C84" s="202">
        <f>Сэндвич!L78</f>
        <v>0</v>
      </c>
      <c r="D84" s="198">
        <v>1</v>
      </c>
    </row>
    <row r="85" spans="2:4">
      <c r="B85" s="269" t="s">
        <v>103</v>
      </c>
      <c r="C85" s="201" t="str">
        <f>Сэндвич!L79</f>
        <v>Оханько</v>
      </c>
      <c r="D85" s="196">
        <v>1</v>
      </c>
    </row>
    <row r="86" spans="2:4">
      <c r="B86" s="270"/>
      <c r="C86" s="199">
        <f>Сэндвич!L80</f>
        <v>0</v>
      </c>
      <c r="D86" s="197">
        <v>1</v>
      </c>
    </row>
    <row r="87" spans="2:4" ht="15.75" thickBot="1">
      <c r="B87" s="271"/>
      <c r="C87" s="202">
        <f>Сэндвич!L81</f>
        <v>0</v>
      </c>
      <c r="D87" s="198">
        <v>1</v>
      </c>
    </row>
  </sheetData>
  <sheetProtection selectLockedCells="1"/>
  <dataConsolidate/>
  <mergeCells count="20">
    <mergeCell ref="B23:B25"/>
    <mergeCell ref="B1:E1"/>
    <mergeCell ref="B10:B16"/>
    <mergeCell ref="B17:B19"/>
    <mergeCell ref="B20:B22"/>
    <mergeCell ref="B43:B45"/>
    <mergeCell ref="B47:B49"/>
    <mergeCell ref="B50:B52"/>
    <mergeCell ref="B55:B56"/>
    <mergeCell ref="C55:C56"/>
    <mergeCell ref="B26:B28"/>
    <mergeCell ref="B29:B31"/>
    <mergeCell ref="B32:B34"/>
    <mergeCell ref="B35:B37"/>
    <mergeCell ref="B38:B40"/>
    <mergeCell ref="B77:B80"/>
    <mergeCell ref="B82:B84"/>
    <mergeCell ref="B85:B87"/>
    <mergeCell ref="B57:B66"/>
    <mergeCell ref="B67:B76"/>
  </mergeCells>
  <dataValidations count="4">
    <dataValidation type="list" allowBlank="1" showInputMessage="1" showErrorMessage="1" sqref="B50:B52">
      <formula1>$J$50:$J$51</formula1>
    </dataValidation>
    <dataValidation type="list" allowBlank="1" showInputMessage="1" showErrorMessage="1" sqref="J48 B47:B49">
      <formula1>$J$48:$J$49</formula1>
    </dataValidation>
    <dataValidation type="list" allowBlank="1" showInputMessage="1" showErrorMessage="1" sqref="B82">
      <formula1>$Z$37:$Z$38</formula1>
    </dataValidation>
    <dataValidation type="list" allowBlank="1" showInputMessage="1" showErrorMessage="1" sqref="B85">
      <formula1>$Z$40:$Z$41</formula1>
    </dataValidation>
  </dataValidations>
  <pageMargins left="0.39370078740157483" right="0" top="0.55118110236220474" bottom="0.35433070866141736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'C:\Users\TunUser181\Desktop\[КСИ-сварка - 3 (защита и дефект.ведомость).xlsx]НСИ'!#REF!</xm:f>
          </x14:formula1>
          <xm:sqref>I5:I6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topLeftCell="C1" workbookViewId="0">
      <pane ySplit="4" topLeftCell="A86" activePane="bottomLeft" state="frozen"/>
      <selection activeCell="B1" sqref="B1"/>
      <selection pane="bottomLeft" activeCell="C106" sqref="A106:XFD483"/>
    </sheetView>
  </sheetViews>
  <sheetFormatPr defaultColWidth="9.140625" defaultRowHeight="15" outlineLevelRow="1" outlineLevelCol="1"/>
  <cols>
    <col min="1" max="1" width="13" style="18" customWidth="1"/>
    <col min="2" max="2" width="14" style="18" customWidth="1"/>
    <col min="3" max="3" width="20.42578125" style="18" customWidth="1"/>
    <col min="4" max="4" width="8.7109375" style="18" customWidth="1"/>
    <col min="5" max="5" width="10.28515625" style="18" hidden="1" customWidth="1"/>
    <col min="6" max="6" width="7.5703125" style="18" customWidth="1"/>
    <col min="7" max="7" width="19.28515625" style="18" customWidth="1"/>
    <col min="8" max="8" width="20" style="18" customWidth="1"/>
    <col min="9" max="11" width="9.140625" style="26" hidden="1" customWidth="1"/>
    <col min="12" max="12" width="20.28515625" style="42" customWidth="1" outlineLevel="1"/>
    <col min="13" max="13" width="11" style="18" customWidth="1" outlineLevel="1"/>
    <col min="14" max="14" width="9.140625" style="46" customWidth="1" outlineLevel="1"/>
    <col min="15" max="15" width="89" style="26" customWidth="1" outlineLevel="1"/>
    <col min="16" max="17" width="11" style="18" customWidth="1"/>
    <col min="18" max="18" width="11" style="47" customWidth="1"/>
    <col min="19" max="19" width="11" style="26" bestFit="1" customWidth="1"/>
    <col min="20" max="255" width="9.140625" style="26"/>
    <col min="256" max="256" width="9" style="26" customWidth="1"/>
    <col min="257" max="257" width="3" style="26" customWidth="1"/>
    <col min="258" max="258" width="0.5703125" style="26" customWidth="1"/>
    <col min="259" max="259" width="12.5703125" style="26" customWidth="1"/>
    <col min="260" max="260" width="6.5703125" style="26" customWidth="1"/>
    <col min="261" max="261" width="9.42578125" style="26" customWidth="1"/>
    <col min="262" max="262" width="8.7109375" style="26" customWidth="1"/>
    <col min="263" max="263" width="10.28515625" style="26" customWidth="1"/>
    <col min="264" max="264" width="7.5703125" style="26" customWidth="1"/>
    <col min="265" max="265" width="42" style="26" customWidth="1"/>
    <col min="266" max="266" width="49" style="26" customWidth="1"/>
    <col min="267" max="267" width="11" style="26" customWidth="1"/>
    <col min="268" max="511" width="9.140625" style="26"/>
    <col min="512" max="512" width="9" style="26" customWidth="1"/>
    <col min="513" max="513" width="3" style="26" customWidth="1"/>
    <col min="514" max="514" width="0.5703125" style="26" customWidth="1"/>
    <col min="515" max="515" width="12.5703125" style="26" customWidth="1"/>
    <col min="516" max="516" width="6.5703125" style="26" customWidth="1"/>
    <col min="517" max="517" width="9.42578125" style="26" customWidth="1"/>
    <col min="518" max="518" width="8.7109375" style="26" customWidth="1"/>
    <col min="519" max="519" width="10.28515625" style="26" customWidth="1"/>
    <col min="520" max="520" width="7.5703125" style="26" customWidth="1"/>
    <col min="521" max="521" width="42" style="26" customWidth="1"/>
    <col min="522" max="522" width="49" style="26" customWidth="1"/>
    <col min="523" max="523" width="11" style="26" customWidth="1"/>
    <col min="524" max="767" width="9.140625" style="26"/>
    <col min="768" max="768" width="9" style="26" customWidth="1"/>
    <col min="769" max="769" width="3" style="26" customWidth="1"/>
    <col min="770" max="770" width="0.5703125" style="26" customWidth="1"/>
    <col min="771" max="771" width="12.5703125" style="26" customWidth="1"/>
    <col min="772" max="772" width="6.5703125" style="26" customWidth="1"/>
    <col min="773" max="773" width="9.42578125" style="26" customWidth="1"/>
    <col min="774" max="774" width="8.7109375" style="26" customWidth="1"/>
    <col min="775" max="775" width="10.28515625" style="26" customWidth="1"/>
    <col min="776" max="776" width="7.5703125" style="26" customWidth="1"/>
    <col min="777" max="777" width="42" style="26" customWidth="1"/>
    <col min="778" max="778" width="49" style="26" customWidth="1"/>
    <col min="779" max="779" width="11" style="26" customWidth="1"/>
    <col min="780" max="1023" width="9.140625" style="26"/>
    <col min="1024" max="1024" width="9" style="26" customWidth="1"/>
    <col min="1025" max="1025" width="3" style="26" customWidth="1"/>
    <col min="1026" max="1026" width="0.5703125" style="26" customWidth="1"/>
    <col min="1027" max="1027" width="12.5703125" style="26" customWidth="1"/>
    <col min="1028" max="1028" width="6.5703125" style="26" customWidth="1"/>
    <col min="1029" max="1029" width="9.42578125" style="26" customWidth="1"/>
    <col min="1030" max="1030" width="8.7109375" style="26" customWidth="1"/>
    <col min="1031" max="1031" width="10.28515625" style="26" customWidth="1"/>
    <col min="1032" max="1032" width="7.5703125" style="26" customWidth="1"/>
    <col min="1033" max="1033" width="42" style="26" customWidth="1"/>
    <col min="1034" max="1034" width="49" style="26" customWidth="1"/>
    <col min="1035" max="1035" width="11" style="26" customWidth="1"/>
    <col min="1036" max="1279" width="9.140625" style="26"/>
    <col min="1280" max="1280" width="9" style="26" customWidth="1"/>
    <col min="1281" max="1281" width="3" style="26" customWidth="1"/>
    <col min="1282" max="1282" width="0.5703125" style="26" customWidth="1"/>
    <col min="1283" max="1283" width="12.5703125" style="26" customWidth="1"/>
    <col min="1284" max="1284" width="6.5703125" style="26" customWidth="1"/>
    <col min="1285" max="1285" width="9.42578125" style="26" customWidth="1"/>
    <col min="1286" max="1286" width="8.7109375" style="26" customWidth="1"/>
    <col min="1287" max="1287" width="10.28515625" style="26" customWidth="1"/>
    <col min="1288" max="1288" width="7.5703125" style="26" customWidth="1"/>
    <col min="1289" max="1289" width="42" style="26" customWidth="1"/>
    <col min="1290" max="1290" width="49" style="26" customWidth="1"/>
    <col min="1291" max="1291" width="11" style="26" customWidth="1"/>
    <col min="1292" max="1535" width="9.140625" style="26"/>
    <col min="1536" max="1536" width="9" style="26" customWidth="1"/>
    <col min="1537" max="1537" width="3" style="26" customWidth="1"/>
    <col min="1538" max="1538" width="0.5703125" style="26" customWidth="1"/>
    <col min="1539" max="1539" width="12.5703125" style="26" customWidth="1"/>
    <col min="1540" max="1540" width="6.5703125" style="26" customWidth="1"/>
    <col min="1541" max="1541" width="9.42578125" style="26" customWidth="1"/>
    <col min="1542" max="1542" width="8.7109375" style="26" customWidth="1"/>
    <col min="1543" max="1543" width="10.28515625" style="26" customWidth="1"/>
    <col min="1544" max="1544" width="7.5703125" style="26" customWidth="1"/>
    <col min="1545" max="1545" width="42" style="26" customWidth="1"/>
    <col min="1546" max="1546" width="49" style="26" customWidth="1"/>
    <col min="1547" max="1547" width="11" style="26" customWidth="1"/>
    <col min="1548" max="1791" width="9.140625" style="26"/>
    <col min="1792" max="1792" width="9" style="26" customWidth="1"/>
    <col min="1793" max="1793" width="3" style="26" customWidth="1"/>
    <col min="1794" max="1794" width="0.5703125" style="26" customWidth="1"/>
    <col min="1795" max="1795" width="12.5703125" style="26" customWidth="1"/>
    <col min="1796" max="1796" width="6.5703125" style="26" customWidth="1"/>
    <col min="1797" max="1797" width="9.42578125" style="26" customWidth="1"/>
    <col min="1798" max="1798" width="8.7109375" style="26" customWidth="1"/>
    <col min="1799" max="1799" width="10.28515625" style="26" customWidth="1"/>
    <col min="1800" max="1800" width="7.5703125" style="26" customWidth="1"/>
    <col min="1801" max="1801" width="42" style="26" customWidth="1"/>
    <col min="1802" max="1802" width="49" style="26" customWidth="1"/>
    <col min="1803" max="1803" width="11" style="26" customWidth="1"/>
    <col min="1804" max="2047" width="9.140625" style="26"/>
    <col min="2048" max="2048" width="9" style="26" customWidth="1"/>
    <col min="2049" max="2049" width="3" style="26" customWidth="1"/>
    <col min="2050" max="2050" width="0.5703125" style="26" customWidth="1"/>
    <col min="2051" max="2051" width="12.5703125" style="26" customWidth="1"/>
    <col min="2052" max="2052" width="6.5703125" style="26" customWidth="1"/>
    <col min="2053" max="2053" width="9.42578125" style="26" customWidth="1"/>
    <col min="2054" max="2054" width="8.7109375" style="26" customWidth="1"/>
    <col min="2055" max="2055" width="10.28515625" style="26" customWidth="1"/>
    <col min="2056" max="2056" width="7.5703125" style="26" customWidth="1"/>
    <col min="2057" max="2057" width="42" style="26" customWidth="1"/>
    <col min="2058" max="2058" width="49" style="26" customWidth="1"/>
    <col min="2059" max="2059" width="11" style="26" customWidth="1"/>
    <col min="2060" max="2303" width="9.140625" style="26"/>
    <col min="2304" max="2304" width="9" style="26" customWidth="1"/>
    <col min="2305" max="2305" width="3" style="26" customWidth="1"/>
    <col min="2306" max="2306" width="0.5703125" style="26" customWidth="1"/>
    <col min="2307" max="2307" width="12.5703125" style="26" customWidth="1"/>
    <col min="2308" max="2308" width="6.5703125" style="26" customWidth="1"/>
    <col min="2309" max="2309" width="9.42578125" style="26" customWidth="1"/>
    <col min="2310" max="2310" width="8.7109375" style="26" customWidth="1"/>
    <col min="2311" max="2311" width="10.28515625" style="26" customWidth="1"/>
    <col min="2312" max="2312" width="7.5703125" style="26" customWidth="1"/>
    <col min="2313" max="2313" width="42" style="26" customWidth="1"/>
    <col min="2314" max="2314" width="49" style="26" customWidth="1"/>
    <col min="2315" max="2315" width="11" style="26" customWidth="1"/>
    <col min="2316" max="2559" width="9.140625" style="26"/>
    <col min="2560" max="2560" width="9" style="26" customWidth="1"/>
    <col min="2561" max="2561" width="3" style="26" customWidth="1"/>
    <col min="2562" max="2562" width="0.5703125" style="26" customWidth="1"/>
    <col min="2563" max="2563" width="12.5703125" style="26" customWidth="1"/>
    <col min="2564" max="2564" width="6.5703125" style="26" customWidth="1"/>
    <col min="2565" max="2565" width="9.42578125" style="26" customWidth="1"/>
    <col min="2566" max="2566" width="8.7109375" style="26" customWidth="1"/>
    <col min="2567" max="2567" width="10.28515625" style="26" customWidth="1"/>
    <col min="2568" max="2568" width="7.5703125" style="26" customWidth="1"/>
    <col min="2569" max="2569" width="42" style="26" customWidth="1"/>
    <col min="2570" max="2570" width="49" style="26" customWidth="1"/>
    <col min="2571" max="2571" width="11" style="26" customWidth="1"/>
    <col min="2572" max="2815" width="9.140625" style="26"/>
    <col min="2816" max="2816" width="9" style="26" customWidth="1"/>
    <col min="2817" max="2817" width="3" style="26" customWidth="1"/>
    <col min="2818" max="2818" width="0.5703125" style="26" customWidth="1"/>
    <col min="2819" max="2819" width="12.5703125" style="26" customWidth="1"/>
    <col min="2820" max="2820" width="6.5703125" style="26" customWidth="1"/>
    <col min="2821" max="2821" width="9.42578125" style="26" customWidth="1"/>
    <col min="2822" max="2822" width="8.7109375" style="26" customWidth="1"/>
    <col min="2823" max="2823" width="10.28515625" style="26" customWidth="1"/>
    <col min="2824" max="2824" width="7.5703125" style="26" customWidth="1"/>
    <col min="2825" max="2825" width="42" style="26" customWidth="1"/>
    <col min="2826" max="2826" width="49" style="26" customWidth="1"/>
    <col min="2827" max="2827" width="11" style="26" customWidth="1"/>
    <col min="2828" max="3071" width="9.140625" style="26"/>
    <col min="3072" max="3072" width="9" style="26" customWidth="1"/>
    <col min="3073" max="3073" width="3" style="26" customWidth="1"/>
    <col min="3074" max="3074" width="0.5703125" style="26" customWidth="1"/>
    <col min="3075" max="3075" width="12.5703125" style="26" customWidth="1"/>
    <col min="3076" max="3076" width="6.5703125" style="26" customWidth="1"/>
    <col min="3077" max="3077" width="9.42578125" style="26" customWidth="1"/>
    <col min="3078" max="3078" width="8.7109375" style="26" customWidth="1"/>
    <col min="3079" max="3079" width="10.28515625" style="26" customWidth="1"/>
    <col min="3080" max="3080" width="7.5703125" style="26" customWidth="1"/>
    <col min="3081" max="3081" width="42" style="26" customWidth="1"/>
    <col min="3082" max="3082" width="49" style="26" customWidth="1"/>
    <col min="3083" max="3083" width="11" style="26" customWidth="1"/>
    <col min="3084" max="3327" width="9.140625" style="26"/>
    <col min="3328" max="3328" width="9" style="26" customWidth="1"/>
    <col min="3329" max="3329" width="3" style="26" customWidth="1"/>
    <col min="3330" max="3330" width="0.5703125" style="26" customWidth="1"/>
    <col min="3331" max="3331" width="12.5703125" style="26" customWidth="1"/>
    <col min="3332" max="3332" width="6.5703125" style="26" customWidth="1"/>
    <col min="3333" max="3333" width="9.42578125" style="26" customWidth="1"/>
    <col min="3334" max="3334" width="8.7109375" style="26" customWidth="1"/>
    <col min="3335" max="3335" width="10.28515625" style="26" customWidth="1"/>
    <col min="3336" max="3336" width="7.5703125" style="26" customWidth="1"/>
    <col min="3337" max="3337" width="42" style="26" customWidth="1"/>
    <col min="3338" max="3338" width="49" style="26" customWidth="1"/>
    <col min="3339" max="3339" width="11" style="26" customWidth="1"/>
    <col min="3340" max="3583" width="9.140625" style="26"/>
    <col min="3584" max="3584" width="9" style="26" customWidth="1"/>
    <col min="3585" max="3585" width="3" style="26" customWidth="1"/>
    <col min="3586" max="3586" width="0.5703125" style="26" customWidth="1"/>
    <col min="3587" max="3587" width="12.5703125" style="26" customWidth="1"/>
    <col min="3588" max="3588" width="6.5703125" style="26" customWidth="1"/>
    <col min="3589" max="3589" width="9.42578125" style="26" customWidth="1"/>
    <col min="3590" max="3590" width="8.7109375" style="26" customWidth="1"/>
    <col min="3591" max="3591" width="10.28515625" style="26" customWidth="1"/>
    <col min="3592" max="3592" width="7.5703125" style="26" customWidth="1"/>
    <col min="3593" max="3593" width="42" style="26" customWidth="1"/>
    <col min="3594" max="3594" width="49" style="26" customWidth="1"/>
    <col min="3595" max="3595" width="11" style="26" customWidth="1"/>
    <col min="3596" max="3839" width="9.140625" style="26"/>
    <col min="3840" max="3840" width="9" style="26" customWidth="1"/>
    <col min="3841" max="3841" width="3" style="26" customWidth="1"/>
    <col min="3842" max="3842" width="0.5703125" style="26" customWidth="1"/>
    <col min="3843" max="3843" width="12.5703125" style="26" customWidth="1"/>
    <col min="3844" max="3844" width="6.5703125" style="26" customWidth="1"/>
    <col min="3845" max="3845" width="9.42578125" style="26" customWidth="1"/>
    <col min="3846" max="3846" width="8.7109375" style="26" customWidth="1"/>
    <col min="3847" max="3847" width="10.28515625" style="26" customWidth="1"/>
    <col min="3848" max="3848" width="7.5703125" style="26" customWidth="1"/>
    <col min="3849" max="3849" width="42" style="26" customWidth="1"/>
    <col min="3850" max="3850" width="49" style="26" customWidth="1"/>
    <col min="3851" max="3851" width="11" style="26" customWidth="1"/>
    <col min="3852" max="4095" width="9.140625" style="26"/>
    <col min="4096" max="4096" width="9" style="26" customWidth="1"/>
    <col min="4097" max="4097" width="3" style="26" customWidth="1"/>
    <col min="4098" max="4098" width="0.5703125" style="26" customWidth="1"/>
    <col min="4099" max="4099" width="12.5703125" style="26" customWidth="1"/>
    <col min="4100" max="4100" width="6.5703125" style="26" customWidth="1"/>
    <col min="4101" max="4101" width="9.42578125" style="26" customWidth="1"/>
    <col min="4102" max="4102" width="8.7109375" style="26" customWidth="1"/>
    <col min="4103" max="4103" width="10.28515625" style="26" customWidth="1"/>
    <col min="4104" max="4104" width="7.5703125" style="26" customWidth="1"/>
    <col min="4105" max="4105" width="42" style="26" customWidth="1"/>
    <col min="4106" max="4106" width="49" style="26" customWidth="1"/>
    <col min="4107" max="4107" width="11" style="26" customWidth="1"/>
    <col min="4108" max="4351" width="9.140625" style="26"/>
    <col min="4352" max="4352" width="9" style="26" customWidth="1"/>
    <col min="4353" max="4353" width="3" style="26" customWidth="1"/>
    <col min="4354" max="4354" width="0.5703125" style="26" customWidth="1"/>
    <col min="4355" max="4355" width="12.5703125" style="26" customWidth="1"/>
    <col min="4356" max="4356" width="6.5703125" style="26" customWidth="1"/>
    <col min="4357" max="4357" width="9.42578125" style="26" customWidth="1"/>
    <col min="4358" max="4358" width="8.7109375" style="26" customWidth="1"/>
    <col min="4359" max="4359" width="10.28515625" style="26" customWidth="1"/>
    <col min="4360" max="4360" width="7.5703125" style="26" customWidth="1"/>
    <col min="4361" max="4361" width="42" style="26" customWidth="1"/>
    <col min="4362" max="4362" width="49" style="26" customWidth="1"/>
    <col min="4363" max="4363" width="11" style="26" customWidth="1"/>
    <col min="4364" max="4607" width="9.140625" style="26"/>
    <col min="4608" max="4608" width="9" style="26" customWidth="1"/>
    <col min="4609" max="4609" width="3" style="26" customWidth="1"/>
    <col min="4610" max="4610" width="0.5703125" style="26" customWidth="1"/>
    <col min="4611" max="4611" width="12.5703125" style="26" customWidth="1"/>
    <col min="4612" max="4612" width="6.5703125" style="26" customWidth="1"/>
    <col min="4613" max="4613" width="9.42578125" style="26" customWidth="1"/>
    <col min="4614" max="4614" width="8.7109375" style="26" customWidth="1"/>
    <col min="4615" max="4615" width="10.28515625" style="26" customWidth="1"/>
    <col min="4616" max="4616" width="7.5703125" style="26" customWidth="1"/>
    <col min="4617" max="4617" width="42" style="26" customWidth="1"/>
    <col min="4618" max="4618" width="49" style="26" customWidth="1"/>
    <col min="4619" max="4619" width="11" style="26" customWidth="1"/>
    <col min="4620" max="4863" width="9.140625" style="26"/>
    <col min="4864" max="4864" width="9" style="26" customWidth="1"/>
    <col min="4865" max="4865" width="3" style="26" customWidth="1"/>
    <col min="4866" max="4866" width="0.5703125" style="26" customWidth="1"/>
    <col min="4867" max="4867" width="12.5703125" style="26" customWidth="1"/>
    <col min="4868" max="4868" width="6.5703125" style="26" customWidth="1"/>
    <col min="4869" max="4869" width="9.42578125" style="26" customWidth="1"/>
    <col min="4870" max="4870" width="8.7109375" style="26" customWidth="1"/>
    <col min="4871" max="4871" width="10.28515625" style="26" customWidth="1"/>
    <col min="4872" max="4872" width="7.5703125" style="26" customWidth="1"/>
    <col min="4873" max="4873" width="42" style="26" customWidth="1"/>
    <col min="4874" max="4874" width="49" style="26" customWidth="1"/>
    <col min="4875" max="4875" width="11" style="26" customWidth="1"/>
    <col min="4876" max="5119" width="9.140625" style="26"/>
    <col min="5120" max="5120" width="9" style="26" customWidth="1"/>
    <col min="5121" max="5121" width="3" style="26" customWidth="1"/>
    <col min="5122" max="5122" width="0.5703125" style="26" customWidth="1"/>
    <col min="5123" max="5123" width="12.5703125" style="26" customWidth="1"/>
    <col min="5124" max="5124" width="6.5703125" style="26" customWidth="1"/>
    <col min="5125" max="5125" width="9.42578125" style="26" customWidth="1"/>
    <col min="5126" max="5126" width="8.7109375" style="26" customWidth="1"/>
    <col min="5127" max="5127" width="10.28515625" style="26" customWidth="1"/>
    <col min="5128" max="5128" width="7.5703125" style="26" customWidth="1"/>
    <col min="5129" max="5129" width="42" style="26" customWidth="1"/>
    <col min="5130" max="5130" width="49" style="26" customWidth="1"/>
    <col min="5131" max="5131" width="11" style="26" customWidth="1"/>
    <col min="5132" max="5375" width="9.140625" style="26"/>
    <col min="5376" max="5376" width="9" style="26" customWidth="1"/>
    <col min="5377" max="5377" width="3" style="26" customWidth="1"/>
    <col min="5378" max="5378" width="0.5703125" style="26" customWidth="1"/>
    <col min="5379" max="5379" width="12.5703125" style="26" customWidth="1"/>
    <col min="5380" max="5380" width="6.5703125" style="26" customWidth="1"/>
    <col min="5381" max="5381" width="9.42578125" style="26" customWidth="1"/>
    <col min="5382" max="5382" width="8.7109375" style="26" customWidth="1"/>
    <col min="5383" max="5383" width="10.28515625" style="26" customWidth="1"/>
    <col min="5384" max="5384" width="7.5703125" style="26" customWidth="1"/>
    <col min="5385" max="5385" width="42" style="26" customWidth="1"/>
    <col min="5386" max="5386" width="49" style="26" customWidth="1"/>
    <col min="5387" max="5387" width="11" style="26" customWidth="1"/>
    <col min="5388" max="5631" width="9.140625" style="26"/>
    <col min="5632" max="5632" width="9" style="26" customWidth="1"/>
    <col min="5633" max="5633" width="3" style="26" customWidth="1"/>
    <col min="5634" max="5634" width="0.5703125" style="26" customWidth="1"/>
    <col min="5635" max="5635" width="12.5703125" style="26" customWidth="1"/>
    <col min="5636" max="5636" width="6.5703125" style="26" customWidth="1"/>
    <col min="5637" max="5637" width="9.42578125" style="26" customWidth="1"/>
    <col min="5638" max="5638" width="8.7109375" style="26" customWidth="1"/>
    <col min="5639" max="5639" width="10.28515625" style="26" customWidth="1"/>
    <col min="5640" max="5640" width="7.5703125" style="26" customWidth="1"/>
    <col min="5641" max="5641" width="42" style="26" customWidth="1"/>
    <col min="5642" max="5642" width="49" style="26" customWidth="1"/>
    <col min="5643" max="5643" width="11" style="26" customWidth="1"/>
    <col min="5644" max="5887" width="9.140625" style="26"/>
    <col min="5888" max="5888" width="9" style="26" customWidth="1"/>
    <col min="5889" max="5889" width="3" style="26" customWidth="1"/>
    <col min="5890" max="5890" width="0.5703125" style="26" customWidth="1"/>
    <col min="5891" max="5891" width="12.5703125" style="26" customWidth="1"/>
    <col min="5892" max="5892" width="6.5703125" style="26" customWidth="1"/>
    <col min="5893" max="5893" width="9.42578125" style="26" customWidth="1"/>
    <col min="5894" max="5894" width="8.7109375" style="26" customWidth="1"/>
    <col min="5895" max="5895" width="10.28515625" style="26" customWidth="1"/>
    <col min="5896" max="5896" width="7.5703125" style="26" customWidth="1"/>
    <col min="5897" max="5897" width="42" style="26" customWidth="1"/>
    <col min="5898" max="5898" width="49" style="26" customWidth="1"/>
    <col min="5899" max="5899" width="11" style="26" customWidth="1"/>
    <col min="5900" max="6143" width="9.140625" style="26"/>
    <col min="6144" max="6144" width="9" style="26" customWidth="1"/>
    <col min="6145" max="6145" width="3" style="26" customWidth="1"/>
    <col min="6146" max="6146" width="0.5703125" style="26" customWidth="1"/>
    <col min="6147" max="6147" width="12.5703125" style="26" customWidth="1"/>
    <col min="6148" max="6148" width="6.5703125" style="26" customWidth="1"/>
    <col min="6149" max="6149" width="9.42578125" style="26" customWidth="1"/>
    <col min="6150" max="6150" width="8.7109375" style="26" customWidth="1"/>
    <col min="6151" max="6151" width="10.28515625" style="26" customWidth="1"/>
    <col min="6152" max="6152" width="7.5703125" style="26" customWidth="1"/>
    <col min="6153" max="6153" width="42" style="26" customWidth="1"/>
    <col min="6154" max="6154" width="49" style="26" customWidth="1"/>
    <col min="6155" max="6155" width="11" style="26" customWidth="1"/>
    <col min="6156" max="6399" width="9.140625" style="26"/>
    <col min="6400" max="6400" width="9" style="26" customWidth="1"/>
    <col min="6401" max="6401" width="3" style="26" customWidth="1"/>
    <col min="6402" max="6402" width="0.5703125" style="26" customWidth="1"/>
    <col min="6403" max="6403" width="12.5703125" style="26" customWidth="1"/>
    <col min="6404" max="6404" width="6.5703125" style="26" customWidth="1"/>
    <col min="6405" max="6405" width="9.42578125" style="26" customWidth="1"/>
    <col min="6406" max="6406" width="8.7109375" style="26" customWidth="1"/>
    <col min="6407" max="6407" width="10.28515625" style="26" customWidth="1"/>
    <col min="6408" max="6408" width="7.5703125" style="26" customWidth="1"/>
    <col min="6409" max="6409" width="42" style="26" customWidth="1"/>
    <col min="6410" max="6410" width="49" style="26" customWidth="1"/>
    <col min="6411" max="6411" width="11" style="26" customWidth="1"/>
    <col min="6412" max="6655" width="9.140625" style="26"/>
    <col min="6656" max="6656" width="9" style="26" customWidth="1"/>
    <col min="6657" max="6657" width="3" style="26" customWidth="1"/>
    <col min="6658" max="6658" width="0.5703125" style="26" customWidth="1"/>
    <col min="6659" max="6659" width="12.5703125" style="26" customWidth="1"/>
    <col min="6660" max="6660" width="6.5703125" style="26" customWidth="1"/>
    <col min="6661" max="6661" width="9.42578125" style="26" customWidth="1"/>
    <col min="6662" max="6662" width="8.7109375" style="26" customWidth="1"/>
    <col min="6663" max="6663" width="10.28515625" style="26" customWidth="1"/>
    <col min="6664" max="6664" width="7.5703125" style="26" customWidth="1"/>
    <col min="6665" max="6665" width="42" style="26" customWidth="1"/>
    <col min="6666" max="6666" width="49" style="26" customWidth="1"/>
    <col min="6667" max="6667" width="11" style="26" customWidth="1"/>
    <col min="6668" max="6911" width="9.140625" style="26"/>
    <col min="6912" max="6912" width="9" style="26" customWidth="1"/>
    <col min="6913" max="6913" width="3" style="26" customWidth="1"/>
    <col min="6914" max="6914" width="0.5703125" style="26" customWidth="1"/>
    <col min="6915" max="6915" width="12.5703125" style="26" customWidth="1"/>
    <col min="6916" max="6916" width="6.5703125" style="26" customWidth="1"/>
    <col min="6917" max="6917" width="9.42578125" style="26" customWidth="1"/>
    <col min="6918" max="6918" width="8.7109375" style="26" customWidth="1"/>
    <col min="6919" max="6919" width="10.28515625" style="26" customWidth="1"/>
    <col min="6920" max="6920" width="7.5703125" style="26" customWidth="1"/>
    <col min="6921" max="6921" width="42" style="26" customWidth="1"/>
    <col min="6922" max="6922" width="49" style="26" customWidth="1"/>
    <col min="6923" max="6923" width="11" style="26" customWidth="1"/>
    <col min="6924" max="7167" width="9.140625" style="26"/>
    <col min="7168" max="7168" width="9" style="26" customWidth="1"/>
    <col min="7169" max="7169" width="3" style="26" customWidth="1"/>
    <col min="7170" max="7170" width="0.5703125" style="26" customWidth="1"/>
    <col min="7171" max="7171" width="12.5703125" style="26" customWidth="1"/>
    <col min="7172" max="7172" width="6.5703125" style="26" customWidth="1"/>
    <col min="7173" max="7173" width="9.42578125" style="26" customWidth="1"/>
    <col min="7174" max="7174" width="8.7109375" style="26" customWidth="1"/>
    <col min="7175" max="7175" width="10.28515625" style="26" customWidth="1"/>
    <col min="7176" max="7176" width="7.5703125" style="26" customWidth="1"/>
    <col min="7177" max="7177" width="42" style="26" customWidth="1"/>
    <col min="7178" max="7178" width="49" style="26" customWidth="1"/>
    <col min="7179" max="7179" width="11" style="26" customWidth="1"/>
    <col min="7180" max="7423" width="9.140625" style="26"/>
    <col min="7424" max="7424" width="9" style="26" customWidth="1"/>
    <col min="7425" max="7425" width="3" style="26" customWidth="1"/>
    <col min="7426" max="7426" width="0.5703125" style="26" customWidth="1"/>
    <col min="7427" max="7427" width="12.5703125" style="26" customWidth="1"/>
    <col min="7428" max="7428" width="6.5703125" style="26" customWidth="1"/>
    <col min="7429" max="7429" width="9.42578125" style="26" customWidth="1"/>
    <col min="7430" max="7430" width="8.7109375" style="26" customWidth="1"/>
    <col min="7431" max="7431" width="10.28515625" style="26" customWidth="1"/>
    <col min="7432" max="7432" width="7.5703125" style="26" customWidth="1"/>
    <col min="7433" max="7433" width="42" style="26" customWidth="1"/>
    <col min="7434" max="7434" width="49" style="26" customWidth="1"/>
    <col min="7435" max="7435" width="11" style="26" customWidth="1"/>
    <col min="7436" max="7679" width="9.140625" style="26"/>
    <col min="7680" max="7680" width="9" style="26" customWidth="1"/>
    <col min="7681" max="7681" width="3" style="26" customWidth="1"/>
    <col min="7682" max="7682" width="0.5703125" style="26" customWidth="1"/>
    <col min="7683" max="7683" width="12.5703125" style="26" customWidth="1"/>
    <col min="7684" max="7684" width="6.5703125" style="26" customWidth="1"/>
    <col min="7685" max="7685" width="9.42578125" style="26" customWidth="1"/>
    <col min="7686" max="7686" width="8.7109375" style="26" customWidth="1"/>
    <col min="7687" max="7687" width="10.28515625" style="26" customWidth="1"/>
    <col min="7688" max="7688" width="7.5703125" style="26" customWidth="1"/>
    <col min="7689" max="7689" width="42" style="26" customWidth="1"/>
    <col min="7690" max="7690" width="49" style="26" customWidth="1"/>
    <col min="7691" max="7691" width="11" style="26" customWidth="1"/>
    <col min="7692" max="7935" width="9.140625" style="26"/>
    <col min="7936" max="7936" width="9" style="26" customWidth="1"/>
    <col min="7937" max="7937" width="3" style="26" customWidth="1"/>
    <col min="7938" max="7938" width="0.5703125" style="26" customWidth="1"/>
    <col min="7939" max="7939" width="12.5703125" style="26" customWidth="1"/>
    <col min="7940" max="7940" width="6.5703125" style="26" customWidth="1"/>
    <col min="7941" max="7941" width="9.42578125" style="26" customWidth="1"/>
    <col min="7942" max="7942" width="8.7109375" style="26" customWidth="1"/>
    <col min="7943" max="7943" width="10.28515625" style="26" customWidth="1"/>
    <col min="7944" max="7944" width="7.5703125" style="26" customWidth="1"/>
    <col min="7945" max="7945" width="42" style="26" customWidth="1"/>
    <col min="7946" max="7946" width="49" style="26" customWidth="1"/>
    <col min="7947" max="7947" width="11" style="26" customWidth="1"/>
    <col min="7948" max="8191" width="9.140625" style="26"/>
    <col min="8192" max="8192" width="9" style="26" customWidth="1"/>
    <col min="8193" max="8193" width="3" style="26" customWidth="1"/>
    <col min="8194" max="8194" width="0.5703125" style="26" customWidth="1"/>
    <col min="8195" max="8195" width="12.5703125" style="26" customWidth="1"/>
    <col min="8196" max="8196" width="6.5703125" style="26" customWidth="1"/>
    <col min="8197" max="8197" width="9.42578125" style="26" customWidth="1"/>
    <col min="8198" max="8198" width="8.7109375" style="26" customWidth="1"/>
    <col min="8199" max="8199" width="10.28515625" style="26" customWidth="1"/>
    <col min="8200" max="8200" width="7.5703125" style="26" customWidth="1"/>
    <col min="8201" max="8201" width="42" style="26" customWidth="1"/>
    <col min="8202" max="8202" width="49" style="26" customWidth="1"/>
    <col min="8203" max="8203" width="11" style="26" customWidth="1"/>
    <col min="8204" max="8447" width="9.140625" style="26"/>
    <col min="8448" max="8448" width="9" style="26" customWidth="1"/>
    <col min="8449" max="8449" width="3" style="26" customWidth="1"/>
    <col min="8450" max="8450" width="0.5703125" style="26" customWidth="1"/>
    <col min="8451" max="8451" width="12.5703125" style="26" customWidth="1"/>
    <col min="8452" max="8452" width="6.5703125" style="26" customWidth="1"/>
    <col min="8453" max="8453" width="9.42578125" style="26" customWidth="1"/>
    <col min="8454" max="8454" width="8.7109375" style="26" customWidth="1"/>
    <col min="8455" max="8455" width="10.28515625" style="26" customWidth="1"/>
    <col min="8456" max="8456" width="7.5703125" style="26" customWidth="1"/>
    <col min="8457" max="8457" width="42" style="26" customWidth="1"/>
    <col min="8458" max="8458" width="49" style="26" customWidth="1"/>
    <col min="8459" max="8459" width="11" style="26" customWidth="1"/>
    <col min="8460" max="8703" width="9.140625" style="26"/>
    <col min="8704" max="8704" width="9" style="26" customWidth="1"/>
    <col min="8705" max="8705" width="3" style="26" customWidth="1"/>
    <col min="8706" max="8706" width="0.5703125" style="26" customWidth="1"/>
    <col min="8707" max="8707" width="12.5703125" style="26" customWidth="1"/>
    <col min="8708" max="8708" width="6.5703125" style="26" customWidth="1"/>
    <col min="8709" max="8709" width="9.42578125" style="26" customWidth="1"/>
    <col min="8710" max="8710" width="8.7109375" style="26" customWidth="1"/>
    <col min="8711" max="8711" width="10.28515625" style="26" customWidth="1"/>
    <col min="8712" max="8712" width="7.5703125" style="26" customWidth="1"/>
    <col min="8713" max="8713" width="42" style="26" customWidth="1"/>
    <col min="8714" max="8714" width="49" style="26" customWidth="1"/>
    <col min="8715" max="8715" width="11" style="26" customWidth="1"/>
    <col min="8716" max="8959" width="9.140625" style="26"/>
    <col min="8960" max="8960" width="9" style="26" customWidth="1"/>
    <col min="8961" max="8961" width="3" style="26" customWidth="1"/>
    <col min="8962" max="8962" width="0.5703125" style="26" customWidth="1"/>
    <col min="8963" max="8963" width="12.5703125" style="26" customWidth="1"/>
    <col min="8964" max="8964" width="6.5703125" style="26" customWidth="1"/>
    <col min="8965" max="8965" width="9.42578125" style="26" customWidth="1"/>
    <col min="8966" max="8966" width="8.7109375" style="26" customWidth="1"/>
    <col min="8967" max="8967" width="10.28515625" style="26" customWidth="1"/>
    <col min="8968" max="8968" width="7.5703125" style="26" customWidth="1"/>
    <col min="8969" max="8969" width="42" style="26" customWidth="1"/>
    <col min="8970" max="8970" width="49" style="26" customWidth="1"/>
    <col min="8971" max="8971" width="11" style="26" customWidth="1"/>
    <col min="8972" max="9215" width="9.140625" style="26"/>
    <col min="9216" max="9216" width="9" style="26" customWidth="1"/>
    <col min="9217" max="9217" width="3" style="26" customWidth="1"/>
    <col min="9218" max="9218" width="0.5703125" style="26" customWidth="1"/>
    <col min="9219" max="9219" width="12.5703125" style="26" customWidth="1"/>
    <col min="9220" max="9220" width="6.5703125" style="26" customWidth="1"/>
    <col min="9221" max="9221" width="9.42578125" style="26" customWidth="1"/>
    <col min="9222" max="9222" width="8.7109375" style="26" customWidth="1"/>
    <col min="9223" max="9223" width="10.28515625" style="26" customWidth="1"/>
    <col min="9224" max="9224" width="7.5703125" style="26" customWidth="1"/>
    <col min="9225" max="9225" width="42" style="26" customWidth="1"/>
    <col min="9226" max="9226" width="49" style="26" customWidth="1"/>
    <col min="9227" max="9227" width="11" style="26" customWidth="1"/>
    <col min="9228" max="9471" width="9.140625" style="26"/>
    <col min="9472" max="9472" width="9" style="26" customWidth="1"/>
    <col min="9473" max="9473" width="3" style="26" customWidth="1"/>
    <col min="9474" max="9474" width="0.5703125" style="26" customWidth="1"/>
    <col min="9475" max="9475" width="12.5703125" style="26" customWidth="1"/>
    <col min="9476" max="9476" width="6.5703125" style="26" customWidth="1"/>
    <col min="9477" max="9477" width="9.42578125" style="26" customWidth="1"/>
    <col min="9478" max="9478" width="8.7109375" style="26" customWidth="1"/>
    <col min="9479" max="9479" width="10.28515625" style="26" customWidth="1"/>
    <col min="9480" max="9480" width="7.5703125" style="26" customWidth="1"/>
    <col min="9481" max="9481" width="42" style="26" customWidth="1"/>
    <col min="9482" max="9482" width="49" style="26" customWidth="1"/>
    <col min="9483" max="9483" width="11" style="26" customWidth="1"/>
    <col min="9484" max="9727" width="9.140625" style="26"/>
    <col min="9728" max="9728" width="9" style="26" customWidth="1"/>
    <col min="9729" max="9729" width="3" style="26" customWidth="1"/>
    <col min="9730" max="9730" width="0.5703125" style="26" customWidth="1"/>
    <col min="9731" max="9731" width="12.5703125" style="26" customWidth="1"/>
    <col min="9732" max="9732" width="6.5703125" style="26" customWidth="1"/>
    <col min="9733" max="9733" width="9.42578125" style="26" customWidth="1"/>
    <col min="9734" max="9734" width="8.7109375" style="26" customWidth="1"/>
    <col min="9735" max="9735" width="10.28515625" style="26" customWidth="1"/>
    <col min="9736" max="9736" width="7.5703125" style="26" customWidth="1"/>
    <col min="9737" max="9737" width="42" style="26" customWidth="1"/>
    <col min="9738" max="9738" width="49" style="26" customWidth="1"/>
    <col min="9739" max="9739" width="11" style="26" customWidth="1"/>
    <col min="9740" max="9983" width="9.140625" style="26"/>
    <col min="9984" max="9984" width="9" style="26" customWidth="1"/>
    <col min="9985" max="9985" width="3" style="26" customWidth="1"/>
    <col min="9986" max="9986" width="0.5703125" style="26" customWidth="1"/>
    <col min="9987" max="9987" width="12.5703125" style="26" customWidth="1"/>
    <col min="9988" max="9988" width="6.5703125" style="26" customWidth="1"/>
    <col min="9989" max="9989" width="9.42578125" style="26" customWidth="1"/>
    <col min="9990" max="9990" width="8.7109375" style="26" customWidth="1"/>
    <col min="9991" max="9991" width="10.28515625" style="26" customWidth="1"/>
    <col min="9992" max="9992" width="7.5703125" style="26" customWidth="1"/>
    <col min="9993" max="9993" width="42" style="26" customWidth="1"/>
    <col min="9994" max="9994" width="49" style="26" customWidth="1"/>
    <col min="9995" max="9995" width="11" style="26" customWidth="1"/>
    <col min="9996" max="10239" width="9.140625" style="26"/>
    <col min="10240" max="10240" width="9" style="26" customWidth="1"/>
    <col min="10241" max="10241" width="3" style="26" customWidth="1"/>
    <col min="10242" max="10242" width="0.5703125" style="26" customWidth="1"/>
    <col min="10243" max="10243" width="12.5703125" style="26" customWidth="1"/>
    <col min="10244" max="10244" width="6.5703125" style="26" customWidth="1"/>
    <col min="10245" max="10245" width="9.42578125" style="26" customWidth="1"/>
    <col min="10246" max="10246" width="8.7109375" style="26" customWidth="1"/>
    <col min="10247" max="10247" width="10.28515625" style="26" customWidth="1"/>
    <col min="10248" max="10248" width="7.5703125" style="26" customWidth="1"/>
    <col min="10249" max="10249" width="42" style="26" customWidth="1"/>
    <col min="10250" max="10250" width="49" style="26" customWidth="1"/>
    <col min="10251" max="10251" width="11" style="26" customWidth="1"/>
    <col min="10252" max="10495" width="9.140625" style="26"/>
    <col min="10496" max="10496" width="9" style="26" customWidth="1"/>
    <col min="10497" max="10497" width="3" style="26" customWidth="1"/>
    <col min="10498" max="10498" width="0.5703125" style="26" customWidth="1"/>
    <col min="10499" max="10499" width="12.5703125" style="26" customWidth="1"/>
    <col min="10500" max="10500" width="6.5703125" style="26" customWidth="1"/>
    <col min="10501" max="10501" width="9.42578125" style="26" customWidth="1"/>
    <col min="10502" max="10502" width="8.7109375" style="26" customWidth="1"/>
    <col min="10503" max="10503" width="10.28515625" style="26" customWidth="1"/>
    <col min="10504" max="10504" width="7.5703125" style="26" customWidth="1"/>
    <col min="10505" max="10505" width="42" style="26" customWidth="1"/>
    <col min="10506" max="10506" width="49" style="26" customWidth="1"/>
    <col min="10507" max="10507" width="11" style="26" customWidth="1"/>
    <col min="10508" max="10751" width="9.140625" style="26"/>
    <col min="10752" max="10752" width="9" style="26" customWidth="1"/>
    <col min="10753" max="10753" width="3" style="26" customWidth="1"/>
    <col min="10754" max="10754" width="0.5703125" style="26" customWidth="1"/>
    <col min="10755" max="10755" width="12.5703125" style="26" customWidth="1"/>
    <col min="10756" max="10756" width="6.5703125" style="26" customWidth="1"/>
    <col min="10757" max="10757" width="9.42578125" style="26" customWidth="1"/>
    <col min="10758" max="10758" width="8.7109375" style="26" customWidth="1"/>
    <col min="10759" max="10759" width="10.28515625" style="26" customWidth="1"/>
    <col min="10760" max="10760" width="7.5703125" style="26" customWidth="1"/>
    <col min="10761" max="10761" width="42" style="26" customWidth="1"/>
    <col min="10762" max="10762" width="49" style="26" customWidth="1"/>
    <col min="10763" max="10763" width="11" style="26" customWidth="1"/>
    <col min="10764" max="11007" width="9.140625" style="26"/>
    <col min="11008" max="11008" width="9" style="26" customWidth="1"/>
    <col min="11009" max="11009" width="3" style="26" customWidth="1"/>
    <col min="11010" max="11010" width="0.5703125" style="26" customWidth="1"/>
    <col min="11011" max="11011" width="12.5703125" style="26" customWidth="1"/>
    <col min="11012" max="11012" width="6.5703125" style="26" customWidth="1"/>
    <col min="11013" max="11013" width="9.42578125" style="26" customWidth="1"/>
    <col min="11014" max="11014" width="8.7109375" style="26" customWidth="1"/>
    <col min="11015" max="11015" width="10.28515625" style="26" customWidth="1"/>
    <col min="11016" max="11016" width="7.5703125" style="26" customWidth="1"/>
    <col min="11017" max="11017" width="42" style="26" customWidth="1"/>
    <col min="11018" max="11018" width="49" style="26" customWidth="1"/>
    <col min="11019" max="11019" width="11" style="26" customWidth="1"/>
    <col min="11020" max="11263" width="9.140625" style="26"/>
    <col min="11264" max="11264" width="9" style="26" customWidth="1"/>
    <col min="11265" max="11265" width="3" style="26" customWidth="1"/>
    <col min="11266" max="11266" width="0.5703125" style="26" customWidth="1"/>
    <col min="11267" max="11267" width="12.5703125" style="26" customWidth="1"/>
    <col min="11268" max="11268" width="6.5703125" style="26" customWidth="1"/>
    <col min="11269" max="11269" width="9.42578125" style="26" customWidth="1"/>
    <col min="11270" max="11270" width="8.7109375" style="26" customWidth="1"/>
    <col min="11271" max="11271" width="10.28515625" style="26" customWidth="1"/>
    <col min="11272" max="11272" width="7.5703125" style="26" customWidth="1"/>
    <col min="11273" max="11273" width="42" style="26" customWidth="1"/>
    <col min="11274" max="11274" width="49" style="26" customWidth="1"/>
    <col min="11275" max="11275" width="11" style="26" customWidth="1"/>
    <col min="11276" max="11519" width="9.140625" style="26"/>
    <col min="11520" max="11520" width="9" style="26" customWidth="1"/>
    <col min="11521" max="11521" width="3" style="26" customWidth="1"/>
    <col min="11522" max="11522" width="0.5703125" style="26" customWidth="1"/>
    <col min="11523" max="11523" width="12.5703125" style="26" customWidth="1"/>
    <col min="11524" max="11524" width="6.5703125" style="26" customWidth="1"/>
    <col min="11525" max="11525" width="9.42578125" style="26" customWidth="1"/>
    <col min="11526" max="11526" width="8.7109375" style="26" customWidth="1"/>
    <col min="11527" max="11527" width="10.28515625" style="26" customWidth="1"/>
    <col min="11528" max="11528" width="7.5703125" style="26" customWidth="1"/>
    <col min="11529" max="11529" width="42" style="26" customWidth="1"/>
    <col min="11530" max="11530" width="49" style="26" customWidth="1"/>
    <col min="11531" max="11531" width="11" style="26" customWidth="1"/>
    <col min="11532" max="11775" width="9.140625" style="26"/>
    <col min="11776" max="11776" width="9" style="26" customWidth="1"/>
    <col min="11777" max="11777" width="3" style="26" customWidth="1"/>
    <col min="11778" max="11778" width="0.5703125" style="26" customWidth="1"/>
    <col min="11779" max="11779" width="12.5703125" style="26" customWidth="1"/>
    <col min="11780" max="11780" width="6.5703125" style="26" customWidth="1"/>
    <col min="11781" max="11781" width="9.42578125" style="26" customWidth="1"/>
    <col min="11782" max="11782" width="8.7109375" style="26" customWidth="1"/>
    <col min="11783" max="11783" width="10.28515625" style="26" customWidth="1"/>
    <col min="11784" max="11784" width="7.5703125" style="26" customWidth="1"/>
    <col min="11785" max="11785" width="42" style="26" customWidth="1"/>
    <col min="11786" max="11786" width="49" style="26" customWidth="1"/>
    <col min="11787" max="11787" width="11" style="26" customWidth="1"/>
    <col min="11788" max="12031" width="9.140625" style="26"/>
    <col min="12032" max="12032" width="9" style="26" customWidth="1"/>
    <col min="12033" max="12033" width="3" style="26" customWidth="1"/>
    <col min="12034" max="12034" width="0.5703125" style="26" customWidth="1"/>
    <col min="12035" max="12035" width="12.5703125" style="26" customWidth="1"/>
    <col min="12036" max="12036" width="6.5703125" style="26" customWidth="1"/>
    <col min="12037" max="12037" width="9.42578125" style="26" customWidth="1"/>
    <col min="12038" max="12038" width="8.7109375" style="26" customWidth="1"/>
    <col min="12039" max="12039" width="10.28515625" style="26" customWidth="1"/>
    <col min="12040" max="12040" width="7.5703125" style="26" customWidth="1"/>
    <col min="12041" max="12041" width="42" style="26" customWidth="1"/>
    <col min="12042" max="12042" width="49" style="26" customWidth="1"/>
    <col min="12043" max="12043" width="11" style="26" customWidth="1"/>
    <col min="12044" max="12287" width="9.140625" style="26"/>
    <col min="12288" max="12288" width="9" style="26" customWidth="1"/>
    <col min="12289" max="12289" width="3" style="26" customWidth="1"/>
    <col min="12290" max="12290" width="0.5703125" style="26" customWidth="1"/>
    <col min="12291" max="12291" width="12.5703125" style="26" customWidth="1"/>
    <col min="12292" max="12292" width="6.5703125" style="26" customWidth="1"/>
    <col min="12293" max="12293" width="9.42578125" style="26" customWidth="1"/>
    <col min="12294" max="12294" width="8.7109375" style="26" customWidth="1"/>
    <col min="12295" max="12295" width="10.28515625" style="26" customWidth="1"/>
    <col min="12296" max="12296" width="7.5703125" style="26" customWidth="1"/>
    <col min="12297" max="12297" width="42" style="26" customWidth="1"/>
    <col min="12298" max="12298" width="49" style="26" customWidth="1"/>
    <col min="12299" max="12299" width="11" style="26" customWidth="1"/>
    <col min="12300" max="12543" width="9.140625" style="26"/>
    <col min="12544" max="12544" width="9" style="26" customWidth="1"/>
    <col min="12545" max="12545" width="3" style="26" customWidth="1"/>
    <col min="12546" max="12546" width="0.5703125" style="26" customWidth="1"/>
    <col min="12547" max="12547" width="12.5703125" style="26" customWidth="1"/>
    <col min="12548" max="12548" width="6.5703125" style="26" customWidth="1"/>
    <col min="12549" max="12549" width="9.42578125" style="26" customWidth="1"/>
    <col min="12550" max="12550" width="8.7109375" style="26" customWidth="1"/>
    <col min="12551" max="12551" width="10.28515625" style="26" customWidth="1"/>
    <col min="12552" max="12552" width="7.5703125" style="26" customWidth="1"/>
    <col min="12553" max="12553" width="42" style="26" customWidth="1"/>
    <col min="12554" max="12554" width="49" style="26" customWidth="1"/>
    <col min="12555" max="12555" width="11" style="26" customWidth="1"/>
    <col min="12556" max="12799" width="9.140625" style="26"/>
    <col min="12800" max="12800" width="9" style="26" customWidth="1"/>
    <col min="12801" max="12801" width="3" style="26" customWidth="1"/>
    <col min="12802" max="12802" width="0.5703125" style="26" customWidth="1"/>
    <col min="12803" max="12803" width="12.5703125" style="26" customWidth="1"/>
    <col min="12804" max="12804" width="6.5703125" style="26" customWidth="1"/>
    <col min="12805" max="12805" width="9.42578125" style="26" customWidth="1"/>
    <col min="12806" max="12806" width="8.7109375" style="26" customWidth="1"/>
    <col min="12807" max="12807" width="10.28515625" style="26" customWidth="1"/>
    <col min="12808" max="12808" width="7.5703125" style="26" customWidth="1"/>
    <col min="12809" max="12809" width="42" style="26" customWidth="1"/>
    <col min="12810" max="12810" width="49" style="26" customWidth="1"/>
    <col min="12811" max="12811" width="11" style="26" customWidth="1"/>
    <col min="12812" max="13055" width="9.140625" style="26"/>
    <col min="13056" max="13056" width="9" style="26" customWidth="1"/>
    <col min="13057" max="13057" width="3" style="26" customWidth="1"/>
    <col min="13058" max="13058" width="0.5703125" style="26" customWidth="1"/>
    <col min="13059" max="13059" width="12.5703125" style="26" customWidth="1"/>
    <col min="13060" max="13060" width="6.5703125" style="26" customWidth="1"/>
    <col min="13061" max="13061" width="9.42578125" style="26" customWidth="1"/>
    <col min="13062" max="13062" width="8.7109375" style="26" customWidth="1"/>
    <col min="13063" max="13063" width="10.28515625" style="26" customWidth="1"/>
    <col min="13064" max="13064" width="7.5703125" style="26" customWidth="1"/>
    <col min="13065" max="13065" width="42" style="26" customWidth="1"/>
    <col min="13066" max="13066" width="49" style="26" customWidth="1"/>
    <col min="13067" max="13067" width="11" style="26" customWidth="1"/>
    <col min="13068" max="13311" width="9.140625" style="26"/>
    <col min="13312" max="13312" width="9" style="26" customWidth="1"/>
    <col min="13313" max="13313" width="3" style="26" customWidth="1"/>
    <col min="13314" max="13314" width="0.5703125" style="26" customWidth="1"/>
    <col min="13315" max="13315" width="12.5703125" style="26" customWidth="1"/>
    <col min="13316" max="13316" width="6.5703125" style="26" customWidth="1"/>
    <col min="13317" max="13317" width="9.42578125" style="26" customWidth="1"/>
    <col min="13318" max="13318" width="8.7109375" style="26" customWidth="1"/>
    <col min="13319" max="13319" width="10.28515625" style="26" customWidth="1"/>
    <col min="13320" max="13320" width="7.5703125" style="26" customWidth="1"/>
    <col min="13321" max="13321" width="42" style="26" customWidth="1"/>
    <col min="13322" max="13322" width="49" style="26" customWidth="1"/>
    <col min="13323" max="13323" width="11" style="26" customWidth="1"/>
    <col min="13324" max="13567" width="9.140625" style="26"/>
    <col min="13568" max="13568" width="9" style="26" customWidth="1"/>
    <col min="13569" max="13569" width="3" style="26" customWidth="1"/>
    <col min="13570" max="13570" width="0.5703125" style="26" customWidth="1"/>
    <col min="13571" max="13571" width="12.5703125" style="26" customWidth="1"/>
    <col min="13572" max="13572" width="6.5703125" style="26" customWidth="1"/>
    <col min="13573" max="13573" width="9.42578125" style="26" customWidth="1"/>
    <col min="13574" max="13574" width="8.7109375" style="26" customWidth="1"/>
    <col min="13575" max="13575" width="10.28515625" style="26" customWidth="1"/>
    <col min="13576" max="13576" width="7.5703125" style="26" customWidth="1"/>
    <col min="13577" max="13577" width="42" style="26" customWidth="1"/>
    <col min="13578" max="13578" width="49" style="26" customWidth="1"/>
    <col min="13579" max="13579" width="11" style="26" customWidth="1"/>
    <col min="13580" max="13823" width="9.140625" style="26"/>
    <col min="13824" max="13824" width="9" style="26" customWidth="1"/>
    <col min="13825" max="13825" width="3" style="26" customWidth="1"/>
    <col min="13826" max="13826" width="0.5703125" style="26" customWidth="1"/>
    <col min="13827" max="13827" width="12.5703125" style="26" customWidth="1"/>
    <col min="13828" max="13828" width="6.5703125" style="26" customWidth="1"/>
    <col min="13829" max="13829" width="9.42578125" style="26" customWidth="1"/>
    <col min="13830" max="13830" width="8.7109375" style="26" customWidth="1"/>
    <col min="13831" max="13831" width="10.28515625" style="26" customWidth="1"/>
    <col min="13832" max="13832" width="7.5703125" style="26" customWidth="1"/>
    <col min="13833" max="13833" width="42" style="26" customWidth="1"/>
    <col min="13834" max="13834" width="49" style="26" customWidth="1"/>
    <col min="13835" max="13835" width="11" style="26" customWidth="1"/>
    <col min="13836" max="14079" width="9.140625" style="26"/>
    <col min="14080" max="14080" width="9" style="26" customWidth="1"/>
    <col min="14081" max="14081" width="3" style="26" customWidth="1"/>
    <col min="14082" max="14082" width="0.5703125" style="26" customWidth="1"/>
    <col min="14083" max="14083" width="12.5703125" style="26" customWidth="1"/>
    <col min="14084" max="14084" width="6.5703125" style="26" customWidth="1"/>
    <col min="14085" max="14085" width="9.42578125" style="26" customWidth="1"/>
    <col min="14086" max="14086" width="8.7109375" style="26" customWidth="1"/>
    <col min="14087" max="14087" width="10.28515625" style="26" customWidth="1"/>
    <col min="14088" max="14088" width="7.5703125" style="26" customWidth="1"/>
    <col min="14089" max="14089" width="42" style="26" customWidth="1"/>
    <col min="14090" max="14090" width="49" style="26" customWidth="1"/>
    <col min="14091" max="14091" width="11" style="26" customWidth="1"/>
    <col min="14092" max="14335" width="9.140625" style="26"/>
    <col min="14336" max="14336" width="9" style="26" customWidth="1"/>
    <col min="14337" max="14337" width="3" style="26" customWidth="1"/>
    <col min="14338" max="14338" width="0.5703125" style="26" customWidth="1"/>
    <col min="14339" max="14339" width="12.5703125" style="26" customWidth="1"/>
    <col min="14340" max="14340" width="6.5703125" style="26" customWidth="1"/>
    <col min="14341" max="14341" width="9.42578125" style="26" customWidth="1"/>
    <col min="14342" max="14342" width="8.7109375" style="26" customWidth="1"/>
    <col min="14343" max="14343" width="10.28515625" style="26" customWidth="1"/>
    <col min="14344" max="14344" width="7.5703125" style="26" customWidth="1"/>
    <col min="14345" max="14345" width="42" style="26" customWidth="1"/>
    <col min="14346" max="14346" width="49" style="26" customWidth="1"/>
    <col min="14347" max="14347" width="11" style="26" customWidth="1"/>
    <col min="14348" max="14591" width="9.140625" style="26"/>
    <col min="14592" max="14592" width="9" style="26" customWidth="1"/>
    <col min="14593" max="14593" width="3" style="26" customWidth="1"/>
    <col min="14594" max="14594" width="0.5703125" style="26" customWidth="1"/>
    <col min="14595" max="14595" width="12.5703125" style="26" customWidth="1"/>
    <col min="14596" max="14596" width="6.5703125" style="26" customWidth="1"/>
    <col min="14597" max="14597" width="9.42578125" style="26" customWidth="1"/>
    <col min="14598" max="14598" width="8.7109375" style="26" customWidth="1"/>
    <col min="14599" max="14599" width="10.28515625" style="26" customWidth="1"/>
    <col min="14600" max="14600" width="7.5703125" style="26" customWidth="1"/>
    <col min="14601" max="14601" width="42" style="26" customWidth="1"/>
    <col min="14602" max="14602" width="49" style="26" customWidth="1"/>
    <col min="14603" max="14603" width="11" style="26" customWidth="1"/>
    <col min="14604" max="14847" width="9.140625" style="26"/>
    <col min="14848" max="14848" width="9" style="26" customWidth="1"/>
    <col min="14849" max="14849" width="3" style="26" customWidth="1"/>
    <col min="14850" max="14850" width="0.5703125" style="26" customWidth="1"/>
    <col min="14851" max="14851" width="12.5703125" style="26" customWidth="1"/>
    <col min="14852" max="14852" width="6.5703125" style="26" customWidth="1"/>
    <col min="14853" max="14853" width="9.42578125" style="26" customWidth="1"/>
    <col min="14854" max="14854" width="8.7109375" style="26" customWidth="1"/>
    <col min="14855" max="14855" width="10.28515625" style="26" customWidth="1"/>
    <col min="14856" max="14856" width="7.5703125" style="26" customWidth="1"/>
    <col min="14857" max="14857" width="42" style="26" customWidth="1"/>
    <col min="14858" max="14858" width="49" style="26" customWidth="1"/>
    <col min="14859" max="14859" width="11" style="26" customWidth="1"/>
    <col min="14860" max="15103" width="9.140625" style="26"/>
    <col min="15104" max="15104" width="9" style="26" customWidth="1"/>
    <col min="15105" max="15105" width="3" style="26" customWidth="1"/>
    <col min="15106" max="15106" width="0.5703125" style="26" customWidth="1"/>
    <col min="15107" max="15107" width="12.5703125" style="26" customWidth="1"/>
    <col min="15108" max="15108" width="6.5703125" style="26" customWidth="1"/>
    <col min="15109" max="15109" width="9.42578125" style="26" customWidth="1"/>
    <col min="15110" max="15110" width="8.7109375" style="26" customWidth="1"/>
    <col min="15111" max="15111" width="10.28515625" style="26" customWidth="1"/>
    <col min="15112" max="15112" width="7.5703125" style="26" customWidth="1"/>
    <col min="15113" max="15113" width="42" style="26" customWidth="1"/>
    <col min="15114" max="15114" width="49" style="26" customWidth="1"/>
    <col min="15115" max="15115" width="11" style="26" customWidth="1"/>
    <col min="15116" max="15359" width="9.140625" style="26"/>
    <col min="15360" max="15360" width="9" style="26" customWidth="1"/>
    <col min="15361" max="15361" width="3" style="26" customWidth="1"/>
    <col min="15362" max="15362" width="0.5703125" style="26" customWidth="1"/>
    <col min="15363" max="15363" width="12.5703125" style="26" customWidth="1"/>
    <col min="15364" max="15364" width="6.5703125" style="26" customWidth="1"/>
    <col min="15365" max="15365" width="9.42578125" style="26" customWidth="1"/>
    <col min="15366" max="15366" width="8.7109375" style="26" customWidth="1"/>
    <col min="15367" max="15367" width="10.28515625" style="26" customWidth="1"/>
    <col min="15368" max="15368" width="7.5703125" style="26" customWidth="1"/>
    <col min="15369" max="15369" width="42" style="26" customWidth="1"/>
    <col min="15370" max="15370" width="49" style="26" customWidth="1"/>
    <col min="15371" max="15371" width="11" style="26" customWidth="1"/>
    <col min="15372" max="15615" width="9.140625" style="26"/>
    <col min="15616" max="15616" width="9" style="26" customWidth="1"/>
    <col min="15617" max="15617" width="3" style="26" customWidth="1"/>
    <col min="15618" max="15618" width="0.5703125" style="26" customWidth="1"/>
    <col min="15619" max="15619" width="12.5703125" style="26" customWidth="1"/>
    <col min="15620" max="15620" width="6.5703125" style="26" customWidth="1"/>
    <col min="15621" max="15621" width="9.42578125" style="26" customWidth="1"/>
    <col min="15622" max="15622" width="8.7109375" style="26" customWidth="1"/>
    <col min="15623" max="15623" width="10.28515625" style="26" customWidth="1"/>
    <col min="15624" max="15624" width="7.5703125" style="26" customWidth="1"/>
    <col min="15625" max="15625" width="42" style="26" customWidth="1"/>
    <col min="15626" max="15626" width="49" style="26" customWidth="1"/>
    <col min="15627" max="15627" width="11" style="26" customWidth="1"/>
    <col min="15628" max="15871" width="9.140625" style="26"/>
    <col min="15872" max="15872" width="9" style="26" customWidth="1"/>
    <col min="15873" max="15873" width="3" style="26" customWidth="1"/>
    <col min="15874" max="15874" width="0.5703125" style="26" customWidth="1"/>
    <col min="15875" max="15875" width="12.5703125" style="26" customWidth="1"/>
    <col min="15876" max="15876" width="6.5703125" style="26" customWidth="1"/>
    <col min="15877" max="15877" width="9.42578125" style="26" customWidth="1"/>
    <col min="15878" max="15878" width="8.7109375" style="26" customWidth="1"/>
    <col min="15879" max="15879" width="10.28515625" style="26" customWidth="1"/>
    <col min="15880" max="15880" width="7.5703125" style="26" customWidth="1"/>
    <col min="15881" max="15881" width="42" style="26" customWidth="1"/>
    <col min="15882" max="15882" width="49" style="26" customWidth="1"/>
    <col min="15883" max="15883" width="11" style="26" customWidth="1"/>
    <col min="15884" max="16127" width="9.140625" style="26"/>
    <col min="16128" max="16128" width="9" style="26" customWidth="1"/>
    <col min="16129" max="16129" width="3" style="26" customWidth="1"/>
    <col min="16130" max="16130" width="0.5703125" style="26" customWidth="1"/>
    <col min="16131" max="16131" width="12.5703125" style="26" customWidth="1"/>
    <col min="16132" max="16132" width="6.5703125" style="26" customWidth="1"/>
    <col min="16133" max="16133" width="9.42578125" style="26" customWidth="1"/>
    <col min="16134" max="16134" width="8.7109375" style="26" customWidth="1"/>
    <col min="16135" max="16135" width="10.28515625" style="26" customWidth="1"/>
    <col min="16136" max="16136" width="7.5703125" style="26" customWidth="1"/>
    <col min="16137" max="16137" width="42" style="26" customWidth="1"/>
    <col min="16138" max="16138" width="49" style="26" customWidth="1"/>
    <col min="16139" max="16139" width="11" style="26" customWidth="1"/>
    <col min="16140" max="16384" width="9.140625" style="26"/>
  </cols>
  <sheetData>
    <row r="1" spans="1:20" s="18" customFormat="1" ht="9.9499999999999993" customHeight="1">
      <c r="L1" s="42"/>
      <c r="N1" s="43"/>
      <c r="R1" s="44"/>
    </row>
    <row r="2" spans="1:20" ht="12.75" customHeight="1" outlineLevel="1">
      <c r="A2" s="45" t="s">
        <v>11</v>
      </c>
      <c r="B2" s="45"/>
      <c r="C2" s="45"/>
    </row>
    <row r="3" spans="1:20" s="18" customFormat="1" ht="9.9499999999999993" customHeight="1">
      <c r="L3" s="42"/>
      <c r="N3" s="43"/>
      <c r="R3" s="44"/>
    </row>
    <row r="4" spans="1:20" ht="30.75" customHeight="1">
      <c r="A4" s="48" t="s">
        <v>12</v>
      </c>
      <c r="B4" s="48" t="s">
        <v>13</v>
      </c>
      <c r="C4" s="48" t="s">
        <v>14</v>
      </c>
      <c r="D4" s="48" t="s">
        <v>15</v>
      </c>
      <c r="E4" s="48" t="s">
        <v>16</v>
      </c>
      <c r="F4" s="48" t="s">
        <v>17</v>
      </c>
      <c r="G4" s="48" t="s">
        <v>18</v>
      </c>
      <c r="H4" s="48" t="s">
        <v>19</v>
      </c>
      <c r="L4" s="49" t="s">
        <v>19</v>
      </c>
      <c r="M4" s="48" t="s">
        <v>19</v>
      </c>
      <c r="P4" s="48" t="s">
        <v>20</v>
      </c>
      <c r="Q4" s="50" t="s">
        <v>59</v>
      </c>
      <c r="R4" s="95" t="s">
        <v>95</v>
      </c>
      <c r="S4" s="96">
        <v>1</v>
      </c>
      <c r="T4" s="97"/>
    </row>
    <row r="5" spans="1:20" ht="21" customHeight="1">
      <c r="A5" s="6" t="s">
        <v>21</v>
      </c>
      <c r="B5" s="6" t="s">
        <v>22</v>
      </c>
      <c r="C5" s="6" t="s">
        <v>35</v>
      </c>
      <c r="D5" s="6" t="s">
        <v>24</v>
      </c>
      <c r="E5" s="6"/>
      <c r="F5" s="51">
        <v>7</v>
      </c>
      <c r="G5" s="6" t="s">
        <v>25</v>
      </c>
      <c r="H5" s="6" t="s">
        <v>26</v>
      </c>
      <c r="L5" s="52" t="s">
        <v>65</v>
      </c>
      <c r="M5" s="6" t="s">
        <v>52</v>
      </c>
      <c r="N5" s="26"/>
      <c r="O5" s="26" t="str">
        <f>CONCATENATE(C5,F5,D5,M5,L5)</f>
        <v>Фургон хлебный сэндвич7Газельсваркаоснование</v>
      </c>
      <c r="P5" s="53">
        <v>3256</v>
      </c>
      <c r="Q5" s="54"/>
      <c r="S5" s="55">
        <f t="shared" ref="S5:S8" si="0">P5*$S$4</f>
        <v>3256</v>
      </c>
    </row>
    <row r="6" spans="1:20" ht="21" customHeight="1">
      <c r="A6" s="6" t="s">
        <v>21</v>
      </c>
      <c r="B6" s="6" t="s">
        <v>22</v>
      </c>
      <c r="C6" s="6" t="s">
        <v>35</v>
      </c>
      <c r="D6" s="6" t="s">
        <v>24</v>
      </c>
      <c r="E6" s="6"/>
      <c r="F6" s="51">
        <v>7</v>
      </c>
      <c r="G6" s="6" t="s">
        <v>27</v>
      </c>
      <c r="H6" s="6" t="s">
        <v>28</v>
      </c>
      <c r="L6" s="52"/>
      <c r="M6" s="6" t="s">
        <v>53</v>
      </c>
      <c r="N6" s="26"/>
      <c r="O6" s="26" t="str">
        <f>CONCATENATE(C6,F6,D6,M6)</f>
        <v>Фургон хлебный сэндвич7Газельраспиловка</v>
      </c>
      <c r="P6" s="56">
        <v>221</v>
      </c>
      <c r="Q6" s="57"/>
      <c r="S6" s="55">
        <f t="shared" si="0"/>
        <v>221</v>
      </c>
    </row>
    <row r="7" spans="1:20" ht="21" customHeight="1">
      <c r="A7" s="6" t="s">
        <v>21</v>
      </c>
      <c r="B7" s="6" t="s">
        <v>22</v>
      </c>
      <c r="C7" s="6" t="s">
        <v>35</v>
      </c>
      <c r="D7" s="6" t="s">
        <v>24</v>
      </c>
      <c r="E7" s="6"/>
      <c r="F7" s="51">
        <v>6</v>
      </c>
      <c r="G7" s="6" t="s">
        <v>25</v>
      </c>
      <c r="H7" s="6" t="s">
        <v>26</v>
      </c>
      <c r="L7" s="52" t="s">
        <v>65</v>
      </c>
      <c r="M7" s="6" t="s">
        <v>52</v>
      </c>
      <c r="N7" s="26"/>
      <c r="O7" s="26" t="str">
        <f t="shared" ref="O7:O14" si="1">CONCATENATE(C7,F7,D7,M7,L7)</f>
        <v>Фургон хлебный сэндвич6Газельсваркаоснование</v>
      </c>
      <c r="P7" s="53">
        <v>3256</v>
      </c>
      <c r="Q7" s="54"/>
      <c r="S7" s="55">
        <f t="shared" si="0"/>
        <v>3256</v>
      </c>
    </row>
    <row r="8" spans="1:20" ht="21" customHeight="1">
      <c r="A8" s="6" t="s">
        <v>21</v>
      </c>
      <c r="B8" s="6" t="s">
        <v>22</v>
      </c>
      <c r="C8" s="6" t="s">
        <v>35</v>
      </c>
      <c r="D8" s="6" t="s">
        <v>24</v>
      </c>
      <c r="E8" s="6"/>
      <c r="F8" s="51">
        <v>6</v>
      </c>
      <c r="G8" s="6" t="s">
        <v>27</v>
      </c>
      <c r="H8" s="6" t="s">
        <v>28</v>
      </c>
      <c r="L8" s="52"/>
      <c r="M8" s="6" t="s">
        <v>53</v>
      </c>
      <c r="N8" s="26"/>
      <c r="O8" s="26" t="str">
        <f t="shared" si="1"/>
        <v>Фургон хлебный сэндвич6Газельраспиловка</v>
      </c>
      <c r="P8" s="56">
        <v>221</v>
      </c>
      <c r="Q8" s="57"/>
      <c r="S8" s="55">
        <f t="shared" si="0"/>
        <v>221</v>
      </c>
    </row>
    <row r="9" spans="1:20" ht="21" customHeight="1">
      <c r="A9" s="6" t="s">
        <v>21</v>
      </c>
      <c r="B9" s="6" t="s">
        <v>22</v>
      </c>
      <c r="C9" s="6" t="s">
        <v>35</v>
      </c>
      <c r="D9" s="6" t="s">
        <v>24</v>
      </c>
      <c r="E9" s="6"/>
      <c r="F9" s="51">
        <v>5</v>
      </c>
      <c r="G9" s="6" t="s">
        <v>25</v>
      </c>
      <c r="H9" s="6" t="s">
        <v>26</v>
      </c>
      <c r="L9" s="52" t="s">
        <v>65</v>
      </c>
      <c r="M9" s="6" t="s">
        <v>52</v>
      </c>
      <c r="N9" s="26"/>
      <c r="O9" s="26" t="str">
        <f t="shared" si="1"/>
        <v>Фургон хлебный сэндвич5Газельсваркаоснование</v>
      </c>
      <c r="P9" s="53">
        <v>618.25</v>
      </c>
      <c r="Q9" s="54">
        <f>37*2</f>
        <v>74</v>
      </c>
      <c r="R9" s="47">
        <v>2713</v>
      </c>
      <c r="S9" s="55">
        <f t="shared" ref="S9:S53" si="2">R9*$S$4</f>
        <v>2713</v>
      </c>
    </row>
    <row r="10" spans="1:20" ht="21" customHeight="1">
      <c r="A10" s="6" t="s">
        <v>21</v>
      </c>
      <c r="B10" s="6" t="s">
        <v>22</v>
      </c>
      <c r="C10" s="6" t="s">
        <v>35</v>
      </c>
      <c r="D10" s="6" t="s">
        <v>24</v>
      </c>
      <c r="E10" s="6"/>
      <c r="F10" s="51">
        <v>5</v>
      </c>
      <c r="G10" s="6" t="s">
        <v>85</v>
      </c>
      <c r="H10" s="6" t="s">
        <v>26</v>
      </c>
      <c r="L10" s="59" t="s">
        <v>84</v>
      </c>
      <c r="M10" s="6" t="s">
        <v>52</v>
      </c>
      <c r="N10" s="26"/>
      <c r="O10" s="26" t="str">
        <f t="shared" si="1"/>
        <v>Фургон хлебный сэндвич5ГазельсваркаПередняя, задняя и боковая левая панели</v>
      </c>
      <c r="P10" s="61">
        <f>40.3*3</f>
        <v>120.89999999999999</v>
      </c>
      <c r="Q10" s="54">
        <v>24</v>
      </c>
      <c r="S10" s="55">
        <f t="shared" si="2"/>
        <v>0</v>
      </c>
    </row>
    <row r="11" spans="1:20" ht="21" customHeight="1">
      <c r="A11" s="6" t="s">
        <v>21</v>
      </c>
      <c r="B11" s="6" t="s">
        <v>22</v>
      </c>
      <c r="C11" s="6" t="s">
        <v>35</v>
      </c>
      <c r="D11" s="6" t="s">
        <v>24</v>
      </c>
      <c r="E11" s="6"/>
      <c r="F11" s="51">
        <v>5</v>
      </c>
      <c r="G11" s="6" t="s">
        <v>60</v>
      </c>
      <c r="H11" s="6" t="s">
        <v>26</v>
      </c>
      <c r="L11" s="52" t="s">
        <v>66</v>
      </c>
      <c r="M11" s="6" t="s">
        <v>52</v>
      </c>
      <c r="N11" s="26"/>
      <c r="O11" s="26" t="str">
        <f t="shared" si="1"/>
        <v>Фургон хлебный сэндвич5Газельсваркапол</v>
      </c>
      <c r="P11" s="53">
        <v>40.299999999999997</v>
      </c>
      <c r="Q11" s="54">
        <v>8</v>
      </c>
      <c r="S11" s="55">
        <f t="shared" si="2"/>
        <v>0</v>
      </c>
    </row>
    <row r="12" spans="1:20" ht="21" customHeight="1">
      <c r="A12" s="6" t="s">
        <v>21</v>
      </c>
      <c r="B12" s="6" t="s">
        <v>22</v>
      </c>
      <c r="C12" s="6" t="s">
        <v>35</v>
      </c>
      <c r="D12" s="6" t="s">
        <v>24</v>
      </c>
      <c r="E12" s="6"/>
      <c r="F12" s="51">
        <v>5</v>
      </c>
      <c r="G12" s="6" t="s">
        <v>74</v>
      </c>
      <c r="H12" s="6" t="s">
        <v>26</v>
      </c>
      <c r="L12" s="52" t="s">
        <v>82</v>
      </c>
      <c r="M12" s="6" t="s">
        <v>52</v>
      </c>
      <c r="N12" s="26"/>
      <c r="O12" s="26" t="str">
        <f t="shared" si="1"/>
        <v>Фургон хлебный сэндвич5Газельсваркапротивоподкатный брус</v>
      </c>
      <c r="P12" s="53">
        <v>29.66</v>
      </c>
      <c r="Q12" s="57">
        <f>2*2.8</f>
        <v>5.6</v>
      </c>
      <c r="S12" s="55">
        <f t="shared" si="2"/>
        <v>0</v>
      </c>
    </row>
    <row r="13" spans="1:20" ht="21" customHeight="1">
      <c r="A13" s="6" t="s">
        <v>21</v>
      </c>
      <c r="B13" s="6" t="s">
        <v>22</v>
      </c>
      <c r="C13" s="6" t="s">
        <v>35</v>
      </c>
      <c r="D13" s="6" t="s">
        <v>24</v>
      </c>
      <c r="E13" s="6"/>
      <c r="F13" s="51">
        <v>5</v>
      </c>
      <c r="G13" s="6" t="s">
        <v>62</v>
      </c>
      <c r="H13" s="6" t="s">
        <v>26</v>
      </c>
      <c r="L13" s="52" t="s">
        <v>69</v>
      </c>
      <c r="M13" s="6" t="s">
        <v>52</v>
      </c>
      <c r="N13" s="26"/>
      <c r="O13" s="26" t="str">
        <f t="shared" si="1"/>
        <v>Фургон хлебный сэндвич5Газельсваркадверной проём</v>
      </c>
      <c r="P13" s="53">
        <v>42.91</v>
      </c>
      <c r="Q13" s="54">
        <v>8</v>
      </c>
      <c r="S13" s="55">
        <f t="shared" si="2"/>
        <v>0</v>
      </c>
    </row>
    <row r="14" spans="1:20" ht="21.75" customHeight="1">
      <c r="A14" s="6" t="s">
        <v>21</v>
      </c>
      <c r="B14" s="6" t="s">
        <v>22</v>
      </c>
      <c r="C14" s="6" t="s">
        <v>35</v>
      </c>
      <c r="D14" s="6" t="s">
        <v>24</v>
      </c>
      <c r="E14" s="6"/>
      <c r="F14" s="51">
        <v>5</v>
      </c>
      <c r="G14" s="6" t="s">
        <v>63</v>
      </c>
      <c r="H14" s="6" t="s">
        <v>26</v>
      </c>
      <c r="L14" s="52" t="s">
        <v>68</v>
      </c>
      <c r="M14" s="6" t="s">
        <v>52</v>
      </c>
      <c r="N14" s="26"/>
      <c r="O14" s="26" t="str">
        <f t="shared" si="1"/>
        <v>Фургон хлебный сэндвич5Газельсваркакрыша</v>
      </c>
      <c r="P14" s="53">
        <v>40.299999999999997</v>
      </c>
      <c r="Q14" s="54">
        <v>8</v>
      </c>
      <c r="S14" s="55">
        <f t="shared" si="2"/>
        <v>0</v>
      </c>
    </row>
    <row r="15" spans="1:20" ht="21.75" customHeight="1">
      <c r="A15" s="6" t="s">
        <v>21</v>
      </c>
      <c r="B15" s="6" t="s">
        <v>22</v>
      </c>
      <c r="C15" s="6" t="s">
        <v>35</v>
      </c>
      <c r="D15" s="6" t="s">
        <v>24</v>
      </c>
      <c r="E15" s="6"/>
      <c r="F15" s="51">
        <v>5</v>
      </c>
      <c r="G15" s="6" t="s">
        <v>64</v>
      </c>
      <c r="H15" s="6" t="s">
        <v>26</v>
      </c>
      <c r="L15" s="52" t="s">
        <v>70</v>
      </c>
      <c r="M15" s="6" t="s">
        <v>52</v>
      </c>
      <c r="N15" s="26"/>
      <c r="O15" s="26" t="str">
        <f t="shared" ref="O15:O84" si="3">CONCATENATE(C15,F15,D15,M15,L15)</f>
        <v>Фургон хлебный сэндвич5Газельсваркафермы</v>
      </c>
      <c r="P15" s="53">
        <v>510.25</v>
      </c>
      <c r="Q15" s="54">
        <v>49</v>
      </c>
      <c r="S15" s="55">
        <f t="shared" si="2"/>
        <v>0</v>
      </c>
    </row>
    <row r="16" spans="1:20" ht="21.75" customHeight="1">
      <c r="A16" s="6" t="s">
        <v>21</v>
      </c>
      <c r="B16" s="6" t="s">
        <v>22</v>
      </c>
      <c r="C16" s="6" t="s">
        <v>35</v>
      </c>
      <c r="D16" s="6" t="s">
        <v>24</v>
      </c>
      <c r="E16" s="6"/>
      <c r="F16" s="51">
        <v>5</v>
      </c>
      <c r="G16" s="6" t="s">
        <v>27</v>
      </c>
      <c r="H16" s="6" t="s">
        <v>28</v>
      </c>
      <c r="L16" s="52"/>
      <c r="M16" s="6" t="s">
        <v>53</v>
      </c>
      <c r="N16" s="26"/>
      <c r="O16" s="26" t="str">
        <f>CONCATENATE(C16,F16,D16,M16)</f>
        <v>Фургон хлебный сэндвич5Газельраспиловка</v>
      </c>
      <c r="P16" s="56">
        <v>249.77</v>
      </c>
      <c r="Q16" s="57">
        <v>69</v>
      </c>
      <c r="R16" s="47">
        <v>184</v>
      </c>
      <c r="S16" s="55">
        <f>R16*$S$4</f>
        <v>184</v>
      </c>
    </row>
    <row r="17" spans="1:19" ht="21.75" customHeight="1">
      <c r="A17" s="6" t="s">
        <v>21</v>
      </c>
      <c r="B17" s="6" t="s">
        <v>22</v>
      </c>
      <c r="C17" s="6" t="s">
        <v>35</v>
      </c>
      <c r="D17" s="6" t="s">
        <v>24</v>
      </c>
      <c r="E17" s="6"/>
      <c r="F17" s="51">
        <v>4</v>
      </c>
      <c r="G17" s="6" t="s">
        <v>25</v>
      </c>
      <c r="H17" s="6" t="s">
        <v>26</v>
      </c>
      <c r="L17" s="52" t="s">
        <v>65</v>
      </c>
      <c r="M17" s="6" t="s">
        <v>52</v>
      </c>
      <c r="N17" s="26"/>
      <c r="O17" s="26" t="str">
        <f t="shared" si="3"/>
        <v>Фургон хлебный сэндвич4Газельсваркаоснование</v>
      </c>
      <c r="P17" s="53">
        <v>310.86</v>
      </c>
      <c r="Q17" s="54">
        <f>30*2</f>
        <v>60</v>
      </c>
      <c r="R17" s="47">
        <v>2713</v>
      </c>
      <c r="S17" s="55">
        <f t="shared" si="2"/>
        <v>2713</v>
      </c>
    </row>
    <row r="18" spans="1:19" ht="21.75" customHeight="1">
      <c r="A18" s="6" t="s">
        <v>21</v>
      </c>
      <c r="B18" s="6" t="s">
        <v>22</v>
      </c>
      <c r="C18" s="6" t="s">
        <v>35</v>
      </c>
      <c r="D18" s="6" t="s">
        <v>24</v>
      </c>
      <c r="E18" s="6"/>
      <c r="F18" s="51">
        <v>4</v>
      </c>
      <c r="G18" s="6" t="s">
        <v>85</v>
      </c>
      <c r="H18" s="6" t="s">
        <v>26</v>
      </c>
      <c r="L18" s="59" t="s">
        <v>84</v>
      </c>
      <c r="M18" s="6" t="s">
        <v>52</v>
      </c>
      <c r="N18" s="26"/>
      <c r="O18" s="26" t="str">
        <f t="shared" si="3"/>
        <v>Фургон хлебный сэндвич4ГазельсваркаПередняя, задняя и боковая левая панели</v>
      </c>
      <c r="P18" s="61">
        <f>40.3*3</f>
        <v>120.89999999999999</v>
      </c>
      <c r="Q18" s="54">
        <v>24</v>
      </c>
      <c r="S18" s="55">
        <f t="shared" si="2"/>
        <v>0</v>
      </c>
    </row>
    <row r="19" spans="1:19" ht="21.75" customHeight="1">
      <c r="A19" s="6" t="s">
        <v>21</v>
      </c>
      <c r="B19" s="6" t="s">
        <v>22</v>
      </c>
      <c r="C19" s="6" t="s">
        <v>35</v>
      </c>
      <c r="D19" s="6" t="s">
        <v>24</v>
      </c>
      <c r="E19" s="6"/>
      <c r="F19" s="51">
        <v>4</v>
      </c>
      <c r="G19" s="6" t="s">
        <v>60</v>
      </c>
      <c r="H19" s="6" t="s">
        <v>26</v>
      </c>
      <c r="L19" s="52" t="s">
        <v>66</v>
      </c>
      <c r="M19" s="6" t="s">
        <v>52</v>
      </c>
      <c r="N19" s="26"/>
      <c r="O19" s="26" t="str">
        <f t="shared" si="3"/>
        <v>Фургон хлебный сэндвич4Газельсваркапол</v>
      </c>
      <c r="P19" s="53">
        <v>40.299999999999997</v>
      </c>
      <c r="Q19" s="54">
        <v>8</v>
      </c>
      <c r="S19" s="55">
        <f t="shared" si="2"/>
        <v>0</v>
      </c>
    </row>
    <row r="20" spans="1:19" ht="21.75" customHeight="1">
      <c r="A20" s="6" t="s">
        <v>21</v>
      </c>
      <c r="B20" s="6" t="s">
        <v>22</v>
      </c>
      <c r="C20" s="6" t="s">
        <v>35</v>
      </c>
      <c r="D20" s="6" t="s">
        <v>24</v>
      </c>
      <c r="E20" s="6"/>
      <c r="F20" s="51">
        <v>4</v>
      </c>
      <c r="G20" s="6" t="s">
        <v>74</v>
      </c>
      <c r="H20" s="6" t="s">
        <v>26</v>
      </c>
      <c r="L20" s="52" t="s">
        <v>82</v>
      </c>
      <c r="M20" s="6" t="s">
        <v>52</v>
      </c>
      <c r="N20" s="26"/>
      <c r="O20" s="26" t="str">
        <f t="shared" si="3"/>
        <v>Фургон хлебный сэндвич4Газельсваркапротивоподкатный брус</v>
      </c>
      <c r="P20" s="53">
        <v>29.66</v>
      </c>
      <c r="Q20" s="57">
        <f>2*2.8</f>
        <v>5.6</v>
      </c>
      <c r="S20" s="55">
        <f t="shared" si="2"/>
        <v>0</v>
      </c>
    </row>
    <row r="21" spans="1:19" ht="21.75" customHeight="1">
      <c r="A21" s="6" t="s">
        <v>21</v>
      </c>
      <c r="B21" s="6" t="s">
        <v>22</v>
      </c>
      <c r="C21" s="6" t="s">
        <v>35</v>
      </c>
      <c r="D21" s="6" t="s">
        <v>24</v>
      </c>
      <c r="E21" s="6"/>
      <c r="F21" s="51">
        <v>4</v>
      </c>
      <c r="G21" s="6" t="s">
        <v>62</v>
      </c>
      <c r="H21" s="6" t="s">
        <v>26</v>
      </c>
      <c r="L21" s="52" t="s">
        <v>69</v>
      </c>
      <c r="M21" s="6" t="s">
        <v>52</v>
      </c>
      <c r="N21" s="26"/>
      <c r="O21" s="26" t="str">
        <f t="shared" si="3"/>
        <v>Фургон хлебный сэндвич4Газельсваркадверной проём</v>
      </c>
      <c r="P21" s="53">
        <v>42.91</v>
      </c>
      <c r="Q21" s="54">
        <v>8</v>
      </c>
      <c r="S21" s="55">
        <f t="shared" si="2"/>
        <v>0</v>
      </c>
    </row>
    <row r="22" spans="1:19" ht="21.75" customHeight="1">
      <c r="A22" s="6" t="s">
        <v>21</v>
      </c>
      <c r="B22" s="6" t="s">
        <v>22</v>
      </c>
      <c r="C22" s="6" t="s">
        <v>35</v>
      </c>
      <c r="D22" s="6" t="s">
        <v>24</v>
      </c>
      <c r="E22" s="6"/>
      <c r="F22" s="51">
        <v>4</v>
      </c>
      <c r="G22" s="6" t="s">
        <v>63</v>
      </c>
      <c r="H22" s="6" t="s">
        <v>26</v>
      </c>
      <c r="L22" s="52" t="s">
        <v>68</v>
      </c>
      <c r="M22" s="6" t="s">
        <v>52</v>
      </c>
      <c r="N22" s="26"/>
      <c r="O22" s="26" t="str">
        <f t="shared" si="3"/>
        <v>Фургон хлебный сэндвич4Газельсваркакрыша</v>
      </c>
      <c r="P22" s="53">
        <v>40.299999999999997</v>
      </c>
      <c r="Q22" s="54">
        <v>8</v>
      </c>
      <c r="S22" s="55">
        <f t="shared" si="2"/>
        <v>0</v>
      </c>
    </row>
    <row r="23" spans="1:19" ht="21.75" customHeight="1">
      <c r="A23" s="6" t="s">
        <v>21</v>
      </c>
      <c r="B23" s="6" t="s">
        <v>22</v>
      </c>
      <c r="C23" s="6" t="s">
        <v>35</v>
      </c>
      <c r="D23" s="6" t="s">
        <v>24</v>
      </c>
      <c r="E23" s="6"/>
      <c r="F23" s="51">
        <v>4</v>
      </c>
      <c r="G23" s="6" t="s">
        <v>64</v>
      </c>
      <c r="H23" s="6" t="s">
        <v>26</v>
      </c>
      <c r="L23" s="52" t="s">
        <v>70</v>
      </c>
      <c r="M23" s="6" t="s">
        <v>52</v>
      </c>
      <c r="N23" s="26"/>
      <c r="O23" s="26" t="str">
        <f t="shared" si="3"/>
        <v>Фургон хлебный сэндвич4Газельсваркафермы</v>
      </c>
      <c r="P23" s="53">
        <v>510.25</v>
      </c>
      <c r="Q23" s="54">
        <v>49</v>
      </c>
      <c r="S23" s="55">
        <f t="shared" si="2"/>
        <v>0</v>
      </c>
    </row>
    <row r="24" spans="1:19" ht="21.75" customHeight="1">
      <c r="A24" s="6" t="s">
        <v>21</v>
      </c>
      <c r="B24" s="6" t="s">
        <v>22</v>
      </c>
      <c r="C24" s="6" t="s">
        <v>35</v>
      </c>
      <c r="D24" s="6" t="s">
        <v>24</v>
      </c>
      <c r="E24" s="6"/>
      <c r="F24" s="51">
        <v>4</v>
      </c>
      <c r="G24" s="6" t="s">
        <v>27</v>
      </c>
      <c r="H24" s="6" t="s">
        <v>28</v>
      </c>
      <c r="L24" s="52"/>
      <c r="M24" s="6" t="s">
        <v>53</v>
      </c>
      <c r="N24" s="26"/>
      <c r="O24" s="26" t="str">
        <f t="shared" si="3"/>
        <v>Фургон хлебный сэндвич4Газельраспиловка</v>
      </c>
      <c r="P24" s="56">
        <v>242.32</v>
      </c>
      <c r="Q24" s="57">
        <v>67</v>
      </c>
      <c r="R24" s="47">
        <v>184</v>
      </c>
      <c r="S24" s="55">
        <f t="shared" si="2"/>
        <v>184</v>
      </c>
    </row>
    <row r="25" spans="1:19" ht="21.75" customHeight="1">
      <c r="A25" s="6" t="s">
        <v>21</v>
      </c>
      <c r="B25" s="6" t="s">
        <v>22</v>
      </c>
      <c r="C25" s="6" t="s">
        <v>35</v>
      </c>
      <c r="D25" s="6" t="s">
        <v>24</v>
      </c>
      <c r="E25" s="6"/>
      <c r="F25" s="51">
        <v>3</v>
      </c>
      <c r="G25" s="6" t="s">
        <v>25</v>
      </c>
      <c r="H25" s="6" t="s">
        <v>26</v>
      </c>
      <c r="L25" s="52" t="s">
        <v>65</v>
      </c>
      <c r="M25" s="6" t="s">
        <v>52</v>
      </c>
      <c r="N25" s="26"/>
      <c r="O25" s="26" t="str">
        <f t="shared" si="3"/>
        <v>Фургон хлебный сэндвич3Газельсваркаоснование</v>
      </c>
      <c r="P25" s="53">
        <v>248.69</v>
      </c>
      <c r="Q25" s="54">
        <f>24*2</f>
        <v>48</v>
      </c>
      <c r="R25" s="47">
        <v>2400</v>
      </c>
      <c r="S25" s="55">
        <f t="shared" si="2"/>
        <v>2400</v>
      </c>
    </row>
    <row r="26" spans="1:19" ht="21.75" customHeight="1">
      <c r="A26" s="6" t="s">
        <v>21</v>
      </c>
      <c r="B26" s="6" t="s">
        <v>22</v>
      </c>
      <c r="C26" s="6" t="s">
        <v>35</v>
      </c>
      <c r="D26" s="6" t="s">
        <v>24</v>
      </c>
      <c r="E26" s="6"/>
      <c r="F26" s="51">
        <v>3</v>
      </c>
      <c r="G26" s="6" t="s">
        <v>85</v>
      </c>
      <c r="H26" s="6" t="s">
        <v>26</v>
      </c>
      <c r="L26" s="59" t="s">
        <v>84</v>
      </c>
      <c r="M26" s="6" t="s">
        <v>52</v>
      </c>
      <c r="N26" s="26"/>
      <c r="O26" s="26" t="str">
        <f t="shared" si="3"/>
        <v>Фургон хлебный сэндвич3ГазельсваркаПередняя, задняя и боковая левая панели</v>
      </c>
      <c r="P26" s="61">
        <f>40.3*3</f>
        <v>120.89999999999999</v>
      </c>
      <c r="Q26" s="54">
        <v>24</v>
      </c>
      <c r="S26" s="55">
        <f t="shared" si="2"/>
        <v>0</v>
      </c>
    </row>
    <row r="27" spans="1:19" ht="21.75" customHeight="1">
      <c r="A27" s="6" t="s">
        <v>21</v>
      </c>
      <c r="B27" s="6" t="s">
        <v>22</v>
      </c>
      <c r="C27" s="6" t="s">
        <v>35</v>
      </c>
      <c r="D27" s="6" t="s">
        <v>24</v>
      </c>
      <c r="E27" s="6"/>
      <c r="F27" s="51">
        <v>3</v>
      </c>
      <c r="G27" s="6" t="s">
        <v>60</v>
      </c>
      <c r="H27" s="6" t="s">
        <v>26</v>
      </c>
      <c r="L27" s="52" t="s">
        <v>66</v>
      </c>
      <c r="M27" s="6" t="s">
        <v>52</v>
      </c>
      <c r="N27" s="26"/>
      <c r="O27" s="26" t="str">
        <f t="shared" si="3"/>
        <v>Фургон хлебный сэндвич3Газельсваркапол</v>
      </c>
      <c r="P27" s="53">
        <v>40.299999999999997</v>
      </c>
      <c r="Q27" s="54">
        <v>8</v>
      </c>
      <c r="S27" s="55">
        <f t="shared" si="2"/>
        <v>0</v>
      </c>
    </row>
    <row r="28" spans="1:19" ht="21.75" customHeight="1">
      <c r="A28" s="6" t="s">
        <v>21</v>
      </c>
      <c r="B28" s="6" t="s">
        <v>22</v>
      </c>
      <c r="C28" s="6" t="s">
        <v>35</v>
      </c>
      <c r="D28" s="6" t="s">
        <v>24</v>
      </c>
      <c r="E28" s="6"/>
      <c r="F28" s="51">
        <v>3</v>
      </c>
      <c r="G28" s="6" t="s">
        <v>74</v>
      </c>
      <c r="H28" s="6" t="s">
        <v>26</v>
      </c>
      <c r="L28" s="52" t="s">
        <v>82</v>
      </c>
      <c r="M28" s="6" t="s">
        <v>52</v>
      </c>
      <c r="N28" s="26"/>
      <c r="O28" s="26" t="str">
        <f t="shared" si="3"/>
        <v>Фургон хлебный сэндвич3Газельсваркапротивоподкатный брус</v>
      </c>
      <c r="P28" s="53">
        <v>29.66</v>
      </c>
      <c r="Q28" s="57">
        <f>2*2.8</f>
        <v>5.6</v>
      </c>
      <c r="S28" s="55">
        <f t="shared" si="2"/>
        <v>0</v>
      </c>
    </row>
    <row r="29" spans="1:19" ht="21.75" customHeight="1">
      <c r="A29" s="6" t="s">
        <v>21</v>
      </c>
      <c r="B29" s="6" t="s">
        <v>22</v>
      </c>
      <c r="C29" s="6" t="s">
        <v>35</v>
      </c>
      <c r="D29" s="6" t="s">
        <v>24</v>
      </c>
      <c r="E29" s="6"/>
      <c r="F29" s="51">
        <v>3</v>
      </c>
      <c r="G29" s="6" t="s">
        <v>62</v>
      </c>
      <c r="H29" s="6" t="s">
        <v>26</v>
      </c>
      <c r="L29" s="52" t="s">
        <v>69</v>
      </c>
      <c r="M29" s="6" t="s">
        <v>52</v>
      </c>
      <c r="N29" s="26"/>
      <c r="O29" s="26" t="str">
        <f t="shared" si="3"/>
        <v>Фургон хлебный сэндвич3Газельсваркадверной проём</v>
      </c>
      <c r="P29" s="53">
        <v>42.91</v>
      </c>
      <c r="Q29" s="54">
        <v>8</v>
      </c>
      <c r="S29" s="55">
        <f t="shared" si="2"/>
        <v>0</v>
      </c>
    </row>
    <row r="30" spans="1:19" ht="21.75" customHeight="1">
      <c r="A30" s="6" t="s">
        <v>21</v>
      </c>
      <c r="B30" s="6" t="s">
        <v>22</v>
      </c>
      <c r="C30" s="6" t="s">
        <v>35</v>
      </c>
      <c r="D30" s="6" t="s">
        <v>24</v>
      </c>
      <c r="E30" s="6"/>
      <c r="F30" s="51">
        <v>3</v>
      </c>
      <c r="G30" s="6" t="s">
        <v>63</v>
      </c>
      <c r="H30" s="6" t="s">
        <v>26</v>
      </c>
      <c r="L30" s="52" t="s">
        <v>68</v>
      </c>
      <c r="M30" s="6" t="s">
        <v>52</v>
      </c>
      <c r="N30" s="26"/>
      <c r="O30" s="26" t="str">
        <f t="shared" si="3"/>
        <v>Фургон хлебный сэндвич3Газельсваркакрыша</v>
      </c>
      <c r="P30" s="53">
        <v>40.299999999999997</v>
      </c>
      <c r="Q30" s="54">
        <v>8</v>
      </c>
      <c r="S30" s="55">
        <f t="shared" si="2"/>
        <v>0</v>
      </c>
    </row>
    <row r="31" spans="1:19" ht="21.75" customHeight="1">
      <c r="A31" s="6" t="s">
        <v>21</v>
      </c>
      <c r="B31" s="6" t="s">
        <v>22</v>
      </c>
      <c r="C31" s="6" t="s">
        <v>35</v>
      </c>
      <c r="D31" s="6" t="s">
        <v>24</v>
      </c>
      <c r="E31" s="6"/>
      <c r="F31" s="51">
        <v>3</v>
      </c>
      <c r="G31" s="6" t="s">
        <v>64</v>
      </c>
      <c r="H31" s="6" t="s">
        <v>26</v>
      </c>
      <c r="L31" s="52" t="s">
        <v>70</v>
      </c>
      <c r="M31" s="6" t="s">
        <v>52</v>
      </c>
      <c r="N31" s="26"/>
      <c r="O31" s="26" t="str">
        <f t="shared" si="3"/>
        <v>Фургон хлебный сэндвич3Газельсваркафермы</v>
      </c>
      <c r="P31" s="53">
        <v>340.17</v>
      </c>
      <c r="Q31" s="54">
        <v>33</v>
      </c>
      <c r="S31" s="55">
        <f t="shared" si="2"/>
        <v>0</v>
      </c>
    </row>
    <row r="32" spans="1:19" ht="21.75" customHeight="1">
      <c r="A32" s="6" t="s">
        <v>21</v>
      </c>
      <c r="B32" s="6" t="s">
        <v>22</v>
      </c>
      <c r="C32" s="6" t="s">
        <v>35</v>
      </c>
      <c r="D32" s="6" t="s">
        <v>24</v>
      </c>
      <c r="E32" s="6"/>
      <c r="F32" s="51">
        <v>3</v>
      </c>
      <c r="G32" s="6" t="s">
        <v>27</v>
      </c>
      <c r="H32" s="6" t="s">
        <v>28</v>
      </c>
      <c r="L32" s="52"/>
      <c r="M32" s="6" t="s">
        <v>53</v>
      </c>
      <c r="N32" s="26"/>
      <c r="O32" s="26" t="str">
        <f t="shared" si="3"/>
        <v>Фургон хлебный сэндвич3Газельраспиловка</v>
      </c>
      <c r="P32" s="56">
        <v>235.08</v>
      </c>
      <c r="Q32" s="57">
        <v>65</v>
      </c>
      <c r="R32" s="47">
        <v>155</v>
      </c>
      <c r="S32" s="55">
        <f t="shared" si="2"/>
        <v>155</v>
      </c>
    </row>
    <row r="33" spans="1:19" ht="21.75" customHeight="1">
      <c r="A33" s="6" t="s">
        <v>21</v>
      </c>
      <c r="B33" s="6" t="s">
        <v>22</v>
      </c>
      <c r="C33" s="6" t="s">
        <v>35</v>
      </c>
      <c r="D33" s="6" t="s">
        <v>24</v>
      </c>
      <c r="E33" s="6"/>
      <c r="F33" s="51">
        <v>2</v>
      </c>
      <c r="G33" s="6" t="s">
        <v>25</v>
      </c>
      <c r="H33" s="6" t="s">
        <v>26</v>
      </c>
      <c r="L33" s="52" t="s">
        <v>65</v>
      </c>
      <c r="M33" s="6" t="s">
        <v>52</v>
      </c>
      <c r="N33" s="26"/>
      <c r="O33" s="26" t="str">
        <f t="shared" si="3"/>
        <v>Фургон хлебный сэндвич2Газельсваркаоснование</v>
      </c>
      <c r="P33" s="53">
        <v>2400</v>
      </c>
      <c r="Q33" s="54"/>
      <c r="S33" s="55">
        <f t="shared" ref="S33:S43" si="4">P33*$S$4</f>
        <v>2400</v>
      </c>
    </row>
    <row r="34" spans="1:19" ht="21.75" customHeight="1">
      <c r="A34" s="6" t="s">
        <v>21</v>
      </c>
      <c r="B34" s="6" t="s">
        <v>22</v>
      </c>
      <c r="C34" s="6" t="s">
        <v>35</v>
      </c>
      <c r="D34" s="6" t="s">
        <v>24</v>
      </c>
      <c r="E34" s="6"/>
      <c r="F34" s="51">
        <v>2</v>
      </c>
      <c r="G34" s="6" t="s">
        <v>27</v>
      </c>
      <c r="H34" s="6" t="s">
        <v>28</v>
      </c>
      <c r="L34" s="52"/>
      <c r="M34" s="6" t="s">
        <v>53</v>
      </c>
      <c r="N34" s="26"/>
      <c r="O34" s="26" t="str">
        <f t="shared" si="3"/>
        <v>Фургон хлебный сэндвич2Газельраспиловка</v>
      </c>
      <c r="P34" s="56">
        <v>155</v>
      </c>
      <c r="Q34" s="57"/>
      <c r="S34" s="55">
        <f t="shared" si="4"/>
        <v>155</v>
      </c>
    </row>
    <row r="35" spans="1:19" ht="21.75" customHeight="1">
      <c r="A35" s="6" t="s">
        <v>21</v>
      </c>
      <c r="B35" s="6" t="s">
        <v>22</v>
      </c>
      <c r="C35" s="6" t="s">
        <v>35</v>
      </c>
      <c r="D35" s="6" t="s">
        <v>29</v>
      </c>
      <c r="E35" s="6"/>
      <c r="F35" s="51">
        <v>7</v>
      </c>
      <c r="G35" s="6" t="s">
        <v>25</v>
      </c>
      <c r="H35" s="6" t="s">
        <v>26</v>
      </c>
      <c r="L35" s="52" t="s">
        <v>65</v>
      </c>
      <c r="M35" s="6" t="s">
        <v>52</v>
      </c>
      <c r="N35" s="26"/>
      <c r="O35" s="26" t="str">
        <f t="shared" si="3"/>
        <v>Фургон хлебный сэндвич7Газонсваркаоснование</v>
      </c>
      <c r="P35" s="53">
        <v>3256</v>
      </c>
      <c r="Q35" s="54"/>
      <c r="S35" s="55">
        <f t="shared" si="4"/>
        <v>3256</v>
      </c>
    </row>
    <row r="36" spans="1:19" ht="21.75" customHeight="1">
      <c r="A36" s="6" t="s">
        <v>21</v>
      </c>
      <c r="B36" s="6" t="s">
        <v>22</v>
      </c>
      <c r="C36" s="6" t="s">
        <v>35</v>
      </c>
      <c r="D36" s="6" t="s">
        <v>29</v>
      </c>
      <c r="E36" s="106"/>
      <c r="F36" s="51">
        <v>7</v>
      </c>
      <c r="G36" s="62" t="s">
        <v>79</v>
      </c>
      <c r="H36" s="62" t="s">
        <v>78</v>
      </c>
      <c r="I36" s="63" t="s">
        <v>79</v>
      </c>
      <c r="J36" s="6" t="s">
        <v>81</v>
      </c>
      <c r="L36" s="63" t="s">
        <v>79</v>
      </c>
      <c r="M36" s="6" t="s">
        <v>81</v>
      </c>
      <c r="N36" s="26"/>
      <c r="O36" s="26" t="str">
        <f t="shared" si="3"/>
        <v xml:space="preserve">Фургон хлебный сэндвич7ГазонсверлениеСверление портала задних дверей и боковой защиты </v>
      </c>
      <c r="P36" s="64">
        <v>51.88</v>
      </c>
      <c r="Q36" s="54">
        <v>18</v>
      </c>
      <c r="S36" s="55"/>
    </row>
    <row r="37" spans="1:19" ht="21.75" customHeight="1">
      <c r="A37" s="6" t="s">
        <v>21</v>
      </c>
      <c r="B37" s="6" t="s">
        <v>22</v>
      </c>
      <c r="C37" s="6" t="s">
        <v>35</v>
      </c>
      <c r="D37" s="6" t="s">
        <v>29</v>
      </c>
      <c r="E37" s="6"/>
      <c r="F37" s="51">
        <v>7</v>
      </c>
      <c r="G37" s="6" t="s">
        <v>27</v>
      </c>
      <c r="H37" s="6" t="s">
        <v>28</v>
      </c>
      <c r="L37" s="52"/>
      <c r="M37" s="6" t="s">
        <v>53</v>
      </c>
      <c r="N37" s="26"/>
      <c r="O37" s="26" t="str">
        <f t="shared" si="3"/>
        <v>Фургон хлебный сэндвич7Газонраспиловка</v>
      </c>
      <c r="P37" s="56">
        <v>221</v>
      </c>
      <c r="Q37" s="57"/>
      <c r="S37" s="55">
        <f t="shared" si="4"/>
        <v>221</v>
      </c>
    </row>
    <row r="38" spans="1:19" ht="21.75" customHeight="1">
      <c r="A38" s="6" t="s">
        <v>21</v>
      </c>
      <c r="B38" s="6" t="s">
        <v>22</v>
      </c>
      <c r="C38" s="6" t="s">
        <v>35</v>
      </c>
      <c r="D38" s="6" t="s">
        <v>29</v>
      </c>
      <c r="E38" s="6"/>
      <c r="F38" s="51">
        <v>6</v>
      </c>
      <c r="G38" s="6" t="s">
        <v>25</v>
      </c>
      <c r="H38" s="6" t="s">
        <v>26</v>
      </c>
      <c r="L38" s="52" t="s">
        <v>65</v>
      </c>
      <c r="M38" s="6" t="s">
        <v>52</v>
      </c>
      <c r="N38" s="26"/>
      <c r="O38" s="26" t="str">
        <f t="shared" si="3"/>
        <v>Фургон хлебный сэндвич6Газонсваркаоснование</v>
      </c>
      <c r="P38" s="53">
        <v>3256</v>
      </c>
      <c r="Q38" s="54"/>
      <c r="S38" s="55">
        <f t="shared" si="4"/>
        <v>3256</v>
      </c>
    </row>
    <row r="39" spans="1:19" ht="21.75" customHeight="1">
      <c r="A39" s="6" t="s">
        <v>21</v>
      </c>
      <c r="B39" s="6" t="s">
        <v>22</v>
      </c>
      <c r="C39" s="6" t="s">
        <v>35</v>
      </c>
      <c r="D39" s="6" t="s">
        <v>29</v>
      </c>
      <c r="E39" s="106"/>
      <c r="F39" s="51">
        <v>6</v>
      </c>
      <c r="G39" s="62" t="s">
        <v>79</v>
      </c>
      <c r="H39" s="62" t="s">
        <v>78</v>
      </c>
      <c r="I39" s="63" t="s">
        <v>79</v>
      </c>
      <c r="J39" s="6" t="s">
        <v>81</v>
      </c>
      <c r="L39" s="63" t="s">
        <v>79</v>
      </c>
      <c r="M39" s="6" t="s">
        <v>81</v>
      </c>
      <c r="N39" s="26"/>
      <c r="O39" s="26" t="str">
        <f t="shared" ref="O39" si="5">CONCATENATE(C39,F39,D39,M39,L39)</f>
        <v xml:space="preserve">Фургон хлебный сэндвич6ГазонсверлениеСверление портала задних дверей и боковой защиты </v>
      </c>
      <c r="P39" s="64">
        <v>51.88</v>
      </c>
      <c r="Q39" s="54">
        <v>18</v>
      </c>
      <c r="S39" s="55"/>
    </row>
    <row r="40" spans="1:19" ht="21.75" customHeight="1">
      <c r="A40" s="6" t="s">
        <v>21</v>
      </c>
      <c r="B40" s="6" t="s">
        <v>22</v>
      </c>
      <c r="C40" s="6" t="s">
        <v>35</v>
      </c>
      <c r="D40" s="6" t="s">
        <v>29</v>
      </c>
      <c r="E40" s="6"/>
      <c r="F40" s="51">
        <v>6</v>
      </c>
      <c r="G40" s="6" t="s">
        <v>27</v>
      </c>
      <c r="H40" s="6" t="s">
        <v>28</v>
      </c>
      <c r="L40" s="52"/>
      <c r="M40" s="6" t="s">
        <v>53</v>
      </c>
      <c r="N40" s="26"/>
      <c r="O40" s="26" t="str">
        <f t="shared" si="3"/>
        <v>Фургон хлебный сэндвич6Газонраспиловка</v>
      </c>
      <c r="P40" s="56">
        <v>221</v>
      </c>
      <c r="Q40" s="57"/>
      <c r="S40" s="55">
        <f t="shared" si="4"/>
        <v>221</v>
      </c>
    </row>
    <row r="41" spans="1:19" ht="21.75" customHeight="1">
      <c r="A41" s="6" t="s">
        <v>21</v>
      </c>
      <c r="B41" s="6" t="s">
        <v>22</v>
      </c>
      <c r="C41" s="6" t="s">
        <v>35</v>
      </c>
      <c r="D41" s="6" t="s">
        <v>29</v>
      </c>
      <c r="E41" s="6"/>
      <c r="F41" s="51">
        <v>5</v>
      </c>
      <c r="G41" s="6" t="s">
        <v>25</v>
      </c>
      <c r="H41" s="6" t="s">
        <v>26</v>
      </c>
      <c r="L41" s="52" t="s">
        <v>65</v>
      </c>
      <c r="M41" s="6" t="s">
        <v>52</v>
      </c>
      <c r="N41" s="26"/>
      <c r="O41" s="26" t="str">
        <f t="shared" si="3"/>
        <v>Фургон хлебный сэндвич5Газонсваркаоснование</v>
      </c>
      <c r="P41" s="53">
        <v>2713</v>
      </c>
      <c r="Q41" s="54"/>
      <c r="S41" s="55">
        <f t="shared" si="4"/>
        <v>2713</v>
      </c>
    </row>
    <row r="42" spans="1:19" ht="21.75" customHeight="1">
      <c r="A42" s="6" t="s">
        <v>21</v>
      </c>
      <c r="B42" s="6" t="s">
        <v>22</v>
      </c>
      <c r="C42" s="6" t="s">
        <v>35</v>
      </c>
      <c r="D42" s="6" t="s">
        <v>29</v>
      </c>
      <c r="E42" s="106"/>
      <c r="F42" s="51">
        <v>5</v>
      </c>
      <c r="G42" s="62" t="s">
        <v>79</v>
      </c>
      <c r="H42" s="62" t="s">
        <v>78</v>
      </c>
      <c r="L42" s="63" t="s">
        <v>79</v>
      </c>
      <c r="M42" s="6" t="s">
        <v>81</v>
      </c>
      <c r="N42" s="26"/>
      <c r="O42" s="26" t="str">
        <f t="shared" si="3"/>
        <v xml:space="preserve">Фургон хлебный сэндвич5ГазонсверлениеСверление портала задних дверей и боковой защиты </v>
      </c>
      <c r="P42" s="64">
        <v>51.88</v>
      </c>
      <c r="Q42" s="54">
        <v>18</v>
      </c>
      <c r="S42" s="55"/>
    </row>
    <row r="43" spans="1:19" ht="21.75" customHeight="1">
      <c r="A43" s="6" t="s">
        <v>21</v>
      </c>
      <c r="B43" s="6" t="s">
        <v>22</v>
      </c>
      <c r="C43" s="6" t="s">
        <v>35</v>
      </c>
      <c r="D43" s="6" t="s">
        <v>29</v>
      </c>
      <c r="E43" s="6"/>
      <c r="F43" s="51">
        <v>5</v>
      </c>
      <c r="G43" s="6" t="s">
        <v>27</v>
      </c>
      <c r="H43" s="6" t="s">
        <v>28</v>
      </c>
      <c r="L43" s="52"/>
      <c r="M43" s="6" t="s">
        <v>53</v>
      </c>
      <c r="N43" s="26"/>
      <c r="O43" s="26" t="str">
        <f t="shared" si="3"/>
        <v>Фургон хлебный сэндвич5Газонраспиловка</v>
      </c>
      <c r="P43" s="56">
        <v>184</v>
      </c>
      <c r="Q43" s="57"/>
      <c r="S43" s="55">
        <f t="shared" si="4"/>
        <v>184</v>
      </c>
    </row>
    <row r="44" spans="1:19" ht="21.75" customHeight="1">
      <c r="A44" s="6" t="s">
        <v>21</v>
      </c>
      <c r="B44" s="6" t="s">
        <v>22</v>
      </c>
      <c r="C44" s="6" t="s">
        <v>35</v>
      </c>
      <c r="D44" s="6" t="s">
        <v>29</v>
      </c>
      <c r="E44" s="6"/>
      <c r="F44" s="51">
        <v>4</v>
      </c>
      <c r="G44" s="6" t="s">
        <v>25</v>
      </c>
      <c r="H44" s="6" t="s">
        <v>26</v>
      </c>
      <c r="L44" s="52" t="s">
        <v>65</v>
      </c>
      <c r="M44" s="6" t="s">
        <v>52</v>
      </c>
      <c r="N44" s="26"/>
      <c r="O44" s="26" t="str">
        <f t="shared" si="3"/>
        <v>Фургон хлебный сэндвич4Газонсваркаоснование</v>
      </c>
      <c r="P44" s="53">
        <v>621.02</v>
      </c>
      <c r="Q44" s="54">
        <f>59.3*2</f>
        <v>118.6</v>
      </c>
      <c r="R44" s="47">
        <v>2713</v>
      </c>
      <c r="S44" s="55">
        <f t="shared" si="2"/>
        <v>2713</v>
      </c>
    </row>
    <row r="45" spans="1:19" ht="21.75" customHeight="1">
      <c r="A45" s="6" t="s">
        <v>21</v>
      </c>
      <c r="B45" s="6" t="s">
        <v>22</v>
      </c>
      <c r="C45" s="6" t="s">
        <v>35</v>
      </c>
      <c r="D45" s="6" t="s">
        <v>29</v>
      </c>
      <c r="E45" s="58"/>
      <c r="F45" s="51">
        <v>4</v>
      </c>
      <c r="G45" s="6" t="s">
        <v>85</v>
      </c>
      <c r="H45" s="6" t="s">
        <v>26</v>
      </c>
      <c r="L45" s="59" t="s">
        <v>84</v>
      </c>
      <c r="M45" s="6" t="s">
        <v>52</v>
      </c>
      <c r="N45" s="26"/>
      <c r="O45" s="26" t="str">
        <f t="shared" si="3"/>
        <v>Фургон хлебный сэндвич4ГазонсваркаПередняя, задняя и боковая левая панели</v>
      </c>
      <c r="P45" s="61">
        <v>352.38</v>
      </c>
      <c r="Q45" s="54">
        <v>68</v>
      </c>
      <c r="S45" s="55">
        <f t="shared" si="2"/>
        <v>0</v>
      </c>
    </row>
    <row r="46" spans="1:19" ht="21.75" customHeight="1">
      <c r="A46" s="6" t="s">
        <v>21</v>
      </c>
      <c r="B46" s="6" t="s">
        <v>22</v>
      </c>
      <c r="C46" s="6" t="s">
        <v>35</v>
      </c>
      <c r="D46" s="6" t="s">
        <v>29</v>
      </c>
      <c r="E46" s="58"/>
      <c r="F46" s="51">
        <v>4</v>
      </c>
      <c r="G46" s="6" t="s">
        <v>60</v>
      </c>
      <c r="H46" s="6" t="s">
        <v>26</v>
      </c>
      <c r="L46" s="52" t="s">
        <v>66</v>
      </c>
      <c r="M46" s="6" t="s">
        <v>52</v>
      </c>
      <c r="N46" s="26"/>
      <c r="O46" s="26" t="str">
        <f t="shared" si="3"/>
        <v>Фургон хлебный сэндвич4Газонсваркапол</v>
      </c>
      <c r="P46" s="53">
        <v>136.07</v>
      </c>
      <c r="Q46" s="54">
        <v>26</v>
      </c>
      <c r="S46" s="55">
        <f t="shared" si="2"/>
        <v>0</v>
      </c>
    </row>
    <row r="47" spans="1:19" ht="21.75" customHeight="1">
      <c r="A47" s="6" t="s">
        <v>21</v>
      </c>
      <c r="B47" s="6" t="s">
        <v>22</v>
      </c>
      <c r="C47" s="6" t="s">
        <v>35</v>
      </c>
      <c r="D47" s="6" t="s">
        <v>29</v>
      </c>
      <c r="E47" s="58"/>
      <c r="F47" s="51">
        <v>4</v>
      </c>
      <c r="G47" s="6" t="s">
        <v>61</v>
      </c>
      <c r="H47" s="6" t="s">
        <v>26</v>
      </c>
      <c r="L47" s="52" t="s">
        <v>67</v>
      </c>
      <c r="M47" s="6" t="s">
        <v>52</v>
      </c>
      <c r="N47" s="26"/>
      <c r="O47" s="26" t="str">
        <f t="shared" si="3"/>
        <v>Фургон хлебный сэндвич4Газонсварказащита</v>
      </c>
      <c r="P47" s="53">
        <v>29.66</v>
      </c>
      <c r="Q47" s="54">
        <v>3</v>
      </c>
      <c r="S47" s="55">
        <f t="shared" si="2"/>
        <v>0</v>
      </c>
    </row>
    <row r="48" spans="1:19" ht="21.75" customHeight="1">
      <c r="A48" s="6" t="s">
        <v>21</v>
      </c>
      <c r="B48" s="6" t="s">
        <v>22</v>
      </c>
      <c r="C48" s="6" t="s">
        <v>35</v>
      </c>
      <c r="D48" s="6" t="s">
        <v>29</v>
      </c>
      <c r="E48" s="58"/>
      <c r="F48" s="51">
        <v>4</v>
      </c>
      <c r="G48" s="6" t="s">
        <v>62</v>
      </c>
      <c r="H48" s="6" t="s">
        <v>26</v>
      </c>
      <c r="L48" s="52" t="s">
        <v>69</v>
      </c>
      <c r="M48" s="6" t="s">
        <v>52</v>
      </c>
      <c r="N48" s="26"/>
      <c r="O48" s="26" t="str">
        <f t="shared" si="3"/>
        <v>Фургон хлебный сэндвич4Газонсваркадверной проём</v>
      </c>
      <c r="P48" s="53">
        <v>125.6</v>
      </c>
      <c r="Q48" s="54">
        <v>12</v>
      </c>
      <c r="S48" s="55">
        <f t="shared" si="2"/>
        <v>0</v>
      </c>
    </row>
    <row r="49" spans="1:19" ht="21.75" customHeight="1">
      <c r="A49" s="6" t="s">
        <v>21</v>
      </c>
      <c r="B49" s="6" t="s">
        <v>22</v>
      </c>
      <c r="C49" s="6" t="s">
        <v>35</v>
      </c>
      <c r="D49" s="6" t="s">
        <v>29</v>
      </c>
      <c r="E49" s="58"/>
      <c r="F49" s="51">
        <v>4</v>
      </c>
      <c r="G49" s="6" t="s">
        <v>63</v>
      </c>
      <c r="H49" s="6" t="s">
        <v>26</v>
      </c>
      <c r="L49" s="52" t="s">
        <v>68</v>
      </c>
      <c r="M49" s="6" t="s">
        <v>52</v>
      </c>
      <c r="N49" s="26"/>
      <c r="O49" s="26" t="str">
        <f t="shared" si="3"/>
        <v>Фургон хлебный сэндвич4Газонсваркакрыша</v>
      </c>
      <c r="P49" s="53">
        <v>47.1</v>
      </c>
      <c r="Q49" s="54">
        <v>9</v>
      </c>
      <c r="S49" s="55">
        <f t="shared" si="2"/>
        <v>0</v>
      </c>
    </row>
    <row r="50" spans="1:19" ht="21.75" customHeight="1">
      <c r="A50" s="6" t="s">
        <v>21</v>
      </c>
      <c r="B50" s="6" t="s">
        <v>22</v>
      </c>
      <c r="C50" s="6" t="s">
        <v>35</v>
      </c>
      <c r="D50" s="6" t="s">
        <v>29</v>
      </c>
      <c r="E50" s="58"/>
      <c r="F50" s="51">
        <v>4</v>
      </c>
      <c r="G50" s="6" t="s">
        <v>64</v>
      </c>
      <c r="H50" s="6" t="s">
        <v>26</v>
      </c>
      <c r="L50" s="52" t="s">
        <v>70</v>
      </c>
      <c r="M50" s="6" t="s">
        <v>52</v>
      </c>
      <c r="N50" s="26"/>
      <c r="O50" s="26" t="str">
        <f t="shared" si="3"/>
        <v>Фургон хлебный сэндвич4Газонсваркафермы</v>
      </c>
      <c r="P50" s="53">
        <v>722</v>
      </c>
      <c r="Q50" s="54">
        <v>69</v>
      </c>
      <c r="S50" s="55">
        <f t="shared" si="2"/>
        <v>0</v>
      </c>
    </row>
    <row r="51" spans="1:19" ht="21.75" customHeight="1">
      <c r="A51" s="6" t="s">
        <v>21</v>
      </c>
      <c r="B51" s="6" t="s">
        <v>22</v>
      </c>
      <c r="C51" s="6" t="s">
        <v>35</v>
      </c>
      <c r="D51" s="6" t="s">
        <v>29</v>
      </c>
      <c r="E51" s="58"/>
      <c r="F51" s="51">
        <v>4</v>
      </c>
      <c r="G51" s="62" t="s">
        <v>79</v>
      </c>
      <c r="H51" s="62" t="s">
        <v>78</v>
      </c>
      <c r="L51" s="63" t="s">
        <v>79</v>
      </c>
      <c r="M51" s="6" t="s">
        <v>81</v>
      </c>
      <c r="N51" s="26"/>
      <c r="O51" s="26" t="str">
        <f t="shared" si="3"/>
        <v xml:space="preserve">Фургон хлебный сэндвич4ГазонсверлениеСверление портала задних дверей и боковой защиты </v>
      </c>
      <c r="P51" s="64">
        <f>2*5.87</f>
        <v>11.74</v>
      </c>
      <c r="Q51" s="54">
        <v>4</v>
      </c>
      <c r="S51" s="55">
        <f t="shared" si="2"/>
        <v>0</v>
      </c>
    </row>
    <row r="52" spans="1:19" ht="21.75" customHeight="1">
      <c r="A52" s="6" t="s">
        <v>21</v>
      </c>
      <c r="B52" s="6" t="s">
        <v>22</v>
      </c>
      <c r="C52" s="6" t="s">
        <v>35</v>
      </c>
      <c r="D52" s="6" t="s">
        <v>29</v>
      </c>
      <c r="E52" s="58"/>
      <c r="F52" s="51">
        <v>4</v>
      </c>
      <c r="G52" s="6" t="s">
        <v>77</v>
      </c>
      <c r="H52" s="6" t="s">
        <v>26</v>
      </c>
      <c r="L52" s="63" t="s">
        <v>80</v>
      </c>
      <c r="M52" s="6" t="s">
        <v>52</v>
      </c>
      <c r="N52" s="26"/>
      <c r="O52" s="26" t="str">
        <f t="shared" si="3"/>
        <v>Фургон хлебный сэндвич4Газонсваркакронштейны боковой защиты</v>
      </c>
      <c r="P52" s="64">
        <v>100.48</v>
      </c>
      <c r="Q52" s="54">
        <v>19.2</v>
      </c>
      <c r="S52" s="55">
        <f t="shared" si="2"/>
        <v>0</v>
      </c>
    </row>
    <row r="53" spans="1:19" ht="21.75" customHeight="1">
      <c r="A53" s="6" t="s">
        <v>21</v>
      </c>
      <c r="B53" s="6" t="s">
        <v>22</v>
      </c>
      <c r="C53" s="6" t="s">
        <v>35</v>
      </c>
      <c r="D53" s="6" t="s">
        <v>29</v>
      </c>
      <c r="E53" s="6"/>
      <c r="F53" s="51">
        <v>4</v>
      </c>
      <c r="G53" s="6" t="s">
        <v>27</v>
      </c>
      <c r="H53" s="6" t="s">
        <v>28</v>
      </c>
      <c r="L53" s="52"/>
      <c r="M53" s="6" t="s">
        <v>53</v>
      </c>
      <c r="N53" s="26"/>
      <c r="O53" s="26" t="str">
        <f t="shared" si="3"/>
        <v>Фургон хлебный сэндвич4Газонраспиловка</v>
      </c>
      <c r="P53" s="56">
        <v>405.88</v>
      </c>
      <c r="Q53" s="57">
        <v>112</v>
      </c>
      <c r="R53" s="47">
        <v>184</v>
      </c>
      <c r="S53" s="55">
        <f t="shared" si="2"/>
        <v>184</v>
      </c>
    </row>
    <row r="54" spans="1:19" ht="21.75" customHeight="1">
      <c r="A54" s="6" t="s">
        <v>21</v>
      </c>
      <c r="B54" s="6" t="s">
        <v>22</v>
      </c>
      <c r="C54" s="6" t="s">
        <v>35</v>
      </c>
      <c r="D54" s="6" t="s">
        <v>29</v>
      </c>
      <c r="E54" s="6"/>
      <c r="F54" s="51">
        <v>3</v>
      </c>
      <c r="G54" s="6" t="s">
        <v>25</v>
      </c>
      <c r="H54" s="6" t="s">
        <v>26</v>
      </c>
      <c r="L54" s="52" t="s">
        <v>65</v>
      </c>
      <c r="M54" s="6" t="s">
        <v>52</v>
      </c>
      <c r="N54" s="26"/>
      <c r="O54" s="26" t="str">
        <f>CONCATENATE(C54,F54,D54,M54,L54)</f>
        <v>Фургон хлебный сэндвич3Газонсваркаоснование</v>
      </c>
      <c r="P54" s="53">
        <v>2400</v>
      </c>
      <c r="Q54" s="54"/>
      <c r="S54" s="55">
        <f t="shared" ref="S54:S61" si="6">P54*$S$4</f>
        <v>2400</v>
      </c>
    </row>
    <row r="55" spans="1:19" ht="21.75" customHeight="1">
      <c r="A55" s="6" t="s">
        <v>21</v>
      </c>
      <c r="B55" s="6" t="s">
        <v>22</v>
      </c>
      <c r="C55" s="6" t="s">
        <v>35</v>
      </c>
      <c r="D55" s="6" t="s">
        <v>29</v>
      </c>
      <c r="E55" s="6"/>
      <c r="F55" s="51">
        <v>3</v>
      </c>
      <c r="G55" s="6" t="s">
        <v>27</v>
      </c>
      <c r="H55" s="6" t="s">
        <v>28</v>
      </c>
      <c r="L55" s="52"/>
      <c r="M55" s="6" t="s">
        <v>53</v>
      </c>
      <c r="N55" s="26"/>
      <c r="O55" s="26" t="str">
        <f t="shared" si="3"/>
        <v>Фургон хлебный сэндвич3Газонраспиловка</v>
      </c>
      <c r="P55" s="56">
        <v>155</v>
      </c>
      <c r="Q55" s="57"/>
      <c r="S55" s="55">
        <f t="shared" si="6"/>
        <v>155</v>
      </c>
    </row>
    <row r="56" spans="1:19" ht="21.75" customHeight="1">
      <c r="A56" s="6" t="s">
        <v>21</v>
      </c>
      <c r="B56" s="6" t="s">
        <v>22</v>
      </c>
      <c r="C56" s="6" t="s">
        <v>35</v>
      </c>
      <c r="D56" s="6" t="s">
        <v>29</v>
      </c>
      <c r="E56" s="6"/>
      <c r="F56" s="51">
        <v>2</v>
      </c>
      <c r="G56" s="6" t="s">
        <v>25</v>
      </c>
      <c r="H56" s="6" t="s">
        <v>26</v>
      </c>
      <c r="L56" s="52" t="s">
        <v>65</v>
      </c>
      <c r="M56" s="6" t="s">
        <v>52</v>
      </c>
      <c r="N56" s="26"/>
      <c r="O56" s="26" t="str">
        <f t="shared" si="3"/>
        <v>Фургон хлебный сэндвич2Газонсваркаоснование</v>
      </c>
      <c r="P56" s="53">
        <v>2400</v>
      </c>
      <c r="Q56" s="54"/>
      <c r="S56" s="55">
        <f t="shared" si="6"/>
        <v>2400</v>
      </c>
    </row>
    <row r="57" spans="1:19" ht="21.75" customHeight="1">
      <c r="A57" s="6" t="s">
        <v>21</v>
      </c>
      <c r="B57" s="6" t="s">
        <v>22</v>
      </c>
      <c r="C57" s="6" t="s">
        <v>35</v>
      </c>
      <c r="D57" s="6" t="s">
        <v>29</v>
      </c>
      <c r="E57" s="6"/>
      <c r="F57" s="51">
        <v>2</v>
      </c>
      <c r="G57" s="6" t="s">
        <v>27</v>
      </c>
      <c r="H57" s="6" t="s">
        <v>28</v>
      </c>
      <c r="L57" s="52"/>
      <c r="M57" s="6" t="s">
        <v>53</v>
      </c>
      <c r="N57" s="26"/>
      <c r="O57" s="26" t="str">
        <f t="shared" si="3"/>
        <v>Фургон хлебный сэндвич2Газонраспиловка</v>
      </c>
      <c r="P57" s="56">
        <v>155</v>
      </c>
      <c r="Q57" s="57"/>
      <c r="S57" s="55">
        <f t="shared" si="6"/>
        <v>155</v>
      </c>
    </row>
    <row r="58" spans="1:19" ht="11.25" customHeight="1">
      <c r="A58" s="6" t="s">
        <v>21</v>
      </c>
      <c r="B58" s="6" t="s">
        <v>22</v>
      </c>
      <c r="C58" s="6" t="s">
        <v>36</v>
      </c>
      <c r="D58" s="6" t="s">
        <v>24</v>
      </c>
      <c r="E58" s="6"/>
      <c r="F58" s="51">
        <v>7</v>
      </c>
      <c r="G58" s="6" t="s">
        <v>25</v>
      </c>
      <c r="H58" s="6" t="s">
        <v>26</v>
      </c>
      <c r="L58" s="52" t="s">
        <v>51</v>
      </c>
      <c r="M58" s="6" t="s">
        <v>52</v>
      </c>
      <c r="N58" s="26"/>
      <c r="O58" s="26" t="str">
        <f t="shared" si="3"/>
        <v>Фургон б/к 7Газельсваркаминимальная</v>
      </c>
      <c r="P58" s="53">
        <v>1077</v>
      </c>
      <c r="Q58" s="54"/>
      <c r="S58" s="55">
        <f t="shared" si="6"/>
        <v>1077</v>
      </c>
    </row>
    <row r="59" spans="1:19" ht="11.25" customHeight="1">
      <c r="A59" s="6" t="s">
        <v>21</v>
      </c>
      <c r="B59" s="6" t="s">
        <v>22</v>
      </c>
      <c r="C59" s="6" t="s">
        <v>36</v>
      </c>
      <c r="D59" s="6" t="s">
        <v>24</v>
      </c>
      <c r="E59" s="6"/>
      <c r="F59" s="51">
        <v>7</v>
      </c>
      <c r="G59" s="6" t="s">
        <v>27</v>
      </c>
      <c r="H59" s="6" t="s">
        <v>28</v>
      </c>
      <c r="L59" s="52" t="s">
        <v>51</v>
      </c>
      <c r="M59" s="6" t="s">
        <v>53</v>
      </c>
      <c r="N59" s="26"/>
      <c r="O59" s="26" t="str">
        <f t="shared" si="3"/>
        <v>Фургон б/к 7Газельраспиловкаминимальная</v>
      </c>
      <c r="P59" s="56">
        <v>249</v>
      </c>
      <c r="Q59" s="57"/>
      <c r="S59" s="55">
        <f t="shared" si="6"/>
        <v>249</v>
      </c>
    </row>
    <row r="60" spans="1:19" ht="11.25" customHeight="1">
      <c r="A60" s="6" t="s">
        <v>21</v>
      </c>
      <c r="B60" s="6" t="s">
        <v>22</v>
      </c>
      <c r="C60" s="6" t="s">
        <v>36</v>
      </c>
      <c r="D60" s="6" t="s">
        <v>24</v>
      </c>
      <c r="E60" s="6"/>
      <c r="F60" s="51">
        <v>6</v>
      </c>
      <c r="G60" s="6" t="s">
        <v>25</v>
      </c>
      <c r="H60" s="6" t="s">
        <v>26</v>
      </c>
      <c r="L60" s="52" t="s">
        <v>51</v>
      </c>
      <c r="M60" s="6" t="s">
        <v>52</v>
      </c>
      <c r="N60" s="26"/>
      <c r="O60" s="26" t="str">
        <f t="shared" si="3"/>
        <v>Фургон б/к 6Газельсваркаминимальная</v>
      </c>
      <c r="P60" s="56">
        <v>950</v>
      </c>
      <c r="Q60" s="57"/>
      <c r="S60" s="55">
        <f t="shared" si="6"/>
        <v>950</v>
      </c>
    </row>
    <row r="61" spans="1:19" ht="24" customHeight="1">
      <c r="A61" s="6" t="s">
        <v>21</v>
      </c>
      <c r="B61" s="6" t="s">
        <v>22</v>
      </c>
      <c r="C61" s="6" t="s">
        <v>36</v>
      </c>
      <c r="D61" s="6" t="s">
        <v>24</v>
      </c>
      <c r="E61" s="6"/>
      <c r="F61" s="51">
        <v>6</v>
      </c>
      <c r="G61" s="6" t="s">
        <v>27</v>
      </c>
      <c r="H61" s="6" t="s">
        <v>28</v>
      </c>
      <c r="L61" s="52" t="s">
        <v>51</v>
      </c>
      <c r="M61" s="6" t="s">
        <v>53</v>
      </c>
      <c r="N61" s="26"/>
      <c r="O61" s="26" t="str">
        <f t="shared" si="3"/>
        <v>Фургон б/к 6Газельраспиловкаминимальная</v>
      </c>
      <c r="P61" s="56">
        <v>217</v>
      </c>
      <c r="Q61" s="57"/>
      <c r="S61" s="55">
        <f t="shared" si="6"/>
        <v>217</v>
      </c>
    </row>
    <row r="62" spans="1:19" ht="24" customHeight="1">
      <c r="A62" s="6" t="s">
        <v>21</v>
      </c>
      <c r="B62" s="6" t="s">
        <v>22</v>
      </c>
      <c r="C62" s="6" t="s">
        <v>36</v>
      </c>
      <c r="D62" s="6" t="s">
        <v>24</v>
      </c>
      <c r="E62" s="6"/>
      <c r="F62" s="51">
        <v>5</v>
      </c>
      <c r="G62" s="6" t="s">
        <v>25</v>
      </c>
      <c r="H62" s="6" t="s">
        <v>26</v>
      </c>
      <c r="L62" s="52" t="s">
        <v>65</v>
      </c>
      <c r="M62" s="6" t="s">
        <v>52</v>
      </c>
      <c r="N62" s="26"/>
      <c r="O62" s="26" t="str">
        <f t="shared" si="3"/>
        <v>Фургон б/к 5Газельсваркаоснование</v>
      </c>
      <c r="P62" s="56">
        <v>643.28</v>
      </c>
      <c r="Q62" s="57">
        <f>61.4*2</f>
        <v>122.8</v>
      </c>
      <c r="R62" s="47">
        <v>824</v>
      </c>
      <c r="S62" s="55">
        <f t="shared" ref="S62:S102" si="7">R62*$S$4</f>
        <v>824</v>
      </c>
    </row>
    <row r="63" spans="1:19" ht="11.25" customHeight="1">
      <c r="A63" s="6" t="s">
        <v>21</v>
      </c>
      <c r="B63" s="6" t="s">
        <v>22</v>
      </c>
      <c r="C63" s="6" t="s">
        <v>36</v>
      </c>
      <c r="D63" s="6" t="s">
        <v>24</v>
      </c>
      <c r="E63" s="62"/>
      <c r="F63" s="51">
        <v>5</v>
      </c>
      <c r="G63" s="6" t="s">
        <v>73</v>
      </c>
      <c r="H63" s="6" t="s">
        <v>26</v>
      </c>
      <c r="L63" s="52" t="s">
        <v>69</v>
      </c>
      <c r="M63" s="6" t="s">
        <v>52</v>
      </c>
      <c r="N63" s="26"/>
      <c r="O63" s="26" t="str">
        <f t="shared" si="3"/>
        <v>Фургон б/к 5Газельсваркадверной проём</v>
      </c>
      <c r="P63" s="65">
        <v>58.61</v>
      </c>
      <c r="Q63" s="57">
        <f>2*5.6</f>
        <v>11.2</v>
      </c>
      <c r="S63" s="55">
        <f t="shared" si="7"/>
        <v>0</v>
      </c>
    </row>
    <row r="64" spans="1:19" ht="27" customHeight="1">
      <c r="A64" s="6" t="s">
        <v>21</v>
      </c>
      <c r="B64" s="6" t="s">
        <v>22</v>
      </c>
      <c r="C64" s="6" t="s">
        <v>36</v>
      </c>
      <c r="D64" s="6" t="s">
        <v>24</v>
      </c>
      <c r="E64" s="62"/>
      <c r="F64" s="51">
        <v>5</v>
      </c>
      <c r="G64" s="6" t="s">
        <v>74</v>
      </c>
      <c r="H64" s="6" t="s">
        <v>26</v>
      </c>
      <c r="L64" s="52" t="s">
        <v>82</v>
      </c>
      <c r="M64" s="6" t="s">
        <v>52</v>
      </c>
      <c r="N64" s="26"/>
      <c r="O64" s="26" t="str">
        <f t="shared" si="3"/>
        <v>Фургон б/к 5Газельсваркапротивоподкатный брус</v>
      </c>
      <c r="P64" s="65">
        <v>29.66</v>
      </c>
      <c r="Q64" s="57">
        <f>2*2.8</f>
        <v>5.6</v>
      </c>
      <c r="S64" s="55">
        <f t="shared" si="7"/>
        <v>0</v>
      </c>
    </row>
    <row r="65" spans="1:19" ht="11.25" customHeight="1">
      <c r="A65" s="6" t="s">
        <v>21</v>
      </c>
      <c r="B65" s="6" t="s">
        <v>22</v>
      </c>
      <c r="C65" s="6" t="s">
        <v>36</v>
      </c>
      <c r="D65" s="6" t="s">
        <v>24</v>
      </c>
      <c r="E65" s="62"/>
      <c r="F65" s="51">
        <v>5</v>
      </c>
      <c r="G65" s="58" t="s">
        <v>79</v>
      </c>
      <c r="H65" s="6" t="s">
        <v>26</v>
      </c>
      <c r="L65" s="59" t="s">
        <v>79</v>
      </c>
      <c r="M65" s="58" t="s">
        <v>81</v>
      </c>
      <c r="N65" s="26"/>
      <c r="O65" s="26" t="str">
        <f t="shared" si="3"/>
        <v xml:space="preserve">Фургон б/к 5ГазельсверлениеСверление портала задних дверей и боковой защиты </v>
      </c>
      <c r="P65" s="60">
        <v>35.24</v>
      </c>
      <c r="Q65" s="57">
        <v>9.6</v>
      </c>
      <c r="S65" s="55">
        <f t="shared" si="7"/>
        <v>0</v>
      </c>
    </row>
    <row r="66" spans="1:19" ht="24" customHeight="1">
      <c r="A66" s="6" t="s">
        <v>21</v>
      </c>
      <c r="B66" s="6" t="s">
        <v>22</v>
      </c>
      <c r="C66" s="6" t="s">
        <v>36</v>
      </c>
      <c r="D66" s="6" t="s">
        <v>24</v>
      </c>
      <c r="E66" s="6"/>
      <c r="F66" s="51">
        <v>5</v>
      </c>
      <c r="G66" s="6" t="s">
        <v>27</v>
      </c>
      <c r="H66" s="6" t="s">
        <v>28</v>
      </c>
      <c r="L66" s="52" t="s">
        <v>51</v>
      </c>
      <c r="M66" s="6" t="s">
        <v>53</v>
      </c>
      <c r="N66" s="26"/>
      <c r="O66" s="26" t="str">
        <f t="shared" si="3"/>
        <v>Фургон б/к 5Газельраспиловкаминимальная</v>
      </c>
      <c r="P66" s="56">
        <v>295.8</v>
      </c>
      <c r="Q66" s="57">
        <v>82</v>
      </c>
      <c r="R66" s="47">
        <v>184</v>
      </c>
      <c r="S66" s="55">
        <f t="shared" si="7"/>
        <v>184</v>
      </c>
    </row>
    <row r="67" spans="1:19" ht="24" customHeight="1">
      <c r="A67" s="6" t="s">
        <v>21</v>
      </c>
      <c r="B67" s="6" t="s">
        <v>22</v>
      </c>
      <c r="C67" s="6" t="s">
        <v>36</v>
      </c>
      <c r="D67" s="6" t="s">
        <v>24</v>
      </c>
      <c r="E67" s="6"/>
      <c r="F67" s="51">
        <v>4</v>
      </c>
      <c r="G67" s="6" t="s">
        <v>25</v>
      </c>
      <c r="H67" s="6" t="s">
        <v>26</v>
      </c>
      <c r="L67" s="52" t="s">
        <v>65</v>
      </c>
      <c r="M67" s="6" t="s">
        <v>52</v>
      </c>
      <c r="N67" s="26"/>
      <c r="O67" s="26" t="str">
        <f t="shared" si="3"/>
        <v>Фургон б/к 4Газельсваркаоснование</v>
      </c>
      <c r="P67" s="56">
        <v>460.53</v>
      </c>
      <c r="Q67" s="57">
        <f>2*44</f>
        <v>88</v>
      </c>
      <c r="R67" s="47">
        <v>697</v>
      </c>
      <c r="S67" s="55">
        <f t="shared" si="7"/>
        <v>697</v>
      </c>
    </row>
    <row r="68" spans="1:19" ht="24" customHeight="1">
      <c r="A68" s="6" t="s">
        <v>21</v>
      </c>
      <c r="B68" s="6" t="s">
        <v>22</v>
      </c>
      <c r="C68" s="6" t="s">
        <v>36</v>
      </c>
      <c r="D68" s="6" t="s">
        <v>24</v>
      </c>
      <c r="E68" s="62"/>
      <c r="F68" s="51">
        <v>4</v>
      </c>
      <c r="G68" s="6" t="s">
        <v>73</v>
      </c>
      <c r="H68" s="6" t="s">
        <v>26</v>
      </c>
      <c r="L68" s="52" t="s">
        <v>69</v>
      </c>
      <c r="M68" s="6" t="s">
        <v>52</v>
      </c>
      <c r="N68" s="26"/>
      <c r="O68" s="26" t="str">
        <f t="shared" si="3"/>
        <v>Фургон б/к 4Газельсваркадверной проём</v>
      </c>
      <c r="P68" s="65">
        <v>58.61</v>
      </c>
      <c r="Q68" s="57">
        <f>2*5.6</f>
        <v>11.2</v>
      </c>
      <c r="S68" s="55">
        <f t="shared" si="7"/>
        <v>0</v>
      </c>
    </row>
    <row r="69" spans="1:19" ht="11.25" customHeight="1">
      <c r="A69" s="6" t="s">
        <v>21</v>
      </c>
      <c r="B69" s="6" t="s">
        <v>22</v>
      </c>
      <c r="C69" s="6" t="s">
        <v>36</v>
      </c>
      <c r="D69" s="6" t="s">
        <v>24</v>
      </c>
      <c r="E69" s="62"/>
      <c r="F69" s="51">
        <v>4</v>
      </c>
      <c r="G69" s="6" t="s">
        <v>75</v>
      </c>
      <c r="H69" s="6" t="s">
        <v>26</v>
      </c>
      <c r="L69" s="52" t="s">
        <v>82</v>
      </c>
      <c r="M69" s="6" t="s">
        <v>52</v>
      </c>
      <c r="N69" s="26"/>
      <c r="O69" s="26" t="str">
        <f t="shared" si="3"/>
        <v>Фургон б/к 4Газельсваркапротивоподкатный брус</v>
      </c>
      <c r="P69" s="65">
        <v>29.66</v>
      </c>
      <c r="Q69" s="57">
        <f>2*2.8</f>
        <v>5.6</v>
      </c>
      <c r="S69" s="55">
        <f t="shared" si="7"/>
        <v>0</v>
      </c>
    </row>
    <row r="70" spans="1:19" ht="11.25" customHeight="1">
      <c r="A70" s="6" t="s">
        <v>21</v>
      </c>
      <c r="B70" s="6" t="s">
        <v>22</v>
      </c>
      <c r="C70" s="6" t="s">
        <v>36</v>
      </c>
      <c r="D70" s="6" t="s">
        <v>24</v>
      </c>
      <c r="E70" s="62"/>
      <c r="F70" s="51">
        <v>4</v>
      </c>
      <c r="G70" s="58" t="s">
        <v>79</v>
      </c>
      <c r="H70" s="6" t="s">
        <v>26</v>
      </c>
      <c r="L70" s="59" t="s">
        <v>79</v>
      </c>
      <c r="M70" s="58" t="s">
        <v>81</v>
      </c>
      <c r="N70" s="26"/>
      <c r="O70" s="26" t="str">
        <f>CONCATENATE(C70,F70,D70,M70,L70)</f>
        <v xml:space="preserve">Фургон б/к 4ГазельсверлениеСверление портала задних дверей и боковой защиты </v>
      </c>
      <c r="P70" s="60">
        <v>35.24</v>
      </c>
      <c r="Q70" s="57">
        <v>9.6</v>
      </c>
      <c r="S70" s="55">
        <f t="shared" si="7"/>
        <v>0</v>
      </c>
    </row>
    <row r="71" spans="1:19" ht="11.25" customHeight="1">
      <c r="A71" s="6" t="s">
        <v>21</v>
      </c>
      <c r="B71" s="6" t="s">
        <v>22</v>
      </c>
      <c r="C71" s="6" t="s">
        <v>36</v>
      </c>
      <c r="D71" s="6" t="s">
        <v>24</v>
      </c>
      <c r="E71" s="6"/>
      <c r="F71" s="51">
        <v>4</v>
      </c>
      <c r="G71" s="6" t="s">
        <v>27</v>
      </c>
      <c r="H71" s="6" t="s">
        <v>28</v>
      </c>
      <c r="L71" s="52" t="s">
        <v>51</v>
      </c>
      <c r="M71" s="6" t="s">
        <v>53</v>
      </c>
      <c r="N71" s="26"/>
      <c r="O71" s="26" t="str">
        <f t="shared" si="3"/>
        <v>Фургон б/к 4Газельраспиловкаминимальная</v>
      </c>
      <c r="P71" s="56">
        <v>224.23</v>
      </c>
      <c r="Q71" s="57">
        <v>62</v>
      </c>
      <c r="R71" s="47">
        <v>152</v>
      </c>
      <c r="S71" s="55">
        <f t="shared" si="7"/>
        <v>152</v>
      </c>
    </row>
    <row r="72" spans="1:19" ht="11.25" customHeight="1">
      <c r="A72" s="6" t="s">
        <v>21</v>
      </c>
      <c r="B72" s="6" t="s">
        <v>22</v>
      </c>
      <c r="C72" s="6" t="s">
        <v>36</v>
      </c>
      <c r="D72" s="6" t="s">
        <v>24</v>
      </c>
      <c r="E72" s="6"/>
      <c r="F72" s="51">
        <v>3</v>
      </c>
      <c r="G72" s="6" t="s">
        <v>73</v>
      </c>
      <c r="H72" s="6" t="s">
        <v>26</v>
      </c>
      <c r="L72" s="52" t="s">
        <v>69</v>
      </c>
      <c r="M72" s="6" t="s">
        <v>52</v>
      </c>
      <c r="N72" s="26"/>
      <c r="O72" s="26" t="str">
        <f t="shared" si="3"/>
        <v>Фургон б/к 3Газельсваркадверной проём</v>
      </c>
      <c r="P72" s="56">
        <v>54.43</v>
      </c>
      <c r="Q72" s="57">
        <v>10.4</v>
      </c>
      <c r="S72" s="55">
        <f t="shared" si="7"/>
        <v>0</v>
      </c>
    </row>
    <row r="73" spans="1:19" ht="24.75" customHeight="1">
      <c r="A73" s="6" t="s">
        <v>21</v>
      </c>
      <c r="B73" s="6" t="s">
        <v>22</v>
      </c>
      <c r="C73" s="6" t="s">
        <v>36</v>
      </c>
      <c r="D73" s="6" t="s">
        <v>24</v>
      </c>
      <c r="E73" s="62"/>
      <c r="F73" s="51">
        <v>3</v>
      </c>
      <c r="G73" s="6" t="s">
        <v>74</v>
      </c>
      <c r="H73" s="6" t="s">
        <v>26</v>
      </c>
      <c r="L73" s="52" t="s">
        <v>82</v>
      </c>
      <c r="M73" s="6" t="s">
        <v>52</v>
      </c>
      <c r="N73" s="26"/>
      <c r="O73" s="26" t="str">
        <f t="shared" si="3"/>
        <v>Фургон б/к 3Газельсваркапротивоподкатный брус</v>
      </c>
      <c r="P73" s="53">
        <v>29.66</v>
      </c>
      <c r="Q73" s="57">
        <f>2*2.8</f>
        <v>5.6</v>
      </c>
      <c r="S73" s="55">
        <f t="shared" si="7"/>
        <v>0</v>
      </c>
    </row>
    <row r="74" spans="1:19" ht="11.25" customHeight="1">
      <c r="A74" s="6" t="s">
        <v>21</v>
      </c>
      <c r="B74" s="6" t="s">
        <v>22</v>
      </c>
      <c r="C74" s="6" t="s">
        <v>36</v>
      </c>
      <c r="D74" s="6" t="s">
        <v>24</v>
      </c>
      <c r="E74" s="62"/>
      <c r="F74" s="51">
        <v>3</v>
      </c>
      <c r="G74" s="6" t="s">
        <v>25</v>
      </c>
      <c r="H74" s="6" t="s">
        <v>26</v>
      </c>
      <c r="L74" s="52" t="s">
        <v>65</v>
      </c>
      <c r="M74" s="6" t="s">
        <v>52</v>
      </c>
      <c r="N74" s="26"/>
      <c r="O74" s="26" t="str">
        <f t="shared" si="3"/>
        <v>Фургон б/к 3Газельсваркаоснование</v>
      </c>
      <c r="P74" s="65">
        <v>329.7</v>
      </c>
      <c r="Q74" s="57">
        <v>63</v>
      </c>
      <c r="R74" s="47">
        <v>612</v>
      </c>
      <c r="S74" s="55">
        <f t="shared" si="7"/>
        <v>612</v>
      </c>
    </row>
    <row r="75" spans="1:19" ht="11.25" customHeight="1">
      <c r="A75" s="6" t="s">
        <v>21</v>
      </c>
      <c r="B75" s="6" t="s">
        <v>22</v>
      </c>
      <c r="C75" s="6" t="s">
        <v>36</v>
      </c>
      <c r="D75" s="6" t="s">
        <v>24</v>
      </c>
      <c r="E75" s="62"/>
      <c r="F75" s="51">
        <v>3</v>
      </c>
      <c r="G75" s="58" t="s">
        <v>79</v>
      </c>
      <c r="H75" s="6" t="s">
        <v>26</v>
      </c>
      <c r="L75" s="59" t="s">
        <v>79</v>
      </c>
      <c r="M75" s="58" t="s">
        <v>81</v>
      </c>
      <c r="N75" s="26"/>
      <c r="O75" s="26" t="str">
        <f t="shared" si="3"/>
        <v xml:space="preserve">Фургон б/к 3ГазельсверлениеСверление портала задних дверей и боковой защиты </v>
      </c>
      <c r="P75" s="60">
        <v>35.24</v>
      </c>
      <c r="Q75" s="57">
        <v>9.6</v>
      </c>
      <c r="S75" s="55">
        <f t="shared" si="7"/>
        <v>0</v>
      </c>
    </row>
    <row r="76" spans="1:19" ht="11.25" customHeight="1">
      <c r="A76" s="6" t="s">
        <v>21</v>
      </c>
      <c r="B76" s="6" t="s">
        <v>22</v>
      </c>
      <c r="C76" s="6" t="s">
        <v>36</v>
      </c>
      <c r="D76" s="6" t="s">
        <v>24</v>
      </c>
      <c r="E76" s="6"/>
      <c r="F76" s="51">
        <v>3</v>
      </c>
      <c r="G76" s="6" t="s">
        <v>27</v>
      </c>
      <c r="H76" s="6" t="s">
        <v>28</v>
      </c>
      <c r="L76" s="52" t="s">
        <v>51</v>
      </c>
      <c r="M76" s="6" t="s">
        <v>53</v>
      </c>
      <c r="N76" s="26"/>
      <c r="O76" s="26" t="str">
        <f t="shared" si="3"/>
        <v>Фургон б/к 3Газельраспиловкаминимальная</v>
      </c>
      <c r="P76" s="56">
        <v>169.98</v>
      </c>
      <c r="Q76" s="57">
        <v>47</v>
      </c>
      <c r="R76" s="47">
        <v>119</v>
      </c>
      <c r="S76" s="55">
        <f t="shared" si="7"/>
        <v>119</v>
      </c>
    </row>
    <row r="77" spans="1:19" ht="11.25" customHeight="1">
      <c r="A77" s="6" t="s">
        <v>21</v>
      </c>
      <c r="B77" s="6" t="s">
        <v>22</v>
      </c>
      <c r="C77" s="6" t="s">
        <v>36</v>
      </c>
      <c r="D77" s="6" t="s">
        <v>24</v>
      </c>
      <c r="E77" s="6"/>
      <c r="F77" s="51">
        <v>2</v>
      </c>
      <c r="G77" s="6" t="s">
        <v>25</v>
      </c>
      <c r="H77" s="6" t="s">
        <v>26</v>
      </c>
      <c r="L77" s="52" t="s">
        <v>51</v>
      </c>
      <c r="M77" s="6" t="s">
        <v>52</v>
      </c>
      <c r="N77" s="26"/>
      <c r="O77" s="26" t="str">
        <f t="shared" si="3"/>
        <v>Фургон б/к 2Газельсваркаминимальная</v>
      </c>
      <c r="P77" s="56">
        <v>612</v>
      </c>
      <c r="Q77" s="57"/>
      <c r="S77" s="55">
        <f t="shared" ref="S77:S78" si="8">P77*$S$4</f>
        <v>612</v>
      </c>
    </row>
    <row r="78" spans="1:19" ht="11.25" customHeight="1">
      <c r="A78" s="6" t="s">
        <v>21</v>
      </c>
      <c r="B78" s="6" t="s">
        <v>22</v>
      </c>
      <c r="C78" s="6" t="s">
        <v>36</v>
      </c>
      <c r="D78" s="6" t="s">
        <v>24</v>
      </c>
      <c r="E78" s="6"/>
      <c r="F78" s="51">
        <v>2</v>
      </c>
      <c r="G78" s="6" t="s">
        <v>27</v>
      </c>
      <c r="H78" s="6" t="s">
        <v>28</v>
      </c>
      <c r="L78" s="52" t="s">
        <v>51</v>
      </c>
      <c r="M78" s="6" t="s">
        <v>53</v>
      </c>
      <c r="N78" s="26"/>
      <c r="O78" s="26" t="str">
        <f t="shared" si="3"/>
        <v>Фургон б/к 2Газельраспиловкаминимальная</v>
      </c>
      <c r="P78" s="56">
        <v>119</v>
      </c>
      <c r="Q78" s="57"/>
      <c r="S78" s="55">
        <f t="shared" si="8"/>
        <v>119</v>
      </c>
    </row>
    <row r="79" spans="1:19" ht="11.25" customHeight="1">
      <c r="A79" s="6" t="s">
        <v>21</v>
      </c>
      <c r="B79" s="6" t="s">
        <v>22</v>
      </c>
      <c r="C79" s="6" t="s">
        <v>36</v>
      </c>
      <c r="D79" s="6" t="s">
        <v>29</v>
      </c>
      <c r="E79" s="6"/>
      <c r="F79" s="51">
        <v>7</v>
      </c>
      <c r="G79" s="6" t="s">
        <v>25</v>
      </c>
      <c r="H79" s="6" t="s">
        <v>26</v>
      </c>
      <c r="L79" s="52" t="s">
        <v>65</v>
      </c>
      <c r="M79" s="6" t="s">
        <v>52</v>
      </c>
      <c r="N79" s="26"/>
      <c r="O79" s="26" t="str">
        <f t="shared" si="3"/>
        <v>Фургон б/к 7Газонсваркаоснование</v>
      </c>
      <c r="P79" s="53">
        <v>1074.3399999999999</v>
      </c>
      <c r="Q79" s="54">
        <v>102.6</v>
      </c>
      <c r="R79" s="47">
        <v>2268</v>
      </c>
      <c r="S79" s="55">
        <f t="shared" si="7"/>
        <v>2268</v>
      </c>
    </row>
    <row r="80" spans="1:19" ht="11.25" customHeight="1">
      <c r="A80" s="6" t="s">
        <v>21</v>
      </c>
      <c r="B80" s="6" t="s">
        <v>22</v>
      </c>
      <c r="C80" s="6" t="s">
        <v>36</v>
      </c>
      <c r="D80" s="6" t="s">
        <v>29</v>
      </c>
      <c r="E80" s="62"/>
      <c r="F80" s="51">
        <v>7</v>
      </c>
      <c r="G80" s="6" t="s">
        <v>62</v>
      </c>
      <c r="H80" s="6" t="s">
        <v>26</v>
      </c>
      <c r="L80" s="63" t="s">
        <v>69</v>
      </c>
      <c r="M80" s="6" t="s">
        <v>52</v>
      </c>
      <c r="N80" s="26"/>
      <c r="O80" s="26" t="str">
        <f t="shared" si="3"/>
        <v>Фургон б/к 7Газонсваркадверной проём</v>
      </c>
      <c r="P80" s="64">
        <v>62.8</v>
      </c>
      <c r="Q80" s="54">
        <v>24</v>
      </c>
      <c r="S80" s="55">
        <f t="shared" si="7"/>
        <v>0</v>
      </c>
    </row>
    <row r="81" spans="1:19" ht="11.25" customHeight="1">
      <c r="A81" s="6" t="s">
        <v>21</v>
      </c>
      <c r="B81" s="6" t="s">
        <v>22</v>
      </c>
      <c r="C81" s="6" t="s">
        <v>36</v>
      </c>
      <c r="D81" s="6" t="s">
        <v>29</v>
      </c>
      <c r="E81" s="62"/>
      <c r="F81" s="51">
        <v>7</v>
      </c>
      <c r="G81" s="6" t="s">
        <v>76</v>
      </c>
      <c r="H81" s="6" t="s">
        <v>26</v>
      </c>
      <c r="L81" s="63" t="s">
        <v>66</v>
      </c>
      <c r="M81" s="6" t="s">
        <v>52</v>
      </c>
      <c r="N81" s="26"/>
      <c r="O81" s="26" t="str">
        <f t="shared" si="3"/>
        <v>Фургон б/к 7Газонсваркапол</v>
      </c>
      <c r="P81" s="64">
        <v>219.8</v>
      </c>
      <c r="Q81" s="54">
        <f>21*2</f>
        <v>42</v>
      </c>
      <c r="S81" s="55">
        <f t="shared" si="7"/>
        <v>0</v>
      </c>
    </row>
    <row r="82" spans="1:19" ht="11.25" customHeight="1">
      <c r="A82" s="6" t="s">
        <v>21</v>
      </c>
      <c r="B82" s="6" t="s">
        <v>22</v>
      </c>
      <c r="C82" s="6" t="s">
        <v>36</v>
      </c>
      <c r="D82" s="6" t="s">
        <v>29</v>
      </c>
      <c r="E82" s="62"/>
      <c r="F82" s="51">
        <v>7</v>
      </c>
      <c r="G82" s="6" t="s">
        <v>77</v>
      </c>
      <c r="H82" s="6" t="s">
        <v>26</v>
      </c>
      <c r="L82" s="63" t="s">
        <v>80</v>
      </c>
      <c r="M82" s="6" t="s">
        <v>52</v>
      </c>
      <c r="N82" s="26"/>
      <c r="O82" s="26" t="str">
        <f t="shared" si="3"/>
        <v>Фургон б/к 7Газонсваркакронштейны боковой защиты</v>
      </c>
      <c r="P82" s="64">
        <v>150.72</v>
      </c>
      <c r="Q82" s="54">
        <f>14.4*2</f>
        <v>28.8</v>
      </c>
      <c r="S82" s="55">
        <f t="shared" si="7"/>
        <v>0</v>
      </c>
    </row>
    <row r="83" spans="1:19" ht="11.25" customHeight="1">
      <c r="A83" s="6" t="s">
        <v>21</v>
      </c>
      <c r="B83" s="6" t="s">
        <v>22</v>
      </c>
      <c r="C83" s="6" t="s">
        <v>36</v>
      </c>
      <c r="D83" s="6" t="s">
        <v>29</v>
      </c>
      <c r="E83" s="62"/>
      <c r="F83" s="51">
        <v>7</v>
      </c>
      <c r="G83" s="62" t="s">
        <v>79</v>
      </c>
      <c r="H83" s="62" t="s">
        <v>78</v>
      </c>
      <c r="L83" s="63" t="s">
        <v>79</v>
      </c>
      <c r="M83" s="6" t="s">
        <v>81</v>
      </c>
      <c r="N83" s="26"/>
      <c r="O83" s="26" t="str">
        <f t="shared" si="3"/>
        <v xml:space="preserve">Фургон б/к 7ГазонсверлениеСверление портала задних дверей и боковой защиты </v>
      </c>
      <c r="P83" s="64">
        <v>81.25</v>
      </c>
      <c r="Q83" s="54">
        <v>28</v>
      </c>
      <c r="S83" s="55">
        <f t="shared" si="7"/>
        <v>0</v>
      </c>
    </row>
    <row r="84" spans="1:19" ht="11.25" customHeight="1">
      <c r="A84" s="6" t="s">
        <v>21</v>
      </c>
      <c r="B84" s="6" t="s">
        <v>22</v>
      </c>
      <c r="C84" s="6" t="s">
        <v>36</v>
      </c>
      <c r="D84" s="6" t="s">
        <v>29</v>
      </c>
      <c r="E84" s="6"/>
      <c r="F84" s="51">
        <v>7</v>
      </c>
      <c r="G84" s="6" t="s">
        <v>27</v>
      </c>
      <c r="H84" s="6" t="s">
        <v>28</v>
      </c>
      <c r="L84" s="52" t="s">
        <v>51</v>
      </c>
      <c r="M84" s="6" t="s">
        <v>53</v>
      </c>
      <c r="N84" s="26"/>
      <c r="O84" s="26" t="str">
        <f t="shared" si="3"/>
        <v>Фургон б/к 7Газонраспиловкаминимальная</v>
      </c>
      <c r="P84" s="56">
        <v>315.07</v>
      </c>
      <c r="Q84" s="57">
        <v>87</v>
      </c>
      <c r="R84" s="47">
        <v>298</v>
      </c>
      <c r="S84" s="55">
        <f t="shared" si="7"/>
        <v>298</v>
      </c>
    </row>
    <row r="85" spans="1:19" ht="11.25" customHeight="1">
      <c r="A85" s="6" t="s">
        <v>21</v>
      </c>
      <c r="B85" s="6" t="s">
        <v>22</v>
      </c>
      <c r="C85" s="6" t="s">
        <v>36</v>
      </c>
      <c r="D85" s="6" t="s">
        <v>29</v>
      </c>
      <c r="E85" s="6"/>
      <c r="F85" s="51">
        <v>6</v>
      </c>
      <c r="G85" s="6" t="s">
        <v>25</v>
      </c>
      <c r="H85" s="6" t="s">
        <v>26</v>
      </c>
      <c r="L85" s="52" t="s">
        <v>65</v>
      </c>
      <c r="M85" s="6" t="s">
        <v>52</v>
      </c>
      <c r="N85" s="26"/>
      <c r="O85" s="26" t="str">
        <f t="shared" ref="O85:O105" si="9">CONCATENATE(C85,F85,D85,M85,L85)</f>
        <v>Фургон б/к 6Газонсваркаоснование</v>
      </c>
      <c r="P85" s="53">
        <v>842.57</v>
      </c>
      <c r="Q85" s="54">
        <f>80.5*2</f>
        <v>161</v>
      </c>
      <c r="R85" s="47">
        <v>2073</v>
      </c>
      <c r="S85" s="55">
        <f t="shared" si="7"/>
        <v>2073</v>
      </c>
    </row>
    <row r="86" spans="1:19" ht="11.25" customHeight="1">
      <c r="A86" s="6" t="s">
        <v>21</v>
      </c>
      <c r="B86" s="6" t="s">
        <v>22</v>
      </c>
      <c r="C86" s="6" t="s">
        <v>36</v>
      </c>
      <c r="D86" s="6" t="s">
        <v>29</v>
      </c>
      <c r="E86" s="62"/>
      <c r="F86" s="51">
        <v>6</v>
      </c>
      <c r="G86" s="6" t="s">
        <v>62</v>
      </c>
      <c r="H86" s="6" t="s">
        <v>26</v>
      </c>
      <c r="L86" s="63" t="s">
        <v>69</v>
      </c>
      <c r="M86" s="6" t="s">
        <v>52</v>
      </c>
      <c r="N86" s="26"/>
      <c r="O86" s="26" t="str">
        <f t="shared" si="9"/>
        <v>Фургон б/к 6Газонсваркадверной проём</v>
      </c>
      <c r="P86" s="64">
        <v>62.8</v>
      </c>
      <c r="Q86" s="54">
        <v>24</v>
      </c>
      <c r="S86" s="55">
        <f t="shared" si="7"/>
        <v>0</v>
      </c>
    </row>
    <row r="87" spans="1:19" ht="11.25" customHeight="1">
      <c r="A87" s="6" t="s">
        <v>21</v>
      </c>
      <c r="B87" s="6" t="s">
        <v>22</v>
      </c>
      <c r="C87" s="6" t="s">
        <v>36</v>
      </c>
      <c r="D87" s="6" t="s">
        <v>29</v>
      </c>
      <c r="E87" s="62"/>
      <c r="F87" s="51">
        <v>6</v>
      </c>
      <c r="G87" s="6" t="s">
        <v>76</v>
      </c>
      <c r="H87" s="6" t="s">
        <v>26</v>
      </c>
      <c r="L87" s="63" t="s">
        <v>66</v>
      </c>
      <c r="M87" s="6" t="s">
        <v>52</v>
      </c>
      <c r="N87" s="26"/>
      <c r="O87" s="26" t="str">
        <f t="shared" si="9"/>
        <v>Фургон б/к 6Газонсваркапол</v>
      </c>
      <c r="P87" s="64">
        <v>219.8</v>
      </c>
      <c r="Q87" s="54">
        <f>21*2</f>
        <v>42</v>
      </c>
      <c r="S87" s="55">
        <f t="shared" si="7"/>
        <v>0</v>
      </c>
    </row>
    <row r="88" spans="1:19" ht="11.25" customHeight="1">
      <c r="A88" s="6" t="s">
        <v>21</v>
      </c>
      <c r="B88" s="6" t="s">
        <v>22</v>
      </c>
      <c r="C88" s="6" t="s">
        <v>36</v>
      </c>
      <c r="D88" s="6" t="s">
        <v>29</v>
      </c>
      <c r="E88" s="62"/>
      <c r="F88" s="51">
        <v>6</v>
      </c>
      <c r="G88" s="6" t="s">
        <v>77</v>
      </c>
      <c r="H88" s="6" t="s">
        <v>26</v>
      </c>
      <c r="L88" s="63" t="s">
        <v>80</v>
      </c>
      <c r="M88" s="6" t="s">
        <v>52</v>
      </c>
      <c r="N88" s="26"/>
      <c r="O88" s="26" t="str">
        <f t="shared" si="9"/>
        <v>Фургон б/к 6Газонсваркакронштейны боковой защиты</v>
      </c>
      <c r="P88" s="64">
        <v>150.72</v>
      </c>
      <c r="Q88" s="54">
        <f>14.4*2</f>
        <v>28.8</v>
      </c>
      <c r="S88" s="55">
        <f t="shared" si="7"/>
        <v>0</v>
      </c>
    </row>
    <row r="89" spans="1:19" ht="11.25" customHeight="1">
      <c r="A89" s="6" t="s">
        <v>21</v>
      </c>
      <c r="B89" s="6" t="s">
        <v>22</v>
      </c>
      <c r="C89" s="6" t="s">
        <v>36</v>
      </c>
      <c r="D89" s="6" t="s">
        <v>29</v>
      </c>
      <c r="E89" s="62"/>
      <c r="F89" s="51">
        <v>6</v>
      </c>
      <c r="G89" s="62" t="s">
        <v>79</v>
      </c>
      <c r="H89" s="62" t="s">
        <v>78</v>
      </c>
      <c r="L89" s="63" t="s">
        <v>79</v>
      </c>
      <c r="M89" s="6" t="s">
        <v>81</v>
      </c>
      <c r="N89" s="26"/>
      <c r="O89" s="26" t="str">
        <f t="shared" si="9"/>
        <v xml:space="preserve">Фургон б/к 6ГазонсверлениеСверление портала задних дверей и боковой защиты </v>
      </c>
      <c r="P89" s="64">
        <v>81.25</v>
      </c>
      <c r="Q89" s="54">
        <v>28</v>
      </c>
      <c r="S89" s="55">
        <f t="shared" si="7"/>
        <v>0</v>
      </c>
    </row>
    <row r="90" spans="1:19" ht="11.25" customHeight="1">
      <c r="A90" s="6" t="s">
        <v>21</v>
      </c>
      <c r="B90" s="6" t="s">
        <v>22</v>
      </c>
      <c r="C90" s="6" t="s">
        <v>36</v>
      </c>
      <c r="D90" s="6" t="s">
        <v>29</v>
      </c>
      <c r="E90" s="6"/>
      <c r="F90" s="51">
        <v>6</v>
      </c>
      <c r="G90" s="6" t="s">
        <v>27</v>
      </c>
      <c r="H90" s="6" t="s">
        <v>28</v>
      </c>
      <c r="L90" s="52" t="s">
        <v>51</v>
      </c>
      <c r="M90" s="6" t="s">
        <v>53</v>
      </c>
      <c r="N90" s="26"/>
      <c r="O90" s="26" t="str">
        <f t="shared" si="9"/>
        <v>Фургон б/к 6Газонраспиловкаминимальная</v>
      </c>
      <c r="P90" s="56">
        <v>264.62</v>
      </c>
      <c r="Q90" s="57">
        <v>73</v>
      </c>
      <c r="R90" s="47">
        <v>266</v>
      </c>
      <c r="S90" s="55">
        <f t="shared" si="7"/>
        <v>266</v>
      </c>
    </row>
    <row r="91" spans="1:19" ht="11.25" customHeight="1">
      <c r="A91" s="6" t="s">
        <v>21</v>
      </c>
      <c r="B91" s="6" t="s">
        <v>22</v>
      </c>
      <c r="C91" s="6" t="s">
        <v>36</v>
      </c>
      <c r="D91" s="6" t="s">
        <v>29</v>
      </c>
      <c r="E91" s="6"/>
      <c r="F91" s="51">
        <v>5</v>
      </c>
      <c r="G91" s="6" t="s">
        <v>25</v>
      </c>
      <c r="H91" s="6" t="s">
        <v>26</v>
      </c>
      <c r="L91" s="52" t="s">
        <v>65</v>
      </c>
      <c r="M91" s="6" t="s">
        <v>52</v>
      </c>
      <c r="N91" s="26"/>
      <c r="O91" s="26" t="str">
        <f t="shared" si="9"/>
        <v>Фургон б/к 5Газонсваркаоснование</v>
      </c>
      <c r="P91" s="53">
        <v>660.8</v>
      </c>
      <c r="Q91" s="54">
        <f>63.1*2</f>
        <v>126.2</v>
      </c>
      <c r="R91" s="47">
        <v>1880</v>
      </c>
      <c r="S91" s="55">
        <f t="shared" si="7"/>
        <v>1880</v>
      </c>
    </row>
    <row r="92" spans="1:19" ht="11.25" customHeight="1">
      <c r="A92" s="6" t="s">
        <v>21</v>
      </c>
      <c r="B92" s="6" t="s">
        <v>22</v>
      </c>
      <c r="C92" s="6" t="s">
        <v>36</v>
      </c>
      <c r="D92" s="6" t="s">
        <v>29</v>
      </c>
      <c r="E92" s="62"/>
      <c r="F92" s="51">
        <v>5</v>
      </c>
      <c r="G92" s="6" t="s">
        <v>62</v>
      </c>
      <c r="H92" s="6" t="s">
        <v>26</v>
      </c>
      <c r="L92" s="63" t="s">
        <v>69</v>
      </c>
      <c r="M92" s="6" t="s">
        <v>52</v>
      </c>
      <c r="N92" s="26"/>
      <c r="O92" s="26" t="str">
        <f t="shared" si="9"/>
        <v>Фургон б/к 5Газонсваркадверной проём</v>
      </c>
      <c r="P92" s="64">
        <v>62.8</v>
      </c>
      <c r="Q92" s="54">
        <v>24</v>
      </c>
      <c r="S92" s="55">
        <f t="shared" si="7"/>
        <v>0</v>
      </c>
    </row>
    <row r="93" spans="1:19" ht="11.25" customHeight="1">
      <c r="A93" s="6" t="s">
        <v>21</v>
      </c>
      <c r="B93" s="6" t="s">
        <v>22</v>
      </c>
      <c r="C93" s="6" t="s">
        <v>36</v>
      </c>
      <c r="D93" s="6" t="s">
        <v>29</v>
      </c>
      <c r="E93" s="62"/>
      <c r="F93" s="51">
        <v>5</v>
      </c>
      <c r="G93" s="6" t="s">
        <v>76</v>
      </c>
      <c r="H93" s="6" t="s">
        <v>26</v>
      </c>
      <c r="L93" s="63" t="s">
        <v>66</v>
      </c>
      <c r="M93" s="6" t="s">
        <v>52</v>
      </c>
      <c r="N93" s="26"/>
      <c r="O93" s="26" t="str">
        <f t="shared" si="9"/>
        <v>Фургон б/к 5Газонсваркапол</v>
      </c>
      <c r="P93" s="64">
        <v>219.8</v>
      </c>
      <c r="Q93" s="54">
        <f>21*2</f>
        <v>42</v>
      </c>
      <c r="S93" s="55">
        <f t="shared" si="7"/>
        <v>0</v>
      </c>
    </row>
    <row r="94" spans="1:19" ht="11.25" customHeight="1">
      <c r="A94" s="6" t="s">
        <v>21</v>
      </c>
      <c r="B94" s="6" t="s">
        <v>22</v>
      </c>
      <c r="C94" s="6" t="s">
        <v>36</v>
      </c>
      <c r="D94" s="6" t="s">
        <v>29</v>
      </c>
      <c r="E94" s="62"/>
      <c r="F94" s="51">
        <v>5</v>
      </c>
      <c r="G94" s="6" t="s">
        <v>77</v>
      </c>
      <c r="H94" s="6" t="s">
        <v>26</v>
      </c>
      <c r="L94" s="63" t="s">
        <v>80</v>
      </c>
      <c r="M94" s="6" t="s">
        <v>52</v>
      </c>
      <c r="N94" s="26"/>
      <c r="O94" s="26" t="str">
        <f t="shared" si="9"/>
        <v>Фургон б/к 5Газонсваркакронштейны боковой защиты</v>
      </c>
      <c r="P94" s="64">
        <v>150.72</v>
      </c>
      <c r="Q94" s="54">
        <v>28.8</v>
      </c>
      <c r="S94" s="55">
        <f t="shared" si="7"/>
        <v>0</v>
      </c>
    </row>
    <row r="95" spans="1:19" ht="11.25" customHeight="1">
      <c r="A95" s="6" t="s">
        <v>21</v>
      </c>
      <c r="B95" s="6" t="s">
        <v>22</v>
      </c>
      <c r="C95" s="6" t="s">
        <v>36</v>
      </c>
      <c r="D95" s="6" t="s">
        <v>29</v>
      </c>
      <c r="E95" s="62"/>
      <c r="F95" s="51">
        <v>5</v>
      </c>
      <c r="G95" s="62" t="s">
        <v>79</v>
      </c>
      <c r="H95" s="62" t="s">
        <v>78</v>
      </c>
      <c r="L95" s="63" t="s">
        <v>79</v>
      </c>
      <c r="M95" s="6" t="s">
        <v>81</v>
      </c>
      <c r="N95" s="26"/>
      <c r="O95" s="26" t="str">
        <f t="shared" si="9"/>
        <v xml:space="preserve">Фургон б/к 5ГазонсверлениеСверление портала задних дверей и боковой защиты </v>
      </c>
      <c r="P95" s="64">
        <v>81.25</v>
      </c>
      <c r="Q95" s="54">
        <v>28</v>
      </c>
      <c r="S95" s="55">
        <f t="shared" si="7"/>
        <v>0</v>
      </c>
    </row>
    <row r="96" spans="1:19" ht="11.25" customHeight="1">
      <c r="A96" s="6" t="s">
        <v>21</v>
      </c>
      <c r="B96" s="6" t="s">
        <v>22</v>
      </c>
      <c r="C96" s="6" t="s">
        <v>36</v>
      </c>
      <c r="D96" s="6" t="s">
        <v>29</v>
      </c>
      <c r="E96" s="6"/>
      <c r="F96" s="51">
        <v>5</v>
      </c>
      <c r="G96" s="6" t="s">
        <v>27</v>
      </c>
      <c r="H96" s="6" t="s">
        <v>28</v>
      </c>
      <c r="L96" s="52" t="s">
        <v>51</v>
      </c>
      <c r="M96" s="6" t="s">
        <v>53</v>
      </c>
      <c r="N96" s="26"/>
      <c r="O96" s="26" t="str">
        <f t="shared" si="9"/>
        <v>Фургон б/к 5Газонраспиловкаминимальная</v>
      </c>
      <c r="P96" s="56">
        <v>222.24</v>
      </c>
      <c r="Q96" s="57">
        <v>61</v>
      </c>
      <c r="R96" s="47">
        <v>219</v>
      </c>
      <c r="S96" s="55">
        <f t="shared" si="7"/>
        <v>219</v>
      </c>
    </row>
    <row r="97" spans="1:19" ht="11.25" customHeight="1">
      <c r="A97" s="6" t="s">
        <v>21</v>
      </c>
      <c r="B97" s="6" t="s">
        <v>22</v>
      </c>
      <c r="C97" s="6" t="s">
        <v>36</v>
      </c>
      <c r="D97" s="6" t="s">
        <v>29</v>
      </c>
      <c r="E97" s="6"/>
      <c r="F97" s="51">
        <v>4</v>
      </c>
      <c r="G97" s="6" t="s">
        <v>25</v>
      </c>
      <c r="H97" s="6" t="s">
        <v>26</v>
      </c>
      <c r="L97" s="52" t="s">
        <v>65</v>
      </c>
      <c r="M97" s="6" t="s">
        <v>52</v>
      </c>
      <c r="N97" s="26"/>
      <c r="O97" s="26" t="str">
        <f t="shared" si="9"/>
        <v>Фургон б/к 4Газонсваркаоснование</v>
      </c>
      <c r="P97" s="53">
        <v>608.11</v>
      </c>
      <c r="Q97" s="54">
        <f>58.1*2</f>
        <v>116.2</v>
      </c>
      <c r="R97" s="47">
        <v>1633</v>
      </c>
      <c r="S97" s="55">
        <f t="shared" si="7"/>
        <v>1633</v>
      </c>
    </row>
    <row r="98" spans="1:19" ht="11.25" customHeight="1">
      <c r="A98" s="6" t="s">
        <v>21</v>
      </c>
      <c r="B98" s="6" t="s">
        <v>22</v>
      </c>
      <c r="C98" s="6" t="s">
        <v>36</v>
      </c>
      <c r="D98" s="6" t="s">
        <v>29</v>
      </c>
      <c r="E98" s="62"/>
      <c r="F98" s="51">
        <v>4</v>
      </c>
      <c r="G98" s="6" t="s">
        <v>62</v>
      </c>
      <c r="H98" s="6" t="s">
        <v>26</v>
      </c>
      <c r="L98" s="63" t="s">
        <v>69</v>
      </c>
      <c r="M98" s="6" t="s">
        <v>52</v>
      </c>
      <c r="N98" s="26"/>
      <c r="O98" s="26" t="str">
        <f t="shared" si="9"/>
        <v>Фургон б/к 4Газонсваркадверной проём</v>
      </c>
      <c r="P98" s="64">
        <v>62.8</v>
      </c>
      <c r="Q98" s="54">
        <v>24</v>
      </c>
      <c r="S98" s="55">
        <f t="shared" si="7"/>
        <v>0</v>
      </c>
    </row>
    <row r="99" spans="1:19" ht="11.25" customHeight="1">
      <c r="A99" s="6" t="s">
        <v>21</v>
      </c>
      <c r="B99" s="6" t="s">
        <v>22</v>
      </c>
      <c r="C99" s="6" t="s">
        <v>36</v>
      </c>
      <c r="D99" s="6" t="s">
        <v>29</v>
      </c>
      <c r="E99" s="62"/>
      <c r="F99" s="51">
        <v>4</v>
      </c>
      <c r="G99" s="6" t="s">
        <v>76</v>
      </c>
      <c r="H99" s="6" t="s">
        <v>26</v>
      </c>
      <c r="L99" s="63" t="s">
        <v>66</v>
      </c>
      <c r="M99" s="6" t="s">
        <v>52</v>
      </c>
      <c r="N99" s="26"/>
      <c r="O99" s="26" t="str">
        <f t="shared" si="9"/>
        <v>Фургон б/к 4Газонсваркапол</v>
      </c>
      <c r="P99" s="64">
        <v>141.30000000000001</v>
      </c>
      <c r="Q99" s="54">
        <f>13.5*2</f>
        <v>27</v>
      </c>
      <c r="S99" s="55">
        <f t="shared" si="7"/>
        <v>0</v>
      </c>
    </row>
    <row r="100" spans="1:19" ht="11.25" customHeight="1">
      <c r="A100" s="6" t="s">
        <v>21</v>
      </c>
      <c r="B100" s="6" t="s">
        <v>22</v>
      </c>
      <c r="C100" s="6" t="s">
        <v>36</v>
      </c>
      <c r="D100" s="6" t="s">
        <v>29</v>
      </c>
      <c r="E100" s="62"/>
      <c r="F100" s="51">
        <v>4</v>
      </c>
      <c r="G100" s="6" t="s">
        <v>77</v>
      </c>
      <c r="H100" s="6" t="s">
        <v>26</v>
      </c>
      <c r="L100" s="63" t="s">
        <v>80</v>
      </c>
      <c r="M100" s="6" t="s">
        <v>52</v>
      </c>
      <c r="N100" s="26"/>
      <c r="O100" s="26" t="str">
        <f t="shared" si="9"/>
        <v>Фургон б/к 4Газонсваркакронштейны боковой защиты</v>
      </c>
      <c r="P100" s="64">
        <v>111.64</v>
      </c>
      <c r="Q100" s="64">
        <v>21.33</v>
      </c>
      <c r="S100" s="55">
        <f t="shared" si="7"/>
        <v>0</v>
      </c>
    </row>
    <row r="101" spans="1:19" ht="11.25" customHeight="1">
      <c r="A101" s="6" t="s">
        <v>21</v>
      </c>
      <c r="B101" s="6" t="s">
        <v>22</v>
      </c>
      <c r="C101" s="6" t="s">
        <v>36</v>
      </c>
      <c r="D101" s="6" t="s">
        <v>29</v>
      </c>
      <c r="E101" s="62"/>
      <c r="F101" s="51">
        <v>4</v>
      </c>
      <c r="G101" s="62" t="s">
        <v>79</v>
      </c>
      <c r="H101" s="62" t="s">
        <v>78</v>
      </c>
      <c r="L101" s="63" t="s">
        <v>79</v>
      </c>
      <c r="M101" s="6" t="s">
        <v>81</v>
      </c>
      <c r="N101" s="26"/>
      <c r="O101" s="26" t="str">
        <f t="shared" si="9"/>
        <v xml:space="preserve">Фургон б/к 4ГазонсверлениеСверление портала задних дверей и боковой защиты </v>
      </c>
      <c r="P101" s="64">
        <v>81.25</v>
      </c>
      <c r="Q101" s="54">
        <v>28</v>
      </c>
      <c r="S101" s="55">
        <f t="shared" si="7"/>
        <v>0</v>
      </c>
    </row>
    <row r="102" spans="1:19" ht="11.25" customHeight="1">
      <c r="A102" s="6" t="s">
        <v>21</v>
      </c>
      <c r="B102" s="6" t="s">
        <v>22</v>
      </c>
      <c r="C102" s="6" t="s">
        <v>36</v>
      </c>
      <c r="D102" s="6" t="s">
        <v>29</v>
      </c>
      <c r="E102" s="6"/>
      <c r="F102" s="51">
        <v>4</v>
      </c>
      <c r="G102" s="6" t="s">
        <v>27</v>
      </c>
      <c r="H102" s="6" t="s">
        <v>28</v>
      </c>
      <c r="L102" s="52" t="s">
        <v>51</v>
      </c>
      <c r="M102" s="6" t="s">
        <v>53</v>
      </c>
      <c r="N102" s="26"/>
      <c r="O102" s="26" t="str">
        <f t="shared" si="9"/>
        <v>Фургон б/к 4Газонраспиловкаминимальная</v>
      </c>
      <c r="P102" s="56">
        <v>193.79</v>
      </c>
      <c r="Q102" s="57">
        <v>54</v>
      </c>
      <c r="R102" s="47">
        <v>219</v>
      </c>
      <c r="S102" s="55">
        <f t="shared" si="7"/>
        <v>219</v>
      </c>
    </row>
    <row r="103" spans="1:19" ht="11.25" customHeight="1">
      <c r="A103" s="6" t="s">
        <v>21</v>
      </c>
      <c r="B103" s="6" t="s">
        <v>22</v>
      </c>
      <c r="C103" s="6" t="s">
        <v>36</v>
      </c>
      <c r="D103" s="6" t="s">
        <v>29</v>
      </c>
      <c r="E103" s="6"/>
      <c r="F103" s="51">
        <v>3</v>
      </c>
      <c r="G103" s="6" t="s">
        <v>25</v>
      </c>
      <c r="H103" s="6" t="s">
        <v>26</v>
      </c>
      <c r="L103" s="52" t="s">
        <v>51</v>
      </c>
      <c r="M103" s="6" t="s">
        <v>52</v>
      </c>
      <c r="N103" s="26"/>
      <c r="O103" s="26" t="str">
        <f t="shared" si="9"/>
        <v>Фургон б/к 3Газонсваркаминимальная</v>
      </c>
      <c r="P103" s="53">
        <v>1556</v>
      </c>
      <c r="Q103" s="54"/>
      <c r="S103" s="55">
        <f t="shared" ref="S103:S105" si="10">P103*$S$4</f>
        <v>1556</v>
      </c>
    </row>
    <row r="104" spans="1:19" ht="11.25" customHeight="1">
      <c r="A104" s="6" t="s">
        <v>21</v>
      </c>
      <c r="B104" s="6" t="s">
        <v>22</v>
      </c>
      <c r="C104" s="6" t="s">
        <v>36</v>
      </c>
      <c r="D104" s="6" t="s">
        <v>29</v>
      </c>
      <c r="E104" s="6"/>
      <c r="F104" s="51">
        <v>3</v>
      </c>
      <c r="G104" s="6" t="s">
        <v>27</v>
      </c>
      <c r="H104" s="6" t="s">
        <v>28</v>
      </c>
      <c r="L104" s="52" t="s">
        <v>51</v>
      </c>
      <c r="M104" s="6" t="s">
        <v>53</v>
      </c>
      <c r="N104" s="26"/>
      <c r="O104" s="26" t="str">
        <f t="shared" si="9"/>
        <v>Фургон б/к 3Газонраспиловкаминимальная</v>
      </c>
      <c r="P104" s="56">
        <v>152</v>
      </c>
      <c r="Q104" s="57"/>
      <c r="S104" s="55">
        <f t="shared" si="10"/>
        <v>152</v>
      </c>
    </row>
    <row r="105" spans="1:19" ht="11.25" customHeight="1">
      <c r="A105" s="6" t="s">
        <v>21</v>
      </c>
      <c r="B105" s="6" t="s">
        <v>22</v>
      </c>
      <c r="C105" s="6" t="s">
        <v>36</v>
      </c>
      <c r="D105" s="6" t="s">
        <v>29</v>
      </c>
      <c r="E105" s="6"/>
      <c r="F105" s="51">
        <v>2</v>
      </c>
      <c r="G105" s="6" t="s">
        <v>25</v>
      </c>
      <c r="H105" s="6" t="s">
        <v>26</v>
      </c>
      <c r="L105" s="52" t="s">
        <v>51</v>
      </c>
      <c r="M105" s="6" t="s">
        <v>52</v>
      </c>
      <c r="N105" s="26"/>
      <c r="O105" s="26" t="str">
        <f t="shared" si="9"/>
        <v>Фургон б/к 2Газонсваркаминимальная</v>
      </c>
      <c r="P105" s="53">
        <v>1556</v>
      </c>
      <c r="Q105" s="54"/>
      <c r="S105" s="55">
        <f t="shared" si="10"/>
        <v>1556</v>
      </c>
    </row>
    <row r="106" spans="1:19" ht="23.25">
      <c r="D106" s="18" t="s">
        <v>29</v>
      </c>
      <c r="G106" s="18" t="s">
        <v>25</v>
      </c>
      <c r="H106" s="19" t="s">
        <v>102</v>
      </c>
      <c r="L106" s="13" t="s">
        <v>103</v>
      </c>
      <c r="M106" s="18" t="s">
        <v>52</v>
      </c>
      <c r="O106" s="26" t="str">
        <f>CONCATENATE(D106,M106,L106)</f>
        <v>ГазонсваркаУсиление косынками основание</v>
      </c>
      <c r="P106" s="18">
        <v>209.33</v>
      </c>
      <c r="Q106" s="18">
        <v>40</v>
      </c>
    </row>
    <row r="107" spans="1:19" ht="23.25">
      <c r="D107" s="18" t="s">
        <v>24</v>
      </c>
      <c r="G107" s="18" t="s">
        <v>25</v>
      </c>
      <c r="H107" s="19" t="s">
        <v>102</v>
      </c>
      <c r="L107" s="13" t="s">
        <v>103</v>
      </c>
      <c r="M107" s="18" t="s">
        <v>52</v>
      </c>
      <c r="O107" s="26" t="str">
        <f>CONCATENATE(D107,M107,L107)</f>
        <v>ГазельсваркаУсиление косынками основание</v>
      </c>
      <c r="P107" s="18">
        <v>209.33</v>
      </c>
      <c r="Q107" s="18">
        <v>40</v>
      </c>
    </row>
  </sheetData>
  <sheetProtection selectLockedCells="1" autoFilter="0" selectUnlockedCells="1"/>
  <autoFilter ref="A4:S105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F26" sqref="F26"/>
    </sheetView>
  </sheetViews>
  <sheetFormatPr defaultRowHeight="15"/>
  <cols>
    <col min="3" max="6" width="20" customWidth="1"/>
    <col min="8" max="8" width="20" customWidth="1"/>
    <col min="10" max="10" width="24.28515625" bestFit="1" customWidth="1"/>
    <col min="12" max="12" width="17.28515625" customWidth="1"/>
  </cols>
  <sheetData>
    <row r="1" spans="1:10" s="5" customFormat="1">
      <c r="A1" s="5" t="s">
        <v>17</v>
      </c>
      <c r="C1" s="5" t="s">
        <v>43</v>
      </c>
      <c r="D1" s="5" t="s">
        <v>45</v>
      </c>
      <c r="E1" s="5" t="s">
        <v>46</v>
      </c>
      <c r="F1" s="5" t="s">
        <v>47</v>
      </c>
      <c r="H1" s="5" t="s">
        <v>4</v>
      </c>
      <c r="J1" s="5" t="s">
        <v>48</v>
      </c>
    </row>
    <row r="2" spans="1:10">
      <c r="A2">
        <v>2</v>
      </c>
      <c r="C2" s="2" t="s">
        <v>35</v>
      </c>
      <c r="D2" s="2" t="s">
        <v>23</v>
      </c>
      <c r="E2" s="2" t="s">
        <v>10</v>
      </c>
      <c r="F2" s="2" t="s">
        <v>41</v>
      </c>
      <c r="H2" s="2" t="s">
        <v>24</v>
      </c>
      <c r="J2" s="2" t="s">
        <v>49</v>
      </c>
    </row>
    <row r="3" spans="1:10">
      <c r="A3">
        <v>3</v>
      </c>
      <c r="C3" s="6" t="s">
        <v>36</v>
      </c>
      <c r="D3" s="2" t="s">
        <v>30</v>
      </c>
      <c r="E3" s="2" t="s">
        <v>40</v>
      </c>
      <c r="F3" s="2" t="s">
        <v>42</v>
      </c>
      <c r="H3" s="2" t="s">
        <v>29</v>
      </c>
      <c r="J3" s="2" t="s">
        <v>50</v>
      </c>
    </row>
    <row r="4" spans="1:10">
      <c r="A4">
        <v>4</v>
      </c>
      <c r="C4" s="2"/>
      <c r="D4" s="2" t="s">
        <v>31</v>
      </c>
      <c r="E4" s="2"/>
      <c r="F4" s="2"/>
      <c r="H4" s="2"/>
      <c r="J4" s="2" t="s">
        <v>51</v>
      </c>
    </row>
    <row r="5" spans="1:10">
      <c r="A5">
        <v>5</v>
      </c>
      <c r="C5" s="2"/>
      <c r="D5" s="2" t="s">
        <v>32</v>
      </c>
      <c r="E5" s="2"/>
      <c r="F5" s="2"/>
      <c r="H5" s="2"/>
      <c r="J5" s="2"/>
    </row>
    <row r="6" spans="1:10">
      <c r="A6">
        <v>6</v>
      </c>
      <c r="C6" s="2"/>
      <c r="D6" s="2" t="s">
        <v>33</v>
      </c>
      <c r="E6" s="2"/>
      <c r="F6" s="2"/>
      <c r="H6" s="2"/>
      <c r="J6" s="2"/>
    </row>
    <row r="7" spans="1:10">
      <c r="A7">
        <v>7</v>
      </c>
      <c r="C7" s="2"/>
      <c r="D7" s="2" t="s">
        <v>34</v>
      </c>
      <c r="E7" s="2"/>
      <c r="F7" s="2"/>
      <c r="H7" s="2"/>
      <c r="J7" s="2"/>
    </row>
    <row r="8" spans="1:10">
      <c r="C8" s="2"/>
      <c r="D8" s="2" t="s">
        <v>37</v>
      </c>
      <c r="E8" s="2"/>
      <c r="F8" s="2"/>
      <c r="H8" s="2"/>
      <c r="J8" s="2"/>
    </row>
    <row r="9" spans="1:10">
      <c r="C9" s="6"/>
      <c r="D9" s="2" t="s">
        <v>38</v>
      </c>
      <c r="E9" s="6"/>
      <c r="F9" s="6"/>
      <c r="H9" s="6"/>
      <c r="J9" s="6"/>
    </row>
    <row r="10" spans="1:10">
      <c r="C10" s="2"/>
      <c r="D10" s="2" t="s">
        <v>39</v>
      </c>
      <c r="E10" s="2"/>
      <c r="F10" s="2"/>
      <c r="H10" s="2"/>
      <c r="J10" s="2"/>
    </row>
    <row r="11" spans="1:10">
      <c r="C11" s="2"/>
      <c r="D11" s="2"/>
      <c r="E11" s="2"/>
      <c r="F11" s="2"/>
      <c r="H11" s="2"/>
      <c r="J11" s="2"/>
    </row>
    <row r="12" spans="1:10">
      <c r="C12" s="2"/>
      <c r="D12" s="2"/>
      <c r="E12" s="2"/>
      <c r="F12" s="2"/>
      <c r="H12" s="2"/>
      <c r="J12" s="2"/>
    </row>
    <row r="13" spans="1:10">
      <c r="C13" s="2"/>
      <c r="D13" s="2"/>
      <c r="E13" s="2"/>
      <c r="F13" s="2"/>
      <c r="H13" s="2"/>
      <c r="J13" s="2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Сэндвич</vt:lpstr>
      <vt:lpstr>Сэндвич (3)</vt:lpstr>
      <vt:lpstr>ТарифыС</vt:lpstr>
      <vt:lpstr>НСИ</vt:lpstr>
      <vt:lpstr>Сэндвич!Область_печати</vt:lpstr>
      <vt:lpstr>'Сэндвич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2018-06-09T05:55:32Z</dcterms:modified>
</cp:coreProperties>
</file>