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360" yWindow="90" windowWidth="9720" windowHeight="6795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35" i="11"/>
  <c r="A38" s="1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E28"/>
  <c r="D28"/>
  <c r="F28" s="1"/>
  <c r="E27"/>
  <c r="D27"/>
  <c r="F27" s="1"/>
  <c r="E26"/>
  <c r="D26"/>
  <c r="F26" s="1"/>
  <c r="E25"/>
  <c r="D25"/>
  <c r="F25" s="1"/>
  <c r="E24"/>
  <c r="D24"/>
  <c r="F24" s="1"/>
  <c r="A24"/>
  <c r="A25" s="1"/>
  <c r="A26" s="1"/>
  <c r="A27" s="1"/>
  <c r="A28" s="1"/>
  <c r="A29" s="1"/>
  <c r="A30" s="1"/>
  <c r="A31" s="1"/>
  <c r="A32" s="1"/>
  <c r="A33" s="1"/>
  <c r="A34" s="1"/>
  <c r="E23"/>
  <c r="E35" s="1"/>
  <c r="D23"/>
  <c r="D35" s="1"/>
  <c r="A13"/>
  <c r="A11"/>
  <c r="H6"/>
  <c r="H2"/>
  <c r="H1"/>
  <c r="A24" i="10"/>
  <c r="A25" s="1"/>
  <c r="A26" s="1"/>
  <c r="A27" s="1"/>
  <c r="A28" s="1"/>
  <c r="A29" s="1"/>
  <c r="A30" s="1"/>
  <c r="A31" s="1"/>
  <c r="A32" s="1"/>
  <c r="A33" s="1"/>
  <c r="A34" s="1"/>
  <c r="H1"/>
  <c r="H2"/>
  <c r="H6"/>
  <c r="A11"/>
  <c r="A13"/>
  <c r="D23"/>
  <c r="E23"/>
  <c r="F23"/>
  <c r="D24"/>
  <c r="E24"/>
  <c r="F24" s="1"/>
  <c r="D25"/>
  <c r="E25"/>
  <c r="F25"/>
  <c r="D26"/>
  <c r="E26"/>
  <c r="F26" s="1"/>
  <c r="D27"/>
  <c r="E27"/>
  <c r="F27"/>
  <c r="D28"/>
  <c r="E28"/>
  <c r="F28" s="1"/>
  <c r="D29"/>
  <c r="D35" s="1"/>
  <c r="E29"/>
  <c r="D30"/>
  <c r="E30"/>
  <c r="F30"/>
  <c r="D31"/>
  <c r="E31"/>
  <c r="F31"/>
  <c r="D32"/>
  <c r="E32"/>
  <c r="F32"/>
  <c r="D33"/>
  <c r="E33"/>
  <c r="F33"/>
  <c r="D34"/>
  <c r="E34"/>
  <c r="F34"/>
  <c r="B35"/>
  <c r="A38"/>
  <c r="F23" i="11" l="1"/>
  <c r="F35" s="1"/>
  <c r="A41" s="1"/>
  <c r="F29" i="10"/>
  <c r="E35"/>
  <c r="F35" l="1"/>
  <c r="A41" s="1"/>
  <c r="E2" i="5"/>
  <c r="E13" s="1"/>
  <c r="A29" s="1"/>
  <c r="E48"/>
  <c r="E51" s="1"/>
  <c r="B29" l="1"/>
  <c r="E29" s="1"/>
  <c r="A28"/>
  <c r="A31"/>
  <c r="G51"/>
  <c r="G50"/>
  <c r="F50"/>
  <c r="D50"/>
  <c r="E50" l="1"/>
  <c r="E52" s="1"/>
  <c r="A1" i="11" s="1"/>
  <c r="C31" i="5"/>
  <c r="C32" s="1"/>
  <c r="B28"/>
  <c r="A27"/>
  <c r="A1" i="10" l="1"/>
  <c r="F33" i="5"/>
  <c r="E32"/>
  <c r="C28"/>
  <c r="E28" s="1"/>
  <c r="C29"/>
  <c r="B27"/>
  <c r="A25"/>
  <c r="A12"/>
  <c r="E31"/>
  <c r="B25" l="1"/>
  <c r="E25" s="1"/>
  <c r="A24"/>
  <c r="F29"/>
  <c r="D29"/>
  <c r="E30"/>
  <c r="E27"/>
  <c r="C27"/>
  <c r="A23" l="1"/>
  <c r="B24"/>
  <c r="C24" l="1"/>
  <c r="E24" s="1"/>
  <c r="C25"/>
  <c r="A21"/>
  <c r="B23"/>
  <c r="A20" l="1"/>
  <c r="B21"/>
  <c r="C23"/>
  <c r="E26"/>
  <c r="E23"/>
  <c r="F25"/>
  <c r="D25"/>
  <c r="B20" l="1"/>
  <c r="A19"/>
  <c r="F26"/>
  <c r="A10" s="1"/>
  <c r="E21"/>
  <c r="C20" l="1"/>
  <c r="E20" s="1"/>
  <c r="C21"/>
  <c r="B19"/>
  <c r="A17"/>
  <c r="C19" l="1"/>
  <c r="E19"/>
  <c r="E22"/>
  <c r="A16"/>
  <c r="B17"/>
  <c r="D21"/>
  <c r="F21"/>
  <c r="E17" l="1"/>
  <c r="A15"/>
  <c r="B16"/>
  <c r="F22"/>
  <c r="A9" s="1"/>
  <c r="B15" l="1"/>
  <c r="E18" s="1"/>
  <c r="A14"/>
  <c r="C16"/>
  <c r="E16" s="1"/>
  <c r="C17"/>
  <c r="D17" l="1"/>
  <c r="F17"/>
  <c r="F18"/>
  <c r="F30"/>
  <c r="A11" s="1"/>
  <c r="E15"/>
  <c r="C15"/>
  <c r="A8"/>
  <c r="B6" l="1"/>
  <c r="F8" l="1"/>
  <c r="F9" s="1"/>
  <c r="F10" s="1"/>
  <c r="B4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<sst xmlns="http://schemas.openxmlformats.org/spreadsheetml/2006/main" count="107" uniqueCount="73">
  <si>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</si>
  <si>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</si>
  <si>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</si>
  <si>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</si>
  <si>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</si>
  <si>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</si>
  <si>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</si>
  <si>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</si>
  <si>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</si>
  <si>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</si>
  <si>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</si>
  <si>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</si>
  <si>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</si>
  <si>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</si>
  <si>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</si>
  <si>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</si>
  <si>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</si>
  <si>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</si>
  <si>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</si>
  <si>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</si>
  <si>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</si>
  <si>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</si>
  <si>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</si>
  <si>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</si>
  <si>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</si>
  <si>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</si>
  <si>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</si>
  <si>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</si>
  <si>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</si>
  <si>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</si>
  <si>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</si>
  <si>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</si>
  <si>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</si>
  <si>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</si>
  <si>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</si>
  <si>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</si>
  <si>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</si>
  <si>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</si>
  <si>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</si>
  <si>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</si>
  <si>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</si>
  <si>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</si>
  <si>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</si>
  <si>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</si>
  <si>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</si>
  <si>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</si>
  <si>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</si>
  <si>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</si>
  <si>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</si>
  <si>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</si>
  <si>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</si>
  <si>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</si>
  <si>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</si>
  <si>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</si>
  <si>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</si>
  <si>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</si>
  <si>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</si>
  <si>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</si>
  <si>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</si>
  <si>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</si>
  <si>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</si>
  <si>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</si>
  <si>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</si>
  <si>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</si>
  <si>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</si>
  <si>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</si>
  <si>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</si>
  <si>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</si>
  <si>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</si>
  <si>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01.01.2017 г.</t>
  </si>
  <si>
    <t>за период с</t>
  </si>
  <si>
    <t>Иванов Иван Иванович</t>
  </si>
  <si>
    <t>01.01.2017 г. по 31 мая 2018 г.</t>
  </si>
</sst>
</file>

<file path=xl/styles.xml><?xml version="1.0" encoding="utf-8"?>
<styleSheet xmlns="http://schemas.openxmlformats.org/spreadsheetml/2006/main">
  <numFmts count="3">
    <numFmt numFmtId="164" formatCode="d\ mmmm\,\ yyyy"/>
    <numFmt numFmtId="165" formatCode="[$-419]mmmm\ yyyy;@"/>
    <numFmt numFmtId="166" formatCode="[$-F800]dddd\,\ mmmm\ dd\,\ yyyy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2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65" fontId="39" fillId="5" borderId="12" xfId="0" applyNumberFormat="1" applyFont="1" applyFill="1" applyBorder="1" applyAlignment="1" applyProtection="1">
      <alignment horizontal="right"/>
      <protection locked="0"/>
    </xf>
    <xf numFmtId="165" fontId="42" fillId="0" borderId="9" xfId="0" applyNumberFormat="1" applyFont="1" applyFill="1" applyBorder="1" applyAlignment="1" applyProtection="1">
      <alignment horizontal="right"/>
    </xf>
    <xf numFmtId="165" fontId="42" fillId="0" borderId="10" xfId="0" applyNumberFormat="1" applyFont="1" applyFill="1" applyBorder="1" applyAlignment="1" applyProtection="1">
      <alignment horizontal="right"/>
    </xf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0" fontId="49" fillId="0" borderId="22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1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3" fontId="51" fillId="4" borderId="0" xfId="0" applyNumberFormat="1" applyFont="1" applyFill="1" applyBorder="1" applyAlignment="1" applyProtection="1">
      <alignment horizontal="center"/>
    </xf>
    <xf numFmtId="166" fontId="51" fillId="4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166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6" xfId="0" applyFont="1" applyBorder="1" applyAlignment="1" applyProtection="1">
      <alignment horizontal="center" vertical="center" wrapText="1"/>
    </xf>
    <xf numFmtId="0" fontId="39" fillId="0" borderId="19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2" fillId="5" borderId="24" xfId="0" applyNumberFormat="1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4" fontId="39" fillId="5" borderId="17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13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3" fillId="5" borderId="17" xfId="0" applyNumberFormat="1" applyFont="1" applyFill="1" applyBorder="1" applyAlignment="1" applyProtection="1">
      <alignment horizontal="center" wrapText="1"/>
      <protection locked="0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zoomScale="120" zoomScaleNormal="120" workbookViewId="0">
      <selection activeCell="F9" sqref="F9"/>
    </sheetView>
  </sheetViews>
  <sheetFormatPr defaultRowHeight="12.75"/>
  <cols>
    <col min="1" max="1" width="17.42578125" style="43" customWidth="1"/>
    <col min="2" max="2" width="9.140625" style="43"/>
    <col min="3" max="3" width="15.42578125" style="43" customWidth="1"/>
    <col min="4" max="4" width="16.85546875" style="43" customWidth="1"/>
    <col min="5" max="5" width="16.140625" style="43" customWidth="1"/>
    <col min="6" max="6" width="24.5703125" style="43" customWidth="1"/>
    <col min="7" max="7" width="14.7109375" style="43" customWidth="1"/>
    <col min="8" max="9" width="9.140625" style="43"/>
    <col min="10" max="10" width="12" style="43" customWidth="1"/>
    <col min="11" max="16384" width="9.140625" style="43"/>
  </cols>
  <sheetData>
    <row r="1" spans="1:15" ht="16.5">
      <c r="A1" s="43" t="str">
        <f ca="1">date</f>
        <v xml:space="preserve"> «  26  »  червня  2018 р.</v>
      </c>
      <c r="H1" s="78" t="str">
        <f>IF(SUMPRODUCT(--(RIGHT(C11,1)={"а","я"})),"Ж","М")</f>
        <v>М</v>
      </c>
      <c r="I1" s="44"/>
      <c r="J1" s="44"/>
    </row>
    <row r="2" spans="1:15">
      <c r="A2" s="45" t="s">
        <v>53</v>
      </c>
      <c r="H2" s="43" t="str">
        <f>IF(SUMPRODUCT(--(RIGHT(C11,1)={"а","я"})),"громадянці","громадянину")</f>
        <v>громадянину</v>
      </c>
      <c r="I2" s="45"/>
      <c r="J2" s="45"/>
    </row>
    <row r="3" spans="1:15">
      <c r="I3" s="45"/>
      <c r="J3" s="45"/>
    </row>
    <row r="4" spans="1:15" ht="15.75">
      <c r="A4" s="46"/>
      <c r="B4" s="47"/>
      <c r="D4" s="46"/>
      <c r="E4" s="47"/>
      <c r="F4" s="47"/>
      <c r="G4" s="47"/>
      <c r="I4" s="45"/>
      <c r="J4" s="45"/>
    </row>
    <row r="5" spans="1:15" ht="15.75">
      <c r="A5" s="48"/>
      <c r="B5" s="45"/>
      <c r="C5" s="45"/>
      <c r="D5" s="45"/>
      <c r="E5" s="45"/>
      <c r="F5" s="49"/>
      <c r="G5" s="45"/>
    </row>
    <row r="6" spans="1:15" ht="15.75">
      <c r="A6" s="48"/>
      <c r="B6" s="50"/>
      <c r="C6" s="50"/>
      <c r="D6" s="51"/>
      <c r="E6" s="51"/>
      <c r="F6" s="51"/>
      <c r="G6" s="50"/>
      <c r="H6" s="43" t="str">
        <f>"Видана "&amp;IF(SUMPRODUCT(--(RIGHT(C11,1)={"а","я"})),"громадянці","громадянину")&amp;" "</f>
        <v xml:space="preserve">Видана громадянину </v>
      </c>
      <c r="I6" s="45"/>
    </row>
    <row r="7" spans="1:15" ht="20.25">
      <c r="A7" s="51"/>
      <c r="B7" s="51"/>
      <c r="C7" s="91"/>
      <c r="G7" s="52"/>
      <c r="H7" s="52"/>
      <c r="I7" s="52"/>
      <c r="J7" s="52"/>
    </row>
    <row r="8" spans="1:15" ht="20.25">
      <c r="C8" s="99" t="s">
        <v>47</v>
      </c>
      <c r="D8" s="99"/>
      <c r="E8" s="99"/>
      <c r="F8" s="99"/>
      <c r="H8" s="45"/>
      <c r="I8" s="53"/>
      <c r="K8" s="48"/>
    </row>
    <row r="9" spans="1:15" ht="20.25" customHeight="1">
      <c r="C9" s="93" t="s">
        <v>70</v>
      </c>
      <c r="D9" s="94" t="s">
        <v>69</v>
      </c>
      <c r="E9" s="92" t="s">
        <v>68</v>
      </c>
      <c r="F9" s="95">
        <v>43251</v>
      </c>
      <c r="K9" s="48"/>
    </row>
    <row r="10" spans="1:15" ht="15.75">
      <c r="I10" s="54"/>
      <c r="K10" s="48" t="s">
        <v>46</v>
      </c>
    </row>
    <row r="11" spans="1:15" ht="20.25">
      <c r="A11" s="55" t="str">
        <f>"Видана "&amp;IF(SUMPRODUCT(--(RIGHT(C11,1)={"а","я"})),"громадянці","громадянину")&amp;" "</f>
        <v xml:space="preserve">Видана громадянину </v>
      </c>
      <c r="C11" s="89" t="s">
        <v>71</v>
      </c>
      <c r="D11" s="90"/>
      <c r="E11" s="90"/>
      <c r="F11" s="90"/>
      <c r="G11" s="90"/>
      <c r="I11" s="54"/>
      <c r="O11" s="56"/>
    </row>
    <row r="12" spans="1:15" ht="18.75">
      <c r="I12" s="54"/>
      <c r="K12" s="57"/>
    </row>
    <row r="13" spans="1:15" ht="18.75">
      <c r="A13" s="80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9"/>
      <c r="I13" s="54"/>
      <c r="K13" s="55"/>
    </row>
    <row r="14" spans="1:15" ht="15">
      <c r="I14" s="54"/>
    </row>
    <row r="15" spans="1:15" ht="18.75">
      <c r="A15" s="55" t="s">
        <v>48</v>
      </c>
      <c r="B15" s="58"/>
      <c r="C15" s="89"/>
      <c r="D15" s="90"/>
      <c r="E15" s="90"/>
      <c r="F15" s="90"/>
      <c r="G15" s="90"/>
      <c r="I15" s="54"/>
    </row>
    <row r="16" spans="1:15" ht="18.75">
      <c r="B16" s="58"/>
      <c r="C16" s="58"/>
      <c r="D16" s="58"/>
      <c r="E16" s="58"/>
      <c r="I16" s="54"/>
    </row>
    <row r="17" spans="1:18" ht="18.75">
      <c r="A17" s="55" t="s">
        <v>49</v>
      </c>
      <c r="B17" s="59"/>
      <c r="C17" s="59"/>
      <c r="D17" s="45"/>
      <c r="E17" s="42"/>
      <c r="G17" s="45"/>
      <c r="H17" s="45"/>
      <c r="I17" s="45"/>
      <c r="J17" s="45"/>
    </row>
    <row r="18" spans="1:18" ht="15">
      <c r="A18" s="45"/>
      <c r="D18" s="87">
        <v>0.18</v>
      </c>
      <c r="E18" s="88">
        <v>1.4999999999999999E-2</v>
      </c>
      <c r="J18" s="60"/>
    </row>
    <row r="19" spans="1:18" ht="12.75" customHeight="1">
      <c r="A19" s="100" t="s">
        <v>50</v>
      </c>
      <c r="B19" s="102" t="s">
        <v>56</v>
      </c>
      <c r="C19" s="103"/>
      <c r="D19" s="82" t="s">
        <v>65</v>
      </c>
      <c r="E19" s="108" t="s">
        <v>62</v>
      </c>
      <c r="F19" s="110" t="s">
        <v>61</v>
      </c>
      <c r="H19" s="45"/>
      <c r="I19" s="45"/>
      <c r="J19" s="45"/>
    </row>
    <row r="20" spans="1:18" ht="12.75" customHeight="1">
      <c r="A20" s="100"/>
      <c r="B20" s="104"/>
      <c r="C20" s="105"/>
      <c r="D20" s="83" t="s">
        <v>66</v>
      </c>
      <c r="E20" s="108"/>
      <c r="F20" s="100"/>
      <c r="H20" s="45"/>
      <c r="I20" s="45"/>
      <c r="J20" s="45"/>
    </row>
    <row r="21" spans="1:18" ht="12.75" customHeight="1">
      <c r="A21" s="100"/>
      <c r="B21" s="104"/>
      <c r="C21" s="105"/>
      <c r="D21" s="83" t="s">
        <v>64</v>
      </c>
      <c r="E21" s="108"/>
      <c r="F21" s="100"/>
      <c r="H21" s="45"/>
      <c r="I21" s="45"/>
      <c r="J21" s="45"/>
    </row>
    <row r="22" spans="1:18" ht="12.75" customHeight="1" thickBot="1">
      <c r="A22" s="101"/>
      <c r="B22" s="106"/>
      <c r="C22" s="107"/>
      <c r="D22" s="84" t="s">
        <v>63</v>
      </c>
      <c r="E22" s="109"/>
      <c r="F22" s="101"/>
      <c r="H22" s="61"/>
      <c r="I22" s="45"/>
      <c r="J22" s="45"/>
      <c r="R22" s="62"/>
    </row>
    <row r="23" spans="1:18" ht="15.75" customHeight="1">
      <c r="A23" s="39">
        <v>43070</v>
      </c>
      <c r="B23" s="111">
        <v>3200</v>
      </c>
      <c r="C23" s="112"/>
      <c r="D23" s="85">
        <f t="shared" ref="D23:D34" si="0">IF(B23&lt;&gt;"",ROUND(B23*$D$18,2),"")</f>
        <v>576</v>
      </c>
      <c r="E23" s="85">
        <f t="shared" ref="E23:E34" si="1">IF(B23&lt;&gt;"",ROUND(B23*$E$18,2),"")</f>
        <v>48</v>
      </c>
      <c r="F23" s="85">
        <f t="shared" ref="F23:F34" si="2">IF(B23&lt;&gt;"",ROUND(B23-D23-E23,2),"")</f>
        <v>2576</v>
      </c>
      <c r="I23" s="45"/>
      <c r="J23" s="45"/>
      <c r="R23" s="62"/>
    </row>
    <row r="24" spans="1:18" ht="15.75" customHeight="1">
      <c r="A24" s="40">
        <f>DATE(YEAR(A23),MONTH(A23)+1,2)-1</f>
        <v>43101</v>
      </c>
      <c r="B24" s="113">
        <v>3723</v>
      </c>
      <c r="C24" s="114"/>
      <c r="D24" s="85">
        <f t="shared" si="0"/>
        <v>670.14</v>
      </c>
      <c r="E24" s="85">
        <f t="shared" si="1"/>
        <v>55.85</v>
      </c>
      <c r="F24" s="85">
        <f t="shared" si="2"/>
        <v>2997.01</v>
      </c>
      <c r="H24" s="63"/>
      <c r="I24" s="64"/>
      <c r="J24" s="45"/>
      <c r="R24" s="62"/>
    </row>
    <row r="25" spans="1:18" ht="15.75">
      <c r="A25" s="40">
        <f t="shared" ref="A25:A34" si="3">DATE(YEAR(A24),MONTH(A24)+1,2)-1</f>
        <v>43132</v>
      </c>
      <c r="B25" s="113">
        <v>3723</v>
      </c>
      <c r="C25" s="114"/>
      <c r="D25" s="85">
        <f t="shared" si="0"/>
        <v>670.14</v>
      </c>
      <c r="E25" s="85">
        <f t="shared" si="1"/>
        <v>55.85</v>
      </c>
      <c r="F25" s="85">
        <f t="shared" si="2"/>
        <v>2997.01</v>
      </c>
      <c r="R25" s="62"/>
    </row>
    <row r="26" spans="1:18" ht="15.75">
      <c r="A26" s="40">
        <f t="shared" si="3"/>
        <v>43160</v>
      </c>
      <c r="B26" s="113">
        <v>3723</v>
      </c>
      <c r="C26" s="114"/>
      <c r="D26" s="85">
        <f t="shared" si="0"/>
        <v>670.14</v>
      </c>
      <c r="E26" s="85">
        <f t="shared" si="1"/>
        <v>55.85</v>
      </c>
      <c r="F26" s="85">
        <f t="shared" si="2"/>
        <v>2997.01</v>
      </c>
      <c r="R26" s="62"/>
    </row>
    <row r="27" spans="1:18" ht="15.75">
      <c r="A27" s="40">
        <f t="shared" si="3"/>
        <v>43191</v>
      </c>
      <c r="B27" s="113">
        <v>6349</v>
      </c>
      <c r="C27" s="114"/>
      <c r="D27" s="85">
        <f t="shared" si="0"/>
        <v>1142.82</v>
      </c>
      <c r="E27" s="85">
        <f t="shared" si="1"/>
        <v>95.24</v>
      </c>
      <c r="F27" s="85">
        <f t="shared" si="2"/>
        <v>5110.9399999999996</v>
      </c>
      <c r="R27" s="62"/>
    </row>
    <row r="28" spans="1:18" ht="15.75">
      <c r="A28" s="40">
        <f t="shared" si="3"/>
        <v>43221</v>
      </c>
      <c r="B28" s="113">
        <v>7103</v>
      </c>
      <c r="C28" s="114"/>
      <c r="D28" s="85">
        <f t="shared" si="0"/>
        <v>1278.54</v>
      </c>
      <c r="E28" s="85">
        <f t="shared" si="1"/>
        <v>106.55</v>
      </c>
      <c r="F28" s="85">
        <f t="shared" si="2"/>
        <v>5717.91</v>
      </c>
      <c r="R28" s="62"/>
    </row>
    <row r="29" spans="1:18" ht="15.75">
      <c r="A29" s="40">
        <f t="shared" si="3"/>
        <v>43252</v>
      </c>
      <c r="B29" s="113"/>
      <c r="C29" s="114"/>
      <c r="D29" s="85" t="str">
        <f t="shared" si="0"/>
        <v/>
      </c>
      <c r="E29" s="85" t="str">
        <f t="shared" si="1"/>
        <v/>
      </c>
      <c r="F29" s="85" t="str">
        <f t="shared" si="2"/>
        <v/>
      </c>
      <c r="R29" s="62"/>
    </row>
    <row r="30" spans="1:18" ht="15.75">
      <c r="A30" s="40">
        <f t="shared" si="3"/>
        <v>43282</v>
      </c>
      <c r="B30" s="113"/>
      <c r="C30" s="114"/>
      <c r="D30" s="85" t="str">
        <f t="shared" si="0"/>
        <v/>
      </c>
      <c r="E30" s="85" t="str">
        <f t="shared" si="1"/>
        <v/>
      </c>
      <c r="F30" s="85" t="str">
        <f t="shared" si="2"/>
        <v/>
      </c>
      <c r="R30" s="62"/>
    </row>
    <row r="31" spans="1:18" ht="15.75">
      <c r="A31" s="40">
        <f t="shared" si="3"/>
        <v>43313</v>
      </c>
      <c r="B31" s="120"/>
      <c r="C31" s="114"/>
      <c r="D31" s="85" t="str">
        <f t="shared" si="0"/>
        <v/>
      </c>
      <c r="E31" s="85" t="str">
        <f t="shared" si="1"/>
        <v/>
      </c>
      <c r="F31" s="85" t="str">
        <f t="shared" si="2"/>
        <v/>
      </c>
      <c r="R31" s="62"/>
    </row>
    <row r="32" spans="1:18" ht="15.75">
      <c r="A32" s="40">
        <f t="shared" si="3"/>
        <v>43344</v>
      </c>
      <c r="B32" s="113"/>
      <c r="C32" s="115"/>
      <c r="D32" s="85" t="str">
        <f t="shared" si="0"/>
        <v/>
      </c>
      <c r="E32" s="85" t="str">
        <f t="shared" si="1"/>
        <v/>
      </c>
      <c r="F32" s="85" t="str">
        <f t="shared" si="2"/>
        <v/>
      </c>
      <c r="R32" s="62"/>
    </row>
    <row r="33" spans="1:18" ht="15.75">
      <c r="A33" s="40">
        <f t="shared" si="3"/>
        <v>43374</v>
      </c>
      <c r="B33" s="113"/>
      <c r="C33" s="115"/>
      <c r="D33" s="85" t="str">
        <f t="shared" si="0"/>
        <v/>
      </c>
      <c r="E33" s="85" t="str">
        <f t="shared" si="1"/>
        <v/>
      </c>
      <c r="F33" s="85" t="str">
        <f t="shared" si="2"/>
        <v/>
      </c>
      <c r="R33" s="62"/>
    </row>
    <row r="34" spans="1:18" ht="16.5" thickBot="1">
      <c r="A34" s="41">
        <f t="shared" si="3"/>
        <v>43405</v>
      </c>
      <c r="B34" s="116"/>
      <c r="C34" s="117"/>
      <c r="D34" s="86" t="str">
        <f t="shared" si="0"/>
        <v/>
      </c>
      <c r="E34" s="86" t="str">
        <f t="shared" si="1"/>
        <v/>
      </c>
      <c r="F34" s="86" t="str">
        <f t="shared" si="2"/>
        <v/>
      </c>
      <c r="R34" s="62"/>
    </row>
    <row r="35" spans="1:18" ht="15.75">
      <c r="A35" s="73" t="s">
        <v>51</v>
      </c>
      <c r="B35" s="118">
        <f>IF(SUM(B23:C34),SUM(B23:C34),"")</f>
        <v>27821</v>
      </c>
      <c r="C35" s="119"/>
      <c r="D35" s="81">
        <f>IF(SUM(D23:D34)=ROUND(SUM(B23:C34)*D18,2),ROUND(SUM(B23:C34)*D18,2),"Проверь")</f>
        <v>5007.78</v>
      </c>
      <c r="E35" s="81">
        <f>IF(SUM(E23:E34),SUM(E23:E34),"")</f>
        <v>417.34</v>
      </c>
      <c r="F35" s="81">
        <f>IF(SUM(F23:F34)=SUM(B23:C34)-D35-E35,SUM(B23:C34)-D35-E35,"Проверь")</f>
        <v>22395.88</v>
      </c>
      <c r="R35" s="62"/>
    </row>
    <row r="36" spans="1:18" ht="15.75">
      <c r="A36" s="48" t="s">
        <v>52</v>
      </c>
      <c r="R36" s="62"/>
    </row>
    <row r="37" spans="1:18" ht="15.75">
      <c r="B37" s="62"/>
      <c r="C37" s="62"/>
      <c r="D37" s="62"/>
      <c r="E37" s="62"/>
      <c r="F37" s="62"/>
      <c r="G37" s="62"/>
      <c r="H37" s="62"/>
      <c r="R37" s="62"/>
    </row>
    <row r="38" spans="1:18" ht="15.75">
      <c r="A38" s="77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7"/>
      <c r="C38" s="47"/>
      <c r="D38" s="65"/>
      <c r="F38" s="47"/>
      <c r="G38" s="47"/>
      <c r="H38" s="47"/>
      <c r="I38" s="47"/>
      <c r="K38" s="54"/>
      <c r="L38" s="66"/>
      <c r="M38" s="67"/>
      <c r="N38" s="54"/>
      <c r="O38" s="54"/>
      <c r="R38" s="62"/>
    </row>
    <row r="39" spans="1:18" ht="15.75" customHeight="1">
      <c r="A39" s="47"/>
      <c r="B39" s="47"/>
      <c r="C39" s="48" t="s">
        <v>60</v>
      </c>
      <c r="D39" s="47"/>
      <c r="E39" s="68"/>
      <c r="G39" s="69"/>
      <c r="H39" s="69"/>
    </row>
    <row r="40" spans="1:18" ht="18">
      <c r="F40" s="47"/>
      <c r="G40" s="62"/>
      <c r="H40" s="62"/>
      <c r="J40" s="70"/>
      <c r="K40" s="71"/>
      <c r="M40" s="72"/>
      <c r="N40" s="72"/>
    </row>
    <row r="41" spans="1:18" ht="15.75">
      <c r="A41" s="77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7"/>
      <c r="C41" s="47"/>
      <c r="D41" s="65"/>
      <c r="G41" s="62"/>
      <c r="H41" s="62"/>
    </row>
    <row r="42" spans="1:18" ht="15.75">
      <c r="A42" s="47"/>
      <c r="B42" s="47"/>
      <c r="C42" s="48" t="s">
        <v>60</v>
      </c>
      <c r="D42" s="47"/>
      <c r="E42" s="68"/>
      <c r="F42"/>
      <c r="G42" s="62"/>
      <c r="H42" s="62"/>
    </row>
    <row r="43" spans="1:18" ht="15.75">
      <c r="G43" s="62"/>
      <c r="H43" s="62"/>
    </row>
    <row r="44" spans="1:18" ht="15.75">
      <c r="A44" s="38" t="s">
        <v>57</v>
      </c>
      <c r="B44" s="37"/>
      <c r="C44" s="37" t="s">
        <v>58</v>
      </c>
      <c r="D44" s="37"/>
      <c r="E44" s="74"/>
      <c r="F44"/>
      <c r="G44" s="62"/>
      <c r="H44" s="62"/>
    </row>
    <row r="45" spans="1:18" ht="15.75">
      <c r="A45" s="36"/>
      <c r="B45" s="37"/>
      <c r="C45" s="75" t="s">
        <v>54</v>
      </c>
      <c r="D45"/>
      <c r="E45" s="36" t="s">
        <v>55</v>
      </c>
      <c r="F45"/>
      <c r="G45" s="62"/>
      <c r="H45" s="62"/>
    </row>
    <row r="46" spans="1:18" ht="15.75">
      <c r="A46" s="37"/>
      <c r="B46" s="37"/>
      <c r="C46" s="76"/>
      <c r="D46"/>
      <c r="E46" s="37"/>
      <c r="F46"/>
      <c r="G46" s="62"/>
      <c r="H46" s="62"/>
    </row>
    <row r="47" spans="1:18" ht="15.75">
      <c r="A47" s="38" t="s">
        <v>59</v>
      </c>
      <c r="B47" s="37"/>
      <c r="C47" s="37" t="s">
        <v>58</v>
      </c>
      <c r="D47"/>
      <c r="E47" s="74"/>
      <c r="F47"/>
      <c r="G47" s="62"/>
      <c r="H47" s="62"/>
    </row>
    <row r="48" spans="1:18" ht="15.75">
      <c r="B48" s="37"/>
      <c r="C48" s="75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19:A22"/>
    <mergeCell ref="B19:C22"/>
    <mergeCell ref="E19:E22"/>
    <mergeCell ref="F19:F22"/>
  </mergeCells>
  <conditionalFormatting sqref="B23:C34">
    <cfRule type="expression" dxfId="3" priority="2">
      <formula>ISBLANK(B23)</formula>
    </cfRule>
  </conditionalFormatting>
  <conditionalFormatting sqref="A24:A34">
    <cfRule type="expression" dxfId="2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="120" zoomScaleNormal="120" workbookViewId="0">
      <selection activeCell="D9" sqref="D9"/>
    </sheetView>
  </sheetViews>
  <sheetFormatPr defaultRowHeight="12.75"/>
  <cols>
    <col min="1" max="1" width="17.42578125" style="43" customWidth="1"/>
    <col min="2" max="2" width="9.140625" style="43"/>
    <col min="3" max="3" width="15.42578125" style="43" customWidth="1"/>
    <col min="4" max="4" width="16.85546875" style="43" customWidth="1"/>
    <col min="5" max="5" width="16.140625" style="43" customWidth="1"/>
    <col min="6" max="6" width="24.5703125" style="43" customWidth="1"/>
    <col min="7" max="7" width="14.7109375" style="43" customWidth="1"/>
    <col min="8" max="9" width="9.140625" style="43"/>
    <col min="10" max="10" width="12" style="43" customWidth="1"/>
    <col min="11" max="16384" width="9.140625" style="43"/>
  </cols>
  <sheetData>
    <row r="1" spans="1:15" ht="16.5">
      <c r="A1" s="43" t="str">
        <f ca="1">date</f>
        <v xml:space="preserve"> «  26  »  червня  2018 р.</v>
      </c>
      <c r="H1" s="78" t="str">
        <f>IF(SUMPRODUCT(--(RIGHT(C11,1)={"а","я"})),"Ж","М")</f>
        <v>М</v>
      </c>
      <c r="I1" s="44"/>
      <c r="J1" s="44"/>
    </row>
    <row r="2" spans="1:15">
      <c r="A2" s="45" t="s">
        <v>53</v>
      </c>
      <c r="H2" s="43" t="str">
        <f>IF(SUMPRODUCT(--(RIGHT(C11,1)={"а","я"})),"громадянці","громадянину")</f>
        <v>громадянину</v>
      </c>
      <c r="I2" s="45"/>
      <c r="J2" s="45"/>
    </row>
    <row r="3" spans="1:15">
      <c r="I3" s="45"/>
      <c r="J3" s="45"/>
    </row>
    <row r="4" spans="1:15" ht="15.75">
      <c r="A4" s="46"/>
      <c r="B4" s="47"/>
      <c r="D4" s="46"/>
      <c r="E4" s="47"/>
      <c r="F4" s="47"/>
      <c r="G4" s="47"/>
      <c r="I4" s="45"/>
      <c r="J4" s="45"/>
    </row>
    <row r="5" spans="1:15" ht="15.75">
      <c r="A5" s="48"/>
      <c r="B5" s="45"/>
      <c r="C5" s="45"/>
      <c r="D5" s="45"/>
      <c r="E5" s="45"/>
      <c r="F5" s="49"/>
      <c r="G5" s="45"/>
    </row>
    <row r="6" spans="1:15" ht="15.75">
      <c r="A6" s="48"/>
      <c r="B6" s="50"/>
      <c r="C6" s="50"/>
      <c r="D6" s="51"/>
      <c r="E6" s="51"/>
      <c r="F6" s="51"/>
      <c r="G6" s="50"/>
      <c r="H6" s="43" t="str">
        <f>"Видана "&amp;IF(SUMPRODUCT(--(RIGHT(C11,1)={"а","я"})),"громадянці","громадянину")&amp;" "</f>
        <v xml:space="preserve">Видана громадянину </v>
      </c>
      <c r="I6" s="45"/>
    </row>
    <row r="7" spans="1:15" ht="20.25">
      <c r="A7" s="51"/>
      <c r="B7" s="51"/>
      <c r="C7" s="91"/>
      <c r="G7" s="52"/>
      <c r="H7" s="52"/>
      <c r="I7" s="52"/>
      <c r="J7" s="52"/>
    </row>
    <row r="8" spans="1:15" ht="20.25">
      <c r="C8" s="99" t="s">
        <v>47</v>
      </c>
      <c r="D8" s="99"/>
      <c r="E8" s="99"/>
      <c r="F8" s="99"/>
      <c r="H8" s="45"/>
      <c r="I8" s="53"/>
      <c r="K8" s="48"/>
    </row>
    <row r="9" spans="1:15" ht="20.25" customHeight="1">
      <c r="C9" s="93" t="s">
        <v>70</v>
      </c>
      <c r="D9" s="98" t="s">
        <v>72</v>
      </c>
      <c r="E9" s="96"/>
      <c r="F9" s="97"/>
      <c r="K9" s="48"/>
    </row>
    <row r="10" spans="1:15" ht="15.75">
      <c r="I10" s="54"/>
      <c r="K10" s="48" t="s">
        <v>46</v>
      </c>
    </row>
    <row r="11" spans="1:15" ht="20.25">
      <c r="A11" s="55" t="str">
        <f>"Видана "&amp;IF(SUMPRODUCT(--(RIGHT(C11,1)={"а","я"})),"громадянці","громадянину")&amp;" "</f>
        <v xml:space="preserve">Видана громадянину </v>
      </c>
      <c r="C11" s="89" t="s">
        <v>71</v>
      </c>
      <c r="D11" s="90"/>
      <c r="E11" s="90"/>
      <c r="F11" s="90"/>
      <c r="G11" s="90"/>
      <c r="I11" s="54"/>
      <c r="O11" s="56"/>
    </row>
    <row r="12" spans="1:15" ht="18.75">
      <c r="I12" s="54"/>
      <c r="K12" s="57"/>
    </row>
    <row r="13" spans="1:15" ht="18.75">
      <c r="A13" s="80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9"/>
      <c r="I13" s="54"/>
      <c r="K13" s="55"/>
    </row>
    <row r="14" spans="1:15" ht="15">
      <c r="I14" s="54"/>
    </row>
    <row r="15" spans="1:15" ht="18.75">
      <c r="A15" s="55" t="s">
        <v>48</v>
      </c>
      <c r="B15" s="58"/>
      <c r="C15" s="89"/>
      <c r="D15" s="90"/>
      <c r="E15" s="90"/>
      <c r="F15" s="90"/>
      <c r="G15" s="90"/>
      <c r="I15" s="54"/>
    </row>
    <row r="16" spans="1:15" ht="18.75">
      <c r="B16" s="58"/>
      <c r="C16" s="58"/>
      <c r="D16" s="58"/>
      <c r="E16" s="58"/>
      <c r="I16" s="54"/>
    </row>
    <row r="17" spans="1:18" ht="18.75">
      <c r="A17" s="55" t="s">
        <v>49</v>
      </c>
      <c r="B17" s="59"/>
      <c r="C17" s="59"/>
      <c r="D17" s="45"/>
      <c r="E17" s="42"/>
      <c r="G17" s="45"/>
      <c r="H17" s="45"/>
      <c r="I17" s="45"/>
      <c r="J17" s="45"/>
    </row>
    <row r="18" spans="1:18" ht="15">
      <c r="A18" s="45"/>
      <c r="D18" s="87">
        <v>0.18</v>
      </c>
      <c r="E18" s="88">
        <v>1.4999999999999999E-2</v>
      </c>
      <c r="J18" s="60"/>
    </row>
    <row r="19" spans="1:18" ht="12.75" customHeight="1">
      <c r="A19" s="100" t="s">
        <v>50</v>
      </c>
      <c r="B19" s="102" t="s">
        <v>56</v>
      </c>
      <c r="C19" s="103"/>
      <c r="D19" s="82" t="s">
        <v>65</v>
      </c>
      <c r="E19" s="108" t="s">
        <v>62</v>
      </c>
      <c r="F19" s="110" t="s">
        <v>61</v>
      </c>
      <c r="H19" s="45"/>
      <c r="I19" s="45"/>
      <c r="J19" s="45"/>
    </row>
    <row r="20" spans="1:18" ht="12.75" customHeight="1">
      <c r="A20" s="100"/>
      <c r="B20" s="104"/>
      <c r="C20" s="105"/>
      <c r="D20" s="83" t="s">
        <v>66</v>
      </c>
      <c r="E20" s="108"/>
      <c r="F20" s="100"/>
      <c r="H20" s="45"/>
      <c r="I20" s="45"/>
      <c r="J20" s="45"/>
    </row>
    <row r="21" spans="1:18" ht="12.75" customHeight="1">
      <c r="A21" s="100"/>
      <c r="B21" s="104"/>
      <c r="C21" s="105"/>
      <c r="D21" s="83" t="s">
        <v>64</v>
      </c>
      <c r="E21" s="108"/>
      <c r="F21" s="100"/>
      <c r="H21" s="45"/>
      <c r="I21" s="45"/>
      <c r="J21" s="45"/>
    </row>
    <row r="22" spans="1:18" ht="12.75" customHeight="1" thickBot="1">
      <c r="A22" s="101"/>
      <c r="B22" s="106"/>
      <c r="C22" s="107"/>
      <c r="D22" s="84" t="s">
        <v>63</v>
      </c>
      <c r="E22" s="109"/>
      <c r="F22" s="101"/>
      <c r="H22" s="61"/>
      <c r="I22" s="45"/>
      <c r="J22" s="45"/>
      <c r="R22" s="62"/>
    </row>
    <row r="23" spans="1:18" ht="15.75" customHeight="1">
      <c r="A23" s="39">
        <v>43070</v>
      </c>
      <c r="B23" s="111">
        <v>3200</v>
      </c>
      <c r="C23" s="112"/>
      <c r="D23" s="85">
        <f t="shared" ref="D23:D34" si="0">IF(B23&lt;&gt;"",ROUND(B23*$D$18,2),"")</f>
        <v>576</v>
      </c>
      <c r="E23" s="85">
        <f t="shared" ref="E23:E34" si="1">IF(B23&lt;&gt;"",ROUND(B23*$E$18,2),"")</f>
        <v>48</v>
      </c>
      <c r="F23" s="85">
        <f t="shared" ref="F23:F34" si="2">IF(B23&lt;&gt;"",ROUND(B23-D23-E23,2),"")</f>
        <v>2576</v>
      </c>
      <c r="I23" s="45"/>
      <c r="J23" s="45"/>
      <c r="R23" s="62"/>
    </row>
    <row r="24" spans="1:18" ht="15.75" customHeight="1">
      <c r="A24" s="40">
        <f>DATE(YEAR(A23),MONTH(A23)+1,2)-1</f>
        <v>43101</v>
      </c>
      <c r="B24" s="113">
        <v>3723</v>
      </c>
      <c r="C24" s="114"/>
      <c r="D24" s="85">
        <f t="shared" si="0"/>
        <v>670.14</v>
      </c>
      <c r="E24" s="85">
        <f t="shared" si="1"/>
        <v>55.85</v>
      </c>
      <c r="F24" s="85">
        <f t="shared" si="2"/>
        <v>2997.01</v>
      </c>
      <c r="H24" s="63"/>
      <c r="I24" s="64"/>
      <c r="J24" s="45"/>
      <c r="R24" s="62"/>
    </row>
    <row r="25" spans="1:18" ht="15.75">
      <c r="A25" s="40">
        <f t="shared" ref="A25:A34" si="3">DATE(YEAR(A24),MONTH(A24)+1,2)-1</f>
        <v>43132</v>
      </c>
      <c r="B25" s="113">
        <v>3723</v>
      </c>
      <c r="C25" s="114"/>
      <c r="D25" s="85">
        <f t="shared" si="0"/>
        <v>670.14</v>
      </c>
      <c r="E25" s="85">
        <f t="shared" si="1"/>
        <v>55.85</v>
      </c>
      <c r="F25" s="85">
        <f t="shared" si="2"/>
        <v>2997.01</v>
      </c>
      <c r="R25" s="62"/>
    </row>
    <row r="26" spans="1:18" ht="15.75">
      <c r="A26" s="40">
        <f t="shared" si="3"/>
        <v>43160</v>
      </c>
      <c r="B26" s="113">
        <v>3723</v>
      </c>
      <c r="C26" s="114"/>
      <c r="D26" s="85">
        <f t="shared" si="0"/>
        <v>670.14</v>
      </c>
      <c r="E26" s="85">
        <f t="shared" si="1"/>
        <v>55.85</v>
      </c>
      <c r="F26" s="85">
        <f t="shared" si="2"/>
        <v>2997.01</v>
      </c>
      <c r="R26" s="62"/>
    </row>
    <row r="27" spans="1:18" ht="15.75">
      <c r="A27" s="40">
        <f t="shared" si="3"/>
        <v>43191</v>
      </c>
      <c r="B27" s="113">
        <v>6349</v>
      </c>
      <c r="C27" s="114"/>
      <c r="D27" s="85">
        <f t="shared" si="0"/>
        <v>1142.82</v>
      </c>
      <c r="E27" s="85">
        <f t="shared" si="1"/>
        <v>95.24</v>
      </c>
      <c r="F27" s="85">
        <f t="shared" si="2"/>
        <v>5110.9399999999996</v>
      </c>
      <c r="R27" s="62"/>
    </row>
    <row r="28" spans="1:18" ht="15.75">
      <c r="A28" s="40">
        <f t="shared" si="3"/>
        <v>43221</v>
      </c>
      <c r="B28" s="113">
        <v>7103</v>
      </c>
      <c r="C28" s="114"/>
      <c r="D28" s="85">
        <f t="shared" si="0"/>
        <v>1278.54</v>
      </c>
      <c r="E28" s="85">
        <f t="shared" si="1"/>
        <v>106.55</v>
      </c>
      <c r="F28" s="85">
        <f t="shared" si="2"/>
        <v>5717.91</v>
      </c>
      <c r="R28" s="62"/>
    </row>
    <row r="29" spans="1:18" ht="15.75">
      <c r="A29" s="40">
        <f t="shared" si="3"/>
        <v>43252</v>
      </c>
      <c r="B29" s="113"/>
      <c r="C29" s="114"/>
      <c r="D29" s="85" t="str">
        <f t="shared" si="0"/>
        <v/>
      </c>
      <c r="E29" s="85" t="str">
        <f t="shared" si="1"/>
        <v/>
      </c>
      <c r="F29" s="85" t="str">
        <f t="shared" si="2"/>
        <v/>
      </c>
      <c r="R29" s="62"/>
    </row>
    <row r="30" spans="1:18" ht="15.75">
      <c r="A30" s="40">
        <f t="shared" si="3"/>
        <v>43282</v>
      </c>
      <c r="B30" s="113"/>
      <c r="C30" s="114"/>
      <c r="D30" s="85" t="str">
        <f t="shared" si="0"/>
        <v/>
      </c>
      <c r="E30" s="85" t="str">
        <f t="shared" si="1"/>
        <v/>
      </c>
      <c r="F30" s="85" t="str">
        <f t="shared" si="2"/>
        <v/>
      </c>
      <c r="R30" s="62"/>
    </row>
    <row r="31" spans="1:18" ht="15.75">
      <c r="A31" s="40">
        <f t="shared" si="3"/>
        <v>43313</v>
      </c>
      <c r="B31" s="120"/>
      <c r="C31" s="114"/>
      <c r="D31" s="85" t="str">
        <f t="shared" si="0"/>
        <v/>
      </c>
      <c r="E31" s="85" t="str">
        <f t="shared" si="1"/>
        <v/>
      </c>
      <c r="F31" s="85" t="str">
        <f t="shared" si="2"/>
        <v/>
      </c>
      <c r="R31" s="62"/>
    </row>
    <row r="32" spans="1:18" ht="15.75">
      <c r="A32" s="40">
        <f t="shared" si="3"/>
        <v>43344</v>
      </c>
      <c r="B32" s="113"/>
      <c r="C32" s="115"/>
      <c r="D32" s="85" t="str">
        <f t="shared" si="0"/>
        <v/>
      </c>
      <c r="E32" s="85" t="str">
        <f t="shared" si="1"/>
        <v/>
      </c>
      <c r="F32" s="85" t="str">
        <f t="shared" si="2"/>
        <v/>
      </c>
      <c r="R32" s="62"/>
    </row>
    <row r="33" spans="1:18" ht="15.75">
      <c r="A33" s="40">
        <f t="shared" si="3"/>
        <v>43374</v>
      </c>
      <c r="B33" s="113"/>
      <c r="C33" s="115"/>
      <c r="D33" s="85" t="str">
        <f t="shared" si="0"/>
        <v/>
      </c>
      <c r="E33" s="85" t="str">
        <f t="shared" si="1"/>
        <v/>
      </c>
      <c r="F33" s="85" t="str">
        <f t="shared" si="2"/>
        <v/>
      </c>
      <c r="R33" s="62"/>
    </row>
    <row r="34" spans="1:18" ht="16.5" thickBot="1">
      <c r="A34" s="41">
        <f t="shared" si="3"/>
        <v>43405</v>
      </c>
      <c r="B34" s="116"/>
      <c r="C34" s="117"/>
      <c r="D34" s="86" t="str">
        <f t="shared" si="0"/>
        <v/>
      </c>
      <c r="E34" s="86" t="str">
        <f t="shared" si="1"/>
        <v/>
      </c>
      <c r="F34" s="86" t="str">
        <f t="shared" si="2"/>
        <v/>
      </c>
      <c r="R34" s="62"/>
    </row>
    <row r="35" spans="1:18" ht="15.75">
      <c r="A35" s="73" t="s">
        <v>51</v>
      </c>
      <c r="B35" s="118">
        <f>IF(SUM(B23:C34),SUM(B23:C34),"")</f>
        <v>27821</v>
      </c>
      <c r="C35" s="119"/>
      <c r="D35" s="81">
        <f>IF(SUM(D23:D34)=ROUND(SUM(B23:C34)*D18,2),ROUND(SUM(B23:C34)*D18,2),"Проверь")</f>
        <v>5007.78</v>
      </c>
      <c r="E35" s="81">
        <f>IF(SUM(E23:E34),SUM(E23:E34),"")</f>
        <v>417.34</v>
      </c>
      <c r="F35" s="81">
        <f>IF(SUM(F23:F34)=SUM(B23:C34)-D35-E35,SUM(B23:C34)-D35-E35,"Проверь")</f>
        <v>22395.88</v>
      </c>
      <c r="R35" s="62"/>
    </row>
    <row r="36" spans="1:18" ht="15.75">
      <c r="A36" s="48" t="s">
        <v>52</v>
      </c>
      <c r="R36" s="62"/>
    </row>
    <row r="37" spans="1:18" ht="15.75">
      <c r="B37" s="62"/>
      <c r="C37" s="62"/>
      <c r="D37" s="62"/>
      <c r="E37" s="62"/>
      <c r="F37" s="62"/>
      <c r="G37" s="62"/>
      <c r="H37" s="62"/>
      <c r="R37" s="62"/>
    </row>
    <row r="38" spans="1:18" ht="15.75">
      <c r="A38" s="77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7"/>
      <c r="C38" s="47"/>
      <c r="D38" s="65"/>
      <c r="F38" s="47"/>
      <c r="G38" s="47"/>
      <c r="H38" s="47"/>
      <c r="I38" s="47"/>
      <c r="K38" s="54"/>
      <c r="L38" s="66"/>
      <c r="M38" s="67"/>
      <c r="N38" s="54"/>
      <c r="O38" s="54"/>
      <c r="R38" s="62"/>
    </row>
    <row r="39" spans="1:18" ht="15.75" customHeight="1">
      <c r="A39" s="47"/>
      <c r="B39" s="47"/>
      <c r="C39" s="48" t="s">
        <v>60</v>
      </c>
      <c r="D39" s="47"/>
      <c r="E39" s="68"/>
      <c r="G39" s="69"/>
      <c r="H39" s="69"/>
    </row>
    <row r="40" spans="1:18" ht="18">
      <c r="F40" s="47"/>
      <c r="G40" s="62"/>
      <c r="H40" s="62"/>
      <c r="J40" s="70"/>
      <c r="K40" s="71"/>
      <c r="M40" s="72"/>
      <c r="N40" s="72"/>
    </row>
    <row r="41" spans="1:18" ht="15.75">
      <c r="A41" s="77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7"/>
      <c r="C41" s="47"/>
      <c r="D41" s="65"/>
      <c r="G41" s="62"/>
      <c r="H41" s="62"/>
    </row>
    <row r="42" spans="1:18" ht="15.75">
      <c r="A42" s="47"/>
      <c r="B42" s="47"/>
      <c r="C42" s="48" t="s">
        <v>60</v>
      </c>
      <c r="D42" s="47"/>
      <c r="E42" s="68"/>
      <c r="F42"/>
      <c r="G42" s="62"/>
      <c r="H42" s="62"/>
    </row>
    <row r="43" spans="1:18" ht="15.75">
      <c r="G43" s="62"/>
      <c r="H43" s="62"/>
    </row>
    <row r="44" spans="1:18" ht="15.75">
      <c r="A44" s="38" t="s">
        <v>57</v>
      </c>
      <c r="B44" s="37"/>
      <c r="C44" s="37" t="s">
        <v>58</v>
      </c>
      <c r="D44" s="37"/>
      <c r="E44" s="74"/>
      <c r="F44"/>
      <c r="G44" s="62"/>
      <c r="H44" s="62"/>
    </row>
    <row r="45" spans="1:18" ht="15.75">
      <c r="A45" s="36"/>
      <c r="B45" s="37"/>
      <c r="C45" s="75" t="s">
        <v>54</v>
      </c>
      <c r="D45"/>
      <c r="E45" s="36" t="s">
        <v>55</v>
      </c>
      <c r="F45"/>
      <c r="G45" s="62"/>
      <c r="H45" s="62"/>
    </row>
    <row r="46" spans="1:18" ht="15.75">
      <c r="A46" s="37"/>
      <c r="B46" s="37"/>
      <c r="C46" s="76"/>
      <c r="D46"/>
      <c r="E46" s="37"/>
      <c r="F46"/>
      <c r="G46" s="62"/>
      <c r="H46" s="62"/>
    </row>
    <row r="47" spans="1:18" ht="15.75">
      <c r="A47" s="38" t="s">
        <v>59</v>
      </c>
      <c r="B47" s="37"/>
      <c r="C47" s="37" t="s">
        <v>58</v>
      </c>
      <c r="D47"/>
      <c r="E47" s="74"/>
      <c r="F47"/>
      <c r="G47" s="62"/>
      <c r="H47" s="62"/>
    </row>
    <row r="48" spans="1:18" ht="15.75">
      <c r="B48" s="37"/>
      <c r="C48" s="75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1" priority="2">
      <formula>ISBLANK(B23)</formula>
    </cfRule>
  </conditionalFormatting>
  <conditionalFormatting sqref="A24:A34">
    <cfRule type="expression" dxfId="0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4"/>
  <sheetViews>
    <sheetView workbookViewId="0">
      <selection activeCell="A16" sqref="A16"/>
    </sheetView>
  </sheetViews>
  <sheetFormatPr defaultRowHeight="12.75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>
      <c r="H1" s="4"/>
    </row>
    <row r="2" spans="1:8" ht="16.5" thickBot="1">
      <c r="B2" s="23" t="s">
        <v>0</v>
      </c>
      <c r="C2" s="24"/>
      <c r="D2" s="24"/>
      <c r="E2" s="25" t="e">
        <f>num</f>
        <v>#REF!</v>
      </c>
      <c r="H2" s="4"/>
    </row>
    <row r="3" spans="1:8" ht="15.75">
      <c r="E3" s="3"/>
    </row>
    <row r="4" spans="1:8">
      <c r="A4" s="26" t="s">
        <v>9</v>
      </c>
      <c r="B4" s="6" t="e">
        <f>SUBSTITUTE(B6,F9,F10,1)</f>
        <v>#REF!</v>
      </c>
    </row>
    <row r="5" spans="1:8">
      <c r="B5" s="6"/>
    </row>
    <row r="6" spans="1:8" s="6" customFormat="1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>
      <c r="D7" s="5"/>
    </row>
    <row r="8" spans="1:8">
      <c r="A8" s="7" t="e">
        <f>CONCATENATE(IF(B15=0,"",E15),IF(B16=0,"",IF(C17&lt;20,IF(C17&lt;16,IF(C17&lt;10,E16,D17),F17),E16)),IF(B17=0,"",IF(NOT(B16=1),E17,"")),F18)</f>
        <v>#REF!</v>
      </c>
      <c r="B8" s="121" t="s">
        <v>45</v>
      </c>
      <c r="C8" s="121"/>
      <c r="D8" s="121"/>
      <c r="F8" s="22" t="e">
        <f>CODE(B6)</f>
        <v>#REF!</v>
      </c>
      <c r="G8" s="26" t="s">
        <v>7</v>
      </c>
      <c r="H8" s="8"/>
    </row>
    <row r="9" spans="1:8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>
      <c r="A12" s="10" t="e">
        <f>CONCATENATE(IF(C31=0,"0",C31),IF(C32=0,"0",C32)," ",F33)</f>
        <v>#REF!</v>
      </c>
      <c r="D12" s="8"/>
      <c r="E12" s="9"/>
    </row>
    <row r="13" spans="1:8" s="7" customFormat="1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>
      <c r="A14" s="21" t="e">
        <f t="shared" ref="A14:A20" si="0">TRUNC(A15/10)</f>
        <v>#REF!</v>
      </c>
      <c r="B14" s="8"/>
      <c r="C14" s="11"/>
      <c r="H14" s="8"/>
    </row>
    <row r="15" spans="1:8" s="7" customFormat="1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>
      <c r="B43" s="17"/>
      <c r="C43" s="17"/>
      <c r="D43" s="17" t="s">
        <v>44</v>
      </c>
      <c r="E43" s="17" t="s">
        <v>5</v>
      </c>
      <c r="H43" s="8"/>
    </row>
    <row r="44" spans="1:11" s="7" customFormat="1">
      <c r="B44" s="17"/>
      <c r="C44" s="17"/>
      <c r="D44" s="17"/>
      <c r="H44" s="8"/>
    </row>
    <row r="45" spans="1:11" s="7" customFormat="1">
      <c r="B45" s="17"/>
      <c r="C45" s="17"/>
      <c r="D45" s="17"/>
      <c r="H45" s="8"/>
    </row>
    <row r="46" spans="1:11" s="7" customFormat="1">
      <c r="B46" s="17"/>
      <c r="C46" s="17"/>
      <c r="D46" s="17"/>
      <c r="H46" s="8"/>
    </row>
    <row r="47" spans="1:11" s="7" customFormat="1">
      <c r="B47" s="17"/>
      <c r="C47" s="17"/>
      <c r="H47" s="8"/>
    </row>
    <row r="48" spans="1:11" s="7" customFormat="1" ht="15.75">
      <c r="B48" s="17"/>
      <c r="C48"/>
      <c r="D48" s="27" t="s">
        <v>13</v>
      </c>
      <c r="E48" s="33">
        <f ca="1">TODAY()</f>
        <v>43277</v>
      </c>
      <c r="F48" s="34"/>
      <c r="K48" s="32"/>
    </row>
    <row r="49" spans="2:11" s="7" customFormat="1">
      <c r="B49" s="17"/>
      <c r="C49"/>
      <c r="D49"/>
      <c r="E49"/>
      <c r="F49"/>
      <c r="K49" s="32"/>
    </row>
    <row r="50" spans="2:11" s="7" customFormat="1">
      <c r="B50" s="17"/>
      <c r="C50"/>
      <c r="D50">
        <f ca="1">DAY(E48)</f>
        <v>26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>
      <c r="B52" s="17"/>
      <c r="C52"/>
      <c r="E52" s="31" t="str">
        <f ca="1">CONCATENATE(" «  ",D50,"  »  ",E50,"  ",F50," р.")</f>
        <v xml:space="preserve"> «  26  »  червня  2018 р.</v>
      </c>
      <c r="F52"/>
      <c r="G52"/>
      <c r="H52"/>
      <c r="I52"/>
      <c r="J52" s="32"/>
      <c r="K52" s="32"/>
    </row>
    <row r="53" spans="2:11" s="7" customFormat="1">
      <c r="B53" s="17"/>
      <c r="C53" s="17"/>
      <c r="H53" s="8"/>
    </row>
    <row r="54" spans="2:11" s="7" customFormat="1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 </Manager>
  <Company>www.allok.ru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2018-06-26T08:14:43Z</cp:lastPrinted>
  <dcterms:created xsi:type="dcterms:W3CDTF">2001-01-15T09:24:49Z</dcterms:created>
  <dcterms:modified xsi:type="dcterms:W3CDTF">2018-06-26T08:25:55Z</dcterms:modified>
</cp:coreProperties>
</file>