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6155" windowHeight="74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G35"/>
  <c r="H34"/>
  <c r="G34"/>
  <c r="H33"/>
  <c r="G33"/>
  <c r="H32"/>
  <c r="G32"/>
  <c r="H31"/>
  <c r="G31"/>
  <c r="H30"/>
  <c r="G30"/>
  <c r="H29"/>
  <c r="G29"/>
  <c r="H28"/>
  <c r="G28"/>
  <c r="H27"/>
  <c r="G27"/>
  <c r="AV27" s="1"/>
  <c r="H26"/>
  <c r="G26"/>
  <c r="AT26" s="1"/>
  <c r="H25"/>
  <c r="G25"/>
  <c r="AK25" s="1"/>
  <c r="H24"/>
  <c r="G24"/>
  <c r="H23"/>
  <c r="G23"/>
  <c r="AK23" s="1"/>
  <c r="AX23" s="1"/>
  <c r="H22"/>
  <c r="G22"/>
  <c r="AT22" s="1"/>
  <c r="H21"/>
  <c r="G21"/>
  <c r="H20"/>
  <c r="G20"/>
  <c r="AT20" s="1"/>
  <c r="H19"/>
  <c r="G19"/>
  <c r="AT19" s="1"/>
  <c r="H18"/>
  <c r="AT18" s="1"/>
  <c r="G18"/>
  <c r="AL18" s="1"/>
  <c r="AM18" s="1"/>
  <c r="AQ18" s="1"/>
  <c r="AR18" s="1"/>
  <c r="H17"/>
  <c r="AL17" s="1"/>
  <c r="AM17" s="1"/>
  <c r="AQ17" s="1"/>
  <c r="AR17" s="1"/>
  <c r="G17"/>
  <c r="AK17" s="1"/>
  <c r="AX17" s="1"/>
  <c r="H16"/>
  <c r="G16"/>
  <c r="AK16" s="1"/>
  <c r="AX16" s="1"/>
  <c r="H15"/>
  <c r="G15"/>
  <c r="AK15" s="1"/>
  <c r="AX15" s="1"/>
  <c r="H14"/>
  <c r="G14"/>
  <c r="H13"/>
  <c r="G13"/>
  <c r="I12"/>
  <c r="AO43"/>
  <c r="AO42"/>
  <c r="AO41"/>
  <c r="AX40"/>
  <c r="AV40"/>
  <c r="AT40"/>
  <c r="BB40" s="1"/>
  <c r="AO40"/>
  <c r="AM40"/>
  <c r="AQ40" s="1"/>
  <c r="AR40" s="1"/>
  <c r="AX39"/>
  <c r="AV39"/>
  <c r="AT39"/>
  <c r="BB39" s="1"/>
  <c r="AQ39"/>
  <c r="AR39" s="1"/>
  <c r="AO39"/>
  <c r="AX38"/>
  <c r="AV38"/>
  <c r="BB38" s="1"/>
  <c r="AT38"/>
  <c r="AR38"/>
  <c r="AQ38"/>
  <c r="AO38"/>
  <c r="AX37"/>
  <c r="AV37"/>
  <c r="AT37"/>
  <c r="BB37" s="1"/>
  <c r="AQ37"/>
  <c r="AR37" s="1"/>
  <c r="AO37"/>
  <c r="AX36"/>
  <c r="AV36"/>
  <c r="BB36" s="1"/>
  <c r="AT36"/>
  <c r="AR36"/>
  <c r="AQ36"/>
  <c r="AO36"/>
  <c r="AX35"/>
  <c r="AV35"/>
  <c r="AT35"/>
  <c r="BB35" s="1"/>
  <c r="AQ35"/>
  <c r="AR35" s="1"/>
  <c r="B35"/>
  <c r="AO35" s="1"/>
  <c r="AX34"/>
  <c r="AV34"/>
  <c r="BB34" s="1"/>
  <c r="AT34"/>
  <c r="B34"/>
  <c r="AO34" s="1"/>
  <c r="AX33"/>
  <c r="AV33"/>
  <c r="AT33"/>
  <c r="B33"/>
  <c r="AO33" s="1"/>
  <c r="AX32"/>
  <c r="AV32"/>
  <c r="BB32" s="1"/>
  <c r="AT32"/>
  <c r="B32"/>
  <c r="AO32" s="1"/>
  <c r="AX31"/>
  <c r="AV31"/>
  <c r="AT31"/>
  <c r="AL31"/>
  <c r="AQ31" s="1"/>
  <c r="AR31" s="1"/>
  <c r="B31"/>
  <c r="AO31" s="1"/>
  <c r="AV30"/>
  <c r="AT30"/>
  <c r="AO30"/>
  <c r="AV29"/>
  <c r="AT29"/>
  <c r="AO29"/>
  <c r="AM29"/>
  <c r="AQ29" s="1"/>
  <c r="AR29" s="1"/>
  <c r="AL29"/>
  <c r="AK29"/>
  <c r="AX29" s="1"/>
  <c r="D29"/>
  <c r="A29"/>
  <c r="AV28"/>
  <c r="AT28"/>
  <c r="AO28"/>
  <c r="AM28"/>
  <c r="AQ28" s="1"/>
  <c r="AR28" s="1"/>
  <c r="AL28"/>
  <c r="AK28"/>
  <c r="AX28" s="1"/>
  <c r="D28"/>
  <c r="A28"/>
  <c r="AO27"/>
  <c r="D27"/>
  <c r="AO26"/>
  <c r="D26"/>
  <c r="AO25"/>
  <c r="D25"/>
  <c r="AX24"/>
  <c r="AV24"/>
  <c r="BB24" s="1"/>
  <c r="AT24"/>
  <c r="AR24"/>
  <c r="AQ24"/>
  <c r="AO24"/>
  <c r="AV23"/>
  <c r="AO23"/>
  <c r="AO22"/>
  <c r="AV21"/>
  <c r="AT21"/>
  <c r="AO21"/>
  <c r="AL21"/>
  <c r="AK21"/>
  <c r="AX21" s="1"/>
  <c r="D21"/>
  <c r="AO20"/>
  <c r="D20"/>
  <c r="AO19"/>
  <c r="AL19"/>
  <c r="D19"/>
  <c r="AV18"/>
  <c r="AO18"/>
  <c r="AK18"/>
  <c r="AX18" s="1"/>
  <c r="D18"/>
  <c r="AV17"/>
  <c r="AT17"/>
  <c r="AO17"/>
  <c r="D17"/>
  <c r="AT16"/>
  <c r="AO16"/>
  <c r="D16"/>
  <c r="AV15"/>
  <c r="AO15"/>
  <c r="D15"/>
  <c r="AO14"/>
  <c r="D14"/>
  <c r="AO13"/>
  <c r="D13"/>
  <c r="A13"/>
  <c r="AO12"/>
  <c r="D12"/>
  <c r="AO11"/>
  <c r="AO10"/>
  <c r="AJ10"/>
  <c r="AJ11" s="1"/>
  <c r="AI10"/>
  <c r="AI11" s="1"/>
  <c r="AH10"/>
  <c r="AH11" s="1"/>
  <c r="AG10"/>
  <c r="AG11" s="1"/>
  <c r="AF10"/>
  <c r="AE10"/>
  <c r="AD10"/>
  <c r="AD11" s="1"/>
  <c r="AC10"/>
  <c r="AC11" s="1"/>
  <c r="AB10"/>
  <c r="AB11" s="1"/>
  <c r="AA10"/>
  <c r="AA11" s="1"/>
  <c r="Z10"/>
  <c r="Z11" s="1"/>
  <c r="Y10"/>
  <c r="Y11" s="1"/>
  <c r="X10"/>
  <c r="W10"/>
  <c r="W11" s="1"/>
  <c r="V10"/>
  <c r="V11" s="1"/>
  <c r="U10"/>
  <c r="U11" s="1"/>
  <c r="T10"/>
  <c r="T11" s="1"/>
  <c r="S10"/>
  <c r="S11" s="1"/>
  <c r="R10"/>
  <c r="Q10"/>
  <c r="P10"/>
  <c r="P11" s="1"/>
  <c r="O10"/>
  <c r="O11" s="1"/>
  <c r="N10"/>
  <c r="N11" s="1"/>
  <c r="M10"/>
  <c r="M11" s="1"/>
  <c r="L10"/>
  <c r="L11" s="1"/>
  <c r="K10"/>
  <c r="K11" s="1"/>
  <c r="J10"/>
  <c r="I10"/>
  <c r="I11" s="1"/>
  <c r="H10"/>
  <c r="H11" s="1"/>
  <c r="G10"/>
  <c r="G11" s="1"/>
  <c r="F10"/>
  <c r="F11" s="1"/>
  <c r="C8"/>
  <c r="B4"/>
  <c r="B5" s="1"/>
  <c r="D3"/>
  <c r="E2"/>
  <c r="B2"/>
  <c r="D1"/>
  <c r="AL26" l="1"/>
  <c r="AM26" s="1"/>
  <c r="AQ26" s="1"/>
  <c r="AR26" s="1"/>
  <c r="AT27"/>
  <c r="AT15"/>
  <c r="BB15" s="1"/>
  <c r="AV16"/>
  <c r="AK19"/>
  <c r="AX19" s="1"/>
  <c r="AT23"/>
  <c r="BB23" s="1"/>
  <c r="AK26"/>
  <c r="AX26" s="1"/>
  <c r="BB31"/>
  <c r="BB33"/>
  <c r="AM19"/>
  <c r="AQ19" s="1"/>
  <c r="AR19" s="1"/>
  <c r="AL20"/>
  <c r="AM20" s="1"/>
  <c r="AQ20" s="1"/>
  <c r="AR20" s="1"/>
  <c r="AL27"/>
  <c r="AL15"/>
  <c r="AK20"/>
  <c r="AX20" s="1"/>
  <c r="AL23"/>
  <c r="AQ23" s="1"/>
  <c r="AR23" s="1"/>
  <c r="AV25"/>
  <c r="AK27"/>
  <c r="AX27" s="1"/>
  <c r="AT25"/>
  <c r="AM15"/>
  <c r="AQ15" s="1"/>
  <c r="AR15" s="1"/>
  <c r="AL16"/>
  <c r="AM16" s="1"/>
  <c r="AQ16" s="1"/>
  <c r="AR16" s="1"/>
  <c r="AV19"/>
  <c r="AM21"/>
  <c r="AQ21" s="1"/>
  <c r="AR21" s="1"/>
  <c r="AV22"/>
  <c r="AV26"/>
  <c r="BB26" s="1"/>
  <c r="AV20"/>
  <c r="BB20" s="1"/>
  <c r="AL25"/>
  <c r="AM27"/>
  <c r="AQ27" s="1"/>
  <c r="AR27" s="1"/>
  <c r="F12"/>
  <c r="J12"/>
  <c r="N12"/>
  <c r="N41" s="1"/>
  <c r="R12"/>
  <c r="V12"/>
  <c r="V41" s="1"/>
  <c r="Z12"/>
  <c r="Z41" s="1"/>
  <c r="AD12"/>
  <c r="AD41" s="1"/>
  <c r="AH12"/>
  <c r="AH41" s="1"/>
  <c r="A34"/>
  <c r="H12"/>
  <c r="H41" s="1"/>
  <c r="L12"/>
  <c r="L41" s="1"/>
  <c r="P12"/>
  <c r="P41" s="1"/>
  <c r="T12"/>
  <c r="T41" s="1"/>
  <c r="X12"/>
  <c r="AB12"/>
  <c r="AB41" s="1"/>
  <c r="AF12"/>
  <c r="AJ12"/>
  <c r="AK12" s="1"/>
  <c r="BB16"/>
  <c r="BB17"/>
  <c r="BB18"/>
  <c r="BB19"/>
  <c r="BB21"/>
  <c r="BB27"/>
  <c r="BB28"/>
  <c r="BB29"/>
  <c r="J11"/>
  <c r="R11"/>
  <c r="X11"/>
  <c r="AF11"/>
  <c r="G12"/>
  <c r="I41"/>
  <c r="K12"/>
  <c r="M12"/>
  <c r="M41" s="1"/>
  <c r="O12"/>
  <c r="O41" s="1"/>
  <c r="Q12"/>
  <c r="S12"/>
  <c r="S41" s="1"/>
  <c r="U12"/>
  <c r="U41" s="1"/>
  <c r="W12"/>
  <c r="W41" s="1"/>
  <c r="Y12"/>
  <c r="AA12"/>
  <c r="AA41" s="1"/>
  <c r="AC12"/>
  <c r="AC41" s="1"/>
  <c r="AE12"/>
  <c r="AG12"/>
  <c r="AG41" s="1"/>
  <c r="AI12"/>
  <c r="AI41" s="1"/>
  <c r="R41"/>
  <c r="AF41"/>
  <c r="AX14"/>
  <c r="AU14"/>
  <c r="AX25"/>
  <c r="A35"/>
  <c r="F41"/>
  <c r="Q11"/>
  <c r="AE11"/>
  <c r="X41"/>
  <c r="AV13"/>
  <c r="A14"/>
  <c r="AL30" l="1"/>
  <c r="AM25"/>
  <c r="AQ25" s="1"/>
  <c r="AR25" s="1"/>
  <c r="AK30"/>
  <c r="AX30" s="1"/>
  <c r="BB30" s="1"/>
  <c r="BB25"/>
  <c r="AL12"/>
  <c r="AQ12" s="1"/>
  <c r="AR12" s="1"/>
  <c r="AW13"/>
  <c r="AJ41"/>
  <c r="A15"/>
  <c r="Y41"/>
  <c r="AK13"/>
  <c r="AL13"/>
  <c r="G41"/>
  <c r="AY13"/>
  <c r="AT13"/>
  <c r="BA13"/>
  <c r="AU13"/>
  <c r="AE41"/>
  <c r="K41"/>
  <c r="J41"/>
  <c r="AL14"/>
  <c r="AM14" s="1"/>
  <c r="AQ14" s="1"/>
  <c r="AR14" s="1"/>
  <c r="AY14"/>
  <c r="AK14"/>
  <c r="AV14"/>
  <c r="AZ14"/>
  <c r="Q41"/>
  <c r="AZ13"/>
  <c r="AW14"/>
  <c r="BA14"/>
  <c r="AT14"/>
  <c r="AM30" l="1"/>
  <c r="AQ30" s="1"/>
  <c r="AR30" s="1"/>
  <c r="AQ41"/>
  <c r="AR41" s="1"/>
  <c r="BC13"/>
  <c r="A16"/>
  <c r="A17" s="1"/>
  <c r="A18" s="1"/>
  <c r="BB14"/>
  <c r="BC14"/>
  <c r="AX13"/>
  <c r="BB13" s="1"/>
  <c r="AK22"/>
  <c r="AL22"/>
  <c r="AL41" s="1"/>
  <c r="AM13"/>
  <c r="A19" l="1"/>
  <c r="AQ13"/>
  <c r="AR13" s="1"/>
  <c r="AM22"/>
  <c r="AK41"/>
  <c r="AX22"/>
  <c r="BB22" s="1"/>
  <c r="A20" l="1"/>
  <c r="A21" s="1"/>
  <c r="A22"/>
  <c r="A25" s="1"/>
  <c r="AM41"/>
  <c r="AQ22"/>
  <c r="AR22" s="1"/>
  <c r="A31" l="1"/>
  <c r="A26"/>
  <c r="A32" l="1"/>
  <c r="A27"/>
  <c r="A41" s="1"/>
  <c r="A33" l="1"/>
  <c r="A30"/>
</calcChain>
</file>

<file path=xl/comments1.xml><?xml version="1.0" encoding="utf-8"?>
<comments xmlns="http://schemas.openxmlformats.org/spreadsheetml/2006/main">
  <authors>
    <author>Admin</author>
  </authors>
  <commentList>
    <comment ref="F1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для Условного форматирования =(МЕСЯЦ($B$1)=МЕСЯЦ(F$10))*(ДЕНЬНЕД(F$10;2)&gt;5)*НЕ(ЕПУСТО($B12))Применяется для =$F$12:$AJ$40 эти ячейки надо выделить</t>
        </r>
      </text>
    </comment>
    <comment ref="AT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1.1. </t>
        </r>
        <r>
          <rPr>
            <sz val="10"/>
            <color indexed="12"/>
            <rFont val="Cambria"/>
            <family val="1"/>
            <charset val="204"/>
          </rPr>
          <t>Кількість вихідних позначених Х.
Подсчитать значения точно соответствующие критерию. Критерий указан в формуле: С ―</t>
        </r>
        <r>
          <rPr>
            <sz val="8.8000000000000007"/>
            <color indexed="81"/>
            <rFont val="Tahoma"/>
            <family val="2"/>
            <charset val="204"/>
          </rPr>
          <t xml:space="preserve"> </t>
        </r>
        <r>
          <rPr>
            <sz val="8.8000000000000007"/>
            <color indexed="12"/>
            <rFont val="Tahoma"/>
            <family val="2"/>
            <charset val="204"/>
          </rPr>
          <t xml:space="preserve">Субота. Н – Неділя
</t>
        </r>
        <r>
          <rPr>
            <b/>
            <u/>
            <sz val="8.8000000000000007"/>
            <color indexed="12"/>
            <rFont val="Tahoma"/>
            <family val="2"/>
            <charset val="204"/>
          </rPr>
          <t>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U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1.2
</t>
        </r>
        <r>
          <rPr>
            <b/>
            <sz val="11"/>
            <color indexed="12"/>
            <rFont val="Cambria"/>
            <family val="1"/>
            <charset val="204"/>
          </rPr>
          <t>Кількість вихідних позначених Х.</t>
        </r>
        <r>
          <rPr>
            <sz val="11"/>
            <color indexed="12"/>
            <rFont val="Cambria"/>
            <family val="1"/>
            <charset val="204"/>
          </rPr>
          <t xml:space="preserve">
Подсчитать значения точно соответствующие критерию ― Критерий указан через ссылку ― в какой ячейке есть </t>
        </r>
        <r>
          <rPr>
            <u/>
            <sz val="11"/>
            <color indexed="12"/>
            <rFont val="Cambria"/>
            <family val="1"/>
            <charset val="204"/>
          </rPr>
          <t>Х</t>
        </r>
        <r>
          <rPr>
            <sz val="11"/>
            <color indexed="12"/>
            <rFont val="Cambria"/>
            <family val="1"/>
            <charset val="204"/>
          </rPr>
          <t xml:space="preserve">.
$F$15:$AJ$15.
</t>
        </r>
        <r>
          <rPr>
            <b/>
            <u/>
            <sz val="11"/>
            <color indexed="12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С і Вс.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V13" authorId="0">
      <text>
        <r>
          <rPr>
            <b/>
            <sz val="8"/>
            <color indexed="81"/>
            <rFont val="Tahoma"/>
            <family val="2"/>
            <charset val="204"/>
          </rPr>
          <t>Admin: 1.3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57"/>
            <rFont val="Cambria"/>
            <family val="1"/>
            <charset val="204"/>
          </rPr>
          <t>Кількість Подорожніх листів позначених П.</t>
        </r>
        <r>
          <rPr>
            <sz val="9"/>
            <color indexed="57"/>
            <rFont val="Cambria"/>
            <family val="1"/>
            <charset val="204"/>
          </rPr>
          <t xml:space="preserve">
Подсчитать значения точно соответствующие критерию. Критерий указан в формуле: П ― Подорожній лист.
</t>
        </r>
        <r>
          <rPr>
            <b/>
            <u/>
            <sz val="9"/>
            <color indexed="57"/>
            <rFont val="Cambria"/>
            <family val="1"/>
            <charset val="204"/>
          </rPr>
          <t>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W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1.4.
</t>
        </r>
        <r>
          <rPr>
            <b/>
            <sz val="8"/>
            <color indexed="17"/>
            <rFont val="Cambria"/>
            <family val="1"/>
            <charset val="204"/>
          </rPr>
          <t>Кількість Подорожніх листів позначених П.</t>
        </r>
        <r>
          <rPr>
            <sz val="8"/>
            <color indexed="17"/>
            <rFont val="Cambria"/>
            <family val="1"/>
            <charset val="204"/>
          </rPr>
          <t xml:space="preserve">
Подсчитать значения точно соответствующие критерию ―</t>
        </r>
        <r>
          <rPr>
            <sz val="8"/>
            <color indexed="81"/>
            <rFont val="Cambria"/>
            <family val="1"/>
            <charset val="204"/>
          </rPr>
          <t xml:space="preserve"> Критерий указан через ссылку </t>
        </r>
        <r>
          <rPr>
            <sz val="8"/>
            <color indexed="17"/>
            <rFont val="Cambria"/>
            <family val="1"/>
            <charset val="204"/>
          </rPr>
          <t xml:space="preserve">― В какой ячейке есть П. $F$15:$AJ$15.
</t>
        </r>
        <r>
          <rPr>
            <b/>
            <u/>
            <sz val="8"/>
            <color indexed="17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П.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X13" authorId="0">
      <text>
        <r>
          <rPr>
            <b/>
            <sz val="8"/>
            <color indexed="81"/>
            <rFont val="Tahoma"/>
            <family val="2"/>
            <charset val="204"/>
          </rPr>
          <t>Admin: 1.5.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57"/>
            <rFont val="Cambria"/>
            <family val="1"/>
            <charset val="204"/>
          </rPr>
          <t>Кількість днів Ремонту, позначених Р.
Подсчитать значения точно соответствующие критерию ― Критерий указан через ссылку ― в какой ячейке есть Р. $F$15:$AJ$15.
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Y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1.6.
</t>
        </r>
        <r>
          <rPr>
            <b/>
            <sz val="8"/>
            <color indexed="17"/>
            <rFont val="Cambria"/>
            <family val="1"/>
            <charset val="204"/>
          </rPr>
          <t>Кількість Ремонту Р. Позначених Р.</t>
        </r>
        <r>
          <rPr>
            <sz val="8"/>
            <color indexed="17"/>
            <rFont val="Cambria"/>
            <family val="1"/>
            <charset val="204"/>
          </rPr>
          <t xml:space="preserve">
Подсчитать значения точно соответствующие критерию ―</t>
        </r>
        <r>
          <rPr>
            <sz val="8"/>
            <color indexed="81"/>
            <rFont val="Cambria"/>
            <family val="1"/>
            <charset val="204"/>
          </rPr>
          <t xml:space="preserve"> Критерий указан через ссылку </t>
        </r>
        <r>
          <rPr>
            <sz val="8"/>
            <color indexed="17"/>
            <rFont val="Cambria"/>
            <family val="1"/>
            <charset val="204"/>
          </rPr>
          <t xml:space="preserve">― в какой ячейке есть Р. $F$15:$AJ$15.
</t>
        </r>
        <r>
          <rPr>
            <b/>
            <u/>
            <sz val="8"/>
            <color indexed="17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Р.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Z13" authorId="0">
      <text>
        <r>
          <rPr>
            <b/>
            <sz val="8"/>
            <color indexed="81"/>
            <rFont val="Tahoma"/>
            <family val="2"/>
            <charset val="204"/>
          </rPr>
          <t>Admin: 1.7.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57"/>
            <rFont val="Cambria"/>
            <family val="1"/>
            <charset val="204"/>
          </rPr>
          <t>Кількість Подорожніх листів і Ремонту в один день Позначених ПР.</t>
        </r>
        <r>
          <rPr>
            <sz val="8"/>
            <color indexed="57"/>
            <rFont val="Cambria"/>
            <family val="1"/>
            <charset val="204"/>
          </rPr>
          <t xml:space="preserve">
Подсчитать значения точно соответствующие критерию. Критерий указан в формуле: ПР ― Подорожні листи і Ремонт (в один день).
</t>
        </r>
        <r>
          <rPr>
            <b/>
            <u/>
            <sz val="8"/>
            <color indexed="57"/>
            <rFont val="Cambria"/>
            <family val="1"/>
            <charset val="204"/>
          </rPr>
          <t>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BA1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1.8.
</t>
        </r>
        <r>
          <rPr>
            <b/>
            <sz val="9"/>
            <color indexed="17"/>
            <rFont val="Cambria"/>
            <family val="1"/>
            <charset val="204"/>
          </rPr>
          <t>Кількість Подорожніх листів і Ремонту в один день Позначених ПР.
Подсчитать значения точно соответствующие критерию ― Критерий указан через ссылку ― в какой ячейке есть ПР. $F$15:$AJ$15.
Цю формулу потрібно щомісяця міняти і вкінці формули після ; ставити ту ячейку де ПР.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T1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2.1. </t>
        </r>
        <r>
          <rPr>
            <sz val="10"/>
            <color indexed="33"/>
            <rFont val="Cambria"/>
            <family val="1"/>
            <charset val="204"/>
          </rPr>
          <t>Кількість вихідних позначених Х.
Подсчитать значения точно соответствующие критерию. Критерий указан в формуле: С ― Субота. Н – Неділя</t>
        </r>
        <r>
          <rPr>
            <sz val="8.8000000000000007"/>
            <color indexed="33"/>
            <rFont val="Cambria"/>
            <family val="1"/>
            <charset val="204"/>
          </rPr>
          <t xml:space="preserve">
</t>
        </r>
        <r>
          <rPr>
            <b/>
            <u/>
            <sz val="8.8000000000000007"/>
            <color indexed="33"/>
            <rFont val="Cambria"/>
            <family val="1"/>
            <charset val="204"/>
          </rPr>
          <t>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U1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2.2.
</t>
        </r>
        <r>
          <rPr>
            <b/>
            <sz val="11"/>
            <color indexed="14"/>
            <rFont val="Cambria"/>
            <family val="1"/>
            <charset val="204"/>
          </rPr>
          <t>Кількість вихідних позначених Х.</t>
        </r>
        <r>
          <rPr>
            <sz val="11"/>
            <color indexed="14"/>
            <rFont val="Cambria"/>
            <family val="1"/>
            <charset val="204"/>
          </rPr>
          <t xml:space="preserve">
Подсчитать значения точно соответствующие критерию ― Критерий указан через ссылку ― в какой ячейке есть </t>
        </r>
        <r>
          <rPr>
            <u/>
            <sz val="11"/>
            <color indexed="14"/>
            <rFont val="Cambria"/>
            <family val="1"/>
            <charset val="204"/>
          </rPr>
          <t>Х</t>
        </r>
        <r>
          <rPr>
            <sz val="11"/>
            <color indexed="14"/>
            <rFont val="Cambria"/>
            <family val="1"/>
            <charset val="204"/>
          </rPr>
          <t xml:space="preserve">. $F$15:$AJ$15.
</t>
        </r>
        <r>
          <rPr>
            <b/>
            <u/>
            <sz val="11"/>
            <color indexed="14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Х.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V14" authorId="0">
      <text>
        <r>
          <rPr>
            <b/>
            <sz val="8"/>
            <color indexed="81"/>
            <rFont val="Tahoma"/>
            <family val="2"/>
            <charset val="204"/>
          </rPr>
          <t>Admin: 2.3.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28"/>
            <rFont val="Cambria"/>
            <family val="1"/>
            <charset val="204"/>
          </rPr>
          <t>Кількість Подорожніх листів позначених П.</t>
        </r>
        <r>
          <rPr>
            <sz val="9"/>
            <color indexed="28"/>
            <rFont val="Cambria"/>
            <family val="1"/>
            <charset val="204"/>
          </rPr>
          <t xml:space="preserve">
Подсчитать значения точно соответствующие критерию. Критерий указан в формуле: П ― Подорожній лист.
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W1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2.4.
</t>
        </r>
        <r>
          <rPr>
            <b/>
            <sz val="8"/>
            <color indexed="28"/>
            <rFont val="Cambria"/>
            <family val="1"/>
            <charset val="204"/>
          </rPr>
          <t>Кількість днів Подорожніх листів позначених П.</t>
        </r>
        <r>
          <rPr>
            <sz val="8"/>
            <color indexed="28"/>
            <rFont val="Cambria"/>
            <family val="1"/>
            <charset val="204"/>
          </rPr>
          <t xml:space="preserve">
Подсчитать значения точно соответствующие критерию ― Критерий указан через ссылку ― в какой ячейке есть П. $F$16:$AJ$16.
</t>
        </r>
        <r>
          <rPr>
            <b/>
            <u/>
            <sz val="8"/>
            <color indexed="28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П.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X14" authorId="0">
      <text>
        <r>
          <rPr>
            <b/>
            <sz val="8"/>
            <color indexed="81"/>
            <rFont val="Tahoma"/>
            <family val="2"/>
            <charset val="204"/>
          </rPr>
          <t>Admin: 2.5.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57"/>
            <rFont val="Cambria"/>
            <family val="1"/>
            <charset val="204"/>
          </rPr>
          <t>Кількість днів Ремонту, позначених Р.
Подсчитать значения точно соответствующие критерию ― Критерий указан через ссылку ― в какой ячейке есть Р. $F$16:$AJ$16.
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Y1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2.6.
</t>
        </r>
        <r>
          <rPr>
            <b/>
            <sz val="9"/>
            <color indexed="17"/>
            <rFont val="Cambria"/>
            <family val="1"/>
            <charset val="204"/>
          </rPr>
          <t>Кількість Ремонту Р. Позначених Р.</t>
        </r>
        <r>
          <rPr>
            <sz val="9"/>
            <color indexed="17"/>
            <rFont val="Cambria"/>
            <family val="1"/>
            <charset val="204"/>
          </rPr>
          <t xml:space="preserve">
Подсчитать значения точно соответствующие критерию ―</t>
        </r>
        <r>
          <rPr>
            <sz val="9"/>
            <color indexed="81"/>
            <rFont val="Cambria"/>
            <family val="1"/>
            <charset val="204"/>
          </rPr>
          <t xml:space="preserve"> Критерий указан через ссылку </t>
        </r>
        <r>
          <rPr>
            <sz val="9"/>
            <color indexed="17"/>
            <rFont val="Cambria"/>
            <family val="1"/>
            <charset val="204"/>
          </rPr>
          <t xml:space="preserve">― в какой ячейке есть Р. $F$16:$AJ$16.
</t>
        </r>
        <r>
          <rPr>
            <b/>
            <u/>
            <sz val="9"/>
            <color indexed="17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Р.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Z14" authorId="0">
      <text>
        <r>
          <rPr>
            <b/>
            <sz val="8"/>
            <color indexed="81"/>
            <rFont val="Tahoma"/>
            <family val="2"/>
            <charset val="204"/>
          </rPr>
          <t>Admin: 2.7.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57"/>
            <rFont val="Cambria"/>
            <family val="1"/>
            <charset val="204"/>
          </rPr>
          <t>Кількість Подорожніх листів і Ремонту в один день Позначених ПР.
Подсчитать значения точно соответствующие критерию. Критерий указан в формуле: ПР ― Подорожні листи і Ремонт (в один день).
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BA1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2.8.
</t>
        </r>
        <r>
          <rPr>
            <b/>
            <sz val="9"/>
            <color indexed="17"/>
            <rFont val="Cambria"/>
            <family val="1"/>
            <charset val="204"/>
          </rPr>
          <t>Кількість Подорожніх листів і Ремонту в один день Позначених ПР.
Подсчитать значения точно соответствующие критерию ― Критерий указан через ссылку ― в какой ячейке есть ПР. $F$16:$AJ$16.
Цю формулу потрібно щомісяця міняти і вкінці формули після ; ставити ту ячейку де ПР.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B2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2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2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для Условного форматирования =(МЕСЯЦ($B$1)=МЕСЯЦ(F$10))*(ДЕНЬНЕД(F$10;2)&gt;5)*НЕ(ЕПУСТО($B12))Применяется для =$F$12:$AJ$40 эти ячейки надо выделить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для Условного форматирования =(МЕСЯЦ($B$1)=МЕСЯЦ(F$10))*(ДЕНЬНЕД(F$10;2)&gt;5)*НЕ(ЕПУСТО($B12))Применяется для =$F$12:$AJ$40 эти ячейки надо выделить</t>
        </r>
      </text>
    </comment>
    <comment ref="B3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=ЕСЛИ(B26&lt;&gt;"";B26&amp;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=ЕСЛИ(B26&lt;&gt;"";B26&amp;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=ЕСЛИ(B26&lt;&gt;"";B26&amp;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3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=ЕСЛИ(B27&lt;&gt;"";B27&amp;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=ЕСЛИ(B27&lt;&gt;"";B27&amp;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=ЕСЛИ(B27&lt;&gt;"";B27&amp;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=ЕСЛИ(B28&lt;&gt;"";B28&amp;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=ЕСЛИ(B28&lt;&gt;"";B28&amp;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=ЕСЛИ(B28&lt;&gt;"";B28&amp;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=ЕСЛИ(B29&lt;&gt;"";B29&amp;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=ЕСЛИ(B29&lt;&gt;"";B29&amp;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=ЕСЛИ(B29&lt;&gt;"";B29&amp;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</commentList>
</comments>
</file>

<file path=xl/sharedStrings.xml><?xml version="1.0" encoding="utf-8"?>
<sst xmlns="http://schemas.openxmlformats.org/spreadsheetml/2006/main" count="84" uniqueCount="79">
  <si>
    <t>годин</t>
  </si>
  <si>
    <t>________________________________</t>
  </si>
  <si>
    <t xml:space="preserve">«____» </t>
  </si>
  <si>
    <t>_____________ 2018 р.</t>
  </si>
  <si>
    <t xml:space="preserve">Зарпла- </t>
  </si>
  <si>
    <r>
      <t xml:space="preserve">Найменування будівлі або споруди; Вид робіт: </t>
    </r>
    <r>
      <rPr>
        <b/>
        <sz val="13.5"/>
        <color indexed="8"/>
        <rFont val="Monotype Corsiva"/>
        <family val="4"/>
        <charset val="204"/>
      </rPr>
      <t xml:space="preserve">Ремонтні роботи на території  авто гаража та  ремонтної майстерні  </t>
    </r>
  </si>
  <si>
    <t>та за го-</t>
  </si>
  <si>
    <t xml:space="preserve">та за 8 </t>
  </si>
  <si>
    <t xml:space="preserve">Перевірка днів: всього </t>
  </si>
  <si>
    <t>Табель за</t>
  </si>
  <si>
    <t>дину</t>
  </si>
  <si>
    <t>календарних днів у місяці =</t>
  </si>
  <si>
    <t>Тари</t>
  </si>
  <si>
    <t>Д</t>
  </si>
  <si>
    <t>Сума на-</t>
  </si>
  <si>
    <t>Сума ЗП:</t>
  </si>
  <si>
    <t xml:space="preserve">Зарплата </t>
  </si>
  <si>
    <t xml:space="preserve">Вихідні та святкові + </t>
  </si>
  <si>
    <t>№</t>
  </si>
  <si>
    <t>зр</t>
  </si>
  <si>
    <t>фна</t>
  </si>
  <si>
    <t>k</t>
  </si>
  <si>
    <t>н</t>
  </si>
  <si>
    <t>Кі-ть го-</t>
  </si>
  <si>
    <t>за годину</t>
  </si>
  <si>
    <r>
      <t xml:space="preserve">Цю таблицю </t>
    </r>
    <r>
      <rPr>
        <sz val="11"/>
        <color indexed="10"/>
        <rFont val="Calibri"/>
        <family val="2"/>
        <charset val="204"/>
      </rPr>
      <t>↓</t>
    </r>
    <r>
      <rPr>
        <sz val="11"/>
        <color indexed="10"/>
        <rFont val="Calibri"/>
        <family val="2"/>
        <charset val="204"/>
      </rPr>
      <t xml:space="preserve"> ДОРОБИТИ</t>
    </r>
  </si>
  <si>
    <r>
      <t xml:space="preserve">4. </t>
    </r>
    <r>
      <rPr>
        <b/>
        <sz val="11"/>
        <color indexed="8"/>
        <rFont val="Calibri"/>
        <family val="2"/>
        <charset val="204"/>
      </rPr>
      <t>П</t>
    </r>
    <r>
      <rPr>
        <sz val="11"/>
        <color theme="1"/>
        <rFont val="Calibri"/>
        <family val="2"/>
        <charset val="204"/>
        <scheme val="minor"/>
      </rPr>
      <t>одорожні листи</t>
    </r>
  </si>
  <si>
    <t xml:space="preserve"> + Подорожні листи +</t>
  </si>
  <si>
    <t xml:space="preserve"> </t>
  </si>
  <si>
    <t>яд</t>
  </si>
  <si>
    <t>став.</t>
  </si>
  <si>
    <t>х 8 год</t>
  </si>
  <si>
    <r>
      <t xml:space="preserve">і </t>
    </r>
    <r>
      <rPr>
        <b/>
        <sz val="11"/>
        <color indexed="8"/>
        <rFont val="Calibri"/>
        <family val="2"/>
        <charset val="204"/>
      </rPr>
      <t>Р</t>
    </r>
    <r>
      <rPr>
        <sz val="11"/>
        <color theme="1"/>
        <rFont val="Calibri"/>
        <family val="2"/>
        <charset val="204"/>
        <scheme val="minor"/>
      </rPr>
      <t xml:space="preserve">емонт в </t>
    </r>
  </si>
  <si>
    <t xml:space="preserve"> +Ремонт + Подорожні листи і</t>
  </si>
  <si>
    <t>I</t>
  </si>
  <si>
    <t>1. Вихідні дні та святкові</t>
  </si>
  <si>
    <t>2. Подорожні листи</t>
  </si>
  <si>
    <r>
      <t xml:space="preserve">3. </t>
    </r>
    <r>
      <rPr>
        <b/>
        <sz val="11"/>
        <color indexed="8"/>
        <rFont val="Calibri"/>
        <family val="2"/>
        <charset val="204"/>
      </rPr>
      <t>Р</t>
    </r>
    <r>
      <rPr>
        <sz val="11"/>
        <color theme="1"/>
        <rFont val="Calibri"/>
        <family val="2"/>
        <charset val="204"/>
        <scheme val="minor"/>
      </rPr>
      <t>емонт автогараж</t>
    </r>
  </si>
  <si>
    <t>в один день</t>
  </si>
  <si>
    <t>Ремонт в один день</t>
  </si>
  <si>
    <t xml:space="preserve"> =ЕСЛИОШИБКА(ЕСЛИ(AK12&lt;&gt;""; ОКРУГЛ(C12/$C$3*AK12*D12; 0);"");) </t>
  </si>
  <si>
    <t>II</t>
  </si>
  <si>
    <t xml:space="preserve">По договору ЦП </t>
  </si>
  <si>
    <t xml:space="preserve">Разом По договору ЦП </t>
  </si>
  <si>
    <r>
      <t xml:space="preserve">СБ </t>
    </r>
    <r>
      <rPr>
        <sz val="12"/>
        <color indexed="30"/>
        <rFont val="Calibri"/>
        <family val="2"/>
        <charset val="204"/>
      </rPr>
      <t xml:space="preserve">– Субота. </t>
    </r>
    <r>
      <rPr>
        <b/>
        <sz val="12"/>
        <color indexed="30"/>
        <rFont val="Calibri"/>
        <family val="2"/>
        <charset val="204"/>
      </rPr>
      <t xml:space="preserve">ВС </t>
    </r>
    <r>
      <rPr>
        <sz val="12"/>
        <color indexed="30"/>
        <rFont val="Calibri"/>
        <family val="2"/>
        <charset val="204"/>
      </rPr>
      <t>– Неділя.</t>
    </r>
    <r>
      <rPr>
        <b/>
        <sz val="12"/>
        <color indexed="30"/>
        <rFont val="Calibri"/>
        <family val="2"/>
        <charset val="204"/>
      </rPr>
      <t xml:space="preserve"> Хв </t>
    </r>
    <r>
      <rPr>
        <sz val="12"/>
        <color indexed="30"/>
        <rFont val="Calibri"/>
        <family val="2"/>
        <charset val="204"/>
      </rPr>
      <t>– Хворий.</t>
    </r>
    <r>
      <rPr>
        <b/>
        <sz val="12"/>
        <color indexed="30"/>
        <rFont val="Calibri"/>
        <family val="2"/>
        <charset val="204"/>
      </rPr>
      <t xml:space="preserve"> </t>
    </r>
    <r>
      <rPr>
        <b/>
        <sz val="12"/>
        <color indexed="10"/>
        <rFont val="Calibri"/>
        <family val="2"/>
        <charset val="204"/>
      </rPr>
      <t xml:space="preserve">В </t>
    </r>
    <r>
      <rPr>
        <sz val="12"/>
        <color indexed="10"/>
        <rFont val="Calibri"/>
        <family val="2"/>
        <charset val="204"/>
      </rPr>
      <t>–</t>
    </r>
    <r>
      <rPr>
        <b/>
        <sz val="12"/>
        <color indexed="10"/>
        <rFont val="Calibri"/>
        <family val="2"/>
        <charset val="204"/>
      </rPr>
      <t xml:space="preserve"> </t>
    </r>
    <r>
      <rPr>
        <sz val="12"/>
        <color indexed="10"/>
        <rFont val="Calibri"/>
        <family val="2"/>
        <charset val="204"/>
      </rPr>
      <t>Відпустка.</t>
    </r>
    <r>
      <rPr>
        <b/>
        <sz val="12"/>
        <color indexed="30"/>
        <rFont val="Calibri"/>
        <family val="2"/>
        <charset val="204"/>
      </rPr>
      <t xml:space="preserve"> </t>
    </r>
    <r>
      <rPr>
        <b/>
        <sz val="12"/>
        <color indexed="10"/>
        <rFont val="Calibri"/>
        <family val="2"/>
        <charset val="204"/>
      </rPr>
      <t xml:space="preserve">П </t>
    </r>
    <r>
      <rPr>
        <sz val="12"/>
        <color indexed="10"/>
        <rFont val="Calibri"/>
        <family val="2"/>
        <charset val="204"/>
      </rPr>
      <t>– Подорожній лист</t>
    </r>
    <r>
      <rPr>
        <b/>
        <sz val="12"/>
        <color indexed="10"/>
        <rFont val="Calibri"/>
        <family val="2"/>
        <charset val="204"/>
      </rPr>
      <t>.</t>
    </r>
    <r>
      <rPr>
        <b/>
        <sz val="12"/>
        <color indexed="30"/>
        <rFont val="Calibri"/>
        <family val="2"/>
        <charset val="204"/>
      </rPr>
      <t xml:space="preserve">  С</t>
    </r>
    <r>
      <rPr>
        <b/>
        <sz val="12"/>
        <color indexed="10"/>
        <rFont val="Calibri"/>
        <family val="2"/>
        <charset val="204"/>
      </rPr>
      <t>В</t>
    </r>
    <r>
      <rPr>
        <sz val="12"/>
        <color indexed="10"/>
        <rFont val="Calibri"/>
        <family val="2"/>
        <charset val="204"/>
      </rPr>
      <t xml:space="preserve"> –</t>
    </r>
    <r>
      <rPr>
        <b/>
        <sz val="12"/>
        <color indexed="10"/>
        <rFont val="Calibri"/>
        <family val="2"/>
        <charset val="204"/>
      </rPr>
      <t xml:space="preserve"> Святковий Вихідний день.</t>
    </r>
    <r>
      <rPr>
        <sz val="12"/>
        <color indexed="10"/>
        <rFont val="Calibri"/>
        <family val="2"/>
        <charset val="204"/>
      </rPr>
      <t xml:space="preserve"> </t>
    </r>
    <r>
      <rPr>
        <b/>
        <sz val="12"/>
        <color indexed="30"/>
        <rFont val="Calibri"/>
        <family val="2"/>
        <charset val="204"/>
      </rPr>
      <t xml:space="preserve"> Ох</t>
    </r>
    <r>
      <rPr>
        <sz val="12"/>
        <color indexed="30"/>
        <rFont val="Calibri"/>
        <family val="2"/>
        <charset val="204"/>
      </rPr>
      <t xml:space="preserve"> – Охорона підприємства</t>
    </r>
  </si>
  <si>
    <t xml:space="preserve">Начальник цеху __________________________                                   Обліковець __________________________ </t>
  </si>
  <si>
    <t>«_______» _____________________________ 2018 р.                        «_______» _____________________________ 2018 р.</t>
  </si>
  <si>
    <t xml:space="preserve">Тарифні ставки працівників, зайнятих на ремонті і </t>
  </si>
  <si>
    <t xml:space="preserve">технічному обслуговуванні автомобілів та дорожньої техніки </t>
  </si>
  <si>
    <t>при мінімальній заробітній платі 3 723 гривень в місяць затверджені з 1січня 2018 року</t>
  </si>
  <si>
    <t>Ро-</t>
  </si>
  <si>
    <t xml:space="preserve">Тарифна ставка, </t>
  </si>
  <si>
    <t>гривень</t>
  </si>
  <si>
    <t>Иванов Иван Иванович</t>
  </si>
  <si>
    <t>Петров Пётр Петрович</t>
  </si>
  <si>
    <t>Сидоров Сергей Сергеевич</t>
  </si>
  <si>
    <t>Иваненко Илья  Иванович</t>
  </si>
  <si>
    <t>Петренко Павел Павлович</t>
  </si>
  <si>
    <t>Сергиенко Валерий Николаевич</t>
  </si>
  <si>
    <t>Травкин Сергей Петрович</t>
  </si>
  <si>
    <t>Пономарёв Олег Олегович</t>
  </si>
  <si>
    <t>Щеглов Василий Николаевич</t>
  </si>
  <si>
    <t>Синичкин Виктор викторовичч</t>
  </si>
  <si>
    <t>Курочкин Никита Никитович</t>
  </si>
  <si>
    <t>Козлов Игорь Сергеевич</t>
  </si>
  <si>
    <t xml:space="preserve">Директор </t>
  </si>
  <si>
    <t>Штатные</t>
  </si>
  <si>
    <t>Разом Штатные</t>
  </si>
  <si>
    <t>Фамилия имя отчество</t>
  </si>
  <si>
    <t>Ра</t>
  </si>
  <si>
    <t>Отработано часов</t>
  </si>
  <si>
    <t>и</t>
  </si>
  <si>
    <t>Ча-</t>
  </si>
  <si>
    <t>сы</t>
  </si>
  <si>
    <t>численной</t>
  </si>
  <si>
    <t>зарплаты</t>
  </si>
  <si>
    <t>ВСЕГО</t>
  </si>
  <si>
    <t>«Утверждаю»</t>
  </si>
  <si>
    <r>
      <rPr>
        <b/>
        <sz val="13.5"/>
        <color indexed="8"/>
        <rFont val="Monotype Corsiva"/>
        <family val="4"/>
        <charset val="204"/>
      </rPr>
      <t xml:space="preserve">месяц </t>
    </r>
    <r>
      <rPr>
        <sz val="14"/>
        <color indexed="8"/>
        <rFont val="AnastasiaScript"/>
        <charset val="204"/>
      </rPr>
      <t>работников ремонтнй мастерской</t>
    </r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</si>
</sst>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[$-419]mmmm;@"/>
    <numFmt numFmtId="165" formatCode="[$-F422]mmmm\ yyyy\ &quot;р.&quot;\ ;@"/>
    <numFmt numFmtId="166" formatCode="d"/>
    <numFmt numFmtId="167" formatCode="#,##0.0"/>
  </numFmts>
  <fonts count="91">
    <font>
      <sz val="11"/>
      <color theme="1"/>
      <name val="Calibri"/>
      <family val="2"/>
      <charset val="204"/>
      <scheme val="minor"/>
    </font>
    <font>
      <sz val="14"/>
      <color indexed="30"/>
      <name val="Calibri"/>
      <family val="2"/>
      <charset val="204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.5"/>
      <color indexed="18"/>
      <name val="Calibri"/>
      <family val="2"/>
      <charset val="204"/>
    </font>
    <font>
      <sz val="13.5"/>
      <color indexed="30"/>
      <name val="Calibri"/>
      <family val="2"/>
      <charset val="204"/>
    </font>
    <font>
      <sz val="14"/>
      <color indexed="1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30"/>
      <name val="Calibri"/>
      <family val="2"/>
      <charset val="204"/>
    </font>
    <font>
      <sz val="13.5"/>
      <color indexed="8"/>
      <name val="Calibri"/>
      <family val="2"/>
      <charset val="204"/>
    </font>
    <font>
      <b/>
      <sz val="13.5"/>
      <color indexed="8"/>
      <name val="Monotype Corsiva"/>
      <family val="4"/>
      <charset val="204"/>
    </font>
    <font>
      <b/>
      <sz val="11"/>
      <color indexed="18"/>
      <name val="Calibri"/>
      <family val="2"/>
      <charset val="204"/>
    </font>
    <font>
      <b/>
      <sz val="16"/>
      <color indexed="8"/>
      <name val="AnastasiaScript"/>
      <charset val="204"/>
    </font>
    <font>
      <sz val="14"/>
      <color indexed="8"/>
      <name val="AnastasiaScript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18"/>
      <name val="Calibri"/>
      <family val="2"/>
      <charset val="204"/>
    </font>
    <font>
      <sz val="12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12"/>
      <color indexed="30"/>
      <name val="Calibri"/>
      <family val="2"/>
      <charset val="204"/>
    </font>
    <font>
      <b/>
      <sz val="12"/>
      <color indexed="30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color indexed="30"/>
      <name val="Calibri"/>
      <family val="2"/>
      <charset val="204"/>
    </font>
    <font>
      <sz val="12"/>
      <color indexed="8"/>
      <name val="Arial"/>
      <family val="2"/>
      <charset val="204"/>
    </font>
    <font>
      <sz val="14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18"/>
      <name val="Calibri"/>
      <family val="2"/>
      <charset val="204"/>
    </font>
    <font>
      <b/>
      <u/>
      <sz val="11"/>
      <color indexed="18"/>
      <name val="Calibri"/>
      <family val="2"/>
      <charset val="204"/>
    </font>
    <font>
      <sz val="13"/>
      <name val="Calibri"/>
      <family val="2"/>
      <charset val="204"/>
    </font>
    <font>
      <b/>
      <sz val="12"/>
      <color indexed="18"/>
      <name val="Arial"/>
      <family val="2"/>
      <charset val="204"/>
    </font>
    <font>
      <b/>
      <sz val="11"/>
      <color indexed="30"/>
      <name val="Arial"/>
      <family val="2"/>
      <charset val="204"/>
    </font>
    <font>
      <b/>
      <sz val="12"/>
      <color indexed="18"/>
      <name val="Calibri"/>
      <family val="2"/>
      <charset val="204"/>
    </font>
    <font>
      <b/>
      <sz val="12"/>
      <color indexed="30"/>
      <name val="Calibri"/>
      <family val="2"/>
      <charset val="204"/>
    </font>
    <font>
      <sz val="12"/>
      <color indexed="30"/>
      <name val="Arial"/>
      <family val="2"/>
      <charset val="204"/>
    </font>
    <font>
      <sz val="11"/>
      <color indexed="8"/>
      <name val="Arial"/>
      <family val="2"/>
      <charset val="204"/>
    </font>
    <font>
      <sz val="14"/>
      <color indexed="10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indexed="18"/>
      <name val="Arial"/>
      <family val="2"/>
      <charset val="204"/>
    </font>
    <font>
      <sz val="12"/>
      <color indexed="10"/>
      <name val="Calibri"/>
      <family val="2"/>
      <charset val="204"/>
    </font>
    <font>
      <sz val="12.5"/>
      <color indexed="8"/>
      <name val="Calibri"/>
      <family val="2"/>
      <charset val="204"/>
    </font>
    <font>
      <b/>
      <sz val="11"/>
      <color indexed="18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12"/>
      <name val="Times New Roman"/>
      <family val="1"/>
    </font>
    <font>
      <sz val="11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0"/>
      <color indexed="12"/>
      <name val="Cambria"/>
      <family val="1"/>
      <charset val="204"/>
    </font>
    <font>
      <sz val="8.8000000000000007"/>
      <color indexed="81"/>
      <name val="Tahoma"/>
      <family val="2"/>
      <charset val="204"/>
    </font>
    <font>
      <sz val="8.8000000000000007"/>
      <color indexed="12"/>
      <name val="Tahoma"/>
      <family val="2"/>
      <charset val="204"/>
    </font>
    <font>
      <b/>
      <u/>
      <sz val="8.8000000000000007"/>
      <color indexed="12"/>
      <name val="Tahoma"/>
      <family val="2"/>
      <charset val="204"/>
    </font>
    <font>
      <b/>
      <sz val="11"/>
      <color indexed="12"/>
      <name val="Cambria"/>
      <family val="1"/>
      <charset val="204"/>
    </font>
    <font>
      <sz val="11"/>
      <color indexed="12"/>
      <name val="Cambria"/>
      <family val="1"/>
      <charset val="204"/>
    </font>
    <font>
      <u/>
      <sz val="11"/>
      <color indexed="12"/>
      <name val="Cambria"/>
      <family val="1"/>
      <charset val="204"/>
    </font>
    <font>
      <b/>
      <u/>
      <sz val="11"/>
      <color indexed="12"/>
      <name val="Cambria"/>
      <family val="1"/>
      <charset val="204"/>
    </font>
    <font>
      <sz val="9.6999999999999993"/>
      <color indexed="81"/>
      <name val="Tahoma"/>
      <family val="2"/>
      <charset val="204"/>
    </font>
    <font>
      <b/>
      <sz val="9"/>
      <color indexed="57"/>
      <name val="Cambria"/>
      <family val="1"/>
      <charset val="204"/>
    </font>
    <font>
      <sz val="9"/>
      <color indexed="57"/>
      <name val="Cambria"/>
      <family val="1"/>
      <charset val="204"/>
    </font>
    <font>
      <b/>
      <u/>
      <sz val="9"/>
      <color indexed="57"/>
      <name val="Cambria"/>
      <family val="1"/>
      <charset val="204"/>
    </font>
    <font>
      <b/>
      <sz val="8"/>
      <color indexed="17"/>
      <name val="Cambria"/>
      <family val="1"/>
      <charset val="204"/>
    </font>
    <font>
      <sz val="8"/>
      <color indexed="17"/>
      <name val="Cambria"/>
      <family val="1"/>
      <charset val="204"/>
    </font>
    <font>
      <sz val="8"/>
      <color indexed="81"/>
      <name val="Cambria"/>
      <family val="1"/>
      <charset val="204"/>
    </font>
    <font>
      <b/>
      <u/>
      <sz val="8"/>
      <color indexed="17"/>
      <name val="Cambria"/>
      <family val="1"/>
      <charset val="204"/>
    </font>
    <font>
      <b/>
      <sz val="8"/>
      <color indexed="57"/>
      <name val="Cambria"/>
      <family val="1"/>
      <charset val="204"/>
    </font>
    <font>
      <sz val="8"/>
      <color indexed="57"/>
      <name val="Cambria"/>
      <family val="1"/>
      <charset val="204"/>
    </font>
    <font>
      <b/>
      <u/>
      <sz val="8"/>
      <color indexed="57"/>
      <name val="Cambria"/>
      <family val="1"/>
      <charset val="204"/>
    </font>
    <font>
      <b/>
      <sz val="9"/>
      <color indexed="17"/>
      <name val="Cambria"/>
      <family val="1"/>
      <charset val="204"/>
    </font>
    <font>
      <sz val="10"/>
      <color indexed="33"/>
      <name val="Cambria"/>
      <family val="1"/>
      <charset val="204"/>
    </font>
    <font>
      <sz val="8.8000000000000007"/>
      <color indexed="33"/>
      <name val="Cambria"/>
      <family val="1"/>
      <charset val="204"/>
    </font>
    <font>
      <b/>
      <u/>
      <sz val="8.8000000000000007"/>
      <color indexed="33"/>
      <name val="Cambria"/>
      <family val="1"/>
      <charset val="204"/>
    </font>
    <font>
      <b/>
      <sz val="11"/>
      <color indexed="14"/>
      <name val="Cambria"/>
      <family val="1"/>
      <charset val="204"/>
    </font>
    <font>
      <sz val="11"/>
      <color indexed="14"/>
      <name val="Cambria"/>
      <family val="1"/>
      <charset val="204"/>
    </font>
    <font>
      <u/>
      <sz val="11"/>
      <color indexed="14"/>
      <name val="Cambria"/>
      <family val="1"/>
      <charset val="204"/>
    </font>
    <font>
      <b/>
      <u/>
      <sz val="11"/>
      <color indexed="14"/>
      <name val="Cambria"/>
      <family val="1"/>
      <charset val="204"/>
    </font>
    <font>
      <b/>
      <sz val="9"/>
      <color indexed="28"/>
      <name val="Cambria"/>
      <family val="1"/>
      <charset val="204"/>
    </font>
    <font>
      <sz val="9"/>
      <color indexed="28"/>
      <name val="Cambria"/>
      <family val="1"/>
      <charset val="204"/>
    </font>
    <font>
      <b/>
      <sz val="8"/>
      <color indexed="28"/>
      <name val="Cambria"/>
      <family val="1"/>
      <charset val="204"/>
    </font>
    <font>
      <sz val="8"/>
      <color indexed="28"/>
      <name val="Cambria"/>
      <family val="1"/>
      <charset val="204"/>
    </font>
    <font>
      <b/>
      <u/>
      <sz val="8"/>
      <color indexed="28"/>
      <name val="Cambria"/>
      <family val="1"/>
      <charset val="204"/>
    </font>
    <font>
      <sz val="9"/>
      <color indexed="17"/>
      <name val="Cambria"/>
      <family val="1"/>
      <charset val="204"/>
    </font>
    <font>
      <sz val="9"/>
      <color indexed="81"/>
      <name val="Cambria"/>
      <family val="1"/>
      <charset val="204"/>
    </font>
    <font>
      <b/>
      <u/>
      <sz val="9"/>
      <color indexed="17"/>
      <name val="Cambria"/>
      <family val="1"/>
      <charset val="204"/>
    </font>
    <font>
      <b/>
      <sz val="12"/>
      <color indexed="12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u/>
      <sz val="16"/>
      <color indexed="10"/>
      <name val="Tahoma"/>
      <family val="2"/>
      <charset val="204"/>
    </font>
    <font>
      <b/>
      <sz val="10"/>
      <color indexed="30"/>
      <name val="Arial"/>
      <family val="2"/>
      <charset val="204"/>
    </font>
    <font>
      <b/>
      <sz val="7"/>
      <color indexed="30"/>
      <name val="Arial"/>
      <family val="2"/>
      <charset val="204"/>
    </font>
    <font>
      <b/>
      <sz val="8"/>
      <color indexed="3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/>
      <right style="thin">
        <color indexed="30"/>
      </right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30"/>
      </right>
      <top style="thin">
        <color indexed="64"/>
      </top>
      <bottom/>
      <diagonal/>
    </border>
    <border>
      <left/>
      <right style="medium">
        <color indexed="3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3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medium">
        <color indexed="3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/>
      <right style="thin">
        <color indexed="30"/>
      </right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30"/>
      </right>
      <top/>
      <bottom style="thin">
        <color indexed="64"/>
      </bottom>
      <diagonal/>
    </border>
    <border>
      <left/>
      <right/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indexed="64"/>
      </bottom>
      <diagonal/>
    </border>
    <border>
      <left/>
      <right style="thin">
        <color indexed="3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/>
      <right style="thin">
        <color indexed="30"/>
      </right>
      <top style="thin">
        <color indexed="64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64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64"/>
      </right>
      <top/>
      <bottom style="medium">
        <color indexed="30"/>
      </bottom>
      <diagonal/>
    </border>
    <border>
      <left style="thin">
        <color indexed="64"/>
      </left>
      <right style="medium">
        <color indexed="30"/>
      </right>
      <top/>
      <bottom style="medium">
        <color indexed="30"/>
      </bottom>
      <diagonal/>
    </border>
    <border>
      <left/>
      <right style="thin">
        <color indexed="64"/>
      </right>
      <top style="thin">
        <color indexed="30"/>
      </top>
      <bottom style="medium">
        <color indexed="30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Protection="1"/>
    <xf numFmtId="164" fontId="0" fillId="2" borderId="0" xfId="0" applyNumberFormat="1" applyFill="1" applyProtection="1">
      <protection locked="0"/>
    </xf>
    <xf numFmtId="0" fontId="1" fillId="0" borderId="0" xfId="0" applyFont="1"/>
    <xf numFmtId="0" fontId="2" fillId="0" borderId="0" xfId="0" applyFont="1" applyProtection="1"/>
    <xf numFmtId="165" fontId="1" fillId="0" borderId="0" xfId="0" applyNumberFormat="1" applyFont="1" applyFill="1" applyProtection="1"/>
    <xf numFmtId="0" fontId="3" fillId="0" borderId="0" xfId="0" applyFont="1" applyProtection="1"/>
    <xf numFmtId="0" fontId="0" fillId="0" borderId="0" xfId="0" applyFont="1" applyProtection="1"/>
    <xf numFmtId="0" fontId="4" fillId="3" borderId="0" xfId="0" applyFont="1" applyFill="1" applyProtection="1">
      <protection locked="0"/>
    </xf>
    <xf numFmtId="0" fontId="5" fillId="0" borderId="0" xfId="0" applyFont="1" applyFill="1" applyProtection="1"/>
    <xf numFmtId="0" fontId="4" fillId="0" borderId="0" xfId="0" applyFont="1" applyProtection="1"/>
    <xf numFmtId="0" fontId="2" fillId="0" borderId="0" xfId="0" applyFont="1" applyAlignment="1" applyProtection="1">
      <alignment horizontal="left"/>
    </xf>
    <xf numFmtId="0" fontId="6" fillId="0" borderId="0" xfId="0" applyFont="1" applyProtection="1"/>
    <xf numFmtId="0" fontId="2" fillId="0" borderId="0" xfId="0" applyFont="1" applyFill="1" applyProtection="1"/>
    <xf numFmtId="0" fontId="2" fillId="4" borderId="0" xfId="0" applyFont="1" applyFill="1" applyProtection="1">
      <protection locked="0"/>
    </xf>
    <xf numFmtId="0" fontId="0" fillId="0" borderId="1" xfId="0" applyBorder="1" applyProtection="1"/>
    <xf numFmtId="0" fontId="7" fillId="0" borderId="0" xfId="0" applyFont="1" applyProtection="1"/>
    <xf numFmtId="0" fontId="0" fillId="0" borderId="2" xfId="0" applyBorder="1" applyProtection="1"/>
    <xf numFmtId="0" fontId="0" fillId="0" borderId="0" xfId="0" applyBorder="1" applyProtection="1"/>
    <xf numFmtId="0" fontId="8" fillId="0" borderId="3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3" fillId="0" borderId="0" xfId="0" applyFont="1" applyFill="1" applyProtection="1"/>
    <xf numFmtId="0" fontId="9" fillId="0" borderId="0" xfId="0" applyFont="1" applyProtection="1"/>
    <xf numFmtId="0" fontId="8" fillId="0" borderId="4" xfId="0" applyFont="1" applyBorder="1" applyAlignment="1" applyProtection="1">
      <alignment horizontal="center"/>
    </xf>
    <xf numFmtId="0" fontId="11" fillId="0" borderId="5" xfId="0" applyFont="1" applyBorder="1"/>
    <xf numFmtId="0" fontId="0" fillId="0" borderId="6" xfId="0" applyBorder="1"/>
    <xf numFmtId="0" fontId="9" fillId="0" borderId="0" xfId="0" applyFont="1" applyAlignment="1" applyProtection="1">
      <alignment horizontal="right"/>
    </xf>
    <xf numFmtId="164" fontId="12" fillId="0" borderId="0" xfId="0" applyNumberFormat="1" applyFont="1"/>
    <xf numFmtId="0" fontId="11" fillId="0" borderId="7" xfId="0" applyFont="1" applyBorder="1"/>
    <xf numFmtId="0" fontId="0" fillId="0" borderId="0" xfId="0" applyBorder="1"/>
    <xf numFmtId="0" fontId="7" fillId="0" borderId="8" xfId="0" applyFont="1" applyBorder="1" applyProtection="1"/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Protection="1"/>
    <xf numFmtId="0" fontId="7" fillId="0" borderId="6" xfId="0" applyFont="1" applyBorder="1" applyProtection="1"/>
    <xf numFmtId="0" fontId="7" fillId="0" borderId="10" xfId="0" applyFont="1" applyBorder="1" applyProtection="1"/>
    <xf numFmtId="0" fontId="7" fillId="0" borderId="11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left"/>
    </xf>
    <xf numFmtId="0" fontId="0" fillId="0" borderId="0" xfId="0" applyBorder="1" applyAlignment="1"/>
    <xf numFmtId="0" fontId="7" fillId="0" borderId="12" xfId="0" applyFont="1" applyBorder="1" applyProtection="1"/>
    <xf numFmtId="0" fontId="7" fillId="0" borderId="12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166" fontId="0" fillId="0" borderId="14" xfId="0" applyNumberFormat="1" applyBorder="1" applyAlignment="1" applyProtection="1">
      <alignment horizontal="center"/>
    </xf>
    <xf numFmtId="166" fontId="0" fillId="0" borderId="15" xfId="0" applyNumberForma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0" fontId="15" fillId="0" borderId="0" xfId="0" applyFont="1" applyProtection="1"/>
    <xf numFmtId="0" fontId="0" fillId="0" borderId="5" xfId="0" applyBorder="1"/>
    <xf numFmtId="0" fontId="0" fillId="0" borderId="11" xfId="0" applyBorder="1"/>
    <xf numFmtId="0" fontId="11" fillId="0" borderId="0" xfId="0" applyFont="1" applyBorder="1"/>
    <xf numFmtId="0" fontId="7" fillId="0" borderId="17" xfId="0" applyFont="1" applyBorder="1" applyProtection="1"/>
    <xf numFmtId="0" fontId="7" fillId="0" borderId="17" xfId="0" applyFont="1" applyBorder="1" applyAlignment="1" applyProtection="1">
      <alignment horizontal="center"/>
    </xf>
    <xf numFmtId="0" fontId="7" fillId="0" borderId="18" xfId="0" applyFont="1" applyBorder="1" applyProtection="1"/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14" fillId="0" borderId="23" xfId="0" applyFont="1" applyBorder="1" applyAlignment="1" applyProtection="1">
      <alignment horizontal="center"/>
    </xf>
    <xf numFmtId="0" fontId="14" fillId="0" borderId="24" xfId="0" applyFont="1" applyBorder="1" applyAlignment="1" applyProtection="1">
      <alignment horizontal="center"/>
    </xf>
    <xf numFmtId="0" fontId="0" fillId="0" borderId="7" xfId="0" applyBorder="1"/>
    <xf numFmtId="0" fontId="0" fillId="0" borderId="16" xfId="0" applyBorder="1"/>
    <xf numFmtId="0" fontId="17" fillId="0" borderId="25" xfId="0" applyFont="1" applyFill="1" applyBorder="1" applyAlignment="1" applyProtection="1">
      <alignment horizontal="right"/>
    </xf>
    <xf numFmtId="0" fontId="17" fillId="0" borderId="25" xfId="0" applyFont="1" applyBorder="1" applyProtection="1"/>
    <xf numFmtId="0" fontId="7" fillId="0" borderId="26" xfId="0" applyFont="1" applyFill="1" applyBorder="1" applyAlignment="1" applyProtection="1">
      <alignment horizontal="center"/>
    </xf>
    <xf numFmtId="4" fontId="18" fillId="0" borderId="26" xfId="0" applyNumberFormat="1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center"/>
    </xf>
    <xf numFmtId="0" fontId="19" fillId="0" borderId="27" xfId="0" applyFont="1" applyFill="1" applyBorder="1" applyAlignment="1" applyProtection="1">
      <alignment horizontal="center"/>
    </xf>
    <xf numFmtId="0" fontId="20" fillId="0" borderId="27" xfId="0" applyFont="1" applyFill="1" applyBorder="1" applyAlignment="1" applyProtection="1">
      <alignment horizontal="center"/>
    </xf>
    <xf numFmtId="0" fontId="20" fillId="0" borderId="28" xfId="0" applyFont="1" applyFill="1" applyBorder="1" applyAlignment="1" applyProtection="1">
      <alignment horizontal="center"/>
    </xf>
    <xf numFmtId="3" fontId="21" fillId="0" borderId="27" xfId="0" applyNumberFormat="1" applyFont="1" applyBorder="1" applyAlignment="1" applyProtection="1">
      <alignment horizontal="center"/>
    </xf>
    <xf numFmtId="3" fontId="21" fillId="0" borderId="28" xfId="0" applyNumberFormat="1" applyFont="1" applyBorder="1" applyAlignment="1" applyProtection="1">
      <alignment horizontal="center"/>
    </xf>
    <xf numFmtId="3" fontId="22" fillId="0" borderId="27" xfId="1" applyNumberFormat="1" applyFont="1" applyFill="1" applyBorder="1" applyAlignment="1" applyProtection="1">
      <alignment horizontal="center"/>
    </xf>
    <xf numFmtId="0" fontId="0" fillId="0" borderId="29" xfId="0" applyBorder="1" applyProtection="1"/>
    <xf numFmtId="4" fontId="18" fillId="0" borderId="30" xfId="0" applyNumberFormat="1" applyFont="1" applyFill="1" applyBorder="1" applyAlignment="1" applyProtection="1">
      <alignment horizontal="center"/>
    </xf>
    <xf numFmtId="4" fontId="23" fillId="0" borderId="31" xfId="0" applyNumberFormat="1" applyFont="1" applyBorder="1" applyAlignment="1" applyProtection="1">
      <alignment horizontal="center"/>
    </xf>
    <xf numFmtId="4" fontId="23" fillId="0" borderId="32" xfId="0" applyNumberFormat="1" applyFont="1" applyBorder="1" applyAlignment="1" applyProtection="1">
      <alignment horizontal="center"/>
    </xf>
    <xf numFmtId="0" fontId="0" fillId="0" borderId="33" xfId="0" applyBorder="1"/>
    <xf numFmtId="0" fontId="0" fillId="0" borderId="14" xfId="0" applyBorder="1"/>
    <xf numFmtId="0" fontId="24" fillId="0" borderId="33" xfId="0" applyFont="1" applyBorder="1"/>
    <xf numFmtId="0" fontId="0" fillId="0" borderId="34" xfId="0" applyBorder="1"/>
    <xf numFmtId="0" fontId="0" fillId="0" borderId="25" xfId="0" applyBorder="1"/>
    <xf numFmtId="0" fontId="0" fillId="0" borderId="27" xfId="0" applyBorder="1"/>
    <xf numFmtId="0" fontId="11" fillId="0" borderId="35" xfId="0" applyFont="1" applyBorder="1"/>
    <xf numFmtId="0" fontId="0" fillId="0" borderId="35" xfId="0" applyBorder="1"/>
    <xf numFmtId="0" fontId="0" fillId="0" borderId="0" xfId="0" applyFill="1" applyBorder="1" applyProtection="1"/>
    <xf numFmtId="0" fontId="25" fillId="0" borderId="26" xfId="0" applyFont="1" applyFill="1" applyBorder="1" applyProtection="1"/>
    <xf numFmtId="0" fontId="26" fillId="2" borderId="36" xfId="0" applyFont="1" applyFill="1" applyBorder="1" applyProtection="1"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1" fontId="2" fillId="3" borderId="15" xfId="0" applyNumberFormat="1" applyFont="1" applyFill="1" applyBorder="1" applyAlignment="1" applyProtection="1">
      <alignment horizontal="center"/>
      <protection locked="0"/>
    </xf>
    <xf numFmtId="0" fontId="27" fillId="0" borderId="27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  <protection locked="0"/>
    </xf>
    <xf numFmtId="167" fontId="21" fillId="0" borderId="27" xfId="0" applyNumberFormat="1" applyFont="1" applyBorder="1" applyAlignment="1" applyProtection="1">
      <alignment horizontal="center"/>
    </xf>
    <xf numFmtId="0" fontId="0" fillId="0" borderId="37" xfId="0" applyBorder="1" applyProtection="1"/>
    <xf numFmtId="0" fontId="0" fillId="0" borderId="38" xfId="0" applyBorder="1" applyProtection="1"/>
    <xf numFmtId="4" fontId="23" fillId="0" borderId="39" xfId="0" applyNumberFormat="1" applyFont="1" applyBorder="1" applyAlignment="1" applyProtection="1">
      <alignment horizontal="center"/>
    </xf>
    <xf numFmtId="4" fontId="23" fillId="0" borderId="40" xfId="0" applyNumberFormat="1" applyFont="1" applyBorder="1" applyAlignment="1" applyProtection="1">
      <alignment horizontal="center"/>
    </xf>
    <xf numFmtId="0" fontId="28" fillId="0" borderId="36" xfId="0" applyFont="1" applyBorder="1" applyAlignment="1">
      <alignment horizontal="center"/>
    </xf>
    <xf numFmtId="0" fontId="28" fillId="3" borderId="36" xfId="0" applyFont="1" applyFill="1" applyBorder="1" applyAlignment="1" applyProtection="1">
      <alignment horizontal="center"/>
      <protection locked="0"/>
    </xf>
    <xf numFmtId="167" fontId="28" fillId="0" borderId="8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3" borderId="26" xfId="0" applyFont="1" applyFill="1" applyBorder="1" applyAlignment="1" applyProtection="1">
      <alignment horizontal="center"/>
      <protection locked="0"/>
    </xf>
    <xf numFmtId="1" fontId="29" fillId="5" borderId="26" xfId="0" applyNumberFormat="1" applyFont="1" applyFill="1" applyBorder="1" applyAlignment="1">
      <alignment horizontal="center"/>
    </xf>
    <xf numFmtId="1" fontId="29" fillId="6" borderId="26" xfId="0" applyNumberFormat="1" applyFont="1" applyFill="1" applyBorder="1" applyAlignment="1">
      <alignment horizontal="center"/>
    </xf>
    <xf numFmtId="0" fontId="26" fillId="2" borderId="33" xfId="0" applyFont="1" applyFill="1" applyBorder="1" applyProtection="1">
      <protection locked="0"/>
    </xf>
    <xf numFmtId="0" fontId="0" fillId="0" borderId="41" xfId="0" applyBorder="1" applyProtection="1"/>
    <xf numFmtId="0" fontId="0" fillId="0" borderId="42" xfId="0" applyBorder="1" applyProtection="1"/>
    <xf numFmtId="4" fontId="23" fillId="0" borderId="43" xfId="0" applyNumberFormat="1" applyFont="1" applyBorder="1" applyAlignment="1" applyProtection="1">
      <alignment horizontal="center"/>
    </xf>
    <xf numFmtId="4" fontId="23" fillId="0" borderId="42" xfId="0" applyNumberFormat="1" applyFont="1" applyBorder="1" applyAlignment="1" applyProtection="1">
      <alignment horizontal="center"/>
    </xf>
    <xf numFmtId="1" fontId="29" fillId="5" borderId="36" xfId="0" applyNumberFormat="1" applyFont="1" applyFill="1" applyBorder="1" applyAlignment="1">
      <alignment horizontal="center"/>
    </xf>
    <xf numFmtId="1" fontId="29" fillId="6" borderId="36" xfId="0" applyNumberFormat="1" applyFont="1" applyFill="1" applyBorder="1" applyAlignment="1">
      <alignment horizontal="center"/>
    </xf>
    <xf numFmtId="0" fontId="26" fillId="3" borderId="26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167" fontId="28" fillId="0" borderId="36" xfId="0" applyNumberFormat="1" applyFont="1" applyBorder="1" applyAlignment="1">
      <alignment horizontal="center"/>
    </xf>
    <xf numFmtId="0" fontId="27" fillId="0" borderId="26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1" fontId="7" fillId="3" borderId="15" xfId="0" applyNumberFormat="1" applyFont="1" applyFill="1" applyBorder="1" applyAlignment="1" applyProtection="1">
      <alignment horizontal="center"/>
      <protection locked="0"/>
    </xf>
    <xf numFmtId="0" fontId="31" fillId="0" borderId="36" xfId="0" applyFont="1" applyFill="1" applyBorder="1" applyProtection="1"/>
    <xf numFmtId="0" fontId="17" fillId="0" borderId="35" xfId="0" applyFont="1" applyBorder="1" applyProtection="1"/>
    <xf numFmtId="0" fontId="7" fillId="5" borderId="26" xfId="0" applyFont="1" applyFill="1" applyBorder="1" applyAlignment="1" applyProtection="1">
      <alignment horizontal="center"/>
    </xf>
    <xf numFmtId="4" fontId="18" fillId="5" borderId="26" xfId="0" applyNumberFormat="1" applyFont="1" applyFill="1" applyBorder="1" applyAlignment="1" applyProtection="1">
      <alignment horizontal="center"/>
    </xf>
    <xf numFmtId="0" fontId="7" fillId="5" borderId="15" xfId="0" applyFont="1" applyFill="1" applyBorder="1" applyAlignment="1" applyProtection="1">
      <alignment horizontal="center"/>
    </xf>
    <xf numFmtId="0" fontId="1" fillId="5" borderId="27" xfId="0" applyFont="1" applyFill="1" applyBorder="1" applyAlignment="1" applyProtection="1">
      <alignment horizontal="center"/>
    </xf>
    <xf numFmtId="0" fontId="1" fillId="5" borderId="26" xfId="0" applyFont="1" applyFill="1" applyBorder="1" applyAlignment="1" applyProtection="1">
      <alignment horizontal="center"/>
      <protection locked="0"/>
    </xf>
    <xf numFmtId="0" fontId="6" fillId="5" borderId="26" xfId="0" applyFont="1" applyFill="1" applyBorder="1" applyAlignment="1" applyProtection="1">
      <alignment horizontal="center"/>
    </xf>
    <xf numFmtId="0" fontId="1" fillId="5" borderId="26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</xf>
    <xf numFmtId="167" fontId="32" fillId="2" borderId="27" xfId="0" applyNumberFormat="1" applyFont="1" applyFill="1" applyBorder="1" applyAlignment="1" applyProtection="1">
      <alignment horizontal="center"/>
    </xf>
    <xf numFmtId="3" fontId="32" fillId="2" borderId="28" xfId="0" applyNumberFormat="1" applyFont="1" applyFill="1" applyBorder="1" applyAlignment="1" applyProtection="1">
      <alignment horizontal="center"/>
    </xf>
    <xf numFmtId="4" fontId="32" fillId="2" borderId="27" xfId="0" applyNumberFormat="1" applyFont="1" applyFill="1" applyBorder="1" applyAlignment="1" applyProtection="1">
      <alignment horizontal="center"/>
    </xf>
    <xf numFmtId="0" fontId="33" fillId="0" borderId="36" xfId="0" applyFont="1" applyBorder="1" applyAlignment="1">
      <alignment horizontal="center"/>
    </xf>
    <xf numFmtId="0" fontId="16" fillId="0" borderId="0" xfId="0" applyFont="1" applyProtection="1"/>
    <xf numFmtId="167" fontId="33" fillId="0" borderId="36" xfId="0" applyNumberFormat="1" applyFont="1" applyBorder="1" applyAlignment="1">
      <alignment horizontal="center"/>
    </xf>
    <xf numFmtId="0" fontId="0" fillId="0" borderId="36" xfId="0" applyBorder="1" applyProtection="1"/>
    <xf numFmtId="0" fontId="34" fillId="0" borderId="26" xfId="0" applyFont="1" applyBorder="1" applyAlignment="1" applyProtection="1">
      <alignment horizontal="left"/>
    </xf>
    <xf numFmtId="0" fontId="17" fillId="0" borderId="36" xfId="0" applyFont="1" applyFill="1" applyBorder="1" applyAlignment="1" applyProtection="1">
      <alignment horizontal="right"/>
    </xf>
    <xf numFmtId="0" fontId="17" fillId="0" borderId="34" xfId="0" applyFont="1" applyBorder="1" applyProtection="1"/>
    <xf numFmtId="0" fontId="28" fillId="0" borderId="26" xfId="0" applyFont="1" applyFill="1" applyBorder="1" applyAlignment="1" applyProtection="1">
      <alignment horizontal="center"/>
    </xf>
    <xf numFmtId="4" fontId="28" fillId="0" borderId="26" xfId="0" applyNumberFormat="1" applyFont="1" applyFill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3" fontId="35" fillId="0" borderId="27" xfId="1" applyNumberFormat="1" applyFont="1" applyFill="1" applyBorder="1" applyAlignment="1" applyProtection="1">
      <alignment horizontal="center"/>
    </xf>
    <xf numFmtId="0" fontId="36" fillId="0" borderId="26" xfId="0" applyFont="1" applyFill="1" applyBorder="1" applyProtection="1"/>
    <xf numFmtId="0" fontId="7" fillId="0" borderId="2" xfId="0" applyFont="1" applyBorder="1" applyProtection="1"/>
    <xf numFmtId="0" fontId="7" fillId="0" borderId="42" xfId="0" applyFont="1" applyBorder="1" applyProtection="1"/>
    <xf numFmtId="0" fontId="2" fillId="3" borderId="15" xfId="0" applyFont="1" applyFill="1" applyBorder="1" applyAlignment="1" applyProtection="1">
      <alignment horizontal="center"/>
      <protection locked="0"/>
    </xf>
    <xf numFmtId="0" fontId="2" fillId="3" borderId="36" xfId="0" applyFont="1" applyFill="1" applyBorder="1" applyAlignment="1" applyProtection="1">
      <alignment horizontal="center"/>
      <protection locked="0"/>
    </xf>
    <xf numFmtId="0" fontId="26" fillId="0" borderId="26" xfId="0" applyFont="1" applyBorder="1" applyAlignment="1" applyProtection="1">
      <alignment horizontal="center"/>
      <protection locked="0"/>
    </xf>
    <xf numFmtId="0" fontId="37" fillId="0" borderId="26" xfId="0" applyFont="1" applyBorder="1" applyAlignment="1" applyProtection="1">
      <alignment horizontal="center"/>
      <protection locked="0"/>
    </xf>
    <xf numFmtId="0" fontId="26" fillId="0" borderId="28" xfId="0" applyFont="1" applyBorder="1" applyAlignment="1" applyProtection="1">
      <alignment horizontal="center"/>
      <protection locked="0"/>
    </xf>
    <xf numFmtId="0" fontId="31" fillId="0" borderId="26" xfId="0" applyFont="1" applyFill="1" applyBorder="1" applyProtection="1"/>
    <xf numFmtId="0" fontId="17" fillId="0" borderId="33" xfId="0" applyFont="1" applyBorder="1" applyProtection="1"/>
    <xf numFmtId="0" fontId="7" fillId="0" borderId="44" xfId="0" applyFont="1" applyFill="1" applyBorder="1" applyAlignment="1" applyProtection="1">
      <alignment horizontal="center"/>
    </xf>
    <xf numFmtId="4" fontId="18" fillId="0" borderId="44" xfId="0" applyNumberFormat="1" applyFont="1" applyFill="1" applyBorder="1" applyAlignment="1" applyProtection="1">
      <alignment horizontal="center"/>
    </xf>
    <xf numFmtId="0" fontId="7" fillId="0" borderId="45" xfId="0" applyFont="1" applyFill="1" applyBorder="1" applyAlignment="1" applyProtection="1">
      <alignment horizontal="center"/>
    </xf>
    <xf numFmtId="0" fontId="21" fillId="0" borderId="26" xfId="0" applyFont="1" applyBorder="1" applyAlignment="1" applyProtection="1">
      <alignment horizontal="center"/>
    </xf>
    <xf numFmtId="0" fontId="21" fillId="0" borderId="26" xfId="0" applyFont="1" applyBorder="1" applyAlignment="1" applyProtection="1">
      <alignment horizontal="center"/>
      <protection locked="0"/>
    </xf>
    <xf numFmtId="0" fontId="38" fillId="0" borderId="26" xfId="0" applyFont="1" applyBorder="1" applyAlignment="1" applyProtection="1">
      <alignment horizontal="center"/>
      <protection locked="0"/>
    </xf>
    <xf numFmtId="0" fontId="38" fillId="0" borderId="26" xfId="0" applyFont="1" applyBorder="1" applyAlignment="1" applyProtection="1">
      <alignment horizontal="center"/>
    </xf>
    <xf numFmtId="0" fontId="21" fillId="0" borderId="28" xfId="0" applyFont="1" applyBorder="1" applyAlignment="1" applyProtection="1">
      <alignment horizontal="center"/>
    </xf>
    <xf numFmtId="0" fontId="36" fillId="2" borderId="26" xfId="0" applyFont="1" applyFill="1" applyBorder="1" applyProtection="1"/>
    <xf numFmtId="0" fontId="1" fillId="2" borderId="36" xfId="0" applyFont="1" applyFill="1" applyBorder="1" applyProtection="1"/>
    <xf numFmtId="0" fontId="7" fillId="0" borderId="46" xfId="0" applyFont="1" applyFill="1" applyBorder="1" applyAlignment="1" applyProtection="1">
      <alignment horizontal="center"/>
    </xf>
    <xf numFmtId="4" fontId="18" fillId="0" borderId="46" xfId="0" applyNumberFormat="1" applyFont="1" applyFill="1" applyBorder="1" applyAlignment="1" applyProtection="1">
      <alignment horizontal="center"/>
    </xf>
    <xf numFmtId="0" fontId="7" fillId="0" borderId="47" xfId="0" applyFont="1" applyFill="1" applyBorder="1" applyAlignment="1" applyProtection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left"/>
    </xf>
    <xf numFmtId="0" fontId="0" fillId="0" borderId="26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center"/>
      <protection locked="0"/>
    </xf>
    <xf numFmtId="3" fontId="21" fillId="0" borderId="47" xfId="0" applyNumberFormat="1" applyFont="1" applyBorder="1" applyAlignment="1" applyProtection="1">
      <alignment horizontal="center"/>
    </xf>
    <xf numFmtId="3" fontId="22" fillId="0" borderId="48" xfId="1" applyNumberFormat="1" applyFont="1" applyFill="1" applyBorder="1" applyAlignment="1" applyProtection="1">
      <alignment horizontal="center"/>
    </xf>
    <xf numFmtId="4" fontId="23" fillId="0" borderId="38" xfId="0" applyNumberFormat="1" applyFont="1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</xf>
    <xf numFmtId="0" fontId="18" fillId="2" borderId="36" xfId="0" applyFont="1" applyFill="1" applyBorder="1" applyProtection="1">
      <protection locked="0"/>
    </xf>
    <xf numFmtId="0" fontId="34" fillId="2" borderId="26" xfId="0" applyFont="1" applyFill="1" applyBorder="1" applyAlignment="1" applyProtection="1">
      <alignment horizontal="left"/>
      <protection locked="0"/>
    </xf>
    <xf numFmtId="0" fontId="39" fillId="0" borderId="26" xfId="0" applyFont="1" applyFill="1" applyBorder="1" applyProtection="1"/>
    <xf numFmtId="0" fontId="28" fillId="0" borderId="46" xfId="0" applyFont="1" applyFill="1" applyBorder="1" applyAlignment="1" applyProtection="1">
      <alignment horizontal="center"/>
    </xf>
    <xf numFmtId="4" fontId="28" fillId="0" borderId="46" xfId="0" applyNumberFormat="1" applyFont="1" applyFill="1" applyBorder="1" applyAlignment="1" applyProtection="1">
      <alignment horizontal="center"/>
    </xf>
    <xf numFmtId="0" fontId="28" fillId="0" borderId="47" xfId="0" applyFont="1" applyFill="1" applyBorder="1" applyAlignment="1" applyProtection="1">
      <alignment horizontal="center"/>
    </xf>
    <xf numFmtId="0" fontId="36" fillId="0" borderId="49" xfId="0" applyFont="1" applyFill="1" applyBorder="1" applyProtection="1"/>
    <xf numFmtId="0" fontId="41" fillId="0" borderId="50" xfId="0" applyFont="1" applyFill="1" applyBorder="1" applyProtection="1">
      <protection locked="0"/>
    </xf>
    <xf numFmtId="0" fontId="7" fillId="0" borderId="50" xfId="0" applyFont="1" applyFill="1" applyBorder="1" applyAlignment="1" applyProtection="1">
      <alignment horizontal="center"/>
    </xf>
    <xf numFmtId="4" fontId="18" fillId="0" borderId="50" xfId="0" applyNumberFormat="1" applyFont="1" applyFill="1" applyBorder="1" applyAlignment="1" applyProtection="1">
      <alignment horizontal="center"/>
    </xf>
    <xf numFmtId="0" fontId="7" fillId="0" borderId="51" xfId="0" applyFont="1" applyFill="1" applyBorder="1" applyAlignment="1" applyProtection="1">
      <alignment horizontal="center"/>
    </xf>
    <xf numFmtId="0" fontId="0" fillId="0" borderId="52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167" fontId="21" fillId="0" borderId="52" xfId="0" applyNumberFormat="1" applyFont="1" applyBorder="1" applyAlignment="1" applyProtection="1">
      <alignment horizontal="center"/>
    </xf>
    <xf numFmtId="3" fontId="21" fillId="0" borderId="51" xfId="0" applyNumberFormat="1" applyFont="1" applyBorder="1" applyAlignment="1" applyProtection="1">
      <alignment horizontal="center"/>
    </xf>
    <xf numFmtId="3" fontId="22" fillId="0" borderId="54" xfId="1" applyNumberFormat="1" applyFont="1" applyFill="1" applyBorder="1" applyAlignment="1" applyProtection="1">
      <alignment horizontal="center"/>
    </xf>
    <xf numFmtId="0" fontId="42" fillId="0" borderId="26" xfId="0" applyFont="1" applyFill="1" applyBorder="1" applyProtection="1"/>
    <xf numFmtId="0" fontId="17" fillId="0" borderId="26" xfId="0" applyFont="1" applyBorder="1" applyProtection="1"/>
    <xf numFmtId="0" fontId="0" fillId="0" borderId="26" xfId="0" applyBorder="1" applyProtection="1"/>
    <xf numFmtId="0" fontId="0" fillId="0" borderId="28" xfId="0" applyBorder="1" applyProtection="1"/>
    <xf numFmtId="0" fontId="8" fillId="0" borderId="27" xfId="0" applyFont="1" applyBorder="1" applyAlignment="1" applyProtection="1">
      <alignment horizontal="center"/>
    </xf>
    <xf numFmtId="0" fontId="8" fillId="0" borderId="55" xfId="0" applyFont="1" applyBorder="1" applyAlignment="1" applyProtection="1">
      <alignment horizontal="center"/>
    </xf>
    <xf numFmtId="0" fontId="24" fillId="0" borderId="29" xfId="0" applyFont="1" applyBorder="1" applyProtection="1"/>
    <xf numFmtId="0" fontId="0" fillId="0" borderId="30" xfId="0" applyBorder="1" applyProtection="1"/>
    <xf numFmtId="4" fontId="23" fillId="0" borderId="56" xfId="0" applyNumberFormat="1" applyFont="1" applyBorder="1" applyAlignment="1" applyProtection="1">
      <alignment horizontal="center"/>
    </xf>
    <xf numFmtId="4" fontId="23" fillId="0" borderId="30" xfId="0" applyNumberFormat="1" applyFont="1" applyBorder="1" applyAlignment="1" applyProtection="1">
      <alignment horizontal="center"/>
    </xf>
    <xf numFmtId="0" fontId="43" fillId="0" borderId="0" xfId="0" applyFont="1" applyProtection="1"/>
    <xf numFmtId="0" fontId="2" fillId="0" borderId="0" xfId="0" applyFont="1" applyBorder="1" applyProtection="1"/>
    <xf numFmtId="3" fontId="2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 applyProtection="1"/>
    <xf numFmtId="0" fontId="44" fillId="0" borderId="0" xfId="0" applyFont="1" applyProtection="1"/>
    <xf numFmtId="0" fontId="2" fillId="0" borderId="0" xfId="0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45" fillId="0" borderId="0" xfId="0" applyFont="1" applyProtection="1"/>
    <xf numFmtId="0" fontId="0" fillId="3" borderId="0" xfId="0" applyFill="1" applyProtection="1"/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0" fillId="0" borderId="12" xfId="0" applyBorder="1" applyProtection="1"/>
    <xf numFmtId="0" fontId="0" fillId="0" borderId="12" xfId="0" applyBorder="1" applyAlignment="1" applyProtection="1">
      <alignment horizontal="center"/>
    </xf>
    <xf numFmtId="0" fontId="0" fillId="0" borderId="17" xfId="0" applyBorder="1" applyProtection="1"/>
    <xf numFmtId="2" fontId="0" fillId="4" borderId="26" xfId="0" applyNumberFormat="1" applyFill="1" applyBorder="1" applyAlignment="1" applyProtection="1">
      <alignment horizontal="center"/>
    </xf>
    <xf numFmtId="2" fontId="0" fillId="4" borderId="36" xfId="0" applyNumberFormat="1" applyFill="1" applyBorder="1" applyAlignment="1" applyProtection="1">
      <alignment horizontal="center"/>
    </xf>
    <xf numFmtId="2" fontId="46" fillId="4" borderId="36" xfId="0" applyNumberFormat="1" applyFont="1" applyFill="1" applyBorder="1" applyAlignment="1" applyProtection="1">
      <alignment horizontal="center"/>
    </xf>
    <xf numFmtId="0" fontId="30" fillId="0" borderId="0" xfId="0" applyFont="1" applyFill="1" applyBorder="1" applyProtection="1"/>
    <xf numFmtId="0" fontId="20" fillId="0" borderId="0" xfId="0" applyFont="1" applyFill="1" applyBorder="1" applyProtection="1"/>
    <xf numFmtId="0" fontId="26" fillId="0" borderId="0" xfId="0" applyFont="1" applyFill="1" applyBorder="1" applyProtection="1"/>
    <xf numFmtId="0" fontId="1" fillId="2" borderId="34" xfId="0" applyFont="1" applyFill="1" applyBorder="1" applyProtection="1">
      <protection locked="0"/>
    </xf>
    <xf numFmtId="0" fontId="1" fillId="2" borderId="33" xfId="0" applyFont="1" applyFill="1" applyBorder="1" applyProtection="1">
      <protection locked="0"/>
    </xf>
    <xf numFmtId="0" fontId="6" fillId="2" borderId="36" xfId="0" applyFont="1" applyFill="1" applyBorder="1" applyProtection="1"/>
    <xf numFmtId="4" fontId="88" fillId="2" borderId="27" xfId="0" applyNumberFormat="1" applyFont="1" applyFill="1" applyBorder="1" applyAlignment="1" applyProtection="1">
      <alignment horizontal="center"/>
    </xf>
    <xf numFmtId="3" fontId="89" fillId="2" borderId="28" xfId="0" applyNumberFormat="1" applyFont="1" applyFill="1" applyBorder="1" applyAlignment="1" applyProtection="1">
      <alignment horizontal="center"/>
    </xf>
    <xf numFmtId="167" fontId="89" fillId="2" borderId="27" xfId="0" applyNumberFormat="1" applyFont="1" applyFill="1" applyBorder="1" applyAlignment="1" applyProtection="1">
      <alignment horizontal="center"/>
    </xf>
    <xf numFmtId="167" fontId="90" fillId="2" borderId="27" xfId="0" applyNumberFormat="1" applyFont="1" applyFill="1" applyBorder="1" applyAlignment="1" applyProtection="1">
      <alignment horizontal="center"/>
    </xf>
  </cellXfs>
  <cellStyles count="2">
    <cellStyle name="Обычный" xfId="0" builtinId="0"/>
    <cellStyle name="Финансовый 6" xfId="1"/>
  </cellStyles>
  <dxfs count="485">
    <dxf>
      <fill>
        <patternFill>
          <bgColor rgb="FFFF000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rgb="FFFF0000"/>
      </font>
      <numFmt numFmtId="30" formatCode="@"/>
      <fill>
        <patternFill>
          <bgColor rgb="FF00B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113"/>
  <sheetViews>
    <sheetView tabSelected="1" workbookViewId="0">
      <selection activeCell="G13" sqref="G13"/>
    </sheetView>
  </sheetViews>
  <sheetFormatPr defaultRowHeight="15"/>
  <cols>
    <col min="1" max="1" width="3.28515625" style="1" customWidth="1"/>
    <col min="2" max="2" width="18.5703125" style="1" customWidth="1"/>
    <col min="3" max="3" width="3.42578125" style="1" customWidth="1"/>
    <col min="4" max="4" width="6.140625" style="1" customWidth="1"/>
    <col min="5" max="5" width="3.140625" style="1" customWidth="1"/>
    <col min="6" max="13" width="2.7109375" style="1" customWidth="1"/>
    <col min="14" max="36" width="3" style="1" customWidth="1"/>
    <col min="37" max="37" width="4.7109375" style="1" customWidth="1"/>
    <col min="38" max="38" width="4.42578125" style="1" customWidth="1"/>
    <col min="39" max="39" width="9.85546875" style="1" customWidth="1"/>
    <col min="40" max="40" width="4.42578125" style="1" customWidth="1"/>
    <col min="41" max="256" width="9.140625" style="1"/>
    <col min="257" max="257" width="3.28515625" style="1" customWidth="1"/>
    <col min="258" max="258" width="18.5703125" style="1" customWidth="1"/>
    <col min="259" max="259" width="3.42578125" style="1" customWidth="1"/>
    <col min="260" max="260" width="6.140625" style="1" customWidth="1"/>
    <col min="261" max="261" width="3.140625" style="1" customWidth="1"/>
    <col min="262" max="269" width="2.7109375" style="1" customWidth="1"/>
    <col min="270" max="292" width="3" style="1" customWidth="1"/>
    <col min="293" max="293" width="4.7109375" style="1" customWidth="1"/>
    <col min="294" max="294" width="4.42578125" style="1" customWidth="1"/>
    <col min="295" max="295" width="9.85546875" style="1" customWidth="1"/>
    <col min="296" max="296" width="4.42578125" style="1" customWidth="1"/>
    <col min="297" max="512" width="9.140625" style="1"/>
    <col min="513" max="513" width="3.28515625" style="1" customWidth="1"/>
    <col min="514" max="514" width="18.5703125" style="1" customWidth="1"/>
    <col min="515" max="515" width="3.42578125" style="1" customWidth="1"/>
    <col min="516" max="516" width="6.140625" style="1" customWidth="1"/>
    <col min="517" max="517" width="3.140625" style="1" customWidth="1"/>
    <col min="518" max="525" width="2.7109375" style="1" customWidth="1"/>
    <col min="526" max="548" width="3" style="1" customWidth="1"/>
    <col min="549" max="549" width="4.7109375" style="1" customWidth="1"/>
    <col min="550" max="550" width="4.42578125" style="1" customWidth="1"/>
    <col min="551" max="551" width="9.85546875" style="1" customWidth="1"/>
    <col min="552" max="552" width="4.42578125" style="1" customWidth="1"/>
    <col min="553" max="768" width="9.140625" style="1"/>
    <col min="769" max="769" width="3.28515625" style="1" customWidth="1"/>
    <col min="770" max="770" width="18.5703125" style="1" customWidth="1"/>
    <col min="771" max="771" width="3.42578125" style="1" customWidth="1"/>
    <col min="772" max="772" width="6.140625" style="1" customWidth="1"/>
    <col min="773" max="773" width="3.140625" style="1" customWidth="1"/>
    <col min="774" max="781" width="2.7109375" style="1" customWidth="1"/>
    <col min="782" max="804" width="3" style="1" customWidth="1"/>
    <col min="805" max="805" width="4.7109375" style="1" customWidth="1"/>
    <col min="806" max="806" width="4.42578125" style="1" customWidth="1"/>
    <col min="807" max="807" width="9.85546875" style="1" customWidth="1"/>
    <col min="808" max="808" width="4.42578125" style="1" customWidth="1"/>
    <col min="809" max="1024" width="9.140625" style="1"/>
    <col min="1025" max="1025" width="3.28515625" style="1" customWidth="1"/>
    <col min="1026" max="1026" width="18.5703125" style="1" customWidth="1"/>
    <col min="1027" max="1027" width="3.42578125" style="1" customWidth="1"/>
    <col min="1028" max="1028" width="6.140625" style="1" customWidth="1"/>
    <col min="1029" max="1029" width="3.140625" style="1" customWidth="1"/>
    <col min="1030" max="1037" width="2.7109375" style="1" customWidth="1"/>
    <col min="1038" max="1060" width="3" style="1" customWidth="1"/>
    <col min="1061" max="1061" width="4.7109375" style="1" customWidth="1"/>
    <col min="1062" max="1062" width="4.42578125" style="1" customWidth="1"/>
    <col min="1063" max="1063" width="9.85546875" style="1" customWidth="1"/>
    <col min="1064" max="1064" width="4.42578125" style="1" customWidth="1"/>
    <col min="1065" max="1280" width="9.140625" style="1"/>
    <col min="1281" max="1281" width="3.28515625" style="1" customWidth="1"/>
    <col min="1282" max="1282" width="18.5703125" style="1" customWidth="1"/>
    <col min="1283" max="1283" width="3.42578125" style="1" customWidth="1"/>
    <col min="1284" max="1284" width="6.140625" style="1" customWidth="1"/>
    <col min="1285" max="1285" width="3.140625" style="1" customWidth="1"/>
    <col min="1286" max="1293" width="2.7109375" style="1" customWidth="1"/>
    <col min="1294" max="1316" width="3" style="1" customWidth="1"/>
    <col min="1317" max="1317" width="4.7109375" style="1" customWidth="1"/>
    <col min="1318" max="1318" width="4.42578125" style="1" customWidth="1"/>
    <col min="1319" max="1319" width="9.85546875" style="1" customWidth="1"/>
    <col min="1320" max="1320" width="4.42578125" style="1" customWidth="1"/>
    <col min="1321" max="1536" width="9.140625" style="1"/>
    <col min="1537" max="1537" width="3.28515625" style="1" customWidth="1"/>
    <col min="1538" max="1538" width="18.5703125" style="1" customWidth="1"/>
    <col min="1539" max="1539" width="3.42578125" style="1" customWidth="1"/>
    <col min="1540" max="1540" width="6.140625" style="1" customWidth="1"/>
    <col min="1541" max="1541" width="3.140625" style="1" customWidth="1"/>
    <col min="1542" max="1549" width="2.7109375" style="1" customWidth="1"/>
    <col min="1550" max="1572" width="3" style="1" customWidth="1"/>
    <col min="1573" max="1573" width="4.7109375" style="1" customWidth="1"/>
    <col min="1574" max="1574" width="4.42578125" style="1" customWidth="1"/>
    <col min="1575" max="1575" width="9.85546875" style="1" customWidth="1"/>
    <col min="1576" max="1576" width="4.42578125" style="1" customWidth="1"/>
    <col min="1577" max="1792" width="9.140625" style="1"/>
    <col min="1793" max="1793" width="3.28515625" style="1" customWidth="1"/>
    <col min="1794" max="1794" width="18.5703125" style="1" customWidth="1"/>
    <col min="1795" max="1795" width="3.42578125" style="1" customWidth="1"/>
    <col min="1796" max="1796" width="6.140625" style="1" customWidth="1"/>
    <col min="1797" max="1797" width="3.140625" style="1" customWidth="1"/>
    <col min="1798" max="1805" width="2.7109375" style="1" customWidth="1"/>
    <col min="1806" max="1828" width="3" style="1" customWidth="1"/>
    <col min="1829" max="1829" width="4.7109375" style="1" customWidth="1"/>
    <col min="1830" max="1830" width="4.42578125" style="1" customWidth="1"/>
    <col min="1831" max="1831" width="9.85546875" style="1" customWidth="1"/>
    <col min="1832" max="1832" width="4.42578125" style="1" customWidth="1"/>
    <col min="1833" max="2048" width="9.140625" style="1"/>
    <col min="2049" max="2049" width="3.28515625" style="1" customWidth="1"/>
    <col min="2050" max="2050" width="18.5703125" style="1" customWidth="1"/>
    <col min="2051" max="2051" width="3.42578125" style="1" customWidth="1"/>
    <col min="2052" max="2052" width="6.140625" style="1" customWidth="1"/>
    <col min="2053" max="2053" width="3.140625" style="1" customWidth="1"/>
    <col min="2054" max="2061" width="2.7109375" style="1" customWidth="1"/>
    <col min="2062" max="2084" width="3" style="1" customWidth="1"/>
    <col min="2085" max="2085" width="4.7109375" style="1" customWidth="1"/>
    <col min="2086" max="2086" width="4.42578125" style="1" customWidth="1"/>
    <col min="2087" max="2087" width="9.85546875" style="1" customWidth="1"/>
    <col min="2088" max="2088" width="4.42578125" style="1" customWidth="1"/>
    <col min="2089" max="2304" width="9.140625" style="1"/>
    <col min="2305" max="2305" width="3.28515625" style="1" customWidth="1"/>
    <col min="2306" max="2306" width="18.5703125" style="1" customWidth="1"/>
    <col min="2307" max="2307" width="3.42578125" style="1" customWidth="1"/>
    <col min="2308" max="2308" width="6.140625" style="1" customWidth="1"/>
    <col min="2309" max="2309" width="3.140625" style="1" customWidth="1"/>
    <col min="2310" max="2317" width="2.7109375" style="1" customWidth="1"/>
    <col min="2318" max="2340" width="3" style="1" customWidth="1"/>
    <col min="2341" max="2341" width="4.7109375" style="1" customWidth="1"/>
    <col min="2342" max="2342" width="4.42578125" style="1" customWidth="1"/>
    <col min="2343" max="2343" width="9.85546875" style="1" customWidth="1"/>
    <col min="2344" max="2344" width="4.42578125" style="1" customWidth="1"/>
    <col min="2345" max="2560" width="9.140625" style="1"/>
    <col min="2561" max="2561" width="3.28515625" style="1" customWidth="1"/>
    <col min="2562" max="2562" width="18.5703125" style="1" customWidth="1"/>
    <col min="2563" max="2563" width="3.42578125" style="1" customWidth="1"/>
    <col min="2564" max="2564" width="6.140625" style="1" customWidth="1"/>
    <col min="2565" max="2565" width="3.140625" style="1" customWidth="1"/>
    <col min="2566" max="2573" width="2.7109375" style="1" customWidth="1"/>
    <col min="2574" max="2596" width="3" style="1" customWidth="1"/>
    <col min="2597" max="2597" width="4.7109375" style="1" customWidth="1"/>
    <col min="2598" max="2598" width="4.42578125" style="1" customWidth="1"/>
    <col min="2599" max="2599" width="9.85546875" style="1" customWidth="1"/>
    <col min="2600" max="2600" width="4.42578125" style="1" customWidth="1"/>
    <col min="2601" max="2816" width="9.140625" style="1"/>
    <col min="2817" max="2817" width="3.28515625" style="1" customWidth="1"/>
    <col min="2818" max="2818" width="18.5703125" style="1" customWidth="1"/>
    <col min="2819" max="2819" width="3.42578125" style="1" customWidth="1"/>
    <col min="2820" max="2820" width="6.140625" style="1" customWidth="1"/>
    <col min="2821" max="2821" width="3.140625" style="1" customWidth="1"/>
    <col min="2822" max="2829" width="2.7109375" style="1" customWidth="1"/>
    <col min="2830" max="2852" width="3" style="1" customWidth="1"/>
    <col min="2853" max="2853" width="4.7109375" style="1" customWidth="1"/>
    <col min="2854" max="2854" width="4.42578125" style="1" customWidth="1"/>
    <col min="2855" max="2855" width="9.85546875" style="1" customWidth="1"/>
    <col min="2856" max="2856" width="4.42578125" style="1" customWidth="1"/>
    <col min="2857" max="3072" width="9.140625" style="1"/>
    <col min="3073" max="3073" width="3.28515625" style="1" customWidth="1"/>
    <col min="3074" max="3074" width="18.5703125" style="1" customWidth="1"/>
    <col min="3075" max="3075" width="3.42578125" style="1" customWidth="1"/>
    <col min="3076" max="3076" width="6.140625" style="1" customWidth="1"/>
    <col min="3077" max="3077" width="3.140625" style="1" customWidth="1"/>
    <col min="3078" max="3085" width="2.7109375" style="1" customWidth="1"/>
    <col min="3086" max="3108" width="3" style="1" customWidth="1"/>
    <col min="3109" max="3109" width="4.7109375" style="1" customWidth="1"/>
    <col min="3110" max="3110" width="4.42578125" style="1" customWidth="1"/>
    <col min="3111" max="3111" width="9.85546875" style="1" customWidth="1"/>
    <col min="3112" max="3112" width="4.42578125" style="1" customWidth="1"/>
    <col min="3113" max="3328" width="9.140625" style="1"/>
    <col min="3329" max="3329" width="3.28515625" style="1" customWidth="1"/>
    <col min="3330" max="3330" width="18.5703125" style="1" customWidth="1"/>
    <col min="3331" max="3331" width="3.42578125" style="1" customWidth="1"/>
    <col min="3332" max="3332" width="6.140625" style="1" customWidth="1"/>
    <col min="3333" max="3333" width="3.140625" style="1" customWidth="1"/>
    <col min="3334" max="3341" width="2.7109375" style="1" customWidth="1"/>
    <col min="3342" max="3364" width="3" style="1" customWidth="1"/>
    <col min="3365" max="3365" width="4.7109375" style="1" customWidth="1"/>
    <col min="3366" max="3366" width="4.42578125" style="1" customWidth="1"/>
    <col min="3367" max="3367" width="9.85546875" style="1" customWidth="1"/>
    <col min="3368" max="3368" width="4.42578125" style="1" customWidth="1"/>
    <col min="3369" max="3584" width="9.140625" style="1"/>
    <col min="3585" max="3585" width="3.28515625" style="1" customWidth="1"/>
    <col min="3586" max="3586" width="18.5703125" style="1" customWidth="1"/>
    <col min="3587" max="3587" width="3.42578125" style="1" customWidth="1"/>
    <col min="3588" max="3588" width="6.140625" style="1" customWidth="1"/>
    <col min="3589" max="3589" width="3.140625" style="1" customWidth="1"/>
    <col min="3590" max="3597" width="2.7109375" style="1" customWidth="1"/>
    <col min="3598" max="3620" width="3" style="1" customWidth="1"/>
    <col min="3621" max="3621" width="4.7109375" style="1" customWidth="1"/>
    <col min="3622" max="3622" width="4.42578125" style="1" customWidth="1"/>
    <col min="3623" max="3623" width="9.85546875" style="1" customWidth="1"/>
    <col min="3624" max="3624" width="4.42578125" style="1" customWidth="1"/>
    <col min="3625" max="3840" width="9.140625" style="1"/>
    <col min="3841" max="3841" width="3.28515625" style="1" customWidth="1"/>
    <col min="3842" max="3842" width="18.5703125" style="1" customWidth="1"/>
    <col min="3843" max="3843" width="3.42578125" style="1" customWidth="1"/>
    <col min="3844" max="3844" width="6.140625" style="1" customWidth="1"/>
    <col min="3845" max="3845" width="3.140625" style="1" customWidth="1"/>
    <col min="3846" max="3853" width="2.7109375" style="1" customWidth="1"/>
    <col min="3854" max="3876" width="3" style="1" customWidth="1"/>
    <col min="3877" max="3877" width="4.7109375" style="1" customWidth="1"/>
    <col min="3878" max="3878" width="4.42578125" style="1" customWidth="1"/>
    <col min="3879" max="3879" width="9.85546875" style="1" customWidth="1"/>
    <col min="3880" max="3880" width="4.42578125" style="1" customWidth="1"/>
    <col min="3881" max="4096" width="9.140625" style="1"/>
    <col min="4097" max="4097" width="3.28515625" style="1" customWidth="1"/>
    <col min="4098" max="4098" width="18.5703125" style="1" customWidth="1"/>
    <col min="4099" max="4099" width="3.42578125" style="1" customWidth="1"/>
    <col min="4100" max="4100" width="6.140625" style="1" customWidth="1"/>
    <col min="4101" max="4101" width="3.140625" style="1" customWidth="1"/>
    <col min="4102" max="4109" width="2.7109375" style="1" customWidth="1"/>
    <col min="4110" max="4132" width="3" style="1" customWidth="1"/>
    <col min="4133" max="4133" width="4.7109375" style="1" customWidth="1"/>
    <col min="4134" max="4134" width="4.42578125" style="1" customWidth="1"/>
    <col min="4135" max="4135" width="9.85546875" style="1" customWidth="1"/>
    <col min="4136" max="4136" width="4.42578125" style="1" customWidth="1"/>
    <col min="4137" max="4352" width="9.140625" style="1"/>
    <col min="4353" max="4353" width="3.28515625" style="1" customWidth="1"/>
    <col min="4354" max="4354" width="18.5703125" style="1" customWidth="1"/>
    <col min="4355" max="4355" width="3.42578125" style="1" customWidth="1"/>
    <col min="4356" max="4356" width="6.140625" style="1" customWidth="1"/>
    <col min="4357" max="4357" width="3.140625" style="1" customWidth="1"/>
    <col min="4358" max="4365" width="2.7109375" style="1" customWidth="1"/>
    <col min="4366" max="4388" width="3" style="1" customWidth="1"/>
    <col min="4389" max="4389" width="4.7109375" style="1" customWidth="1"/>
    <col min="4390" max="4390" width="4.42578125" style="1" customWidth="1"/>
    <col min="4391" max="4391" width="9.85546875" style="1" customWidth="1"/>
    <col min="4392" max="4392" width="4.42578125" style="1" customWidth="1"/>
    <col min="4393" max="4608" width="9.140625" style="1"/>
    <col min="4609" max="4609" width="3.28515625" style="1" customWidth="1"/>
    <col min="4610" max="4610" width="18.5703125" style="1" customWidth="1"/>
    <col min="4611" max="4611" width="3.42578125" style="1" customWidth="1"/>
    <col min="4612" max="4612" width="6.140625" style="1" customWidth="1"/>
    <col min="4613" max="4613" width="3.140625" style="1" customWidth="1"/>
    <col min="4614" max="4621" width="2.7109375" style="1" customWidth="1"/>
    <col min="4622" max="4644" width="3" style="1" customWidth="1"/>
    <col min="4645" max="4645" width="4.7109375" style="1" customWidth="1"/>
    <col min="4646" max="4646" width="4.42578125" style="1" customWidth="1"/>
    <col min="4647" max="4647" width="9.85546875" style="1" customWidth="1"/>
    <col min="4648" max="4648" width="4.42578125" style="1" customWidth="1"/>
    <col min="4649" max="4864" width="9.140625" style="1"/>
    <col min="4865" max="4865" width="3.28515625" style="1" customWidth="1"/>
    <col min="4866" max="4866" width="18.5703125" style="1" customWidth="1"/>
    <col min="4867" max="4867" width="3.42578125" style="1" customWidth="1"/>
    <col min="4868" max="4868" width="6.140625" style="1" customWidth="1"/>
    <col min="4869" max="4869" width="3.140625" style="1" customWidth="1"/>
    <col min="4870" max="4877" width="2.7109375" style="1" customWidth="1"/>
    <col min="4878" max="4900" width="3" style="1" customWidth="1"/>
    <col min="4901" max="4901" width="4.7109375" style="1" customWidth="1"/>
    <col min="4902" max="4902" width="4.42578125" style="1" customWidth="1"/>
    <col min="4903" max="4903" width="9.85546875" style="1" customWidth="1"/>
    <col min="4904" max="4904" width="4.42578125" style="1" customWidth="1"/>
    <col min="4905" max="5120" width="9.140625" style="1"/>
    <col min="5121" max="5121" width="3.28515625" style="1" customWidth="1"/>
    <col min="5122" max="5122" width="18.5703125" style="1" customWidth="1"/>
    <col min="5123" max="5123" width="3.42578125" style="1" customWidth="1"/>
    <col min="5124" max="5124" width="6.140625" style="1" customWidth="1"/>
    <col min="5125" max="5125" width="3.140625" style="1" customWidth="1"/>
    <col min="5126" max="5133" width="2.7109375" style="1" customWidth="1"/>
    <col min="5134" max="5156" width="3" style="1" customWidth="1"/>
    <col min="5157" max="5157" width="4.7109375" style="1" customWidth="1"/>
    <col min="5158" max="5158" width="4.42578125" style="1" customWidth="1"/>
    <col min="5159" max="5159" width="9.85546875" style="1" customWidth="1"/>
    <col min="5160" max="5160" width="4.42578125" style="1" customWidth="1"/>
    <col min="5161" max="5376" width="9.140625" style="1"/>
    <col min="5377" max="5377" width="3.28515625" style="1" customWidth="1"/>
    <col min="5378" max="5378" width="18.5703125" style="1" customWidth="1"/>
    <col min="5379" max="5379" width="3.42578125" style="1" customWidth="1"/>
    <col min="5380" max="5380" width="6.140625" style="1" customWidth="1"/>
    <col min="5381" max="5381" width="3.140625" style="1" customWidth="1"/>
    <col min="5382" max="5389" width="2.7109375" style="1" customWidth="1"/>
    <col min="5390" max="5412" width="3" style="1" customWidth="1"/>
    <col min="5413" max="5413" width="4.7109375" style="1" customWidth="1"/>
    <col min="5414" max="5414" width="4.42578125" style="1" customWidth="1"/>
    <col min="5415" max="5415" width="9.85546875" style="1" customWidth="1"/>
    <col min="5416" max="5416" width="4.42578125" style="1" customWidth="1"/>
    <col min="5417" max="5632" width="9.140625" style="1"/>
    <col min="5633" max="5633" width="3.28515625" style="1" customWidth="1"/>
    <col min="5634" max="5634" width="18.5703125" style="1" customWidth="1"/>
    <col min="5635" max="5635" width="3.42578125" style="1" customWidth="1"/>
    <col min="5636" max="5636" width="6.140625" style="1" customWidth="1"/>
    <col min="5637" max="5637" width="3.140625" style="1" customWidth="1"/>
    <col min="5638" max="5645" width="2.7109375" style="1" customWidth="1"/>
    <col min="5646" max="5668" width="3" style="1" customWidth="1"/>
    <col min="5669" max="5669" width="4.7109375" style="1" customWidth="1"/>
    <col min="5670" max="5670" width="4.42578125" style="1" customWidth="1"/>
    <col min="5671" max="5671" width="9.85546875" style="1" customWidth="1"/>
    <col min="5672" max="5672" width="4.42578125" style="1" customWidth="1"/>
    <col min="5673" max="5888" width="9.140625" style="1"/>
    <col min="5889" max="5889" width="3.28515625" style="1" customWidth="1"/>
    <col min="5890" max="5890" width="18.5703125" style="1" customWidth="1"/>
    <col min="5891" max="5891" width="3.42578125" style="1" customWidth="1"/>
    <col min="5892" max="5892" width="6.140625" style="1" customWidth="1"/>
    <col min="5893" max="5893" width="3.140625" style="1" customWidth="1"/>
    <col min="5894" max="5901" width="2.7109375" style="1" customWidth="1"/>
    <col min="5902" max="5924" width="3" style="1" customWidth="1"/>
    <col min="5925" max="5925" width="4.7109375" style="1" customWidth="1"/>
    <col min="5926" max="5926" width="4.42578125" style="1" customWidth="1"/>
    <col min="5927" max="5927" width="9.85546875" style="1" customWidth="1"/>
    <col min="5928" max="5928" width="4.42578125" style="1" customWidth="1"/>
    <col min="5929" max="6144" width="9.140625" style="1"/>
    <col min="6145" max="6145" width="3.28515625" style="1" customWidth="1"/>
    <col min="6146" max="6146" width="18.5703125" style="1" customWidth="1"/>
    <col min="6147" max="6147" width="3.42578125" style="1" customWidth="1"/>
    <col min="6148" max="6148" width="6.140625" style="1" customWidth="1"/>
    <col min="6149" max="6149" width="3.140625" style="1" customWidth="1"/>
    <col min="6150" max="6157" width="2.7109375" style="1" customWidth="1"/>
    <col min="6158" max="6180" width="3" style="1" customWidth="1"/>
    <col min="6181" max="6181" width="4.7109375" style="1" customWidth="1"/>
    <col min="6182" max="6182" width="4.42578125" style="1" customWidth="1"/>
    <col min="6183" max="6183" width="9.85546875" style="1" customWidth="1"/>
    <col min="6184" max="6184" width="4.42578125" style="1" customWidth="1"/>
    <col min="6185" max="6400" width="9.140625" style="1"/>
    <col min="6401" max="6401" width="3.28515625" style="1" customWidth="1"/>
    <col min="6402" max="6402" width="18.5703125" style="1" customWidth="1"/>
    <col min="6403" max="6403" width="3.42578125" style="1" customWidth="1"/>
    <col min="6404" max="6404" width="6.140625" style="1" customWidth="1"/>
    <col min="6405" max="6405" width="3.140625" style="1" customWidth="1"/>
    <col min="6406" max="6413" width="2.7109375" style="1" customWidth="1"/>
    <col min="6414" max="6436" width="3" style="1" customWidth="1"/>
    <col min="6437" max="6437" width="4.7109375" style="1" customWidth="1"/>
    <col min="6438" max="6438" width="4.42578125" style="1" customWidth="1"/>
    <col min="6439" max="6439" width="9.85546875" style="1" customWidth="1"/>
    <col min="6440" max="6440" width="4.42578125" style="1" customWidth="1"/>
    <col min="6441" max="6656" width="9.140625" style="1"/>
    <col min="6657" max="6657" width="3.28515625" style="1" customWidth="1"/>
    <col min="6658" max="6658" width="18.5703125" style="1" customWidth="1"/>
    <col min="6659" max="6659" width="3.42578125" style="1" customWidth="1"/>
    <col min="6660" max="6660" width="6.140625" style="1" customWidth="1"/>
    <col min="6661" max="6661" width="3.140625" style="1" customWidth="1"/>
    <col min="6662" max="6669" width="2.7109375" style="1" customWidth="1"/>
    <col min="6670" max="6692" width="3" style="1" customWidth="1"/>
    <col min="6693" max="6693" width="4.7109375" style="1" customWidth="1"/>
    <col min="6694" max="6694" width="4.42578125" style="1" customWidth="1"/>
    <col min="6695" max="6695" width="9.85546875" style="1" customWidth="1"/>
    <col min="6696" max="6696" width="4.42578125" style="1" customWidth="1"/>
    <col min="6697" max="6912" width="9.140625" style="1"/>
    <col min="6913" max="6913" width="3.28515625" style="1" customWidth="1"/>
    <col min="6914" max="6914" width="18.5703125" style="1" customWidth="1"/>
    <col min="6915" max="6915" width="3.42578125" style="1" customWidth="1"/>
    <col min="6916" max="6916" width="6.140625" style="1" customWidth="1"/>
    <col min="6917" max="6917" width="3.140625" style="1" customWidth="1"/>
    <col min="6918" max="6925" width="2.7109375" style="1" customWidth="1"/>
    <col min="6926" max="6948" width="3" style="1" customWidth="1"/>
    <col min="6949" max="6949" width="4.7109375" style="1" customWidth="1"/>
    <col min="6950" max="6950" width="4.42578125" style="1" customWidth="1"/>
    <col min="6951" max="6951" width="9.85546875" style="1" customWidth="1"/>
    <col min="6952" max="6952" width="4.42578125" style="1" customWidth="1"/>
    <col min="6953" max="7168" width="9.140625" style="1"/>
    <col min="7169" max="7169" width="3.28515625" style="1" customWidth="1"/>
    <col min="7170" max="7170" width="18.5703125" style="1" customWidth="1"/>
    <col min="7171" max="7171" width="3.42578125" style="1" customWidth="1"/>
    <col min="7172" max="7172" width="6.140625" style="1" customWidth="1"/>
    <col min="7173" max="7173" width="3.140625" style="1" customWidth="1"/>
    <col min="7174" max="7181" width="2.7109375" style="1" customWidth="1"/>
    <col min="7182" max="7204" width="3" style="1" customWidth="1"/>
    <col min="7205" max="7205" width="4.7109375" style="1" customWidth="1"/>
    <col min="7206" max="7206" width="4.42578125" style="1" customWidth="1"/>
    <col min="7207" max="7207" width="9.85546875" style="1" customWidth="1"/>
    <col min="7208" max="7208" width="4.42578125" style="1" customWidth="1"/>
    <col min="7209" max="7424" width="9.140625" style="1"/>
    <col min="7425" max="7425" width="3.28515625" style="1" customWidth="1"/>
    <col min="7426" max="7426" width="18.5703125" style="1" customWidth="1"/>
    <col min="7427" max="7427" width="3.42578125" style="1" customWidth="1"/>
    <col min="7428" max="7428" width="6.140625" style="1" customWidth="1"/>
    <col min="7429" max="7429" width="3.140625" style="1" customWidth="1"/>
    <col min="7430" max="7437" width="2.7109375" style="1" customWidth="1"/>
    <col min="7438" max="7460" width="3" style="1" customWidth="1"/>
    <col min="7461" max="7461" width="4.7109375" style="1" customWidth="1"/>
    <col min="7462" max="7462" width="4.42578125" style="1" customWidth="1"/>
    <col min="7463" max="7463" width="9.85546875" style="1" customWidth="1"/>
    <col min="7464" max="7464" width="4.42578125" style="1" customWidth="1"/>
    <col min="7465" max="7680" width="9.140625" style="1"/>
    <col min="7681" max="7681" width="3.28515625" style="1" customWidth="1"/>
    <col min="7682" max="7682" width="18.5703125" style="1" customWidth="1"/>
    <col min="7683" max="7683" width="3.42578125" style="1" customWidth="1"/>
    <col min="7684" max="7684" width="6.140625" style="1" customWidth="1"/>
    <col min="7685" max="7685" width="3.140625" style="1" customWidth="1"/>
    <col min="7686" max="7693" width="2.7109375" style="1" customWidth="1"/>
    <col min="7694" max="7716" width="3" style="1" customWidth="1"/>
    <col min="7717" max="7717" width="4.7109375" style="1" customWidth="1"/>
    <col min="7718" max="7718" width="4.42578125" style="1" customWidth="1"/>
    <col min="7719" max="7719" width="9.85546875" style="1" customWidth="1"/>
    <col min="7720" max="7720" width="4.42578125" style="1" customWidth="1"/>
    <col min="7721" max="7936" width="9.140625" style="1"/>
    <col min="7937" max="7937" width="3.28515625" style="1" customWidth="1"/>
    <col min="7938" max="7938" width="18.5703125" style="1" customWidth="1"/>
    <col min="7939" max="7939" width="3.42578125" style="1" customWidth="1"/>
    <col min="7940" max="7940" width="6.140625" style="1" customWidth="1"/>
    <col min="7941" max="7941" width="3.140625" style="1" customWidth="1"/>
    <col min="7942" max="7949" width="2.7109375" style="1" customWidth="1"/>
    <col min="7950" max="7972" width="3" style="1" customWidth="1"/>
    <col min="7973" max="7973" width="4.7109375" style="1" customWidth="1"/>
    <col min="7974" max="7974" width="4.42578125" style="1" customWidth="1"/>
    <col min="7975" max="7975" width="9.85546875" style="1" customWidth="1"/>
    <col min="7976" max="7976" width="4.42578125" style="1" customWidth="1"/>
    <col min="7977" max="8192" width="9.140625" style="1"/>
    <col min="8193" max="8193" width="3.28515625" style="1" customWidth="1"/>
    <col min="8194" max="8194" width="18.5703125" style="1" customWidth="1"/>
    <col min="8195" max="8195" width="3.42578125" style="1" customWidth="1"/>
    <col min="8196" max="8196" width="6.140625" style="1" customWidth="1"/>
    <col min="8197" max="8197" width="3.140625" style="1" customWidth="1"/>
    <col min="8198" max="8205" width="2.7109375" style="1" customWidth="1"/>
    <col min="8206" max="8228" width="3" style="1" customWidth="1"/>
    <col min="8229" max="8229" width="4.7109375" style="1" customWidth="1"/>
    <col min="8230" max="8230" width="4.42578125" style="1" customWidth="1"/>
    <col min="8231" max="8231" width="9.85546875" style="1" customWidth="1"/>
    <col min="8232" max="8232" width="4.42578125" style="1" customWidth="1"/>
    <col min="8233" max="8448" width="9.140625" style="1"/>
    <col min="8449" max="8449" width="3.28515625" style="1" customWidth="1"/>
    <col min="8450" max="8450" width="18.5703125" style="1" customWidth="1"/>
    <col min="8451" max="8451" width="3.42578125" style="1" customWidth="1"/>
    <col min="8452" max="8452" width="6.140625" style="1" customWidth="1"/>
    <col min="8453" max="8453" width="3.140625" style="1" customWidth="1"/>
    <col min="8454" max="8461" width="2.7109375" style="1" customWidth="1"/>
    <col min="8462" max="8484" width="3" style="1" customWidth="1"/>
    <col min="8485" max="8485" width="4.7109375" style="1" customWidth="1"/>
    <col min="8486" max="8486" width="4.42578125" style="1" customWidth="1"/>
    <col min="8487" max="8487" width="9.85546875" style="1" customWidth="1"/>
    <col min="8488" max="8488" width="4.42578125" style="1" customWidth="1"/>
    <col min="8489" max="8704" width="9.140625" style="1"/>
    <col min="8705" max="8705" width="3.28515625" style="1" customWidth="1"/>
    <col min="8706" max="8706" width="18.5703125" style="1" customWidth="1"/>
    <col min="8707" max="8707" width="3.42578125" style="1" customWidth="1"/>
    <col min="8708" max="8708" width="6.140625" style="1" customWidth="1"/>
    <col min="8709" max="8709" width="3.140625" style="1" customWidth="1"/>
    <col min="8710" max="8717" width="2.7109375" style="1" customWidth="1"/>
    <col min="8718" max="8740" width="3" style="1" customWidth="1"/>
    <col min="8741" max="8741" width="4.7109375" style="1" customWidth="1"/>
    <col min="8742" max="8742" width="4.42578125" style="1" customWidth="1"/>
    <col min="8743" max="8743" width="9.85546875" style="1" customWidth="1"/>
    <col min="8744" max="8744" width="4.42578125" style="1" customWidth="1"/>
    <col min="8745" max="8960" width="9.140625" style="1"/>
    <col min="8961" max="8961" width="3.28515625" style="1" customWidth="1"/>
    <col min="8962" max="8962" width="18.5703125" style="1" customWidth="1"/>
    <col min="8963" max="8963" width="3.42578125" style="1" customWidth="1"/>
    <col min="8964" max="8964" width="6.140625" style="1" customWidth="1"/>
    <col min="8965" max="8965" width="3.140625" style="1" customWidth="1"/>
    <col min="8966" max="8973" width="2.7109375" style="1" customWidth="1"/>
    <col min="8974" max="8996" width="3" style="1" customWidth="1"/>
    <col min="8997" max="8997" width="4.7109375" style="1" customWidth="1"/>
    <col min="8998" max="8998" width="4.42578125" style="1" customWidth="1"/>
    <col min="8999" max="8999" width="9.85546875" style="1" customWidth="1"/>
    <col min="9000" max="9000" width="4.42578125" style="1" customWidth="1"/>
    <col min="9001" max="9216" width="9.140625" style="1"/>
    <col min="9217" max="9217" width="3.28515625" style="1" customWidth="1"/>
    <col min="9218" max="9218" width="18.5703125" style="1" customWidth="1"/>
    <col min="9219" max="9219" width="3.42578125" style="1" customWidth="1"/>
    <col min="9220" max="9220" width="6.140625" style="1" customWidth="1"/>
    <col min="9221" max="9221" width="3.140625" style="1" customWidth="1"/>
    <col min="9222" max="9229" width="2.7109375" style="1" customWidth="1"/>
    <col min="9230" max="9252" width="3" style="1" customWidth="1"/>
    <col min="9253" max="9253" width="4.7109375" style="1" customWidth="1"/>
    <col min="9254" max="9254" width="4.42578125" style="1" customWidth="1"/>
    <col min="9255" max="9255" width="9.85546875" style="1" customWidth="1"/>
    <col min="9256" max="9256" width="4.42578125" style="1" customWidth="1"/>
    <col min="9257" max="9472" width="9.140625" style="1"/>
    <col min="9473" max="9473" width="3.28515625" style="1" customWidth="1"/>
    <col min="9474" max="9474" width="18.5703125" style="1" customWidth="1"/>
    <col min="9475" max="9475" width="3.42578125" style="1" customWidth="1"/>
    <col min="9476" max="9476" width="6.140625" style="1" customWidth="1"/>
    <col min="9477" max="9477" width="3.140625" style="1" customWidth="1"/>
    <col min="9478" max="9485" width="2.7109375" style="1" customWidth="1"/>
    <col min="9486" max="9508" width="3" style="1" customWidth="1"/>
    <col min="9509" max="9509" width="4.7109375" style="1" customWidth="1"/>
    <col min="9510" max="9510" width="4.42578125" style="1" customWidth="1"/>
    <col min="9511" max="9511" width="9.85546875" style="1" customWidth="1"/>
    <col min="9512" max="9512" width="4.42578125" style="1" customWidth="1"/>
    <col min="9513" max="9728" width="9.140625" style="1"/>
    <col min="9729" max="9729" width="3.28515625" style="1" customWidth="1"/>
    <col min="9730" max="9730" width="18.5703125" style="1" customWidth="1"/>
    <col min="9731" max="9731" width="3.42578125" style="1" customWidth="1"/>
    <col min="9732" max="9732" width="6.140625" style="1" customWidth="1"/>
    <col min="9733" max="9733" width="3.140625" style="1" customWidth="1"/>
    <col min="9734" max="9741" width="2.7109375" style="1" customWidth="1"/>
    <col min="9742" max="9764" width="3" style="1" customWidth="1"/>
    <col min="9765" max="9765" width="4.7109375" style="1" customWidth="1"/>
    <col min="9766" max="9766" width="4.42578125" style="1" customWidth="1"/>
    <col min="9767" max="9767" width="9.85546875" style="1" customWidth="1"/>
    <col min="9768" max="9768" width="4.42578125" style="1" customWidth="1"/>
    <col min="9769" max="9984" width="9.140625" style="1"/>
    <col min="9985" max="9985" width="3.28515625" style="1" customWidth="1"/>
    <col min="9986" max="9986" width="18.5703125" style="1" customWidth="1"/>
    <col min="9987" max="9987" width="3.42578125" style="1" customWidth="1"/>
    <col min="9988" max="9988" width="6.140625" style="1" customWidth="1"/>
    <col min="9989" max="9989" width="3.140625" style="1" customWidth="1"/>
    <col min="9990" max="9997" width="2.7109375" style="1" customWidth="1"/>
    <col min="9998" max="10020" width="3" style="1" customWidth="1"/>
    <col min="10021" max="10021" width="4.7109375" style="1" customWidth="1"/>
    <col min="10022" max="10022" width="4.42578125" style="1" customWidth="1"/>
    <col min="10023" max="10023" width="9.85546875" style="1" customWidth="1"/>
    <col min="10024" max="10024" width="4.42578125" style="1" customWidth="1"/>
    <col min="10025" max="10240" width="9.140625" style="1"/>
    <col min="10241" max="10241" width="3.28515625" style="1" customWidth="1"/>
    <col min="10242" max="10242" width="18.5703125" style="1" customWidth="1"/>
    <col min="10243" max="10243" width="3.42578125" style="1" customWidth="1"/>
    <col min="10244" max="10244" width="6.140625" style="1" customWidth="1"/>
    <col min="10245" max="10245" width="3.140625" style="1" customWidth="1"/>
    <col min="10246" max="10253" width="2.7109375" style="1" customWidth="1"/>
    <col min="10254" max="10276" width="3" style="1" customWidth="1"/>
    <col min="10277" max="10277" width="4.7109375" style="1" customWidth="1"/>
    <col min="10278" max="10278" width="4.42578125" style="1" customWidth="1"/>
    <col min="10279" max="10279" width="9.85546875" style="1" customWidth="1"/>
    <col min="10280" max="10280" width="4.42578125" style="1" customWidth="1"/>
    <col min="10281" max="10496" width="9.140625" style="1"/>
    <col min="10497" max="10497" width="3.28515625" style="1" customWidth="1"/>
    <col min="10498" max="10498" width="18.5703125" style="1" customWidth="1"/>
    <col min="10499" max="10499" width="3.42578125" style="1" customWidth="1"/>
    <col min="10500" max="10500" width="6.140625" style="1" customWidth="1"/>
    <col min="10501" max="10501" width="3.140625" style="1" customWidth="1"/>
    <col min="10502" max="10509" width="2.7109375" style="1" customWidth="1"/>
    <col min="10510" max="10532" width="3" style="1" customWidth="1"/>
    <col min="10533" max="10533" width="4.7109375" style="1" customWidth="1"/>
    <col min="10534" max="10534" width="4.42578125" style="1" customWidth="1"/>
    <col min="10535" max="10535" width="9.85546875" style="1" customWidth="1"/>
    <col min="10536" max="10536" width="4.42578125" style="1" customWidth="1"/>
    <col min="10537" max="10752" width="9.140625" style="1"/>
    <col min="10753" max="10753" width="3.28515625" style="1" customWidth="1"/>
    <col min="10754" max="10754" width="18.5703125" style="1" customWidth="1"/>
    <col min="10755" max="10755" width="3.42578125" style="1" customWidth="1"/>
    <col min="10756" max="10756" width="6.140625" style="1" customWidth="1"/>
    <col min="10757" max="10757" width="3.140625" style="1" customWidth="1"/>
    <col min="10758" max="10765" width="2.7109375" style="1" customWidth="1"/>
    <col min="10766" max="10788" width="3" style="1" customWidth="1"/>
    <col min="10789" max="10789" width="4.7109375" style="1" customWidth="1"/>
    <col min="10790" max="10790" width="4.42578125" style="1" customWidth="1"/>
    <col min="10791" max="10791" width="9.85546875" style="1" customWidth="1"/>
    <col min="10792" max="10792" width="4.42578125" style="1" customWidth="1"/>
    <col min="10793" max="11008" width="9.140625" style="1"/>
    <col min="11009" max="11009" width="3.28515625" style="1" customWidth="1"/>
    <col min="11010" max="11010" width="18.5703125" style="1" customWidth="1"/>
    <col min="11011" max="11011" width="3.42578125" style="1" customWidth="1"/>
    <col min="11012" max="11012" width="6.140625" style="1" customWidth="1"/>
    <col min="11013" max="11013" width="3.140625" style="1" customWidth="1"/>
    <col min="11014" max="11021" width="2.7109375" style="1" customWidth="1"/>
    <col min="11022" max="11044" width="3" style="1" customWidth="1"/>
    <col min="11045" max="11045" width="4.7109375" style="1" customWidth="1"/>
    <col min="11046" max="11046" width="4.42578125" style="1" customWidth="1"/>
    <col min="11047" max="11047" width="9.85546875" style="1" customWidth="1"/>
    <col min="11048" max="11048" width="4.42578125" style="1" customWidth="1"/>
    <col min="11049" max="11264" width="9.140625" style="1"/>
    <col min="11265" max="11265" width="3.28515625" style="1" customWidth="1"/>
    <col min="11266" max="11266" width="18.5703125" style="1" customWidth="1"/>
    <col min="11267" max="11267" width="3.42578125" style="1" customWidth="1"/>
    <col min="11268" max="11268" width="6.140625" style="1" customWidth="1"/>
    <col min="11269" max="11269" width="3.140625" style="1" customWidth="1"/>
    <col min="11270" max="11277" width="2.7109375" style="1" customWidth="1"/>
    <col min="11278" max="11300" width="3" style="1" customWidth="1"/>
    <col min="11301" max="11301" width="4.7109375" style="1" customWidth="1"/>
    <col min="11302" max="11302" width="4.42578125" style="1" customWidth="1"/>
    <col min="11303" max="11303" width="9.85546875" style="1" customWidth="1"/>
    <col min="11304" max="11304" width="4.42578125" style="1" customWidth="1"/>
    <col min="11305" max="11520" width="9.140625" style="1"/>
    <col min="11521" max="11521" width="3.28515625" style="1" customWidth="1"/>
    <col min="11522" max="11522" width="18.5703125" style="1" customWidth="1"/>
    <col min="11523" max="11523" width="3.42578125" style="1" customWidth="1"/>
    <col min="11524" max="11524" width="6.140625" style="1" customWidth="1"/>
    <col min="11525" max="11525" width="3.140625" style="1" customWidth="1"/>
    <col min="11526" max="11533" width="2.7109375" style="1" customWidth="1"/>
    <col min="11534" max="11556" width="3" style="1" customWidth="1"/>
    <col min="11557" max="11557" width="4.7109375" style="1" customWidth="1"/>
    <col min="11558" max="11558" width="4.42578125" style="1" customWidth="1"/>
    <col min="11559" max="11559" width="9.85546875" style="1" customWidth="1"/>
    <col min="11560" max="11560" width="4.42578125" style="1" customWidth="1"/>
    <col min="11561" max="11776" width="9.140625" style="1"/>
    <col min="11777" max="11777" width="3.28515625" style="1" customWidth="1"/>
    <col min="11778" max="11778" width="18.5703125" style="1" customWidth="1"/>
    <col min="11779" max="11779" width="3.42578125" style="1" customWidth="1"/>
    <col min="11780" max="11780" width="6.140625" style="1" customWidth="1"/>
    <col min="11781" max="11781" width="3.140625" style="1" customWidth="1"/>
    <col min="11782" max="11789" width="2.7109375" style="1" customWidth="1"/>
    <col min="11790" max="11812" width="3" style="1" customWidth="1"/>
    <col min="11813" max="11813" width="4.7109375" style="1" customWidth="1"/>
    <col min="11814" max="11814" width="4.42578125" style="1" customWidth="1"/>
    <col min="11815" max="11815" width="9.85546875" style="1" customWidth="1"/>
    <col min="11816" max="11816" width="4.42578125" style="1" customWidth="1"/>
    <col min="11817" max="12032" width="9.140625" style="1"/>
    <col min="12033" max="12033" width="3.28515625" style="1" customWidth="1"/>
    <col min="12034" max="12034" width="18.5703125" style="1" customWidth="1"/>
    <col min="12035" max="12035" width="3.42578125" style="1" customWidth="1"/>
    <col min="12036" max="12036" width="6.140625" style="1" customWidth="1"/>
    <col min="12037" max="12037" width="3.140625" style="1" customWidth="1"/>
    <col min="12038" max="12045" width="2.7109375" style="1" customWidth="1"/>
    <col min="12046" max="12068" width="3" style="1" customWidth="1"/>
    <col min="12069" max="12069" width="4.7109375" style="1" customWidth="1"/>
    <col min="12070" max="12070" width="4.42578125" style="1" customWidth="1"/>
    <col min="12071" max="12071" width="9.85546875" style="1" customWidth="1"/>
    <col min="12072" max="12072" width="4.42578125" style="1" customWidth="1"/>
    <col min="12073" max="12288" width="9.140625" style="1"/>
    <col min="12289" max="12289" width="3.28515625" style="1" customWidth="1"/>
    <col min="12290" max="12290" width="18.5703125" style="1" customWidth="1"/>
    <col min="12291" max="12291" width="3.42578125" style="1" customWidth="1"/>
    <col min="12292" max="12292" width="6.140625" style="1" customWidth="1"/>
    <col min="12293" max="12293" width="3.140625" style="1" customWidth="1"/>
    <col min="12294" max="12301" width="2.7109375" style="1" customWidth="1"/>
    <col min="12302" max="12324" width="3" style="1" customWidth="1"/>
    <col min="12325" max="12325" width="4.7109375" style="1" customWidth="1"/>
    <col min="12326" max="12326" width="4.42578125" style="1" customWidth="1"/>
    <col min="12327" max="12327" width="9.85546875" style="1" customWidth="1"/>
    <col min="12328" max="12328" width="4.42578125" style="1" customWidth="1"/>
    <col min="12329" max="12544" width="9.140625" style="1"/>
    <col min="12545" max="12545" width="3.28515625" style="1" customWidth="1"/>
    <col min="12546" max="12546" width="18.5703125" style="1" customWidth="1"/>
    <col min="12547" max="12547" width="3.42578125" style="1" customWidth="1"/>
    <col min="12548" max="12548" width="6.140625" style="1" customWidth="1"/>
    <col min="12549" max="12549" width="3.140625" style="1" customWidth="1"/>
    <col min="12550" max="12557" width="2.7109375" style="1" customWidth="1"/>
    <col min="12558" max="12580" width="3" style="1" customWidth="1"/>
    <col min="12581" max="12581" width="4.7109375" style="1" customWidth="1"/>
    <col min="12582" max="12582" width="4.42578125" style="1" customWidth="1"/>
    <col min="12583" max="12583" width="9.85546875" style="1" customWidth="1"/>
    <col min="12584" max="12584" width="4.42578125" style="1" customWidth="1"/>
    <col min="12585" max="12800" width="9.140625" style="1"/>
    <col min="12801" max="12801" width="3.28515625" style="1" customWidth="1"/>
    <col min="12802" max="12802" width="18.5703125" style="1" customWidth="1"/>
    <col min="12803" max="12803" width="3.42578125" style="1" customWidth="1"/>
    <col min="12804" max="12804" width="6.140625" style="1" customWidth="1"/>
    <col min="12805" max="12805" width="3.140625" style="1" customWidth="1"/>
    <col min="12806" max="12813" width="2.7109375" style="1" customWidth="1"/>
    <col min="12814" max="12836" width="3" style="1" customWidth="1"/>
    <col min="12837" max="12837" width="4.7109375" style="1" customWidth="1"/>
    <col min="12838" max="12838" width="4.42578125" style="1" customWidth="1"/>
    <col min="12839" max="12839" width="9.85546875" style="1" customWidth="1"/>
    <col min="12840" max="12840" width="4.42578125" style="1" customWidth="1"/>
    <col min="12841" max="13056" width="9.140625" style="1"/>
    <col min="13057" max="13057" width="3.28515625" style="1" customWidth="1"/>
    <col min="13058" max="13058" width="18.5703125" style="1" customWidth="1"/>
    <col min="13059" max="13059" width="3.42578125" style="1" customWidth="1"/>
    <col min="13060" max="13060" width="6.140625" style="1" customWidth="1"/>
    <col min="13061" max="13061" width="3.140625" style="1" customWidth="1"/>
    <col min="13062" max="13069" width="2.7109375" style="1" customWidth="1"/>
    <col min="13070" max="13092" width="3" style="1" customWidth="1"/>
    <col min="13093" max="13093" width="4.7109375" style="1" customWidth="1"/>
    <col min="13094" max="13094" width="4.42578125" style="1" customWidth="1"/>
    <col min="13095" max="13095" width="9.85546875" style="1" customWidth="1"/>
    <col min="13096" max="13096" width="4.42578125" style="1" customWidth="1"/>
    <col min="13097" max="13312" width="9.140625" style="1"/>
    <col min="13313" max="13313" width="3.28515625" style="1" customWidth="1"/>
    <col min="13314" max="13314" width="18.5703125" style="1" customWidth="1"/>
    <col min="13315" max="13315" width="3.42578125" style="1" customWidth="1"/>
    <col min="13316" max="13316" width="6.140625" style="1" customWidth="1"/>
    <col min="13317" max="13317" width="3.140625" style="1" customWidth="1"/>
    <col min="13318" max="13325" width="2.7109375" style="1" customWidth="1"/>
    <col min="13326" max="13348" width="3" style="1" customWidth="1"/>
    <col min="13349" max="13349" width="4.7109375" style="1" customWidth="1"/>
    <col min="13350" max="13350" width="4.42578125" style="1" customWidth="1"/>
    <col min="13351" max="13351" width="9.85546875" style="1" customWidth="1"/>
    <col min="13352" max="13352" width="4.42578125" style="1" customWidth="1"/>
    <col min="13353" max="13568" width="9.140625" style="1"/>
    <col min="13569" max="13569" width="3.28515625" style="1" customWidth="1"/>
    <col min="13570" max="13570" width="18.5703125" style="1" customWidth="1"/>
    <col min="13571" max="13571" width="3.42578125" style="1" customWidth="1"/>
    <col min="13572" max="13572" width="6.140625" style="1" customWidth="1"/>
    <col min="13573" max="13573" width="3.140625" style="1" customWidth="1"/>
    <col min="13574" max="13581" width="2.7109375" style="1" customWidth="1"/>
    <col min="13582" max="13604" width="3" style="1" customWidth="1"/>
    <col min="13605" max="13605" width="4.7109375" style="1" customWidth="1"/>
    <col min="13606" max="13606" width="4.42578125" style="1" customWidth="1"/>
    <col min="13607" max="13607" width="9.85546875" style="1" customWidth="1"/>
    <col min="13608" max="13608" width="4.42578125" style="1" customWidth="1"/>
    <col min="13609" max="13824" width="9.140625" style="1"/>
    <col min="13825" max="13825" width="3.28515625" style="1" customWidth="1"/>
    <col min="13826" max="13826" width="18.5703125" style="1" customWidth="1"/>
    <col min="13827" max="13827" width="3.42578125" style="1" customWidth="1"/>
    <col min="13828" max="13828" width="6.140625" style="1" customWidth="1"/>
    <col min="13829" max="13829" width="3.140625" style="1" customWidth="1"/>
    <col min="13830" max="13837" width="2.7109375" style="1" customWidth="1"/>
    <col min="13838" max="13860" width="3" style="1" customWidth="1"/>
    <col min="13861" max="13861" width="4.7109375" style="1" customWidth="1"/>
    <col min="13862" max="13862" width="4.42578125" style="1" customWidth="1"/>
    <col min="13863" max="13863" width="9.85546875" style="1" customWidth="1"/>
    <col min="13864" max="13864" width="4.42578125" style="1" customWidth="1"/>
    <col min="13865" max="14080" width="9.140625" style="1"/>
    <col min="14081" max="14081" width="3.28515625" style="1" customWidth="1"/>
    <col min="14082" max="14082" width="18.5703125" style="1" customWidth="1"/>
    <col min="14083" max="14083" width="3.42578125" style="1" customWidth="1"/>
    <col min="14084" max="14084" width="6.140625" style="1" customWidth="1"/>
    <col min="14085" max="14085" width="3.140625" style="1" customWidth="1"/>
    <col min="14086" max="14093" width="2.7109375" style="1" customWidth="1"/>
    <col min="14094" max="14116" width="3" style="1" customWidth="1"/>
    <col min="14117" max="14117" width="4.7109375" style="1" customWidth="1"/>
    <col min="14118" max="14118" width="4.42578125" style="1" customWidth="1"/>
    <col min="14119" max="14119" width="9.85546875" style="1" customWidth="1"/>
    <col min="14120" max="14120" width="4.42578125" style="1" customWidth="1"/>
    <col min="14121" max="14336" width="9.140625" style="1"/>
    <col min="14337" max="14337" width="3.28515625" style="1" customWidth="1"/>
    <col min="14338" max="14338" width="18.5703125" style="1" customWidth="1"/>
    <col min="14339" max="14339" width="3.42578125" style="1" customWidth="1"/>
    <col min="14340" max="14340" width="6.140625" style="1" customWidth="1"/>
    <col min="14341" max="14341" width="3.140625" style="1" customWidth="1"/>
    <col min="14342" max="14349" width="2.7109375" style="1" customWidth="1"/>
    <col min="14350" max="14372" width="3" style="1" customWidth="1"/>
    <col min="14373" max="14373" width="4.7109375" style="1" customWidth="1"/>
    <col min="14374" max="14374" width="4.42578125" style="1" customWidth="1"/>
    <col min="14375" max="14375" width="9.85546875" style="1" customWidth="1"/>
    <col min="14376" max="14376" width="4.42578125" style="1" customWidth="1"/>
    <col min="14377" max="14592" width="9.140625" style="1"/>
    <col min="14593" max="14593" width="3.28515625" style="1" customWidth="1"/>
    <col min="14594" max="14594" width="18.5703125" style="1" customWidth="1"/>
    <col min="14595" max="14595" width="3.42578125" style="1" customWidth="1"/>
    <col min="14596" max="14596" width="6.140625" style="1" customWidth="1"/>
    <col min="14597" max="14597" width="3.140625" style="1" customWidth="1"/>
    <col min="14598" max="14605" width="2.7109375" style="1" customWidth="1"/>
    <col min="14606" max="14628" width="3" style="1" customWidth="1"/>
    <col min="14629" max="14629" width="4.7109375" style="1" customWidth="1"/>
    <col min="14630" max="14630" width="4.42578125" style="1" customWidth="1"/>
    <col min="14631" max="14631" width="9.85546875" style="1" customWidth="1"/>
    <col min="14632" max="14632" width="4.42578125" style="1" customWidth="1"/>
    <col min="14633" max="14848" width="9.140625" style="1"/>
    <col min="14849" max="14849" width="3.28515625" style="1" customWidth="1"/>
    <col min="14850" max="14850" width="18.5703125" style="1" customWidth="1"/>
    <col min="14851" max="14851" width="3.42578125" style="1" customWidth="1"/>
    <col min="14852" max="14852" width="6.140625" style="1" customWidth="1"/>
    <col min="14853" max="14853" width="3.140625" style="1" customWidth="1"/>
    <col min="14854" max="14861" width="2.7109375" style="1" customWidth="1"/>
    <col min="14862" max="14884" width="3" style="1" customWidth="1"/>
    <col min="14885" max="14885" width="4.7109375" style="1" customWidth="1"/>
    <col min="14886" max="14886" width="4.42578125" style="1" customWidth="1"/>
    <col min="14887" max="14887" width="9.85546875" style="1" customWidth="1"/>
    <col min="14888" max="14888" width="4.42578125" style="1" customWidth="1"/>
    <col min="14889" max="15104" width="9.140625" style="1"/>
    <col min="15105" max="15105" width="3.28515625" style="1" customWidth="1"/>
    <col min="15106" max="15106" width="18.5703125" style="1" customWidth="1"/>
    <col min="15107" max="15107" width="3.42578125" style="1" customWidth="1"/>
    <col min="15108" max="15108" width="6.140625" style="1" customWidth="1"/>
    <col min="15109" max="15109" width="3.140625" style="1" customWidth="1"/>
    <col min="15110" max="15117" width="2.7109375" style="1" customWidth="1"/>
    <col min="15118" max="15140" width="3" style="1" customWidth="1"/>
    <col min="15141" max="15141" width="4.7109375" style="1" customWidth="1"/>
    <col min="15142" max="15142" width="4.42578125" style="1" customWidth="1"/>
    <col min="15143" max="15143" width="9.85546875" style="1" customWidth="1"/>
    <col min="15144" max="15144" width="4.42578125" style="1" customWidth="1"/>
    <col min="15145" max="15360" width="9.140625" style="1"/>
    <col min="15361" max="15361" width="3.28515625" style="1" customWidth="1"/>
    <col min="15362" max="15362" width="18.5703125" style="1" customWidth="1"/>
    <col min="15363" max="15363" width="3.42578125" style="1" customWidth="1"/>
    <col min="15364" max="15364" width="6.140625" style="1" customWidth="1"/>
    <col min="15365" max="15365" width="3.140625" style="1" customWidth="1"/>
    <col min="15366" max="15373" width="2.7109375" style="1" customWidth="1"/>
    <col min="15374" max="15396" width="3" style="1" customWidth="1"/>
    <col min="15397" max="15397" width="4.7109375" style="1" customWidth="1"/>
    <col min="15398" max="15398" width="4.42578125" style="1" customWidth="1"/>
    <col min="15399" max="15399" width="9.85546875" style="1" customWidth="1"/>
    <col min="15400" max="15400" width="4.42578125" style="1" customWidth="1"/>
    <col min="15401" max="15616" width="9.140625" style="1"/>
    <col min="15617" max="15617" width="3.28515625" style="1" customWidth="1"/>
    <col min="15618" max="15618" width="18.5703125" style="1" customWidth="1"/>
    <col min="15619" max="15619" width="3.42578125" style="1" customWidth="1"/>
    <col min="15620" max="15620" width="6.140625" style="1" customWidth="1"/>
    <col min="15621" max="15621" width="3.140625" style="1" customWidth="1"/>
    <col min="15622" max="15629" width="2.7109375" style="1" customWidth="1"/>
    <col min="15630" max="15652" width="3" style="1" customWidth="1"/>
    <col min="15653" max="15653" width="4.7109375" style="1" customWidth="1"/>
    <col min="15654" max="15654" width="4.42578125" style="1" customWidth="1"/>
    <col min="15655" max="15655" width="9.85546875" style="1" customWidth="1"/>
    <col min="15656" max="15656" width="4.42578125" style="1" customWidth="1"/>
    <col min="15657" max="15872" width="9.140625" style="1"/>
    <col min="15873" max="15873" width="3.28515625" style="1" customWidth="1"/>
    <col min="15874" max="15874" width="18.5703125" style="1" customWidth="1"/>
    <col min="15875" max="15875" width="3.42578125" style="1" customWidth="1"/>
    <col min="15876" max="15876" width="6.140625" style="1" customWidth="1"/>
    <col min="15877" max="15877" width="3.140625" style="1" customWidth="1"/>
    <col min="15878" max="15885" width="2.7109375" style="1" customWidth="1"/>
    <col min="15886" max="15908" width="3" style="1" customWidth="1"/>
    <col min="15909" max="15909" width="4.7109375" style="1" customWidth="1"/>
    <col min="15910" max="15910" width="4.42578125" style="1" customWidth="1"/>
    <col min="15911" max="15911" width="9.85546875" style="1" customWidth="1"/>
    <col min="15912" max="15912" width="4.42578125" style="1" customWidth="1"/>
    <col min="15913" max="16128" width="9.140625" style="1"/>
    <col min="16129" max="16129" width="3.28515625" style="1" customWidth="1"/>
    <col min="16130" max="16130" width="18.5703125" style="1" customWidth="1"/>
    <col min="16131" max="16131" width="3.42578125" style="1" customWidth="1"/>
    <col min="16132" max="16132" width="6.140625" style="1" customWidth="1"/>
    <col min="16133" max="16133" width="3.140625" style="1" customWidth="1"/>
    <col min="16134" max="16141" width="2.7109375" style="1" customWidth="1"/>
    <col min="16142" max="16164" width="3" style="1" customWidth="1"/>
    <col min="16165" max="16165" width="4.7109375" style="1" customWidth="1"/>
    <col min="16166" max="16166" width="4.42578125" style="1" customWidth="1"/>
    <col min="16167" max="16167" width="9.85546875" style="1" customWidth="1"/>
    <col min="16168" max="16168" width="4.42578125" style="1" customWidth="1"/>
    <col min="16169" max="16384" width="9.140625" style="1"/>
  </cols>
  <sheetData>
    <row r="1" spans="1:64" ht="15" customHeight="1">
      <c r="B1" s="2">
        <v>43252</v>
      </c>
      <c r="D1" s="3" t="str">
        <f>"Норма тривалості робочого часу за  "&amp;TEXT(EDATE(B1,0),"[$-422]ММММ ГГГГ р.")&amp;" "</f>
        <v xml:space="preserve">Норма тривалості робочого часу за  Червень 2018 р. </v>
      </c>
      <c r="E1" s="4"/>
      <c r="F1" s="4"/>
      <c r="G1" s="4"/>
      <c r="I1" s="4"/>
      <c r="J1" s="4"/>
      <c r="K1" s="4"/>
      <c r="L1" s="4"/>
      <c r="M1" s="4"/>
      <c r="N1" s="4"/>
      <c r="O1" s="4"/>
      <c r="Q1" s="5"/>
      <c r="T1" s="4"/>
      <c r="U1" s="4"/>
      <c r="W1" s="4"/>
      <c r="X1" s="4"/>
      <c r="Y1" s="4"/>
      <c r="Z1" s="4"/>
      <c r="AA1" s="4"/>
      <c r="AB1" s="4"/>
      <c r="AC1" s="4"/>
      <c r="AD1" s="4"/>
      <c r="AE1" s="4" t="s">
        <v>77</v>
      </c>
      <c r="AF1" s="4"/>
      <c r="AG1" s="4"/>
      <c r="AH1" s="4"/>
      <c r="AI1" s="4"/>
      <c r="AJ1" s="4"/>
      <c r="AK1" s="4"/>
      <c r="AS1" s="6"/>
      <c r="AT1" s="6"/>
      <c r="AU1" s="6"/>
      <c r="AV1" s="6"/>
      <c r="AW1" s="6"/>
      <c r="AX1" s="6"/>
      <c r="AY1" s="6"/>
      <c r="BH1" s="6"/>
      <c r="BI1" s="6"/>
      <c r="BJ1" s="6"/>
      <c r="BK1" s="6"/>
      <c r="BL1" s="6"/>
    </row>
    <row r="2" spans="1:64" ht="15" customHeight="1">
      <c r="A2" s="4"/>
      <c r="B2" s="7" t="str">
        <f>DAY(EOMONTH(B1,0))&amp; " дней в месяце"</f>
        <v>30 дней в месяце</v>
      </c>
      <c r="D2" s="8">
        <v>20</v>
      </c>
      <c r="E2" s="9" t="str">
        <f>"д"&amp;IF(AND(LEN(D2)&gt;1,--RIGHT(D2,2)&gt;=10,--RIGHT(D2,2)&lt;=19),"ней",LOOKUP(--RIGHT(D2,1),{0,1,2,5},{"ней","ень","ня","ней"}))</f>
        <v>дней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S2" s="6"/>
      <c r="AT2" s="6"/>
      <c r="AU2" s="6"/>
      <c r="AV2" s="6"/>
      <c r="AW2" s="6"/>
      <c r="AX2" s="6"/>
      <c r="AY2" s="6"/>
      <c r="BH2" s="6"/>
      <c r="BI2" s="6"/>
      <c r="BJ2" s="6"/>
      <c r="BK2" s="6"/>
      <c r="BL2" s="6"/>
    </row>
    <row r="3" spans="1:64" ht="15" customHeight="1">
      <c r="A3" s="4"/>
      <c r="B3" s="7"/>
      <c r="D3" s="9">
        <f>(D2*8)-1</f>
        <v>159</v>
      </c>
      <c r="E3" s="10" t="s">
        <v>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4"/>
      <c r="X3" s="4"/>
      <c r="Y3" s="4"/>
      <c r="AA3" s="4"/>
      <c r="AB3" s="4" t="s">
        <v>1</v>
      </c>
      <c r="AC3" s="4"/>
      <c r="AD3" s="4"/>
      <c r="AE3" s="4"/>
      <c r="AF3" s="4"/>
      <c r="AG3" s="4"/>
      <c r="AH3" s="4"/>
      <c r="AI3" s="4"/>
      <c r="AJ3" s="4"/>
      <c r="AK3" s="4"/>
      <c r="AS3" s="6"/>
      <c r="BH3" s="6"/>
      <c r="BI3" s="6"/>
      <c r="BJ3" s="6"/>
      <c r="BK3" s="6"/>
      <c r="BL3" s="6"/>
    </row>
    <row r="4" spans="1:64" ht="15" customHeight="1">
      <c r="A4" s="4"/>
      <c r="B4" s="7" t="str">
        <f>NETWORKDAYS(EOMONTH(B1,-1)+1,EOMONTH(B1,0))&amp; " рабочий день"</f>
        <v>21 рабочий день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4"/>
      <c r="P4" s="4"/>
      <c r="R4" s="4"/>
      <c r="S4" s="4"/>
      <c r="T4" s="4"/>
      <c r="V4" s="11"/>
      <c r="W4" s="4"/>
      <c r="X4" s="12" t="s">
        <v>65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S4" s="6"/>
      <c r="BH4" s="6"/>
      <c r="BI4" s="6"/>
      <c r="BJ4" s="6"/>
      <c r="BK4" s="6"/>
      <c r="BL4" s="6"/>
    </row>
    <row r="5" spans="1:64" ht="15" customHeight="1">
      <c r="A5" s="4"/>
      <c r="B5" s="7" t="str">
        <f>IF(B4&lt;&gt;"",LOOKUP(9^9,--MID(B4,1,ROW($1:$4)))*LOOKUP(9^9,--MID(8,1,ROW($1:$4)))&amp;" рабочих часов","")</f>
        <v>168 рабочих часов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AC5" s="11" t="s">
        <v>2</v>
      </c>
      <c r="AD5" s="4"/>
      <c r="AE5" s="13"/>
      <c r="AF5" s="14" t="s">
        <v>3</v>
      </c>
      <c r="AG5" s="4"/>
      <c r="AH5" s="4"/>
      <c r="AI5" s="4"/>
      <c r="AJ5" s="4"/>
      <c r="AK5" s="4"/>
      <c r="AO5" s="15"/>
      <c r="AP5" s="15"/>
      <c r="AQ5" s="15"/>
      <c r="AR5" s="15"/>
      <c r="AS5" s="6"/>
      <c r="BH5" s="6"/>
      <c r="BI5" s="6"/>
      <c r="BJ5" s="6"/>
      <c r="BK5" s="6"/>
      <c r="BL5" s="6"/>
    </row>
    <row r="6" spans="1:64" ht="15" customHeight="1">
      <c r="A6" s="6"/>
      <c r="B6" s="6"/>
      <c r="C6" s="6"/>
      <c r="D6" s="6"/>
      <c r="M6" s="6"/>
      <c r="N6" s="6"/>
      <c r="AK6" s="16"/>
      <c r="AN6" s="17"/>
      <c r="AO6" s="18"/>
      <c r="AP6" s="17"/>
      <c r="AQ6" s="19" t="s">
        <v>4</v>
      </c>
      <c r="AR6" s="20" t="s">
        <v>4</v>
      </c>
      <c r="AS6" s="21"/>
      <c r="BH6" s="21"/>
      <c r="BI6" s="21"/>
      <c r="BJ6" s="21"/>
      <c r="BK6" s="21"/>
      <c r="BL6" s="21"/>
    </row>
    <row r="7" spans="1:64" ht="15" customHeight="1">
      <c r="A7" s="22" t="s">
        <v>5</v>
      </c>
      <c r="B7" s="6"/>
      <c r="AN7" s="17"/>
      <c r="AO7" s="18"/>
      <c r="AP7" s="17"/>
      <c r="AQ7" s="23" t="s">
        <v>6</v>
      </c>
      <c r="AR7" s="20" t="s">
        <v>7</v>
      </c>
      <c r="AT7"/>
      <c r="AU7"/>
      <c r="AV7"/>
      <c r="AW7"/>
      <c r="AX7"/>
      <c r="AY7"/>
      <c r="AZ7"/>
      <c r="BA7"/>
      <c r="BB7" s="24" t="s">
        <v>8</v>
      </c>
      <c r="BC7" s="25"/>
    </row>
    <row r="8" spans="1:64" ht="15" customHeight="1">
      <c r="A8" s="22"/>
      <c r="B8" s="26" t="s">
        <v>9</v>
      </c>
      <c r="C8" s="27" t="str">
        <f>TEXT(EDATE(B1,0),"[$-F422]ММММ ГГГГ р.")&amp;" "</f>
        <v xml:space="preserve">червень 2018 р. </v>
      </c>
      <c r="F8" s="22"/>
      <c r="H8" s="22" t="s">
        <v>78</v>
      </c>
      <c r="AM8" s="18"/>
      <c r="AN8" s="17"/>
      <c r="AO8" s="18"/>
      <c r="AP8" s="17"/>
      <c r="AQ8" s="23" t="s">
        <v>10</v>
      </c>
      <c r="AR8" s="20" t="s">
        <v>0</v>
      </c>
      <c r="AT8"/>
      <c r="AU8"/>
      <c r="AV8"/>
      <c r="AW8"/>
      <c r="AX8"/>
      <c r="AY8"/>
      <c r="AZ8"/>
      <c r="BA8"/>
      <c r="BB8" s="28" t="s">
        <v>11</v>
      </c>
      <c r="BC8" s="29"/>
    </row>
    <row r="9" spans="1:64" ht="15" customHeight="1">
      <c r="A9" s="30"/>
      <c r="B9" s="30"/>
      <c r="C9" s="31" t="s">
        <v>69</v>
      </c>
      <c r="D9" s="31" t="s">
        <v>12</v>
      </c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 t="s">
        <v>70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4"/>
      <c r="AK9" s="35" t="s">
        <v>13</v>
      </c>
      <c r="AL9" s="36" t="s">
        <v>72</v>
      </c>
      <c r="AM9" s="35" t="s">
        <v>14</v>
      </c>
      <c r="AN9" s="17"/>
      <c r="AO9" s="18"/>
      <c r="AP9" s="17"/>
      <c r="AQ9" s="37" t="s">
        <v>15</v>
      </c>
      <c r="AR9" s="38" t="s">
        <v>16</v>
      </c>
      <c r="AT9"/>
      <c r="AU9"/>
      <c r="AV9"/>
      <c r="AW9"/>
      <c r="AX9"/>
      <c r="AY9"/>
      <c r="AZ9"/>
      <c r="BA9"/>
      <c r="BB9" s="28" t="s">
        <v>17</v>
      </c>
      <c r="BC9" s="39"/>
    </row>
    <row r="10" spans="1:64" ht="15" customHeight="1">
      <c r="A10" s="40" t="s">
        <v>18</v>
      </c>
      <c r="B10" s="40" t="s">
        <v>68</v>
      </c>
      <c r="C10" s="41" t="s">
        <v>19</v>
      </c>
      <c r="D10" s="41" t="s">
        <v>20</v>
      </c>
      <c r="E10" s="42" t="s">
        <v>21</v>
      </c>
      <c r="F10" s="43">
        <f>DATE(YEAR($B$1),MONTH($B$1),COLUMN(A1))</f>
        <v>43252</v>
      </c>
      <c r="G10" s="43">
        <f t="shared" ref="G10:AJ10" si="0">DATE(YEAR($B$1),MONTH($B$1),COLUMN(B1))</f>
        <v>43253</v>
      </c>
      <c r="H10" s="43">
        <f t="shared" si="0"/>
        <v>43254</v>
      </c>
      <c r="I10" s="43">
        <f t="shared" si="0"/>
        <v>43255</v>
      </c>
      <c r="J10" s="43">
        <f t="shared" si="0"/>
        <v>43256</v>
      </c>
      <c r="K10" s="43">
        <f t="shared" si="0"/>
        <v>43257</v>
      </c>
      <c r="L10" s="43">
        <f t="shared" si="0"/>
        <v>43258</v>
      </c>
      <c r="M10" s="43">
        <f t="shared" si="0"/>
        <v>43259</v>
      </c>
      <c r="N10" s="43">
        <f t="shared" si="0"/>
        <v>43260</v>
      </c>
      <c r="O10" s="43">
        <f t="shared" si="0"/>
        <v>43261</v>
      </c>
      <c r="P10" s="43">
        <f t="shared" si="0"/>
        <v>43262</v>
      </c>
      <c r="Q10" s="43">
        <f t="shared" si="0"/>
        <v>43263</v>
      </c>
      <c r="R10" s="43">
        <f t="shared" si="0"/>
        <v>43264</v>
      </c>
      <c r="S10" s="43">
        <f t="shared" si="0"/>
        <v>43265</v>
      </c>
      <c r="T10" s="43">
        <f t="shared" si="0"/>
        <v>43266</v>
      </c>
      <c r="U10" s="43">
        <f t="shared" si="0"/>
        <v>43267</v>
      </c>
      <c r="V10" s="43">
        <f t="shared" si="0"/>
        <v>43268</v>
      </c>
      <c r="W10" s="43">
        <f t="shared" si="0"/>
        <v>43269</v>
      </c>
      <c r="X10" s="43">
        <f t="shared" si="0"/>
        <v>43270</v>
      </c>
      <c r="Y10" s="43">
        <f t="shared" si="0"/>
        <v>43271</v>
      </c>
      <c r="Z10" s="43">
        <f t="shared" si="0"/>
        <v>43272</v>
      </c>
      <c r="AA10" s="43">
        <f t="shared" si="0"/>
        <v>43273</v>
      </c>
      <c r="AB10" s="43">
        <f t="shared" si="0"/>
        <v>43274</v>
      </c>
      <c r="AC10" s="43">
        <f t="shared" si="0"/>
        <v>43275</v>
      </c>
      <c r="AD10" s="43">
        <f t="shared" si="0"/>
        <v>43276</v>
      </c>
      <c r="AE10" s="43">
        <f t="shared" si="0"/>
        <v>43277</v>
      </c>
      <c r="AF10" s="43">
        <f t="shared" si="0"/>
        <v>43278</v>
      </c>
      <c r="AG10" s="43">
        <f t="shared" si="0"/>
        <v>43279</v>
      </c>
      <c r="AH10" s="43">
        <f t="shared" si="0"/>
        <v>43280</v>
      </c>
      <c r="AI10" s="43">
        <f t="shared" si="0"/>
        <v>43281</v>
      </c>
      <c r="AJ10" s="44">
        <f t="shared" si="0"/>
        <v>43282</v>
      </c>
      <c r="AK10" s="45" t="s">
        <v>22</v>
      </c>
      <c r="AL10" s="42" t="s">
        <v>73</v>
      </c>
      <c r="AM10" s="45" t="s">
        <v>74</v>
      </c>
      <c r="AN10" s="17"/>
      <c r="AO10" s="18" t="str">
        <f>IF(B10&lt;&gt;"",B10,"")</f>
        <v>Фамилия имя отчество</v>
      </c>
      <c r="AP10" s="17"/>
      <c r="AQ10" s="37" t="s">
        <v>23</v>
      </c>
      <c r="AR10" s="46" t="s">
        <v>24</v>
      </c>
      <c r="AT10"/>
      <c r="AU10"/>
      <c r="AV10" s="47" t="s">
        <v>25</v>
      </c>
      <c r="AW10"/>
      <c r="AX10"/>
      <c r="AY10"/>
      <c r="AZ10" s="48" t="s">
        <v>26</v>
      </c>
      <c r="BA10" s="49"/>
      <c r="BB10" s="50" t="s">
        <v>27</v>
      </c>
      <c r="BC10" s="50"/>
    </row>
    <row r="11" spans="1:64" ht="16.5" thickBot="1">
      <c r="A11" s="51"/>
      <c r="B11" s="51" t="s">
        <v>28</v>
      </c>
      <c r="C11" s="52" t="s">
        <v>29</v>
      </c>
      <c r="D11" s="52" t="s">
        <v>30</v>
      </c>
      <c r="E11" s="53"/>
      <c r="F11" s="54" t="str">
        <f>TEXT(F10,"ДДД")</f>
        <v>Пт</v>
      </c>
      <c r="G11" s="55" t="str">
        <f t="shared" ref="G11:AJ11" si="1">TEXT(G10,"ДДД")</f>
        <v>Сб</v>
      </c>
      <c r="H11" s="55" t="str">
        <f t="shared" si="1"/>
        <v>Вс</v>
      </c>
      <c r="I11" s="55" t="str">
        <f t="shared" si="1"/>
        <v>Пн</v>
      </c>
      <c r="J11" s="55" t="str">
        <f t="shared" si="1"/>
        <v>Вт</v>
      </c>
      <c r="K11" s="55" t="str">
        <f t="shared" si="1"/>
        <v>Ср</v>
      </c>
      <c r="L11" s="55" t="str">
        <f t="shared" si="1"/>
        <v>Чт</v>
      </c>
      <c r="M11" s="55" t="str">
        <f t="shared" si="1"/>
        <v>Пт</v>
      </c>
      <c r="N11" s="55" t="str">
        <f t="shared" si="1"/>
        <v>Сб</v>
      </c>
      <c r="O11" s="55" t="str">
        <f t="shared" si="1"/>
        <v>Вс</v>
      </c>
      <c r="P11" s="55" t="str">
        <f t="shared" si="1"/>
        <v>Пн</v>
      </c>
      <c r="Q11" s="55" t="str">
        <f t="shared" si="1"/>
        <v>Вт</v>
      </c>
      <c r="R11" s="55" t="str">
        <f t="shared" si="1"/>
        <v>Ср</v>
      </c>
      <c r="S11" s="55" t="str">
        <f t="shared" si="1"/>
        <v>Чт</v>
      </c>
      <c r="T11" s="55" t="str">
        <f t="shared" si="1"/>
        <v>Пт</v>
      </c>
      <c r="U11" s="55" t="str">
        <f t="shared" si="1"/>
        <v>Сб</v>
      </c>
      <c r="V11" s="55" t="str">
        <f t="shared" si="1"/>
        <v>Вс</v>
      </c>
      <c r="W11" s="55" t="str">
        <f t="shared" si="1"/>
        <v>Пн</v>
      </c>
      <c r="X11" s="55" t="str">
        <f t="shared" si="1"/>
        <v>Вт</v>
      </c>
      <c r="Y11" s="55" t="str">
        <f t="shared" si="1"/>
        <v>Ср</v>
      </c>
      <c r="Z11" s="55" t="str">
        <f t="shared" si="1"/>
        <v>Чт</v>
      </c>
      <c r="AA11" s="55" t="str">
        <f t="shared" si="1"/>
        <v>Пт</v>
      </c>
      <c r="AB11" s="55" t="str">
        <f t="shared" si="1"/>
        <v>Сб</v>
      </c>
      <c r="AC11" s="55" t="str">
        <f t="shared" si="1"/>
        <v>Вс</v>
      </c>
      <c r="AD11" s="55" t="str">
        <f t="shared" si="1"/>
        <v>Пн</v>
      </c>
      <c r="AE11" s="55" t="str">
        <f t="shared" si="1"/>
        <v>Вт</v>
      </c>
      <c r="AF11" s="55" t="str">
        <f t="shared" si="1"/>
        <v>Ср</v>
      </c>
      <c r="AG11" s="55" t="str">
        <f t="shared" si="1"/>
        <v>Чт</v>
      </c>
      <c r="AH11" s="55" t="str">
        <f t="shared" si="1"/>
        <v>Пт</v>
      </c>
      <c r="AI11" s="55" t="str">
        <f t="shared" si="1"/>
        <v>Сб</v>
      </c>
      <c r="AJ11" s="56" t="str">
        <f t="shared" si="1"/>
        <v>Вс</v>
      </c>
      <c r="AK11" s="57" t="s">
        <v>71</v>
      </c>
      <c r="AL11" s="58"/>
      <c r="AM11" s="57" t="s">
        <v>75</v>
      </c>
      <c r="AN11" s="17"/>
      <c r="AO11" s="18" t="str">
        <f>IF(B11&lt;&gt;"",B11,"")</f>
        <v xml:space="preserve"> </v>
      </c>
      <c r="AP11" s="17"/>
      <c r="AQ11" s="59" t="s">
        <v>0</v>
      </c>
      <c r="AR11" s="60" t="s">
        <v>31</v>
      </c>
      <c r="AT11"/>
      <c r="AU11"/>
      <c r="AV11"/>
      <c r="AW11"/>
      <c r="AX11"/>
      <c r="AY11"/>
      <c r="AZ11" s="61" t="s">
        <v>32</v>
      </c>
      <c r="BA11" s="62"/>
      <c r="BB11" s="50" t="s">
        <v>33</v>
      </c>
      <c r="BC11" s="29"/>
    </row>
    <row r="12" spans="1:64" ht="15.75" customHeight="1">
      <c r="A12" s="63" t="s">
        <v>34</v>
      </c>
      <c r="B12" s="64" t="s">
        <v>66</v>
      </c>
      <c r="C12" s="65"/>
      <c r="D12" s="66" t="str">
        <f t="shared" ref="D12:D21" si="2">IFERROR(IF(C12&lt;&gt;"",CHOOSE(C12,$B$53,$B$54,$B$55,$B$56,$B$57,$B$58),""),)</f>
        <v/>
      </c>
      <c r="E12" s="67"/>
      <c r="F12" s="68" t="str">
        <f t="shared" ref="F12:AJ12" si="3">IF(WEEKDAY(F$10,2)=6,"СБ",IF(WEEKDAY(F$10,2)=7,"ВС",""))</f>
        <v/>
      </c>
      <c r="G12" s="69" t="str">
        <f t="shared" si="3"/>
        <v>СБ</v>
      </c>
      <c r="H12" s="69" t="str">
        <f t="shared" si="3"/>
        <v>ВС</v>
      </c>
      <c r="I12" s="69" t="str">
        <f>IF(WEEKDAY(I$10,2)=6,"СБ",IF(WEEKDAY(I$10,2)=7,"ВС",""))</f>
        <v/>
      </c>
      <c r="J12" s="69" t="str">
        <f t="shared" si="3"/>
        <v/>
      </c>
      <c r="K12" s="69" t="str">
        <f t="shared" si="3"/>
        <v/>
      </c>
      <c r="L12" s="68" t="str">
        <f t="shared" si="3"/>
        <v/>
      </c>
      <c r="M12" s="68" t="str">
        <f t="shared" si="3"/>
        <v/>
      </c>
      <c r="N12" s="69" t="str">
        <f t="shared" si="3"/>
        <v>СБ</v>
      </c>
      <c r="O12" s="69" t="str">
        <f t="shared" si="3"/>
        <v>ВС</v>
      </c>
      <c r="P12" s="69" t="str">
        <f t="shared" si="3"/>
        <v/>
      </c>
      <c r="Q12" s="69" t="str">
        <f t="shared" si="3"/>
        <v/>
      </c>
      <c r="R12" s="69" t="str">
        <f t="shared" si="3"/>
        <v/>
      </c>
      <c r="S12" s="68" t="str">
        <f t="shared" si="3"/>
        <v/>
      </c>
      <c r="T12" s="68" t="str">
        <f t="shared" si="3"/>
        <v/>
      </c>
      <c r="U12" s="69" t="str">
        <f t="shared" si="3"/>
        <v>СБ</v>
      </c>
      <c r="V12" s="69" t="str">
        <f t="shared" si="3"/>
        <v>ВС</v>
      </c>
      <c r="W12" s="69" t="str">
        <f t="shared" si="3"/>
        <v/>
      </c>
      <c r="X12" s="69" t="str">
        <f t="shared" si="3"/>
        <v/>
      </c>
      <c r="Y12" s="69" t="str">
        <f t="shared" si="3"/>
        <v/>
      </c>
      <c r="Z12" s="68" t="str">
        <f t="shared" si="3"/>
        <v/>
      </c>
      <c r="AA12" s="68" t="str">
        <f t="shared" si="3"/>
        <v/>
      </c>
      <c r="AB12" s="69" t="str">
        <f t="shared" si="3"/>
        <v>СБ</v>
      </c>
      <c r="AC12" s="69" t="str">
        <f t="shared" si="3"/>
        <v>ВС</v>
      </c>
      <c r="AD12" s="69" t="str">
        <f t="shared" si="3"/>
        <v/>
      </c>
      <c r="AE12" s="69" t="str">
        <f t="shared" si="3"/>
        <v/>
      </c>
      <c r="AF12" s="69" t="str">
        <f t="shared" si="3"/>
        <v/>
      </c>
      <c r="AG12" s="68" t="str">
        <f t="shared" si="3"/>
        <v/>
      </c>
      <c r="AH12" s="68" t="str">
        <f t="shared" si="3"/>
        <v/>
      </c>
      <c r="AI12" s="69" t="str">
        <f t="shared" si="3"/>
        <v>СБ</v>
      </c>
      <c r="AJ12" s="70" t="str">
        <f t="shared" si="3"/>
        <v>ВС</v>
      </c>
      <c r="AK12" s="71" t="str">
        <f>IF(COUNT(F12:AJ12),COUNT(F12:AJ12),"")</f>
        <v/>
      </c>
      <c r="AL12" s="72" t="str">
        <f>IF(SUM(F12:AJ12),SUM(F12:AJ12),"")</f>
        <v/>
      </c>
      <c r="AM12" s="73"/>
      <c r="AN12" s="17"/>
      <c r="AO12" s="74" t="str">
        <f t="shared" ref="AO12:AO43" si="4">IF(B12&lt;&gt;"",B12,"")</f>
        <v>Штатные</v>
      </c>
      <c r="AP12" s="75"/>
      <c r="AQ12" s="76" t="str">
        <f t="shared" ref="AQ12:AQ31" si="5">IFERROR(AM12/AL12,"")</f>
        <v/>
      </c>
      <c r="AR12" s="77" t="str">
        <f t="shared" ref="AR12:AR31" si="6">IFERROR(AQ12*8,"")</f>
        <v/>
      </c>
      <c r="AT12" s="78" t="s">
        <v>35</v>
      </c>
      <c r="AU12" s="79"/>
      <c r="AV12" s="80" t="s">
        <v>36</v>
      </c>
      <c r="AW12" s="79"/>
      <c r="AX12" s="78" t="s">
        <v>37</v>
      </c>
      <c r="AY12" s="81"/>
      <c r="AZ12" s="82" t="s">
        <v>38</v>
      </c>
      <c r="BA12" s="83"/>
      <c r="BB12" s="84" t="s">
        <v>39</v>
      </c>
      <c r="BC12" s="85"/>
      <c r="BE12" s="86" t="s">
        <v>40</v>
      </c>
    </row>
    <row r="13" spans="1:64" ht="15.75" customHeight="1">
      <c r="A13" s="87">
        <f>IF(B13&gt;"@",MAX(A12:A$12)+1,"")</f>
        <v>1</v>
      </c>
      <c r="B13" s="232" t="s">
        <v>53</v>
      </c>
      <c r="C13" s="89">
        <v>1</v>
      </c>
      <c r="D13" s="66">
        <f t="shared" si="2"/>
        <v>23.2</v>
      </c>
      <c r="E13" s="90">
        <v>1</v>
      </c>
      <c r="F13" s="93">
        <v>8</v>
      </c>
      <c r="G13" s="92" t="str">
        <f>IF($C13&lt;&gt;0,TEXT(G$10,"ддд"),"")</f>
        <v>Сб</v>
      </c>
      <c r="H13" s="92" t="str">
        <f t="shared" ref="H13:H35" si="7">IF($C13&lt;&gt;0,TEXT(H$10,"ддд"),"")</f>
        <v>Вс</v>
      </c>
      <c r="I13" s="92">
        <v>8</v>
      </c>
      <c r="J13" s="92">
        <v>8</v>
      </c>
      <c r="K13" s="93">
        <v>8</v>
      </c>
      <c r="L13" s="92">
        <v>8</v>
      </c>
      <c r="M13" s="92">
        <v>8</v>
      </c>
      <c r="N13" s="91"/>
      <c r="O13" s="92"/>
      <c r="P13" s="92">
        <v>8</v>
      </c>
      <c r="Q13" s="93">
        <v>8</v>
      </c>
      <c r="R13" s="93">
        <v>8</v>
      </c>
      <c r="S13" s="92">
        <v>8</v>
      </c>
      <c r="T13" s="92">
        <v>8</v>
      </c>
      <c r="U13" s="92"/>
      <c r="V13" s="92"/>
      <c r="W13" s="92">
        <v>8</v>
      </c>
      <c r="X13" s="93">
        <v>8</v>
      </c>
      <c r="Y13" s="93">
        <v>8</v>
      </c>
      <c r="Z13" s="92">
        <v>8</v>
      </c>
      <c r="AA13" s="92">
        <v>8</v>
      </c>
      <c r="AB13" s="92"/>
      <c r="AC13" s="92"/>
      <c r="AD13" s="92">
        <v>8</v>
      </c>
      <c r="AE13" s="93">
        <v>8</v>
      </c>
      <c r="AF13" s="93">
        <v>7</v>
      </c>
      <c r="AG13" s="93"/>
      <c r="AH13" s="92">
        <v>8</v>
      </c>
      <c r="AI13" s="92"/>
      <c r="AJ13" s="94"/>
      <c r="AK13" s="95">
        <f>IF(B13&lt;&gt;"",MROUND(SUM(F13:AJ13)/8,0.5),"")</f>
        <v>20</v>
      </c>
      <c r="AL13" s="72">
        <f>IF(SUM(F13:AJ13),SUM(F13:AJ13),"")</f>
        <v>159</v>
      </c>
      <c r="AM13" s="73">
        <f t="shared" ref="AM13:AM21" si="8">IFERROR(IF(B13&lt;&gt;"",ROUND(D13*AL13*E13,0),""),)</f>
        <v>3689</v>
      </c>
      <c r="AN13" s="17"/>
      <c r="AO13" s="96" t="str">
        <f t="shared" si="4"/>
        <v>Иванов Иван Иванович</v>
      </c>
      <c r="AP13" s="97"/>
      <c r="AQ13" s="98">
        <f t="shared" si="5"/>
        <v>23.20125786163522</v>
      </c>
      <c r="AR13" s="99">
        <f t="shared" si="6"/>
        <v>185.61006289308176</v>
      </c>
      <c r="AT13" s="100">
        <f>COUNTIF($F$12:$AJ$12,"Сб")+COUNTIF($F$12:$AJ$12,"Вс")</f>
        <v>10</v>
      </c>
      <c r="AU13" s="101">
        <f>COUNTIF($F$12:$AJ$12,L12)+COUNTIF($F$12:$AJ$12,M12)</f>
        <v>42</v>
      </c>
      <c r="AV13" s="100">
        <f>COUNTIF($F$12:$AJ$12,"П")</f>
        <v>0</v>
      </c>
      <c r="AW13" s="101">
        <f>COUNTIF($F$12:$AJ$12,X12)</f>
        <v>21</v>
      </c>
      <c r="AX13" s="102">
        <f>AK13</f>
        <v>20</v>
      </c>
      <c r="AY13" s="101">
        <f>COUNTIF($F$12:$AJ$12,G12)</f>
        <v>5</v>
      </c>
      <c r="AZ13" s="103">
        <f>COUNTIF($F$12:$AJ$12,"ПР")</f>
        <v>0</v>
      </c>
      <c r="BA13" s="104">
        <f>COUNTIF($F$12:$AJ$12,)</f>
        <v>0</v>
      </c>
      <c r="BB13" s="105">
        <f>SUM(AT13,AV13,AX13,AZ13)</f>
        <v>30</v>
      </c>
      <c r="BC13" s="106">
        <f>SUM(AK9,AU13,AW13,AY13,BA13)</f>
        <v>68</v>
      </c>
    </row>
    <row r="14" spans="1:64" ht="15.75" customHeight="1">
      <c r="A14" s="87">
        <f>IF(B14&gt;"@",MAX(A$12:A13)+1,"")</f>
        <v>2</v>
      </c>
      <c r="B14" s="233" t="s">
        <v>54</v>
      </c>
      <c r="C14" s="89">
        <v>1</v>
      </c>
      <c r="D14" s="66">
        <f t="shared" si="2"/>
        <v>23.2</v>
      </c>
      <c r="E14" s="90">
        <v>1</v>
      </c>
      <c r="F14" s="93">
        <v>8</v>
      </c>
      <c r="G14" s="92" t="str">
        <f t="shared" ref="G14:H35" si="9">IF($C14&lt;&gt;0,TEXT(G$10,"ддд"),"")</f>
        <v>Сб</v>
      </c>
      <c r="H14" s="92" t="str">
        <f t="shared" si="7"/>
        <v>Вс</v>
      </c>
      <c r="I14" s="92">
        <v>8</v>
      </c>
      <c r="J14" s="92">
        <v>8</v>
      </c>
      <c r="K14" s="93">
        <v>8</v>
      </c>
      <c r="L14" s="92">
        <v>8</v>
      </c>
      <c r="M14" s="92">
        <v>8</v>
      </c>
      <c r="N14" s="91"/>
      <c r="O14" s="92"/>
      <c r="P14" s="92">
        <v>8</v>
      </c>
      <c r="Q14" s="93">
        <v>8</v>
      </c>
      <c r="R14" s="93">
        <v>8</v>
      </c>
      <c r="S14" s="92">
        <v>8</v>
      </c>
      <c r="T14" s="92">
        <v>8</v>
      </c>
      <c r="U14" s="92"/>
      <c r="V14" s="92"/>
      <c r="W14" s="92">
        <v>8</v>
      </c>
      <c r="X14" s="93">
        <v>8</v>
      </c>
      <c r="Y14" s="93">
        <v>8</v>
      </c>
      <c r="Z14" s="92">
        <v>8</v>
      </c>
      <c r="AA14" s="92">
        <v>8</v>
      </c>
      <c r="AB14" s="92"/>
      <c r="AC14" s="92"/>
      <c r="AD14" s="92">
        <v>8</v>
      </c>
      <c r="AE14" s="93">
        <v>8</v>
      </c>
      <c r="AF14" s="93">
        <v>7</v>
      </c>
      <c r="AG14" s="93"/>
      <c r="AH14" s="92">
        <v>8</v>
      </c>
      <c r="AI14" s="92"/>
      <c r="AJ14" s="94"/>
      <c r="AK14" s="95">
        <f t="shared" ref="AK14:AK21" si="10">IF(B14&lt;&gt;"",MROUND(SUM(F14:AJ14)/8,0.5),"")</f>
        <v>20</v>
      </c>
      <c r="AL14" s="72">
        <f>IF(SUM(F14:AJ14),SUM(F14:AJ14),"")</f>
        <v>159</v>
      </c>
      <c r="AM14" s="73">
        <f t="shared" si="8"/>
        <v>3689</v>
      </c>
      <c r="AN14" s="17"/>
      <c r="AO14" s="108" t="str">
        <f t="shared" si="4"/>
        <v>Петров Пётр Петрович</v>
      </c>
      <c r="AP14" s="109"/>
      <c r="AQ14" s="110">
        <f t="shared" si="5"/>
        <v>23.20125786163522</v>
      </c>
      <c r="AR14" s="111">
        <f t="shared" si="6"/>
        <v>185.61006289308176</v>
      </c>
      <c r="AT14" s="100">
        <f>COUNTIF($F$14:$AJ$14,"Сб")+COUNTIF($F$14:$AJ$14,"Вс")</f>
        <v>2</v>
      </c>
      <c r="AU14" s="101">
        <f>COUNTIF($E$14:$AI$14,L12)+COUNTIF($E$14:$AI$14,M12)</f>
        <v>16</v>
      </c>
      <c r="AV14" s="100">
        <f>COUNTIF($E$14:$AI$14,"П")</f>
        <v>0</v>
      </c>
      <c r="AW14" s="101">
        <f>COUNTIF($E$14:$AI$14,F14)</f>
        <v>19</v>
      </c>
      <c r="AX14" s="100">
        <f>COUNTIF($E$14:$AI$14,"Р")</f>
        <v>0</v>
      </c>
      <c r="AY14" s="101">
        <f>COUNTIF($E$14:$AI$14,AD14)</f>
        <v>19</v>
      </c>
      <c r="AZ14" s="100">
        <f>COUNTIF($E$14:$AI$14,"ПР")</f>
        <v>0</v>
      </c>
      <c r="BA14" s="101">
        <f>COUNTIF($E$14:$AI$14,)</f>
        <v>0</v>
      </c>
      <c r="BB14" s="112">
        <f>SUM(AK14,AT14,AV14,AX14,AZ14)</f>
        <v>22</v>
      </c>
      <c r="BC14" s="113">
        <f>SUM(AK14,AU14,AW14,AY14,BA14)</f>
        <v>74</v>
      </c>
    </row>
    <row r="15" spans="1:64" ht="15.75" customHeight="1">
      <c r="A15" s="87">
        <f>IF(B15&gt;"@",MAX(A$12:A14)+1,"")</f>
        <v>3</v>
      </c>
      <c r="B15" s="233" t="s">
        <v>55</v>
      </c>
      <c r="C15" s="114">
        <v>2</v>
      </c>
      <c r="D15" s="66">
        <f t="shared" si="2"/>
        <v>29.49</v>
      </c>
      <c r="E15" s="90">
        <v>1</v>
      </c>
      <c r="F15" s="93">
        <v>8</v>
      </c>
      <c r="G15" s="92" t="str">
        <f t="shared" si="9"/>
        <v>Сб</v>
      </c>
      <c r="H15" s="92" t="str">
        <f t="shared" si="7"/>
        <v>Вс</v>
      </c>
      <c r="I15" s="92">
        <v>8</v>
      </c>
      <c r="J15" s="92">
        <v>8</v>
      </c>
      <c r="K15" s="93">
        <v>8</v>
      </c>
      <c r="L15" s="92">
        <v>8</v>
      </c>
      <c r="M15" s="92">
        <v>8</v>
      </c>
      <c r="N15" s="91"/>
      <c r="O15" s="92"/>
      <c r="P15" s="92">
        <v>8</v>
      </c>
      <c r="Q15" s="93">
        <v>8</v>
      </c>
      <c r="R15" s="93">
        <v>8</v>
      </c>
      <c r="S15" s="92">
        <v>8</v>
      </c>
      <c r="T15" s="92">
        <v>8</v>
      </c>
      <c r="U15" s="92"/>
      <c r="V15" s="92"/>
      <c r="W15" s="92">
        <v>8</v>
      </c>
      <c r="X15" s="93">
        <v>8</v>
      </c>
      <c r="Y15" s="93">
        <v>8</v>
      </c>
      <c r="Z15" s="92">
        <v>8</v>
      </c>
      <c r="AA15" s="92">
        <v>8</v>
      </c>
      <c r="AB15" s="92"/>
      <c r="AC15" s="92"/>
      <c r="AD15" s="92">
        <v>8</v>
      </c>
      <c r="AE15" s="93">
        <v>8</v>
      </c>
      <c r="AF15" s="93">
        <v>7</v>
      </c>
      <c r="AG15" s="93"/>
      <c r="AH15" s="92">
        <v>8</v>
      </c>
      <c r="AI15" s="92"/>
      <c r="AJ15" s="94"/>
      <c r="AK15" s="95">
        <f t="shared" si="10"/>
        <v>20</v>
      </c>
      <c r="AL15" s="72">
        <f t="shared" ref="AL15:AL21" si="11">IF(SUM(F15:AJ15),SUM(F15:AJ15),"")</f>
        <v>159</v>
      </c>
      <c r="AM15" s="73">
        <f t="shared" si="8"/>
        <v>4689</v>
      </c>
      <c r="AN15" s="17"/>
      <c r="AO15" s="108" t="str">
        <f t="shared" si="4"/>
        <v>Сидоров Сергей Сергеевич</v>
      </c>
      <c r="AP15" s="109"/>
      <c r="AQ15" s="110">
        <f t="shared" si="5"/>
        <v>29.490566037735849</v>
      </c>
      <c r="AR15" s="111">
        <f t="shared" si="6"/>
        <v>235.9245283018868</v>
      </c>
      <c r="AT15" s="100">
        <f>COUNTIF(F15:AJ15,"Сб")+COUNTIF(F15:AJ15,"Вс")</f>
        <v>2</v>
      </c>
      <c r="AV15" s="100">
        <f>COUNTIF(F15:AJ15,"П")</f>
        <v>0</v>
      </c>
      <c r="AX15" s="116">
        <f>AK15</f>
        <v>20</v>
      </c>
      <c r="BB15" s="105">
        <f>SUM(AT15,AV15,AX15,AZ15)</f>
        <v>22</v>
      </c>
    </row>
    <row r="16" spans="1:64" ht="15.75" customHeight="1">
      <c r="A16" s="87">
        <f>IF(B16&gt;"@",MAX(A$12:A15)+1,"")</f>
        <v>4</v>
      </c>
      <c r="B16" s="233" t="s">
        <v>56</v>
      </c>
      <c r="C16" s="89">
        <v>2</v>
      </c>
      <c r="D16" s="66">
        <f t="shared" si="2"/>
        <v>29.49</v>
      </c>
      <c r="E16" s="90">
        <v>1</v>
      </c>
      <c r="F16" s="93">
        <v>8</v>
      </c>
      <c r="G16" s="92" t="str">
        <f t="shared" si="9"/>
        <v>Сб</v>
      </c>
      <c r="H16" s="92" t="str">
        <f t="shared" si="7"/>
        <v>Вс</v>
      </c>
      <c r="I16" s="92">
        <v>8</v>
      </c>
      <c r="J16" s="92">
        <v>8</v>
      </c>
      <c r="K16" s="93">
        <v>8</v>
      </c>
      <c r="L16" s="92">
        <v>8</v>
      </c>
      <c r="M16" s="92">
        <v>8</v>
      </c>
      <c r="N16" s="91"/>
      <c r="O16" s="92"/>
      <c r="P16" s="92">
        <v>8</v>
      </c>
      <c r="Q16" s="93">
        <v>8</v>
      </c>
      <c r="R16" s="93">
        <v>8</v>
      </c>
      <c r="S16" s="92">
        <v>8</v>
      </c>
      <c r="T16" s="92">
        <v>8</v>
      </c>
      <c r="U16" s="92"/>
      <c r="V16" s="92"/>
      <c r="W16" s="92">
        <v>8</v>
      </c>
      <c r="X16" s="93">
        <v>8</v>
      </c>
      <c r="Y16" s="93">
        <v>8</v>
      </c>
      <c r="Z16" s="92">
        <v>8</v>
      </c>
      <c r="AA16" s="92">
        <v>8</v>
      </c>
      <c r="AB16" s="92"/>
      <c r="AC16" s="92"/>
      <c r="AD16" s="92">
        <v>8</v>
      </c>
      <c r="AE16" s="93">
        <v>8</v>
      </c>
      <c r="AF16" s="93">
        <v>7</v>
      </c>
      <c r="AG16" s="93"/>
      <c r="AH16" s="92">
        <v>8</v>
      </c>
      <c r="AI16" s="92"/>
      <c r="AJ16" s="94"/>
      <c r="AK16" s="95">
        <f t="shared" si="10"/>
        <v>20</v>
      </c>
      <c r="AL16" s="72">
        <f t="shared" si="11"/>
        <v>159</v>
      </c>
      <c r="AM16" s="73">
        <f t="shared" si="8"/>
        <v>4689</v>
      </c>
      <c r="AN16" s="17"/>
      <c r="AO16" s="108" t="str">
        <f t="shared" si="4"/>
        <v>Иваненко Илья  Иванович</v>
      </c>
      <c r="AP16" s="109"/>
      <c r="AQ16" s="110">
        <f t="shared" si="5"/>
        <v>29.490566037735849</v>
      </c>
      <c r="AR16" s="111">
        <f t="shared" si="6"/>
        <v>235.9245283018868</v>
      </c>
      <c r="AT16" s="100">
        <f t="shared" ref="AT16:AT40" si="12">COUNTIF(F16:AJ16,"Сб")+COUNTIF(F16:AJ16,"Вс")</f>
        <v>2</v>
      </c>
      <c r="AV16" s="100">
        <f t="shared" ref="AV16:AV40" si="13">COUNTIF(F16:AJ16,"П")</f>
        <v>0</v>
      </c>
      <c r="AX16" s="116">
        <f t="shared" ref="AX16:AX40" si="14">AK16</f>
        <v>20</v>
      </c>
      <c r="BB16" s="105">
        <f t="shared" ref="BB16:BB40" si="15">SUM(AT16,AV16,AX16,AZ16)</f>
        <v>22</v>
      </c>
    </row>
    <row r="17" spans="1:55" ht="15.75" customHeight="1">
      <c r="A17" s="87">
        <f>IF(B17&gt;"@",MAX(A$12:A16)+1,"")</f>
        <v>5</v>
      </c>
      <c r="B17" s="233" t="s">
        <v>57</v>
      </c>
      <c r="C17" s="89">
        <v>3</v>
      </c>
      <c r="D17" s="66">
        <f t="shared" si="2"/>
        <v>31.56</v>
      </c>
      <c r="E17" s="90">
        <v>1</v>
      </c>
      <c r="F17" s="93">
        <v>8</v>
      </c>
      <c r="G17" s="92" t="str">
        <f t="shared" si="9"/>
        <v>Сб</v>
      </c>
      <c r="H17" s="92" t="str">
        <f t="shared" si="7"/>
        <v>Вс</v>
      </c>
      <c r="I17" s="92">
        <v>8</v>
      </c>
      <c r="J17" s="92">
        <v>8</v>
      </c>
      <c r="K17" s="93">
        <v>8</v>
      </c>
      <c r="L17" s="92">
        <v>8</v>
      </c>
      <c r="M17" s="92">
        <v>8</v>
      </c>
      <c r="N17" s="91"/>
      <c r="O17" s="92"/>
      <c r="P17" s="92">
        <v>8</v>
      </c>
      <c r="Q17" s="93">
        <v>8</v>
      </c>
      <c r="R17" s="93">
        <v>8</v>
      </c>
      <c r="S17" s="92">
        <v>8</v>
      </c>
      <c r="T17" s="92">
        <v>8</v>
      </c>
      <c r="U17" s="92"/>
      <c r="V17" s="92"/>
      <c r="W17" s="92">
        <v>8</v>
      </c>
      <c r="X17" s="93">
        <v>8</v>
      </c>
      <c r="Y17" s="93">
        <v>8</v>
      </c>
      <c r="Z17" s="92">
        <v>8</v>
      </c>
      <c r="AA17" s="92">
        <v>8</v>
      </c>
      <c r="AB17" s="92"/>
      <c r="AC17" s="92"/>
      <c r="AD17" s="92">
        <v>8</v>
      </c>
      <c r="AE17" s="93">
        <v>8</v>
      </c>
      <c r="AF17" s="93">
        <v>7</v>
      </c>
      <c r="AG17" s="93"/>
      <c r="AH17" s="92">
        <v>8</v>
      </c>
      <c r="AI17" s="92"/>
      <c r="AJ17" s="94"/>
      <c r="AK17" s="95">
        <f t="shared" si="10"/>
        <v>20</v>
      </c>
      <c r="AL17" s="72">
        <f t="shared" si="11"/>
        <v>159</v>
      </c>
      <c r="AM17" s="73">
        <f t="shared" si="8"/>
        <v>5018</v>
      </c>
      <c r="AN17" s="17"/>
      <c r="AO17" s="96" t="str">
        <f t="shared" si="4"/>
        <v>Петренко Павел Павлович</v>
      </c>
      <c r="AP17" s="97"/>
      <c r="AQ17" s="76">
        <f t="shared" si="5"/>
        <v>31.559748427672957</v>
      </c>
      <c r="AR17" s="77">
        <f t="shared" si="6"/>
        <v>252.47798742138366</v>
      </c>
      <c r="AT17" s="100">
        <f t="shared" si="12"/>
        <v>2</v>
      </c>
      <c r="AV17" s="100">
        <f t="shared" si="13"/>
        <v>0</v>
      </c>
      <c r="AX17" s="116">
        <f t="shared" si="14"/>
        <v>20</v>
      </c>
      <c r="BB17" s="105">
        <f t="shared" si="15"/>
        <v>22</v>
      </c>
    </row>
    <row r="18" spans="1:55" ht="15.75" customHeight="1">
      <c r="A18" s="87">
        <f>IF(B18&gt;"@",MAX(A$12:A17)+1,"")</f>
        <v>6</v>
      </c>
      <c r="B18" s="233" t="s">
        <v>58</v>
      </c>
      <c r="C18" s="89">
        <v>4</v>
      </c>
      <c r="D18" s="66">
        <f t="shared" si="2"/>
        <v>35.06</v>
      </c>
      <c r="E18" s="90">
        <v>1</v>
      </c>
      <c r="F18" s="93">
        <v>8</v>
      </c>
      <c r="G18" s="92" t="str">
        <f t="shared" si="9"/>
        <v>Сб</v>
      </c>
      <c r="H18" s="92" t="str">
        <f t="shared" si="7"/>
        <v>Вс</v>
      </c>
      <c r="I18" s="92">
        <v>8</v>
      </c>
      <c r="J18" s="92">
        <v>8</v>
      </c>
      <c r="K18" s="93">
        <v>8</v>
      </c>
      <c r="L18" s="92">
        <v>8</v>
      </c>
      <c r="M18" s="92">
        <v>8</v>
      </c>
      <c r="N18" s="91"/>
      <c r="O18" s="92"/>
      <c r="P18" s="92">
        <v>8</v>
      </c>
      <c r="Q18" s="93">
        <v>8</v>
      </c>
      <c r="R18" s="93">
        <v>8</v>
      </c>
      <c r="S18" s="92">
        <v>8</v>
      </c>
      <c r="T18" s="92">
        <v>8</v>
      </c>
      <c r="U18" s="92"/>
      <c r="V18" s="92"/>
      <c r="W18" s="92">
        <v>8</v>
      </c>
      <c r="X18" s="93">
        <v>8</v>
      </c>
      <c r="Y18" s="93">
        <v>8</v>
      </c>
      <c r="Z18" s="92">
        <v>8</v>
      </c>
      <c r="AA18" s="92">
        <v>8</v>
      </c>
      <c r="AB18" s="92"/>
      <c r="AC18" s="92"/>
      <c r="AD18" s="92">
        <v>8</v>
      </c>
      <c r="AE18" s="93">
        <v>8</v>
      </c>
      <c r="AF18" s="93">
        <v>7</v>
      </c>
      <c r="AG18" s="93"/>
      <c r="AH18" s="92">
        <v>8</v>
      </c>
      <c r="AI18" s="92"/>
      <c r="AJ18" s="94"/>
      <c r="AK18" s="95">
        <f t="shared" si="10"/>
        <v>20</v>
      </c>
      <c r="AL18" s="72">
        <f t="shared" si="11"/>
        <v>159</v>
      </c>
      <c r="AM18" s="73">
        <f t="shared" si="8"/>
        <v>5575</v>
      </c>
      <c r="AN18" s="17"/>
      <c r="AO18" s="96" t="str">
        <f t="shared" si="4"/>
        <v>Сергиенко Валерий Николаевич</v>
      </c>
      <c r="AP18" s="97"/>
      <c r="AQ18" s="98">
        <f t="shared" si="5"/>
        <v>35.062893081761004</v>
      </c>
      <c r="AR18" s="99">
        <f t="shared" si="6"/>
        <v>280.50314465408803</v>
      </c>
      <c r="AT18" s="100">
        <f t="shared" si="12"/>
        <v>2</v>
      </c>
      <c r="AV18" s="100">
        <f t="shared" si="13"/>
        <v>0</v>
      </c>
      <c r="AX18" s="116">
        <f t="shared" si="14"/>
        <v>20</v>
      </c>
      <c r="BB18" s="105">
        <f t="shared" si="15"/>
        <v>22</v>
      </c>
    </row>
    <row r="19" spans="1:55" ht="15.75" customHeight="1">
      <c r="A19" s="87">
        <f>IF(B19&gt;"@",MAX(A$12:A18)+1,"")</f>
        <v>7</v>
      </c>
      <c r="B19" s="233" t="s">
        <v>59</v>
      </c>
      <c r="C19" s="89">
        <v>4</v>
      </c>
      <c r="D19" s="66">
        <f t="shared" si="2"/>
        <v>35.06</v>
      </c>
      <c r="E19" s="90">
        <v>1</v>
      </c>
      <c r="F19" s="93">
        <v>8</v>
      </c>
      <c r="G19" s="92" t="str">
        <f t="shared" si="9"/>
        <v>Сб</v>
      </c>
      <c r="H19" s="92" t="str">
        <f t="shared" si="7"/>
        <v>Вс</v>
      </c>
      <c r="I19" s="92">
        <v>8</v>
      </c>
      <c r="J19" s="92">
        <v>8</v>
      </c>
      <c r="K19" s="93">
        <v>8</v>
      </c>
      <c r="L19" s="92">
        <v>8</v>
      </c>
      <c r="M19" s="92">
        <v>8</v>
      </c>
      <c r="N19" s="91"/>
      <c r="O19" s="92"/>
      <c r="P19" s="92">
        <v>8</v>
      </c>
      <c r="Q19" s="93">
        <v>8</v>
      </c>
      <c r="R19" s="93">
        <v>8</v>
      </c>
      <c r="S19" s="92">
        <v>8</v>
      </c>
      <c r="T19" s="92">
        <v>8</v>
      </c>
      <c r="U19" s="92"/>
      <c r="V19" s="92"/>
      <c r="W19" s="92">
        <v>8</v>
      </c>
      <c r="X19" s="93">
        <v>8</v>
      </c>
      <c r="Y19" s="93">
        <v>8</v>
      </c>
      <c r="Z19" s="92">
        <v>8</v>
      </c>
      <c r="AA19" s="92">
        <v>8</v>
      </c>
      <c r="AB19" s="92"/>
      <c r="AC19" s="92"/>
      <c r="AD19" s="92">
        <v>8</v>
      </c>
      <c r="AE19" s="93">
        <v>8</v>
      </c>
      <c r="AF19" s="93">
        <v>7</v>
      </c>
      <c r="AG19" s="93"/>
      <c r="AH19" s="92">
        <v>8</v>
      </c>
      <c r="AI19" s="92"/>
      <c r="AJ19" s="118"/>
      <c r="AK19" s="95">
        <f t="shared" si="10"/>
        <v>20</v>
      </c>
      <c r="AL19" s="72">
        <f t="shared" si="11"/>
        <v>159</v>
      </c>
      <c r="AM19" s="73">
        <f t="shared" si="8"/>
        <v>5575</v>
      </c>
      <c r="AN19" s="17"/>
      <c r="AO19" s="96" t="str">
        <f t="shared" si="4"/>
        <v>Травкин Сергей Петрович</v>
      </c>
      <c r="AP19" s="97"/>
      <c r="AQ19" s="98">
        <f t="shared" si="5"/>
        <v>35.062893081761004</v>
      </c>
      <c r="AR19" s="77">
        <f t="shared" si="6"/>
        <v>280.50314465408803</v>
      </c>
      <c r="AT19" s="100">
        <f t="shared" si="12"/>
        <v>2</v>
      </c>
      <c r="AV19" s="100">
        <f t="shared" si="13"/>
        <v>0</v>
      </c>
      <c r="AX19" s="116">
        <f t="shared" si="14"/>
        <v>20</v>
      </c>
      <c r="BB19" s="105">
        <f t="shared" si="15"/>
        <v>22</v>
      </c>
    </row>
    <row r="20" spans="1:55" ht="15.75" customHeight="1">
      <c r="A20" s="87">
        <f>IF(B20&gt;"@",MAX(A$12:A19)+1,"")</f>
        <v>8</v>
      </c>
      <c r="B20" s="233" t="s">
        <v>60</v>
      </c>
      <c r="C20" s="89">
        <v>3</v>
      </c>
      <c r="D20" s="66">
        <f t="shared" si="2"/>
        <v>31.56</v>
      </c>
      <c r="E20" s="90">
        <v>1</v>
      </c>
      <c r="F20" s="93">
        <v>8</v>
      </c>
      <c r="G20" s="92" t="str">
        <f t="shared" si="9"/>
        <v>Сб</v>
      </c>
      <c r="H20" s="92" t="str">
        <f t="shared" si="7"/>
        <v>Вс</v>
      </c>
      <c r="I20" s="92">
        <v>8</v>
      </c>
      <c r="J20" s="92">
        <v>8</v>
      </c>
      <c r="K20" s="93">
        <v>8</v>
      </c>
      <c r="L20" s="92">
        <v>8</v>
      </c>
      <c r="M20" s="92">
        <v>8</v>
      </c>
      <c r="N20" s="91"/>
      <c r="O20" s="92"/>
      <c r="P20" s="92">
        <v>8</v>
      </c>
      <c r="Q20" s="93">
        <v>8</v>
      </c>
      <c r="R20" s="93">
        <v>8</v>
      </c>
      <c r="S20" s="92">
        <v>8</v>
      </c>
      <c r="T20" s="92">
        <v>8</v>
      </c>
      <c r="U20" s="92"/>
      <c r="V20" s="92"/>
      <c r="W20" s="92">
        <v>8</v>
      </c>
      <c r="X20" s="93">
        <v>8</v>
      </c>
      <c r="Y20" s="93">
        <v>8</v>
      </c>
      <c r="Z20" s="92">
        <v>8</v>
      </c>
      <c r="AA20" s="92">
        <v>8</v>
      </c>
      <c r="AB20" s="92"/>
      <c r="AC20" s="92"/>
      <c r="AD20" s="92">
        <v>8</v>
      </c>
      <c r="AE20" s="93">
        <v>8</v>
      </c>
      <c r="AF20" s="93">
        <v>7</v>
      </c>
      <c r="AG20" s="93"/>
      <c r="AH20" s="92">
        <v>8</v>
      </c>
      <c r="AI20" s="92"/>
      <c r="AJ20" s="118"/>
      <c r="AK20" s="95">
        <f t="shared" si="10"/>
        <v>20</v>
      </c>
      <c r="AL20" s="72">
        <f t="shared" si="11"/>
        <v>159</v>
      </c>
      <c r="AM20" s="73">
        <f t="shared" si="8"/>
        <v>5018</v>
      </c>
      <c r="AN20" s="17"/>
      <c r="AO20" s="96" t="str">
        <f t="shared" si="4"/>
        <v>Пономарёв Олег Олегович</v>
      </c>
      <c r="AP20" s="97"/>
      <c r="AQ20" s="98">
        <f t="shared" si="5"/>
        <v>31.559748427672957</v>
      </c>
      <c r="AR20" s="99">
        <f t="shared" si="6"/>
        <v>252.47798742138366</v>
      </c>
      <c r="AT20" s="100">
        <f t="shared" si="12"/>
        <v>2</v>
      </c>
      <c r="AV20" s="100">
        <f t="shared" si="13"/>
        <v>0</v>
      </c>
      <c r="AX20" s="116">
        <f t="shared" si="14"/>
        <v>20</v>
      </c>
      <c r="BB20" s="105">
        <f t="shared" si="15"/>
        <v>22</v>
      </c>
    </row>
    <row r="21" spans="1:55" ht="15.75" customHeight="1">
      <c r="A21" s="87">
        <f>IF(B21&gt;"@",MAX(A$12:A20)+1,"")</f>
        <v>9</v>
      </c>
      <c r="B21" s="233" t="s">
        <v>61</v>
      </c>
      <c r="C21" s="89">
        <v>3</v>
      </c>
      <c r="D21" s="66">
        <f t="shared" si="2"/>
        <v>31.56</v>
      </c>
      <c r="E21" s="119">
        <v>1</v>
      </c>
      <c r="F21" s="93">
        <v>8</v>
      </c>
      <c r="G21" s="92" t="str">
        <f t="shared" si="9"/>
        <v>Сб</v>
      </c>
      <c r="H21" s="92" t="str">
        <f t="shared" si="7"/>
        <v>Вс</v>
      </c>
      <c r="I21" s="92">
        <v>8</v>
      </c>
      <c r="J21" s="92">
        <v>8</v>
      </c>
      <c r="K21" s="93">
        <v>8</v>
      </c>
      <c r="L21" s="92">
        <v>8</v>
      </c>
      <c r="M21" s="92">
        <v>8</v>
      </c>
      <c r="N21" s="91"/>
      <c r="O21" s="92"/>
      <c r="P21" s="92">
        <v>8</v>
      </c>
      <c r="Q21" s="93">
        <v>8</v>
      </c>
      <c r="R21" s="93">
        <v>8</v>
      </c>
      <c r="S21" s="92">
        <v>8</v>
      </c>
      <c r="T21" s="92">
        <v>8</v>
      </c>
      <c r="U21" s="92"/>
      <c r="V21" s="92"/>
      <c r="W21" s="92">
        <v>8</v>
      </c>
      <c r="X21" s="93">
        <v>8</v>
      </c>
      <c r="Y21" s="93">
        <v>8</v>
      </c>
      <c r="Z21" s="92">
        <v>8</v>
      </c>
      <c r="AA21" s="92">
        <v>8</v>
      </c>
      <c r="AB21" s="92"/>
      <c r="AC21" s="92"/>
      <c r="AD21" s="92">
        <v>8</v>
      </c>
      <c r="AE21" s="93">
        <v>8</v>
      </c>
      <c r="AF21" s="93">
        <v>7</v>
      </c>
      <c r="AG21" s="93"/>
      <c r="AH21" s="92">
        <v>8</v>
      </c>
      <c r="AI21" s="92"/>
      <c r="AJ21" s="118"/>
      <c r="AK21" s="95">
        <f t="shared" si="10"/>
        <v>20</v>
      </c>
      <c r="AL21" s="72">
        <f t="shared" si="11"/>
        <v>159</v>
      </c>
      <c r="AM21" s="73">
        <f t="shared" si="8"/>
        <v>5018</v>
      </c>
      <c r="AN21" s="17"/>
      <c r="AO21" s="96" t="str">
        <f t="shared" si="4"/>
        <v>Щеглов Василий Николаевич</v>
      </c>
      <c r="AP21" s="109"/>
      <c r="AQ21" s="110">
        <f t="shared" si="5"/>
        <v>31.559748427672957</v>
      </c>
      <c r="AR21" s="111">
        <f t="shared" si="6"/>
        <v>252.47798742138366</v>
      </c>
      <c r="AT21" s="100">
        <f t="shared" si="12"/>
        <v>2</v>
      </c>
      <c r="AV21" s="100">
        <f t="shared" si="13"/>
        <v>0</v>
      </c>
      <c r="AX21" s="116">
        <f t="shared" si="14"/>
        <v>20</v>
      </c>
      <c r="BB21" s="105">
        <f t="shared" si="15"/>
        <v>22</v>
      </c>
    </row>
    <row r="22" spans="1:55" ht="15.75" customHeight="1">
      <c r="A22" s="120">
        <f>IF(B22&lt;&gt;"",COUNT(A13:A21,""))</f>
        <v>9</v>
      </c>
      <c r="B22" s="121" t="s">
        <v>67</v>
      </c>
      <c r="C22" s="122"/>
      <c r="D22" s="123"/>
      <c r="E22" s="124"/>
      <c r="F22" s="125"/>
      <c r="G22" s="126" t="str">
        <f t="shared" si="9"/>
        <v/>
      </c>
      <c r="H22" s="127" t="str">
        <f t="shared" si="7"/>
        <v/>
      </c>
      <c r="I22" s="128"/>
      <c r="J22" s="128"/>
      <c r="K22" s="126"/>
      <c r="L22" s="128"/>
      <c r="M22" s="129"/>
      <c r="N22" s="115"/>
      <c r="O22" s="130"/>
      <c r="P22" s="129"/>
      <c r="Q22" s="129"/>
      <c r="R22" s="131"/>
      <c r="S22" s="129"/>
      <c r="T22" s="129"/>
      <c r="U22" s="117"/>
      <c r="V22" s="130"/>
      <c r="W22" s="129"/>
      <c r="X22" s="129"/>
      <c r="Y22" s="131"/>
      <c r="Z22" s="129"/>
      <c r="AA22" s="129"/>
      <c r="AB22" s="115"/>
      <c r="AC22" s="130"/>
      <c r="AD22" s="129"/>
      <c r="AE22" s="129"/>
      <c r="AF22" s="131"/>
      <c r="AG22" s="129"/>
      <c r="AH22" s="129"/>
      <c r="AI22" s="115"/>
      <c r="AJ22" s="132"/>
      <c r="AK22" s="237">
        <f>IF(SUM(AK13:AK21),SUM(AK13:AK21),"")</f>
        <v>180</v>
      </c>
      <c r="AL22" s="236">
        <f>IF(SUM(AL13:AL21),SUM(AL13:AL21),"")</f>
        <v>1431</v>
      </c>
      <c r="AM22" s="135">
        <f>IF(SUM(AM13:AM21),SUM(AM13:AM21),"")</f>
        <v>42960</v>
      </c>
      <c r="AN22" s="17"/>
      <c r="AO22" s="96" t="str">
        <f t="shared" si="4"/>
        <v>Разом Штатные</v>
      </c>
      <c r="AP22" s="109"/>
      <c r="AQ22" s="110">
        <f t="shared" si="5"/>
        <v>30.020964360587001</v>
      </c>
      <c r="AR22" s="111">
        <f t="shared" si="6"/>
        <v>240.16771488469601</v>
      </c>
      <c r="AT22" s="136">
        <f t="shared" si="12"/>
        <v>0</v>
      </c>
      <c r="AU22" s="137"/>
      <c r="AV22" s="136">
        <f t="shared" si="13"/>
        <v>0</v>
      </c>
      <c r="AW22" s="137"/>
      <c r="AX22" s="138">
        <f t="shared" si="14"/>
        <v>180</v>
      </c>
      <c r="AY22" s="137"/>
      <c r="AZ22" s="137"/>
      <c r="BA22" s="137"/>
      <c r="BB22" s="105">
        <f t="shared" si="15"/>
        <v>180</v>
      </c>
    </row>
    <row r="23" spans="1:55" ht="15" customHeight="1">
      <c r="A23" s="139"/>
      <c r="B23" s="140"/>
      <c r="C23" s="122"/>
      <c r="D23" s="123"/>
      <c r="E23" s="124"/>
      <c r="F23" s="125"/>
      <c r="G23" s="126" t="str">
        <f t="shared" si="9"/>
        <v/>
      </c>
      <c r="H23" s="127" t="str">
        <f t="shared" si="7"/>
        <v/>
      </c>
      <c r="I23" s="128"/>
      <c r="J23" s="128"/>
      <c r="K23" s="126"/>
      <c r="L23" s="128"/>
      <c r="M23" s="129"/>
      <c r="N23" s="115"/>
      <c r="O23" s="130"/>
      <c r="P23" s="129"/>
      <c r="Q23" s="129"/>
      <c r="R23" s="131"/>
      <c r="S23" s="129"/>
      <c r="T23" s="129"/>
      <c r="U23" s="117"/>
      <c r="V23" s="130"/>
      <c r="W23" s="129"/>
      <c r="X23" s="129"/>
      <c r="Y23" s="131"/>
      <c r="Z23" s="129"/>
      <c r="AA23" s="129"/>
      <c r="AB23" s="115"/>
      <c r="AC23" s="130"/>
      <c r="AD23" s="129"/>
      <c r="AE23" s="129"/>
      <c r="AF23" s="131"/>
      <c r="AG23" s="129"/>
      <c r="AH23" s="129"/>
      <c r="AI23" s="115"/>
      <c r="AJ23" s="132"/>
      <c r="AK23" s="71" t="str">
        <f>IF(COUNT(F23:AJ23),COUNT(F23:AJ23),"")</f>
        <v/>
      </c>
      <c r="AL23" s="72" t="str">
        <f>IF(SUM(F23:AJ23),SUM(F23:AJ23),"")</f>
        <v/>
      </c>
      <c r="AM23" s="73"/>
      <c r="AN23" s="17"/>
      <c r="AO23" s="96" t="str">
        <f t="shared" si="4"/>
        <v/>
      </c>
      <c r="AP23" s="109"/>
      <c r="AQ23" s="110" t="str">
        <f t="shared" si="5"/>
        <v/>
      </c>
      <c r="AR23" s="111" t="str">
        <f t="shared" si="6"/>
        <v/>
      </c>
      <c r="AT23" s="100">
        <f t="shared" si="12"/>
        <v>0</v>
      </c>
      <c r="AV23" s="100">
        <f t="shared" si="13"/>
        <v>0</v>
      </c>
      <c r="AX23" s="116" t="str">
        <f t="shared" si="14"/>
        <v/>
      </c>
      <c r="BB23" s="105">
        <f t="shared" si="15"/>
        <v>0</v>
      </c>
    </row>
    <row r="24" spans="1:55" ht="15.75" customHeight="1">
      <c r="A24" s="141" t="s">
        <v>41</v>
      </c>
      <c r="B24" s="142" t="s">
        <v>42</v>
      </c>
      <c r="C24" s="143"/>
      <c r="D24" s="144"/>
      <c r="E24" s="67"/>
      <c r="F24" s="145"/>
      <c r="G24" s="146" t="str">
        <f t="shared" si="9"/>
        <v/>
      </c>
      <c r="H24" s="147" t="str">
        <f t="shared" si="7"/>
        <v/>
      </c>
      <c r="I24" s="145"/>
      <c r="J24" s="145"/>
      <c r="K24" s="146"/>
      <c r="L24" s="145"/>
      <c r="M24" s="145"/>
      <c r="N24" s="146"/>
      <c r="O24" s="147"/>
      <c r="P24" s="145"/>
      <c r="Q24" s="145"/>
      <c r="R24" s="146"/>
      <c r="S24" s="145"/>
      <c r="T24" s="145"/>
      <c r="U24" s="145"/>
      <c r="V24" s="147"/>
      <c r="W24" s="145"/>
      <c r="X24" s="145"/>
      <c r="Y24" s="146"/>
      <c r="Z24" s="145"/>
      <c r="AA24" s="145"/>
      <c r="AB24" s="146"/>
      <c r="AC24" s="147"/>
      <c r="AD24" s="145"/>
      <c r="AE24" s="145"/>
      <c r="AF24" s="146"/>
      <c r="AG24" s="145"/>
      <c r="AH24" s="145"/>
      <c r="AI24" s="146"/>
      <c r="AJ24" s="148"/>
      <c r="AK24" s="71"/>
      <c r="AL24" s="72"/>
      <c r="AM24" s="149"/>
      <c r="AN24" s="17"/>
      <c r="AO24" s="96" t="str">
        <f t="shared" si="4"/>
        <v xml:space="preserve">По договору ЦП </v>
      </c>
      <c r="AP24" s="109"/>
      <c r="AQ24" s="110" t="str">
        <f t="shared" si="5"/>
        <v/>
      </c>
      <c r="AR24" s="111" t="str">
        <f t="shared" si="6"/>
        <v/>
      </c>
      <c r="AT24" s="100">
        <f t="shared" si="12"/>
        <v>0</v>
      </c>
      <c r="AV24" s="100">
        <f t="shared" si="13"/>
        <v>0</v>
      </c>
      <c r="AX24" s="116">
        <f t="shared" si="14"/>
        <v>0</v>
      </c>
      <c r="BB24" s="105">
        <f t="shared" si="15"/>
        <v>0</v>
      </c>
    </row>
    <row r="25" spans="1:55" ht="15.75" customHeight="1">
      <c r="A25" s="150">
        <f>IF(B25&gt;"@",MAX(A$12:A24)+1,"")</f>
        <v>10</v>
      </c>
      <c r="B25" s="234" t="s">
        <v>62</v>
      </c>
      <c r="C25" s="89">
        <v>3</v>
      </c>
      <c r="D25" s="66">
        <f>IFERROR(IF(C25&lt;&gt;"",CHOOSE(C25,$B$53,$B$54,$B$55,$B$56,$B$57,$B$58),""),)</f>
        <v>31.56</v>
      </c>
      <c r="E25" s="90">
        <v>1</v>
      </c>
      <c r="F25" s="93">
        <v>8</v>
      </c>
      <c r="G25" s="92" t="str">
        <f t="shared" si="9"/>
        <v>Сб</v>
      </c>
      <c r="H25" s="92" t="str">
        <f t="shared" si="7"/>
        <v>Вс</v>
      </c>
      <c r="I25" s="92">
        <v>8</v>
      </c>
      <c r="J25" s="92">
        <v>8</v>
      </c>
      <c r="K25" s="93">
        <v>8</v>
      </c>
      <c r="L25" s="92">
        <v>8</v>
      </c>
      <c r="M25" s="92">
        <v>8</v>
      </c>
      <c r="N25" s="91"/>
      <c r="O25" s="92"/>
      <c r="P25" s="92">
        <v>8</v>
      </c>
      <c r="Q25" s="93">
        <v>8</v>
      </c>
      <c r="R25" s="93">
        <v>8</v>
      </c>
      <c r="S25" s="92">
        <v>8</v>
      </c>
      <c r="T25" s="92">
        <v>8</v>
      </c>
      <c r="U25" s="92"/>
      <c r="V25" s="92"/>
      <c r="W25" s="92">
        <v>8</v>
      </c>
      <c r="X25" s="93">
        <v>8</v>
      </c>
      <c r="Y25" s="93">
        <v>8</v>
      </c>
      <c r="Z25" s="92">
        <v>8</v>
      </c>
      <c r="AA25" s="92">
        <v>8</v>
      </c>
      <c r="AB25" s="92"/>
      <c r="AC25" s="92"/>
      <c r="AD25" s="92">
        <v>8</v>
      </c>
      <c r="AE25" s="93">
        <v>8</v>
      </c>
      <c r="AF25" s="93">
        <v>7</v>
      </c>
      <c r="AG25" s="93"/>
      <c r="AH25" s="92">
        <v>8</v>
      </c>
      <c r="AI25" s="92"/>
      <c r="AJ25" s="118"/>
      <c r="AK25" s="95">
        <f>IF(B25&lt;&gt;"",MROUND(SUM(F25:AJ25)/8,0.5),"")</f>
        <v>20</v>
      </c>
      <c r="AL25" s="72">
        <f>IF(SUM(F25:AJ25),SUM(F25:AJ25),"")</f>
        <v>159</v>
      </c>
      <c r="AM25" s="73">
        <f>IFERROR(IF(B25&lt;&gt;"",ROUND(D25*AL25*E25,0),""),)</f>
        <v>5018</v>
      </c>
      <c r="AN25" s="17"/>
      <c r="AO25" s="96" t="str">
        <f t="shared" si="4"/>
        <v>Синичкин Виктор викторовичч</v>
      </c>
      <c r="AP25" s="109"/>
      <c r="AQ25" s="110">
        <f t="shared" si="5"/>
        <v>31.559748427672957</v>
      </c>
      <c r="AR25" s="111">
        <f t="shared" si="6"/>
        <v>252.47798742138366</v>
      </c>
      <c r="AT25" s="100">
        <f t="shared" si="12"/>
        <v>2</v>
      </c>
      <c r="AV25" s="100">
        <f t="shared" si="13"/>
        <v>0</v>
      </c>
      <c r="AX25" s="116">
        <f t="shared" si="14"/>
        <v>20</v>
      </c>
      <c r="BB25" s="105">
        <f t="shared" si="15"/>
        <v>22</v>
      </c>
    </row>
    <row r="26" spans="1:55" s="16" customFormat="1" ht="15.75" customHeight="1">
      <c r="A26" s="150">
        <f>IF(B26&gt;"@",MAX(A$12:A25)+1,"")</f>
        <v>11</v>
      </c>
      <c r="B26" s="234" t="s">
        <v>63</v>
      </c>
      <c r="C26" s="89">
        <v>3</v>
      </c>
      <c r="D26" s="66">
        <f>IFERROR(IF(C26&lt;&gt;"",CHOOSE(C26,$B$53,$B$54,$B$55,$B$56,$B$57,$B$58),""),)</f>
        <v>31.56</v>
      </c>
      <c r="E26" s="90">
        <v>1</v>
      </c>
      <c r="F26" s="93">
        <v>8</v>
      </c>
      <c r="G26" s="92" t="str">
        <f t="shared" si="9"/>
        <v>Сб</v>
      </c>
      <c r="H26" s="92" t="str">
        <f t="shared" si="7"/>
        <v>Вс</v>
      </c>
      <c r="I26" s="92">
        <v>8</v>
      </c>
      <c r="J26" s="92">
        <v>8</v>
      </c>
      <c r="K26" s="93">
        <v>8</v>
      </c>
      <c r="L26" s="92">
        <v>8</v>
      </c>
      <c r="M26" s="92">
        <v>8</v>
      </c>
      <c r="N26" s="91"/>
      <c r="O26" s="92"/>
      <c r="P26" s="92">
        <v>8</v>
      </c>
      <c r="Q26" s="93">
        <v>8</v>
      </c>
      <c r="R26" s="93">
        <v>8</v>
      </c>
      <c r="S26" s="92">
        <v>8</v>
      </c>
      <c r="T26" s="92">
        <v>8</v>
      </c>
      <c r="U26" s="92"/>
      <c r="V26" s="92"/>
      <c r="W26" s="92">
        <v>8</v>
      </c>
      <c r="X26" s="93">
        <v>8</v>
      </c>
      <c r="Y26" s="93">
        <v>8</v>
      </c>
      <c r="Z26" s="92">
        <v>8</v>
      </c>
      <c r="AA26" s="92">
        <v>8</v>
      </c>
      <c r="AB26" s="92"/>
      <c r="AC26" s="92"/>
      <c r="AD26" s="92">
        <v>8</v>
      </c>
      <c r="AE26" s="93">
        <v>8</v>
      </c>
      <c r="AF26" s="93">
        <v>7</v>
      </c>
      <c r="AG26" s="93"/>
      <c r="AH26" s="92">
        <v>8</v>
      </c>
      <c r="AI26" s="92"/>
      <c r="AJ26" s="118"/>
      <c r="AK26" s="95">
        <f>IF(B26&lt;&gt;"",MROUND(SUM(F26:AJ26)/8,0.5),"")</f>
        <v>20</v>
      </c>
      <c r="AL26" s="72">
        <f>IF(SUM(F26:AJ26),SUM(F26:AJ26),"")</f>
        <v>159</v>
      </c>
      <c r="AM26" s="73">
        <f>IFERROR(IF(B26&lt;&gt;"",ROUND(D26*AL26*E26,0),""),)</f>
        <v>5018</v>
      </c>
      <c r="AN26" s="151"/>
      <c r="AO26" s="96" t="str">
        <f t="shared" si="4"/>
        <v>Курочкин Никита Никитович</v>
      </c>
      <c r="AP26" s="152"/>
      <c r="AQ26" s="110">
        <f t="shared" si="5"/>
        <v>31.559748427672957</v>
      </c>
      <c r="AR26" s="111">
        <f t="shared" si="6"/>
        <v>252.47798742138366</v>
      </c>
      <c r="AT26" s="100">
        <f t="shared" si="12"/>
        <v>2</v>
      </c>
      <c r="AU26" s="1"/>
      <c r="AV26" s="100">
        <f t="shared" si="13"/>
        <v>0</v>
      </c>
      <c r="AW26" s="1"/>
      <c r="AX26" s="116">
        <f t="shared" si="14"/>
        <v>20</v>
      </c>
      <c r="AY26" s="1"/>
      <c r="AZ26" s="1"/>
      <c r="BA26" s="1"/>
      <c r="BB26" s="105">
        <f t="shared" si="15"/>
        <v>22</v>
      </c>
      <c r="BC26" s="1"/>
    </row>
    <row r="27" spans="1:55" ht="15.75" customHeight="1">
      <c r="A27" s="150">
        <f>IF(B27&gt;"@",MAX(A$12:A26)+1,"")</f>
        <v>12</v>
      </c>
      <c r="B27" s="234" t="s">
        <v>64</v>
      </c>
      <c r="C27" s="89">
        <v>3</v>
      </c>
      <c r="D27" s="66">
        <f>IFERROR(IF(C27&lt;&gt;"",CHOOSE(C27,$B$53,$B$54,$B$55,$B$56,$B$57,$B$58),""),)</f>
        <v>31.56</v>
      </c>
      <c r="E27" s="153">
        <v>1</v>
      </c>
      <c r="F27" s="93">
        <v>8</v>
      </c>
      <c r="G27" s="92" t="str">
        <f t="shared" si="9"/>
        <v>Сб</v>
      </c>
      <c r="H27" s="92" t="str">
        <f t="shared" si="7"/>
        <v>Вс</v>
      </c>
      <c r="I27" s="92">
        <v>8</v>
      </c>
      <c r="J27" s="92">
        <v>8</v>
      </c>
      <c r="K27" s="93">
        <v>8</v>
      </c>
      <c r="L27" s="92">
        <v>8</v>
      </c>
      <c r="M27" s="92">
        <v>8</v>
      </c>
      <c r="N27" s="91"/>
      <c r="O27" s="92"/>
      <c r="P27" s="92">
        <v>8</v>
      </c>
      <c r="Q27" s="93">
        <v>8</v>
      </c>
      <c r="R27" s="93">
        <v>8</v>
      </c>
      <c r="S27" s="92">
        <v>8</v>
      </c>
      <c r="T27" s="92">
        <v>8</v>
      </c>
      <c r="U27" s="92"/>
      <c r="V27" s="92"/>
      <c r="W27" s="92">
        <v>8</v>
      </c>
      <c r="X27" s="93">
        <v>8</v>
      </c>
      <c r="Y27" s="93">
        <v>8</v>
      </c>
      <c r="Z27" s="92">
        <v>8</v>
      </c>
      <c r="AA27" s="92">
        <v>8</v>
      </c>
      <c r="AB27" s="92"/>
      <c r="AC27" s="92"/>
      <c r="AD27" s="92">
        <v>8</v>
      </c>
      <c r="AE27" s="93">
        <v>8</v>
      </c>
      <c r="AF27" s="93">
        <v>7</v>
      </c>
      <c r="AG27" s="93"/>
      <c r="AH27" s="92">
        <v>8</v>
      </c>
      <c r="AI27" s="92"/>
      <c r="AJ27" s="118"/>
      <c r="AK27" s="95">
        <f>IF(B27&lt;&gt;"",MROUND(SUM(F27:AJ27)/8,0.5),"")</f>
        <v>20</v>
      </c>
      <c r="AL27" s="72">
        <f>IF(SUM(F27:AJ27),SUM(F27:AJ27),"")</f>
        <v>159</v>
      </c>
      <c r="AM27" s="73">
        <f>IFERROR(IF(B27&lt;&gt;"",ROUND(D27*AL27*E27,0),""),)</f>
        <v>5018</v>
      </c>
      <c r="AN27" s="17"/>
      <c r="AO27" s="96" t="str">
        <f t="shared" si="4"/>
        <v>Козлов Игорь Сергеевич</v>
      </c>
      <c r="AP27" s="109"/>
      <c r="AQ27" s="110">
        <f t="shared" si="5"/>
        <v>31.559748427672957</v>
      </c>
      <c r="AR27" s="111">
        <f t="shared" si="6"/>
        <v>252.47798742138366</v>
      </c>
      <c r="AT27" s="100">
        <f t="shared" si="12"/>
        <v>2</v>
      </c>
      <c r="AV27" s="100">
        <f t="shared" si="13"/>
        <v>0</v>
      </c>
      <c r="AX27" s="116">
        <f t="shared" si="14"/>
        <v>20</v>
      </c>
      <c r="BB27" s="105">
        <f t="shared" si="15"/>
        <v>22</v>
      </c>
    </row>
    <row r="28" spans="1:55" ht="15.75" customHeight="1">
      <c r="A28" s="150" t="str">
        <f>IF(B28&gt;"@",MAX(A$12:A27)+1,"")</f>
        <v/>
      </c>
      <c r="B28" s="107"/>
      <c r="C28" s="154"/>
      <c r="D28" s="66" t="str">
        <f>IFERROR(IF(C28&lt;&gt;"",CHOOSE(C28,$B$53,$B$54,$B$55,$B$56,$B$57,$B$58),""),)</f>
        <v/>
      </c>
      <c r="E28" s="153"/>
      <c r="F28" s="93"/>
      <c r="G28" s="155" t="str">
        <f t="shared" si="9"/>
        <v/>
      </c>
      <c r="H28" s="155" t="str">
        <f t="shared" si="7"/>
        <v/>
      </c>
      <c r="I28" s="92"/>
      <c r="J28" s="93"/>
      <c r="K28" s="93"/>
      <c r="L28" s="92"/>
      <c r="M28" s="92"/>
      <c r="N28" s="93"/>
      <c r="O28" s="155"/>
      <c r="P28" s="92"/>
      <c r="Q28" s="93"/>
      <c r="R28" s="93"/>
      <c r="S28" s="92"/>
      <c r="T28" s="92"/>
      <c r="U28" s="155"/>
      <c r="V28" s="92"/>
      <c r="W28" s="92"/>
      <c r="X28" s="93"/>
      <c r="Y28" s="93"/>
      <c r="Z28" s="92"/>
      <c r="AA28" s="92"/>
      <c r="AB28" s="155"/>
      <c r="AC28" s="92"/>
      <c r="AD28" s="92"/>
      <c r="AE28" s="93"/>
      <c r="AF28" s="93"/>
      <c r="AG28" s="93"/>
      <c r="AH28" s="92"/>
      <c r="AI28" s="155"/>
      <c r="AJ28" s="94"/>
      <c r="AK28" s="95" t="str">
        <f>IF(B28&lt;&gt;"",MROUND(SUM(F28:AJ28)/8,0.5),"")</f>
        <v/>
      </c>
      <c r="AL28" s="72" t="str">
        <f>IF(SUM(F28:AJ28),SUM(F28:AJ28),"")</f>
        <v/>
      </c>
      <c r="AM28" s="73" t="str">
        <f>IFERROR(IF(B28&lt;&gt;"",ROUND(D28*AL28*E28,0),""),)</f>
        <v/>
      </c>
      <c r="AN28" s="17"/>
      <c r="AO28" s="96" t="str">
        <f t="shared" si="4"/>
        <v/>
      </c>
      <c r="AP28" s="109"/>
      <c r="AQ28" s="110" t="str">
        <f t="shared" si="5"/>
        <v/>
      </c>
      <c r="AR28" s="111" t="str">
        <f t="shared" si="6"/>
        <v/>
      </c>
      <c r="AT28" s="100">
        <f t="shared" si="12"/>
        <v>0</v>
      </c>
      <c r="AV28" s="100">
        <f t="shared" si="13"/>
        <v>0</v>
      </c>
      <c r="AX28" s="116" t="str">
        <f t="shared" si="14"/>
        <v/>
      </c>
      <c r="BB28" s="105">
        <f t="shared" si="15"/>
        <v>0</v>
      </c>
    </row>
    <row r="29" spans="1:55" ht="15.75" customHeight="1">
      <c r="A29" s="150" t="str">
        <f>IF(B29&gt;"@",MAX(A$12:A28)+1,"")</f>
        <v/>
      </c>
      <c r="B29" s="88"/>
      <c r="C29" s="154"/>
      <c r="D29" s="66" t="str">
        <f>IFERROR(IF(C29&lt;&gt;"",CHOOSE(C29,$B$53,$B$54,$B$55,$B$56,$B$57,$B$58),""),)</f>
        <v/>
      </c>
      <c r="E29" s="153"/>
      <c r="F29" s="93"/>
      <c r="G29" s="156" t="str">
        <f t="shared" si="9"/>
        <v/>
      </c>
      <c r="H29" s="156" t="str">
        <f t="shared" si="7"/>
        <v/>
      </c>
      <c r="I29" s="156"/>
      <c r="J29" s="93"/>
      <c r="K29" s="93"/>
      <c r="L29" s="92"/>
      <c r="M29" s="92"/>
      <c r="N29" s="93"/>
      <c r="O29" s="156"/>
      <c r="P29" s="156"/>
      <c r="Q29" s="93"/>
      <c r="R29" s="93"/>
      <c r="S29" s="92"/>
      <c r="T29" s="92"/>
      <c r="U29" s="156"/>
      <c r="V29" s="156"/>
      <c r="W29" s="156"/>
      <c r="X29" s="93"/>
      <c r="Y29" s="93"/>
      <c r="Z29" s="92"/>
      <c r="AA29" s="92"/>
      <c r="AB29" s="155"/>
      <c r="AC29" s="155"/>
      <c r="AD29" s="155"/>
      <c r="AE29" s="93"/>
      <c r="AF29" s="93"/>
      <c r="AG29" s="93"/>
      <c r="AH29" s="92"/>
      <c r="AI29" s="155"/>
      <c r="AJ29" s="157"/>
      <c r="AK29" s="95" t="str">
        <f>IF(B29&lt;&gt;"",MROUND(SUM(F29:AJ29)/8,0.5),"")</f>
        <v/>
      </c>
      <c r="AL29" s="72" t="str">
        <f>IF(SUM(F29:AJ29),SUM(F29:AJ29),"")</f>
        <v/>
      </c>
      <c r="AM29" s="73" t="str">
        <f>IFERROR(IF(B29&lt;&gt;"",ROUND(D29*AL29*E29,0),""),)</f>
        <v/>
      </c>
      <c r="AN29" s="17"/>
      <c r="AO29" s="96" t="str">
        <f t="shared" si="4"/>
        <v/>
      </c>
      <c r="AP29" s="109"/>
      <c r="AQ29" s="110" t="str">
        <f t="shared" si="5"/>
        <v/>
      </c>
      <c r="AR29" s="111" t="str">
        <f t="shared" si="6"/>
        <v/>
      </c>
      <c r="AT29" s="100">
        <f t="shared" si="12"/>
        <v>0</v>
      </c>
      <c r="AV29" s="100">
        <f t="shared" si="13"/>
        <v>0</v>
      </c>
      <c r="AX29" s="116" t="str">
        <f t="shared" si="14"/>
        <v/>
      </c>
      <c r="BB29" s="105">
        <f t="shared" si="15"/>
        <v>0</v>
      </c>
    </row>
    <row r="30" spans="1:55" ht="15.75" customHeight="1">
      <c r="A30" s="158">
        <f>IF(B30&lt;&gt;"",COUNT(A25:A29,""))</f>
        <v>3</v>
      </c>
      <c r="B30" s="159" t="s">
        <v>43</v>
      </c>
      <c r="C30" s="160"/>
      <c r="D30" s="161"/>
      <c r="E30" s="162"/>
      <c r="F30" s="163"/>
      <c r="G30" s="164" t="str">
        <f t="shared" si="9"/>
        <v/>
      </c>
      <c r="H30" s="163" t="str">
        <f t="shared" si="7"/>
        <v/>
      </c>
      <c r="I30" s="163"/>
      <c r="J30" s="165"/>
      <c r="K30" s="165"/>
      <c r="L30" s="164"/>
      <c r="M30" s="164"/>
      <c r="N30" s="164"/>
      <c r="O30" s="163"/>
      <c r="P30" s="163"/>
      <c r="Q30" s="165"/>
      <c r="R30" s="165"/>
      <c r="S30" s="164"/>
      <c r="T30" s="164"/>
      <c r="U30" s="164"/>
      <c r="V30" s="163"/>
      <c r="W30" s="163"/>
      <c r="X30" s="164"/>
      <c r="Y30" s="165"/>
      <c r="Z30" s="164"/>
      <c r="AA30" s="164"/>
      <c r="AB30" s="164"/>
      <c r="AC30" s="166"/>
      <c r="AD30" s="166"/>
      <c r="AE30" s="165"/>
      <c r="AF30" s="165"/>
      <c r="AG30" s="164"/>
      <c r="AH30" s="164"/>
      <c r="AI30" s="164"/>
      <c r="AJ30" s="167"/>
      <c r="AK30" s="133">
        <f>IF(SUM(AK25:AK29),SUM(AK25:AK29),"")</f>
        <v>60</v>
      </c>
      <c r="AL30" s="134">
        <f>IF(SUM(AL25:AL29),SUM(AL25:AL29),"")</f>
        <v>477</v>
      </c>
      <c r="AM30" s="235">
        <f>IF(SUM(AM25:AM29),SUM(AM25:AM29),"")</f>
        <v>15054</v>
      </c>
      <c r="AN30" s="17"/>
      <c r="AO30" s="96" t="str">
        <f t="shared" si="4"/>
        <v xml:space="preserve">Разом По договору ЦП </v>
      </c>
      <c r="AP30" s="109"/>
      <c r="AQ30" s="110">
        <f t="shared" si="5"/>
        <v>31.559748427672957</v>
      </c>
      <c r="AR30" s="111">
        <f t="shared" si="6"/>
        <v>252.47798742138366</v>
      </c>
      <c r="AT30" s="136">
        <f t="shared" si="12"/>
        <v>0</v>
      </c>
      <c r="AU30" s="137"/>
      <c r="AV30" s="136">
        <f t="shared" si="13"/>
        <v>0</v>
      </c>
      <c r="AW30" s="137"/>
      <c r="AX30" s="138">
        <f t="shared" si="14"/>
        <v>60</v>
      </c>
      <c r="AY30" s="137"/>
      <c r="AZ30" s="137"/>
      <c r="BA30" s="137"/>
      <c r="BB30" s="105">
        <f t="shared" si="15"/>
        <v>60</v>
      </c>
    </row>
    <row r="31" spans="1:55" ht="15.75" customHeight="1">
      <c r="A31" s="168">
        <f>IF(B31&lt;&gt;"",A25,"")</f>
        <v>10</v>
      </c>
      <c r="B31" s="169" t="str">
        <f>IF(B25&lt;&gt;"",B25&amp; " – Договор с "&amp;TEXT($B$1+1,"[$-FC19]Д ММММ")&amp;" по "&amp;TEXT(EOMONTH($B$1,0),"[$-FC19]Д ММММ"),"")</f>
        <v>Синичкин Виктор викторовичч – Договор с 2 июня по 30 июня</v>
      </c>
      <c r="C31" s="170"/>
      <c r="D31" s="171"/>
      <c r="E31" s="172"/>
      <c r="F31" s="173"/>
      <c r="G31" s="174" t="str">
        <f t="shared" si="9"/>
        <v/>
      </c>
      <c r="H31" s="174" t="str">
        <f t="shared" si="7"/>
        <v/>
      </c>
      <c r="I31" s="175"/>
      <c r="J31" s="174"/>
      <c r="K31" s="174"/>
      <c r="L31" s="174"/>
      <c r="M31" s="174"/>
      <c r="N31" s="174"/>
      <c r="O31" s="176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7"/>
      <c r="AK31" s="95"/>
      <c r="AL31" s="178" t="str">
        <f>IF(SUM(F31:AJ31),SUM(F31:AJ31),"")</f>
        <v/>
      </c>
      <c r="AM31" s="179"/>
      <c r="AN31" s="17"/>
      <c r="AO31" s="96" t="str">
        <f t="shared" si="4"/>
        <v>Синичкин Виктор викторовичч – Договор с 2 июня по 30 июня</v>
      </c>
      <c r="AP31" s="97"/>
      <c r="AQ31" s="98" t="str">
        <f t="shared" si="5"/>
        <v/>
      </c>
      <c r="AR31" s="180" t="str">
        <f t="shared" si="6"/>
        <v/>
      </c>
      <c r="AT31" s="100">
        <f t="shared" si="12"/>
        <v>0</v>
      </c>
      <c r="AV31" s="100">
        <f t="shared" si="13"/>
        <v>0</v>
      </c>
      <c r="AX31" s="116">
        <f t="shared" si="14"/>
        <v>0</v>
      </c>
      <c r="BB31" s="105">
        <f t="shared" si="15"/>
        <v>0</v>
      </c>
    </row>
    <row r="32" spans="1:55" ht="15.75" customHeight="1">
      <c r="A32" s="168">
        <f>IF(B32&lt;&gt;"",A26,"")</f>
        <v>11</v>
      </c>
      <c r="B32" s="169" t="str">
        <f>IF(B26&lt;&gt;"",B26&amp; " – Договор с "&amp;TEXT($B$1,"[$-FC19]Д ММММ")&amp;" по "&amp;TEXT(EOMONTH($B$1,0),"[$-FC19]Д ММММ"),"")</f>
        <v>Курочкин Никита Никитович – Договор с 1 июня по 30 июня</v>
      </c>
      <c r="C32" s="170"/>
      <c r="D32" s="171"/>
      <c r="E32" s="172"/>
      <c r="F32" s="173"/>
      <c r="G32" s="174" t="str">
        <f t="shared" si="9"/>
        <v/>
      </c>
      <c r="H32" s="174" t="str">
        <f t="shared" si="7"/>
        <v/>
      </c>
      <c r="I32" s="175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81"/>
      <c r="AK32" s="95"/>
      <c r="AL32" s="178"/>
      <c r="AM32" s="179"/>
      <c r="AN32" s="17"/>
      <c r="AO32" s="96" t="str">
        <f t="shared" si="4"/>
        <v>Курочкин Никита Никитович – Договор с 1 июня по 30 июня</v>
      </c>
      <c r="AP32" s="97"/>
      <c r="AQ32" s="98"/>
      <c r="AR32" s="180"/>
      <c r="AT32" s="100">
        <f t="shared" si="12"/>
        <v>0</v>
      </c>
      <c r="AV32" s="100">
        <f t="shared" si="13"/>
        <v>0</v>
      </c>
      <c r="AX32" s="116">
        <f t="shared" si="14"/>
        <v>0</v>
      </c>
      <c r="BB32" s="105">
        <f t="shared" si="15"/>
        <v>0</v>
      </c>
    </row>
    <row r="33" spans="1:54" ht="15.75" customHeight="1">
      <c r="A33" s="168">
        <f>IF(B33&lt;&gt;"",A27,"")</f>
        <v>12</v>
      </c>
      <c r="B33" s="169" t="str">
        <f>IF(B27&lt;&gt;"",B27&amp; " – Договор с "&amp;TEXT($B$1+18,"[$-FC19]Д ММММ")&amp;" по "&amp;TEXT(EOMONTH($B$1,0),"[$-FC19]Д ММММ"),"")</f>
        <v>Козлов Игорь Сергеевич – Договор с 19 июня по 30 июня</v>
      </c>
      <c r="C33" s="170"/>
      <c r="D33" s="171"/>
      <c r="E33" s="172"/>
      <c r="F33" s="173"/>
      <c r="G33" s="174" t="str">
        <f t="shared" si="9"/>
        <v/>
      </c>
      <c r="H33" s="174" t="str">
        <f t="shared" si="7"/>
        <v/>
      </c>
      <c r="I33" s="175"/>
      <c r="J33" s="182"/>
      <c r="K33" s="182"/>
      <c r="L33" s="182"/>
      <c r="M33" s="182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7"/>
      <c r="AK33" s="95"/>
      <c r="AL33" s="178"/>
      <c r="AM33" s="179"/>
      <c r="AN33" s="17"/>
      <c r="AO33" s="96" t="str">
        <f t="shared" si="4"/>
        <v>Козлов Игорь Сергеевич – Договор с 19 июня по 30 июня</v>
      </c>
      <c r="AP33" s="97"/>
      <c r="AQ33" s="98"/>
      <c r="AR33" s="180"/>
      <c r="AT33" s="100">
        <f t="shared" si="12"/>
        <v>0</v>
      </c>
      <c r="AV33" s="100">
        <f t="shared" si="13"/>
        <v>0</v>
      </c>
      <c r="AX33" s="116">
        <f t="shared" si="14"/>
        <v>0</v>
      </c>
      <c r="BB33" s="105">
        <f t="shared" si="15"/>
        <v>0</v>
      </c>
    </row>
    <row r="34" spans="1:54" ht="15.75" customHeight="1">
      <c r="A34" s="168" t="str">
        <f>IF(B34&lt;&gt;"",A28,"")</f>
        <v/>
      </c>
      <c r="B34" s="169" t="str">
        <f>IF(B28&lt;&gt;"",B28&amp; " – Договор с "&amp;TEXT($B$1+1,"[$-FC19]Д ММММ")&amp;" по "&amp;TEXT(EOMONTH($B$1,0),"[$-FC19]Д ММММ"),"")</f>
        <v/>
      </c>
      <c r="C34" s="170"/>
      <c r="D34" s="171"/>
      <c r="E34" s="172"/>
      <c r="F34" s="173"/>
      <c r="G34" s="174" t="str">
        <f t="shared" si="9"/>
        <v/>
      </c>
      <c r="H34" s="174" t="str">
        <f t="shared" si="7"/>
        <v/>
      </c>
      <c r="I34" s="175"/>
      <c r="J34" s="182"/>
      <c r="K34" s="182"/>
      <c r="L34" s="182"/>
      <c r="M34" s="182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7"/>
      <c r="AK34" s="95"/>
      <c r="AL34" s="178"/>
      <c r="AM34" s="179"/>
      <c r="AN34" s="17"/>
      <c r="AO34" s="96" t="str">
        <f t="shared" si="4"/>
        <v/>
      </c>
      <c r="AP34" s="97"/>
      <c r="AQ34" s="98"/>
      <c r="AR34" s="180"/>
      <c r="AT34" s="100">
        <f t="shared" si="12"/>
        <v>0</v>
      </c>
      <c r="AV34" s="100">
        <f t="shared" si="13"/>
        <v>0</v>
      </c>
      <c r="AX34" s="116">
        <f t="shared" si="14"/>
        <v>0</v>
      </c>
      <c r="BB34" s="105">
        <f t="shared" si="15"/>
        <v>0</v>
      </c>
    </row>
    <row r="35" spans="1:54" ht="15.75" customHeight="1">
      <c r="A35" s="168" t="str">
        <f>IF(B35&lt;&gt;"",A29,"")</f>
        <v/>
      </c>
      <c r="B35" s="169" t="str">
        <f>IF(B29&lt;&gt;"",B29&amp; " – Договор с "&amp;TEXT($B$1+16,"[$-FC19]Д ММММ")&amp;" по "&amp;TEXT(EOMONTH($B$1,0),"[$-FC19]Д ММММ"),"")</f>
        <v/>
      </c>
      <c r="C35" s="170"/>
      <c r="D35" s="171"/>
      <c r="E35" s="172"/>
      <c r="F35" s="173"/>
      <c r="G35" s="174" t="str">
        <f t="shared" si="9"/>
        <v/>
      </c>
      <c r="H35" s="174" t="str">
        <f t="shared" si="7"/>
        <v/>
      </c>
      <c r="I35" s="175"/>
      <c r="J35" s="182"/>
      <c r="K35" s="182"/>
      <c r="L35" s="182"/>
      <c r="M35" s="182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7"/>
      <c r="AK35" s="95"/>
      <c r="AL35" s="178"/>
      <c r="AM35" s="179"/>
      <c r="AN35" s="17"/>
      <c r="AO35" s="96" t="str">
        <f t="shared" si="4"/>
        <v/>
      </c>
      <c r="AP35" s="109"/>
      <c r="AQ35" s="110" t="str">
        <f t="shared" ref="AQ35:AQ40" si="16">IFERROR(AM35/AL35,"")</f>
        <v/>
      </c>
      <c r="AR35" s="111" t="str">
        <f t="shared" ref="AR35:AR41" si="17">IFERROR(AQ35*8,"")</f>
        <v/>
      </c>
      <c r="AT35" s="100">
        <f t="shared" si="12"/>
        <v>0</v>
      </c>
      <c r="AV35" s="100">
        <f t="shared" si="13"/>
        <v>0</v>
      </c>
      <c r="AX35" s="116">
        <f t="shared" si="14"/>
        <v>0</v>
      </c>
      <c r="BB35" s="105">
        <f t="shared" si="15"/>
        <v>0</v>
      </c>
    </row>
    <row r="36" spans="1:54" ht="15.75" customHeight="1">
      <c r="A36" s="150"/>
      <c r="B36" s="183"/>
      <c r="C36" s="170"/>
      <c r="D36" s="171"/>
      <c r="E36" s="172"/>
      <c r="F36" s="173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7"/>
      <c r="AK36" s="95"/>
      <c r="AL36" s="178"/>
      <c r="AM36" s="179"/>
      <c r="AN36" s="17"/>
      <c r="AO36" s="96" t="str">
        <f t="shared" si="4"/>
        <v/>
      </c>
      <c r="AP36" s="109"/>
      <c r="AQ36" s="110" t="str">
        <f t="shared" si="16"/>
        <v/>
      </c>
      <c r="AR36" s="111" t="str">
        <f t="shared" si="17"/>
        <v/>
      </c>
      <c r="AT36" s="100">
        <f t="shared" si="12"/>
        <v>0</v>
      </c>
      <c r="AV36" s="100">
        <f t="shared" si="13"/>
        <v>0</v>
      </c>
      <c r="AX36" s="116">
        <f t="shared" si="14"/>
        <v>0</v>
      </c>
      <c r="BB36" s="105">
        <f t="shared" si="15"/>
        <v>0</v>
      </c>
    </row>
    <row r="37" spans="1:54" ht="15.75" customHeight="1">
      <c r="A37" s="150"/>
      <c r="B37" s="183"/>
      <c r="C37" s="170"/>
      <c r="D37" s="171"/>
      <c r="E37" s="172"/>
      <c r="F37" s="173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7"/>
      <c r="AK37" s="95"/>
      <c r="AL37" s="178"/>
      <c r="AM37" s="179"/>
      <c r="AN37" s="17"/>
      <c r="AO37" s="96" t="str">
        <f t="shared" si="4"/>
        <v/>
      </c>
      <c r="AP37" s="109"/>
      <c r="AQ37" s="110" t="str">
        <f t="shared" si="16"/>
        <v/>
      </c>
      <c r="AR37" s="111" t="str">
        <f t="shared" si="17"/>
        <v/>
      </c>
      <c r="AT37" s="100">
        <f t="shared" si="12"/>
        <v>0</v>
      </c>
      <c r="AV37" s="100">
        <f t="shared" si="13"/>
        <v>0</v>
      </c>
      <c r="AX37" s="116">
        <f t="shared" si="14"/>
        <v>0</v>
      </c>
      <c r="BB37" s="105">
        <f t="shared" si="15"/>
        <v>0</v>
      </c>
    </row>
    <row r="38" spans="1:54" ht="15.75" customHeight="1">
      <c r="A38" s="150"/>
      <c r="B38" s="184"/>
      <c r="C38" s="170"/>
      <c r="D38" s="171"/>
      <c r="E38" s="172"/>
      <c r="F38" s="173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7"/>
      <c r="AK38" s="95"/>
      <c r="AL38" s="178"/>
      <c r="AM38" s="179"/>
      <c r="AN38" s="17"/>
      <c r="AO38" s="96" t="str">
        <f t="shared" si="4"/>
        <v/>
      </c>
      <c r="AP38" s="109"/>
      <c r="AQ38" s="110" t="str">
        <f t="shared" si="16"/>
        <v/>
      </c>
      <c r="AR38" s="111" t="str">
        <f t="shared" si="17"/>
        <v/>
      </c>
      <c r="AT38" s="100">
        <f t="shared" si="12"/>
        <v>0</v>
      </c>
      <c r="AV38" s="100">
        <f t="shared" si="13"/>
        <v>0</v>
      </c>
      <c r="AX38" s="116">
        <f t="shared" si="14"/>
        <v>0</v>
      </c>
      <c r="BB38" s="105">
        <f t="shared" si="15"/>
        <v>0</v>
      </c>
    </row>
    <row r="39" spans="1:54" ht="15.75" customHeight="1">
      <c r="A39" s="185"/>
      <c r="B39" s="184" t="s">
        <v>44</v>
      </c>
      <c r="C39" s="186"/>
      <c r="D39" s="187"/>
      <c r="E39" s="188"/>
      <c r="F39" s="173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7"/>
      <c r="AK39" s="95"/>
      <c r="AL39" s="178"/>
      <c r="AM39" s="179"/>
      <c r="AN39" s="17"/>
      <c r="AO39" s="96" t="str">
        <f t="shared" si="4"/>
        <v>СБ – Субота. ВС – Неділя. Хв – Хворий. В – Відпустка. П – Подорожній лист.  СВ – Святковий Вихідний день.  Ох – Охорона підприємства</v>
      </c>
      <c r="AP39" s="109"/>
      <c r="AQ39" s="110" t="str">
        <f t="shared" si="16"/>
        <v/>
      </c>
      <c r="AR39" s="111" t="str">
        <f t="shared" si="17"/>
        <v/>
      </c>
      <c r="AT39" s="100">
        <f t="shared" si="12"/>
        <v>0</v>
      </c>
      <c r="AV39" s="100">
        <f t="shared" si="13"/>
        <v>0</v>
      </c>
      <c r="AX39" s="116">
        <f t="shared" si="14"/>
        <v>0</v>
      </c>
      <c r="BB39" s="105">
        <f t="shared" si="15"/>
        <v>0</v>
      </c>
    </row>
    <row r="40" spans="1:54" ht="15.75" customHeight="1" thickBot="1">
      <c r="A40" s="189"/>
      <c r="B40" s="190"/>
      <c r="C40" s="191"/>
      <c r="D40" s="192"/>
      <c r="E40" s="193"/>
      <c r="F40" s="194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  <c r="AK40" s="197"/>
      <c r="AL40" s="198"/>
      <c r="AM40" s="199" t="str">
        <f>IFERROR(IF(B40&lt;&gt;"",ROUND(D40*AL40*E40,0),""),)</f>
        <v/>
      </c>
      <c r="AN40" s="17"/>
      <c r="AO40" s="96" t="str">
        <f t="shared" si="4"/>
        <v/>
      </c>
      <c r="AP40" s="109"/>
      <c r="AQ40" s="110" t="str">
        <f t="shared" si="16"/>
        <v/>
      </c>
      <c r="AR40" s="111" t="str">
        <f t="shared" si="17"/>
        <v/>
      </c>
      <c r="AT40" s="100">
        <f t="shared" si="12"/>
        <v>0</v>
      </c>
      <c r="AV40" s="100">
        <f t="shared" si="13"/>
        <v>0</v>
      </c>
      <c r="AX40" s="116">
        <f t="shared" si="14"/>
        <v>0</v>
      </c>
      <c r="BB40" s="105">
        <f t="shared" si="15"/>
        <v>0</v>
      </c>
    </row>
    <row r="41" spans="1:54" ht="18.75">
      <c r="A41" s="200">
        <f>IF(B41&lt;&gt;"",COUNT(A13:A21,A25:A29,""))</f>
        <v>12</v>
      </c>
      <c r="B41" s="201" t="s">
        <v>76</v>
      </c>
      <c r="C41" s="182"/>
      <c r="D41" s="202"/>
      <c r="E41" s="203"/>
      <c r="F41" s="204">
        <f t="shared" ref="F41:AJ41" si="18">SUM(F12:F30)</f>
        <v>96</v>
      </c>
      <c r="G41" s="204">
        <f t="shared" si="18"/>
        <v>0</v>
      </c>
      <c r="H41" s="204">
        <f t="shared" si="18"/>
        <v>0</v>
      </c>
      <c r="I41" s="204">
        <f t="shared" si="18"/>
        <v>96</v>
      </c>
      <c r="J41" s="204">
        <f t="shared" si="18"/>
        <v>96</v>
      </c>
      <c r="K41" s="204">
        <f t="shared" si="18"/>
        <v>96</v>
      </c>
      <c r="L41" s="204">
        <f t="shared" si="18"/>
        <v>96</v>
      </c>
      <c r="M41" s="204">
        <f t="shared" si="18"/>
        <v>96</v>
      </c>
      <c r="N41" s="204">
        <f t="shared" si="18"/>
        <v>0</v>
      </c>
      <c r="O41" s="204">
        <f t="shared" si="18"/>
        <v>0</v>
      </c>
      <c r="P41" s="204">
        <f t="shared" si="18"/>
        <v>96</v>
      </c>
      <c r="Q41" s="204">
        <f t="shared" si="18"/>
        <v>96</v>
      </c>
      <c r="R41" s="204">
        <f t="shared" si="18"/>
        <v>96</v>
      </c>
      <c r="S41" s="204">
        <f t="shared" si="18"/>
        <v>96</v>
      </c>
      <c r="T41" s="204">
        <f t="shared" si="18"/>
        <v>96</v>
      </c>
      <c r="U41" s="204">
        <f t="shared" si="18"/>
        <v>0</v>
      </c>
      <c r="V41" s="204">
        <f t="shared" si="18"/>
        <v>0</v>
      </c>
      <c r="W41" s="204">
        <f t="shared" si="18"/>
        <v>96</v>
      </c>
      <c r="X41" s="204">
        <f t="shared" si="18"/>
        <v>96</v>
      </c>
      <c r="Y41" s="204">
        <f t="shared" si="18"/>
        <v>96</v>
      </c>
      <c r="Z41" s="204">
        <f t="shared" si="18"/>
        <v>96</v>
      </c>
      <c r="AA41" s="204">
        <f t="shared" si="18"/>
        <v>96</v>
      </c>
      <c r="AB41" s="204">
        <f t="shared" si="18"/>
        <v>0</v>
      </c>
      <c r="AC41" s="204">
        <f t="shared" si="18"/>
        <v>0</v>
      </c>
      <c r="AD41" s="204">
        <f t="shared" si="18"/>
        <v>96</v>
      </c>
      <c r="AE41" s="204">
        <f t="shared" si="18"/>
        <v>96</v>
      </c>
      <c r="AF41" s="204">
        <f t="shared" si="18"/>
        <v>84</v>
      </c>
      <c r="AG41" s="204">
        <f t="shared" si="18"/>
        <v>0</v>
      </c>
      <c r="AH41" s="204">
        <f t="shared" si="18"/>
        <v>96</v>
      </c>
      <c r="AI41" s="204">
        <f t="shared" si="18"/>
        <v>0</v>
      </c>
      <c r="AJ41" s="205">
        <f t="shared" si="18"/>
        <v>0</v>
      </c>
      <c r="AK41" s="238">
        <f>IF(SUM(AK22,AK30),SUM(AK22,AK30),"")</f>
        <v>240</v>
      </c>
      <c r="AL41" s="236">
        <f>IF(SUM(AL22,AL30),SUM(AL22,AL30),"")</f>
        <v>1908</v>
      </c>
      <c r="AM41" s="135">
        <f>IF(SUM(AM22,AM30),SUM(AM22,AM30),"")</f>
        <v>58014</v>
      </c>
      <c r="AN41" s="17"/>
      <c r="AO41" s="206" t="str">
        <f t="shared" si="4"/>
        <v>ВСЕГО</v>
      </c>
      <c r="AP41" s="207"/>
      <c r="AQ41" s="208">
        <f>IFERROR(AL30/AK30,"")</f>
        <v>7.95</v>
      </c>
      <c r="AR41" s="209">
        <f t="shared" si="17"/>
        <v>63.6</v>
      </c>
    </row>
    <row r="42" spans="1:54">
      <c r="AO42" s="18" t="str">
        <f t="shared" si="4"/>
        <v/>
      </c>
    </row>
    <row r="43" spans="1:54" ht="18.75">
      <c r="A43" s="210" t="s">
        <v>45</v>
      </c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2"/>
      <c r="AN43" s="213"/>
      <c r="AO43" s="18" t="str">
        <f t="shared" si="4"/>
        <v/>
      </c>
    </row>
    <row r="44" spans="1:54" ht="18.75">
      <c r="A44" s="214" t="s">
        <v>46</v>
      </c>
      <c r="B44" s="211"/>
      <c r="C44" s="215"/>
      <c r="D44" s="215"/>
      <c r="E44" s="216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7"/>
      <c r="AL44" s="218"/>
    </row>
    <row r="46" spans="1:54" ht="20.25">
      <c r="A46" s="219" t="s">
        <v>47</v>
      </c>
      <c r="M46" s="47"/>
    </row>
    <row r="47" spans="1:54" ht="20.25">
      <c r="A47" s="219" t="s">
        <v>48</v>
      </c>
      <c r="M47" s="47"/>
    </row>
    <row r="48" spans="1:54" ht="20.25">
      <c r="A48" s="219" t="s">
        <v>49</v>
      </c>
      <c r="I48" s="220"/>
      <c r="J48" s="220"/>
      <c r="V48" s="220"/>
      <c r="W48" s="220"/>
      <c r="X48" s="220"/>
      <c r="Y48" s="220"/>
      <c r="Z48" s="220"/>
      <c r="AA48" s="220"/>
      <c r="AB48" s="220"/>
      <c r="AC48" s="220"/>
    </row>
    <row r="50" spans="1:2">
      <c r="A50" s="221" t="s">
        <v>50</v>
      </c>
      <c r="B50" s="222" t="s">
        <v>51</v>
      </c>
    </row>
    <row r="51" spans="1:2">
      <c r="A51" s="223" t="s">
        <v>19</v>
      </c>
      <c r="B51" s="224" t="s">
        <v>52</v>
      </c>
    </row>
    <row r="52" spans="1:2" ht="15.75" thickBot="1">
      <c r="A52" s="225" t="s">
        <v>29</v>
      </c>
      <c r="B52" s="225"/>
    </row>
    <row r="53" spans="1:2">
      <c r="A53" s="202">
        <v>1</v>
      </c>
      <c r="B53" s="226">
        <v>23.2</v>
      </c>
    </row>
    <row r="54" spans="1:2">
      <c r="A54" s="139">
        <v>2</v>
      </c>
      <c r="B54" s="227">
        <v>29.49</v>
      </c>
    </row>
    <row r="55" spans="1:2">
      <c r="A55" s="139">
        <v>3</v>
      </c>
      <c r="B55" s="228">
        <v>31.56</v>
      </c>
    </row>
    <row r="56" spans="1:2">
      <c r="A56" s="139">
        <v>4</v>
      </c>
      <c r="B56" s="228">
        <v>35.06</v>
      </c>
    </row>
    <row r="57" spans="1:2">
      <c r="A57" s="139">
        <v>5</v>
      </c>
      <c r="B57" s="227">
        <v>38.07</v>
      </c>
    </row>
    <row r="58" spans="1:2">
      <c r="A58" s="139">
        <v>6</v>
      </c>
      <c r="B58" s="227">
        <v>41.79</v>
      </c>
    </row>
    <row r="99" spans="2:2" ht="17.25">
      <c r="B99" s="229"/>
    </row>
    <row r="100" spans="2:2" ht="17.25">
      <c r="B100" s="230"/>
    </row>
    <row r="101" spans="2:2" ht="17.25">
      <c r="B101" s="229"/>
    </row>
    <row r="102" spans="2:2" ht="17.25">
      <c r="B102" s="229"/>
    </row>
    <row r="103" spans="2:2" ht="17.25">
      <c r="B103" s="229"/>
    </row>
    <row r="104" spans="2:2" ht="17.25">
      <c r="B104" s="229"/>
    </row>
    <row r="105" spans="2:2" ht="18.75">
      <c r="B105" s="231"/>
    </row>
    <row r="106" spans="2:2" ht="18.75">
      <c r="B106" s="231"/>
    </row>
    <row r="107" spans="2:2" ht="17.25">
      <c r="B107" s="230"/>
    </row>
    <row r="108" spans="2:2" ht="17.25">
      <c r="B108" s="229"/>
    </row>
    <row r="109" spans="2:2" ht="17.25">
      <c r="B109" s="229"/>
    </row>
    <row r="110" spans="2:2" ht="17.25">
      <c r="B110" s="229"/>
    </row>
    <row r="111" spans="2:2" ht="17.25">
      <c r="B111" s="230"/>
    </row>
    <row r="112" spans="2:2" ht="17.25">
      <c r="B112" s="229"/>
    </row>
    <row r="113" spans="2:2" ht="17.25">
      <c r="B113" s="230"/>
    </row>
  </sheetData>
  <conditionalFormatting sqref="AG10:AJ10">
    <cfRule type="expression" dxfId="484" priority="485">
      <formula>DAY(AG$10)&lt;27</formula>
    </cfRule>
  </conditionalFormatting>
  <conditionalFormatting sqref="F11:AJ11">
    <cfRule type="expression" dxfId="483" priority="484">
      <formula>(MONTH($B$1)=MONTH(F$10))*(WEEKDAY(F$10,2)&gt;5)*NOT(ISBLANK($B11))</formula>
    </cfRule>
  </conditionalFormatting>
  <conditionalFormatting sqref="AG11:AJ11">
    <cfRule type="expression" dxfId="482" priority="483">
      <formula>DAY(AG$10)&lt;27</formula>
    </cfRule>
  </conditionalFormatting>
  <conditionalFormatting sqref="F10:AJ10">
    <cfRule type="expression" dxfId="481" priority="482" stopIfTrue="1">
      <formula>(MONTH($B$1)=MONTH(F$10))*(WEEKDAY(F$10,2)&gt;5)*NOT(ISBLANK($B11))</formula>
    </cfRule>
  </conditionalFormatting>
  <conditionalFormatting sqref="F12:AJ40">
    <cfRule type="expression" dxfId="480" priority="481" stopIfTrue="1">
      <formula>(MONTH($B$1)=MONTH(F$10))*(WEEKDAY(F$10,2)&gt;5)*NOT(ISBLANK($B12))</formula>
    </cfRule>
  </conditionalFormatting>
  <conditionalFormatting sqref="F13:F14">
    <cfRule type="expression" dxfId="479" priority="480">
      <formula>(MONTH($B$1)=MONTH(F$10))*(WEEKDAY(F$10,2)&gt;5)*NOT(ISBLANK($B13))</formula>
    </cfRule>
  </conditionalFormatting>
  <conditionalFormatting sqref="F13">
    <cfRule type="expression" dxfId="478" priority="479" stopIfTrue="1">
      <formula>(MONTH($B$1)=MONTH(F$11))*(WEEKDAY(F$11,2)&gt;5)*NOT(ISBLANK($B13))</formula>
    </cfRule>
  </conditionalFormatting>
  <conditionalFormatting sqref="F13">
    <cfRule type="expression" dxfId="477" priority="478" stopIfTrue="1">
      <formula>(MONTH($B$1)=MONTH(F$11))*(WEEKDAY(F$11,2)&gt;5)*NOT(ISBLANK($B1))</formula>
    </cfRule>
  </conditionalFormatting>
  <conditionalFormatting sqref="F14">
    <cfRule type="expression" dxfId="476" priority="477">
      <formula>(MONTH($B$1)=MONTH(F$10))*(WEEKDAY(F$10,2)&gt;5)*NOT(ISBLANK($B14))</formula>
    </cfRule>
  </conditionalFormatting>
  <conditionalFormatting sqref="F14">
    <cfRule type="expression" dxfId="475" priority="476" stopIfTrue="1">
      <formula>(MONTH($B$1)=MONTH(F$11))*(WEEKDAY(F$11,2)&gt;5)*NOT(ISBLANK($B14))</formula>
    </cfRule>
  </conditionalFormatting>
  <conditionalFormatting sqref="F14">
    <cfRule type="expression" dxfId="474" priority="475" stopIfTrue="1">
      <formula>(MONTH($B$1)=MONTH(F$11))*(WEEKDAY(F$11,2)&gt;5)*NOT(ISBLANK($B2))</formula>
    </cfRule>
  </conditionalFormatting>
  <conditionalFormatting sqref="F15">
    <cfRule type="expression" dxfId="473" priority="474">
      <formula>(MONTH($B$1)=MONTH(F$10))*(WEEKDAY(F$10,2)&gt;5)*NOT(ISBLANK($B15))</formula>
    </cfRule>
  </conditionalFormatting>
  <conditionalFormatting sqref="F15">
    <cfRule type="expression" dxfId="472" priority="473" stopIfTrue="1">
      <formula>(MONTH($B$1)=MONTH(F$11))*(WEEKDAY(F$11,2)&gt;5)*NOT(ISBLANK($B15))</formula>
    </cfRule>
  </conditionalFormatting>
  <conditionalFormatting sqref="F15">
    <cfRule type="expression" dxfId="471" priority="472" stopIfTrue="1">
      <formula>(MONTH($B$1)=MONTH(F$11))*(WEEKDAY(F$11,2)&gt;5)*NOT(ISBLANK($B3))</formula>
    </cfRule>
  </conditionalFormatting>
  <conditionalFormatting sqref="F16">
    <cfRule type="expression" dxfId="470" priority="471">
      <formula>(MONTH($B$1)=MONTH(F$10))*(WEEKDAY(F$10,2)&gt;5)*NOT(ISBLANK($B16))</formula>
    </cfRule>
  </conditionalFormatting>
  <conditionalFormatting sqref="F16">
    <cfRule type="expression" dxfId="469" priority="470" stopIfTrue="1">
      <formula>(MONTH($B$1)=MONTH(F$11))*(WEEKDAY(F$11,2)&gt;5)*NOT(ISBLANK($B16))</formula>
    </cfRule>
  </conditionalFormatting>
  <conditionalFormatting sqref="F16">
    <cfRule type="expression" dxfId="468" priority="469" stopIfTrue="1">
      <formula>(MONTH($B$1)=MONTH(F$11))*(WEEKDAY(F$11,2)&gt;5)*NOT(ISBLANK($B4))</formula>
    </cfRule>
  </conditionalFormatting>
  <conditionalFormatting sqref="F17">
    <cfRule type="expression" dxfId="467" priority="468">
      <formula>(MONTH($B$1)=MONTH(F$10))*(WEEKDAY(F$10,2)&gt;5)*NOT(ISBLANK($B17))</formula>
    </cfRule>
  </conditionalFormatting>
  <conditionalFormatting sqref="F17">
    <cfRule type="expression" dxfId="466" priority="467" stopIfTrue="1">
      <formula>(MONTH($B$1)=MONTH(F$11))*(WEEKDAY(F$11,2)&gt;5)*NOT(ISBLANK($B17))</formula>
    </cfRule>
  </conditionalFormatting>
  <conditionalFormatting sqref="F17">
    <cfRule type="expression" dxfId="465" priority="466" stopIfTrue="1">
      <formula>(MONTH($B$1)=MONTH(F$11))*(WEEKDAY(F$11,2)&gt;5)*NOT(ISBLANK($B5))</formula>
    </cfRule>
  </conditionalFormatting>
  <conditionalFormatting sqref="F18">
    <cfRule type="expression" dxfId="464" priority="465">
      <formula>(MONTH($B$1)=MONTH(F$10))*(WEEKDAY(F$10,2)&gt;5)*NOT(ISBLANK($B18))</formula>
    </cfRule>
  </conditionalFormatting>
  <conditionalFormatting sqref="F18">
    <cfRule type="expression" dxfId="463" priority="464" stopIfTrue="1">
      <formula>(MONTH($B$1)=MONTH(F$11))*(WEEKDAY(F$11,2)&gt;5)*NOT(ISBLANK($B18))</formula>
    </cfRule>
  </conditionalFormatting>
  <conditionalFormatting sqref="F18">
    <cfRule type="expression" dxfId="462" priority="463" stopIfTrue="1">
      <formula>(MONTH($B$1)=MONTH(F$11))*(WEEKDAY(F$11,2)&gt;5)*NOT(ISBLANK($B6))</formula>
    </cfRule>
  </conditionalFormatting>
  <conditionalFormatting sqref="F19">
    <cfRule type="expression" dxfId="461" priority="462">
      <formula>(MONTH($B$1)=MONTH(F$10))*(WEEKDAY(F$10,2)&gt;5)*NOT(ISBLANK($B19))</formula>
    </cfRule>
  </conditionalFormatting>
  <conditionalFormatting sqref="F19">
    <cfRule type="expression" dxfId="460" priority="461" stopIfTrue="1">
      <formula>(MONTH($B$1)=MONTH(F$11))*(WEEKDAY(F$11,2)&gt;5)*NOT(ISBLANK($B19))</formula>
    </cfRule>
  </conditionalFormatting>
  <conditionalFormatting sqref="F19">
    <cfRule type="expression" dxfId="459" priority="460" stopIfTrue="1">
      <formula>(MONTH($B$1)=MONTH(F$11))*(WEEKDAY(F$11,2)&gt;5)*NOT(ISBLANK($B7))</formula>
    </cfRule>
  </conditionalFormatting>
  <conditionalFormatting sqref="F20">
    <cfRule type="expression" dxfId="458" priority="459">
      <formula>(MONTH($B$1)=MONTH(F$10))*(WEEKDAY(F$10,2)&gt;5)*NOT(ISBLANK($B20))</formula>
    </cfRule>
  </conditionalFormatting>
  <conditionalFormatting sqref="F20">
    <cfRule type="expression" dxfId="457" priority="458" stopIfTrue="1">
      <formula>(MONTH($B$1)=MONTH(F$11))*(WEEKDAY(F$11,2)&gt;5)*NOT(ISBLANK($B20))</formula>
    </cfRule>
  </conditionalFormatting>
  <conditionalFormatting sqref="F20">
    <cfRule type="expression" dxfId="456" priority="457" stopIfTrue="1">
      <formula>(MONTH($B$1)=MONTH(F$11))*(WEEKDAY(F$11,2)&gt;5)*NOT(ISBLANK($B8))</formula>
    </cfRule>
  </conditionalFormatting>
  <conditionalFormatting sqref="M13">
    <cfRule type="expression" dxfId="455" priority="456">
      <formula>(MONTH($B$1)=MONTH(M$10))*(WEEKDAY(M$10,2)&gt;5)*NOT(ISBLANK($B13))</formula>
    </cfRule>
  </conditionalFormatting>
  <conditionalFormatting sqref="M13">
    <cfRule type="expression" dxfId="454" priority="455" stopIfTrue="1">
      <formula>(MONTH($B$1)=MONTH(M$11))*(WEEKDAY(M$11,2)&gt;5)*NOT(ISBLANK($B13))</formula>
    </cfRule>
  </conditionalFormatting>
  <conditionalFormatting sqref="M13">
    <cfRule type="expression" dxfId="453" priority="454" stopIfTrue="1">
      <formula>(MONTH($B$1)=MONTH(M$11))*(WEEKDAY(M$11,2)&gt;5)*NOT(ISBLANK($B1))</formula>
    </cfRule>
  </conditionalFormatting>
  <conditionalFormatting sqref="M13">
    <cfRule type="expression" dxfId="452" priority="453">
      <formula>(MONTH($B$1)=MONTH(M$10))*(WEEKDAY(M$10,2)&gt;5)*NOT(ISBLANK($B13))</formula>
    </cfRule>
  </conditionalFormatting>
  <conditionalFormatting sqref="M13">
    <cfRule type="expression" dxfId="451" priority="452" stopIfTrue="1">
      <formula>(MONTH($B$1)=MONTH(M$11))*(WEEKDAY(M$11,2)&gt;5)*NOT(ISBLANK($B13))</formula>
    </cfRule>
  </conditionalFormatting>
  <conditionalFormatting sqref="M13">
    <cfRule type="expression" dxfId="450" priority="451" stopIfTrue="1">
      <formula>(MONTH($B$1)=MONTH(M$11))*(WEEKDAY(M$11,2)&gt;5)*NOT(ISBLANK($B1))</formula>
    </cfRule>
  </conditionalFormatting>
  <conditionalFormatting sqref="M14">
    <cfRule type="expression" dxfId="449" priority="450">
      <formula>(MONTH($B$1)=MONTH(M$10))*(WEEKDAY(M$10,2)&gt;5)*NOT(ISBLANK($B14))</formula>
    </cfRule>
  </conditionalFormatting>
  <conditionalFormatting sqref="M14">
    <cfRule type="expression" dxfId="448" priority="449" stopIfTrue="1">
      <formula>(MONTH($B$1)=MONTH(M$11))*(WEEKDAY(M$11,2)&gt;5)*NOT(ISBLANK($B14))</formula>
    </cfRule>
  </conditionalFormatting>
  <conditionalFormatting sqref="M14">
    <cfRule type="expression" dxfId="447" priority="448" stopIfTrue="1">
      <formula>(MONTH($B$1)=MONTH(M$11))*(WEEKDAY(M$11,2)&gt;5)*NOT(ISBLANK($B2))</formula>
    </cfRule>
  </conditionalFormatting>
  <conditionalFormatting sqref="M15">
    <cfRule type="expression" dxfId="446" priority="447">
      <formula>(MONTH($B$1)=MONTH(M$10))*(WEEKDAY(M$10,2)&gt;5)*NOT(ISBLANK($B15))</formula>
    </cfRule>
  </conditionalFormatting>
  <conditionalFormatting sqref="M15">
    <cfRule type="expression" dxfId="445" priority="446" stopIfTrue="1">
      <formula>(MONTH($B$1)=MONTH(M$11))*(WEEKDAY(M$11,2)&gt;5)*NOT(ISBLANK($B15))</formula>
    </cfRule>
  </conditionalFormatting>
  <conditionalFormatting sqref="M15">
    <cfRule type="expression" dxfId="444" priority="445" stopIfTrue="1">
      <formula>(MONTH($B$1)=MONTH(M$11))*(WEEKDAY(M$11,2)&gt;5)*NOT(ISBLANK($B3))</formula>
    </cfRule>
  </conditionalFormatting>
  <conditionalFormatting sqref="M16">
    <cfRule type="expression" dxfId="443" priority="444">
      <formula>(MONTH($B$1)=MONTH(M$10))*(WEEKDAY(M$10,2)&gt;5)*NOT(ISBLANK($B16))</formula>
    </cfRule>
  </conditionalFormatting>
  <conditionalFormatting sqref="M16">
    <cfRule type="expression" dxfId="442" priority="443" stopIfTrue="1">
      <formula>(MONTH($B$1)=MONTH(M$11))*(WEEKDAY(M$11,2)&gt;5)*NOT(ISBLANK($B16))</formula>
    </cfRule>
  </conditionalFormatting>
  <conditionalFormatting sqref="M16">
    <cfRule type="expression" dxfId="441" priority="442" stopIfTrue="1">
      <formula>(MONTH($B$1)=MONTH(M$11))*(WEEKDAY(M$11,2)&gt;5)*NOT(ISBLANK($B4))</formula>
    </cfRule>
  </conditionalFormatting>
  <conditionalFormatting sqref="M17">
    <cfRule type="expression" dxfId="440" priority="441">
      <formula>(MONTH($B$1)=MONTH(M$10))*(WEEKDAY(M$10,2)&gt;5)*NOT(ISBLANK($B17))</formula>
    </cfRule>
  </conditionalFormatting>
  <conditionalFormatting sqref="M17">
    <cfRule type="expression" dxfId="439" priority="440" stopIfTrue="1">
      <formula>(MONTH($B$1)=MONTH(M$11))*(WEEKDAY(M$11,2)&gt;5)*NOT(ISBLANK($B17))</formula>
    </cfRule>
  </conditionalFormatting>
  <conditionalFormatting sqref="M17">
    <cfRule type="expression" dxfId="438" priority="439" stopIfTrue="1">
      <formula>(MONTH($B$1)=MONTH(M$11))*(WEEKDAY(M$11,2)&gt;5)*NOT(ISBLANK($B5))</formula>
    </cfRule>
  </conditionalFormatting>
  <conditionalFormatting sqref="M18">
    <cfRule type="expression" dxfId="437" priority="438">
      <formula>(MONTH($B$1)=MONTH(M$10))*(WEEKDAY(M$10,2)&gt;5)*NOT(ISBLANK($B18))</formula>
    </cfRule>
  </conditionalFormatting>
  <conditionalFormatting sqref="M18">
    <cfRule type="expression" dxfId="436" priority="437" stopIfTrue="1">
      <formula>(MONTH($B$1)=MONTH(M$11))*(WEEKDAY(M$11,2)&gt;5)*NOT(ISBLANK($B18))</formula>
    </cfRule>
  </conditionalFormatting>
  <conditionalFormatting sqref="M18">
    <cfRule type="expression" dxfId="435" priority="436" stopIfTrue="1">
      <formula>(MONTH($B$1)=MONTH(M$11))*(WEEKDAY(M$11,2)&gt;5)*NOT(ISBLANK($B6))</formula>
    </cfRule>
  </conditionalFormatting>
  <conditionalFormatting sqref="M19">
    <cfRule type="expression" dxfId="434" priority="435">
      <formula>(MONTH($B$1)=MONTH(M$10))*(WEEKDAY(M$10,2)&gt;5)*NOT(ISBLANK($B19))</formula>
    </cfRule>
  </conditionalFormatting>
  <conditionalFormatting sqref="M19">
    <cfRule type="expression" dxfId="433" priority="434" stopIfTrue="1">
      <formula>(MONTH($B$1)=MONTH(M$11))*(WEEKDAY(M$11,2)&gt;5)*NOT(ISBLANK($B19))</formula>
    </cfRule>
  </conditionalFormatting>
  <conditionalFormatting sqref="M19">
    <cfRule type="expression" dxfId="432" priority="433" stopIfTrue="1">
      <formula>(MONTH($B$1)=MONTH(M$11))*(WEEKDAY(M$11,2)&gt;5)*NOT(ISBLANK($B7))</formula>
    </cfRule>
  </conditionalFormatting>
  <conditionalFormatting sqref="M20">
    <cfRule type="expression" dxfId="431" priority="432">
      <formula>(MONTH($B$1)=MONTH(M$10))*(WEEKDAY(M$10,2)&gt;5)*NOT(ISBLANK($B20))</formula>
    </cfRule>
  </conditionalFormatting>
  <conditionalFormatting sqref="M20">
    <cfRule type="expression" dxfId="430" priority="431" stopIfTrue="1">
      <formula>(MONTH($B$1)=MONTH(M$11))*(WEEKDAY(M$11,2)&gt;5)*NOT(ISBLANK($B20))</formula>
    </cfRule>
  </conditionalFormatting>
  <conditionalFormatting sqref="M20">
    <cfRule type="expression" dxfId="429" priority="430" stopIfTrue="1">
      <formula>(MONTH($B$1)=MONTH(M$11))*(WEEKDAY(M$11,2)&gt;5)*NOT(ISBLANK($B8))</formula>
    </cfRule>
  </conditionalFormatting>
  <conditionalFormatting sqref="F25">
    <cfRule type="expression" dxfId="428" priority="429">
      <formula>(MONTH($B$1)=MONTH(F$10))*(WEEKDAY(F$10,2)&gt;5)*NOT(ISBLANK($B25))</formula>
    </cfRule>
  </conditionalFormatting>
  <conditionalFormatting sqref="F25">
    <cfRule type="expression" dxfId="427" priority="428" stopIfTrue="1">
      <formula>(MONTH($B$1)=MONTH(F$11))*(WEEKDAY(F$11,2)&gt;5)*NOT(ISBLANK($B25))</formula>
    </cfRule>
  </conditionalFormatting>
  <conditionalFormatting sqref="F25">
    <cfRule type="expression" dxfId="426" priority="427" stopIfTrue="1">
      <formula>(MONTH($B$1)=MONTH(F$11))*(WEEKDAY(F$11,2)&gt;5)*NOT(ISBLANK($B13))</formula>
    </cfRule>
  </conditionalFormatting>
  <conditionalFormatting sqref="M25">
    <cfRule type="expression" dxfId="425" priority="426">
      <formula>(MONTH($B$1)=MONTH(M$10))*(WEEKDAY(M$10,2)&gt;5)*NOT(ISBLANK($B25))</formula>
    </cfRule>
  </conditionalFormatting>
  <conditionalFormatting sqref="M25">
    <cfRule type="expression" dxfId="424" priority="425" stopIfTrue="1">
      <formula>(MONTH($B$1)=MONTH(M$11))*(WEEKDAY(M$11,2)&gt;5)*NOT(ISBLANK($B25))</formula>
    </cfRule>
  </conditionalFormatting>
  <conditionalFormatting sqref="M25">
    <cfRule type="expression" dxfId="423" priority="424" stopIfTrue="1">
      <formula>(MONTH($B$1)=MONTH(M$11))*(WEEKDAY(M$11,2)&gt;5)*NOT(ISBLANK($B13))</formula>
    </cfRule>
  </conditionalFormatting>
  <conditionalFormatting sqref="G19">
    <cfRule type="expression" dxfId="422" priority="423">
      <formula>(MONTH($B$1)=MONTH(G$10))*(WEEKDAY(G$10,2)&gt;5)*NOT(ISBLANK($B19))</formula>
    </cfRule>
  </conditionalFormatting>
  <conditionalFormatting sqref="G19">
    <cfRule type="expression" dxfId="421" priority="422" stopIfTrue="1">
      <formula>(MONTH($B$1)=MONTH(G$11))*(WEEKDAY(G$11,2)&gt;5)*NOT(ISBLANK($B19))</formula>
    </cfRule>
  </conditionalFormatting>
  <conditionalFormatting sqref="G19">
    <cfRule type="expression" dxfId="420" priority="421" stopIfTrue="1">
      <formula>(MONTH($B$1)=MONTH(G$11))*(WEEKDAY(G$11,2)&gt;5)*NOT(ISBLANK($B7))</formula>
    </cfRule>
  </conditionalFormatting>
  <conditionalFormatting sqref="H19">
    <cfRule type="expression" dxfId="419" priority="420">
      <formula>(MONTH($B$1)=MONTH(H$10))*(WEEKDAY(H$10,2)&gt;5)*NOT(ISBLANK($B19))</formula>
    </cfRule>
  </conditionalFormatting>
  <conditionalFormatting sqref="H19">
    <cfRule type="expression" dxfId="418" priority="419" stopIfTrue="1">
      <formula>(MONTH($B$1)=MONTH(H$11))*(WEEKDAY(H$11,2)&gt;5)*NOT(ISBLANK($B19))</formula>
    </cfRule>
  </conditionalFormatting>
  <conditionalFormatting sqref="H19">
    <cfRule type="expression" dxfId="417" priority="418" stopIfTrue="1">
      <formula>(MONTH($B$1)=MONTH(H$11))*(WEEKDAY(H$11,2)&gt;5)*NOT(ISBLANK($B7))</formula>
    </cfRule>
  </conditionalFormatting>
  <conditionalFormatting sqref="I19">
    <cfRule type="expression" dxfId="416" priority="417">
      <formula>(MONTH($B$1)=MONTH(I$10))*(WEEKDAY(I$10,2)&gt;5)*NOT(ISBLANK($B19))</formula>
    </cfRule>
  </conditionalFormatting>
  <conditionalFormatting sqref="I19">
    <cfRule type="expression" dxfId="415" priority="416" stopIfTrue="1">
      <formula>(MONTH($B$1)=MONTH(I$11))*(WEEKDAY(I$11,2)&gt;5)*NOT(ISBLANK($B19))</formula>
    </cfRule>
  </conditionalFormatting>
  <conditionalFormatting sqref="I19">
    <cfRule type="expression" dxfId="414" priority="415" stopIfTrue="1">
      <formula>(MONTH($B$1)=MONTH(I$11))*(WEEKDAY(I$11,2)&gt;5)*NOT(ISBLANK($B7))</formula>
    </cfRule>
  </conditionalFormatting>
  <conditionalFormatting sqref="J19">
    <cfRule type="expression" dxfId="413" priority="414">
      <formula>(MONTH($B$1)=MONTH(J$10))*(WEEKDAY(J$10,2)&gt;5)*NOT(ISBLANK($B19))</formula>
    </cfRule>
  </conditionalFormatting>
  <conditionalFormatting sqref="J19">
    <cfRule type="expression" dxfId="412" priority="413" stopIfTrue="1">
      <formula>(MONTH($B$1)=MONTH(J$11))*(WEEKDAY(J$11,2)&gt;5)*NOT(ISBLANK($B19))</formula>
    </cfRule>
  </conditionalFormatting>
  <conditionalFormatting sqref="J19">
    <cfRule type="expression" dxfId="411" priority="412" stopIfTrue="1">
      <formula>(MONTH($B$1)=MONTH(J$11))*(WEEKDAY(J$11,2)&gt;5)*NOT(ISBLANK($B7))</formula>
    </cfRule>
  </conditionalFormatting>
  <conditionalFormatting sqref="K19">
    <cfRule type="expression" dxfId="410" priority="411">
      <formula>(MONTH($B$1)=MONTH(K$10))*(WEEKDAY(K$10,2)&gt;5)*NOT(ISBLANK($B19))</formula>
    </cfRule>
  </conditionalFormatting>
  <conditionalFormatting sqref="K19">
    <cfRule type="expression" dxfId="409" priority="410" stopIfTrue="1">
      <formula>(MONTH($B$1)=MONTH(K$11))*(WEEKDAY(K$11,2)&gt;5)*NOT(ISBLANK($B19))</formula>
    </cfRule>
  </conditionalFormatting>
  <conditionalFormatting sqref="K19">
    <cfRule type="expression" dxfId="408" priority="409" stopIfTrue="1">
      <formula>(MONTH($B$1)=MONTH(K$11))*(WEEKDAY(K$11,2)&gt;5)*NOT(ISBLANK($B7))</formula>
    </cfRule>
  </conditionalFormatting>
  <conditionalFormatting sqref="L19">
    <cfRule type="expression" dxfId="407" priority="408">
      <formula>(MONTH($B$1)=MONTH(L$10))*(WEEKDAY(L$10,2)&gt;5)*NOT(ISBLANK($B19))</formula>
    </cfRule>
  </conditionalFormatting>
  <conditionalFormatting sqref="L19">
    <cfRule type="expression" dxfId="406" priority="407" stopIfTrue="1">
      <formula>(MONTH($B$1)=MONTH(L$11))*(WEEKDAY(L$11,2)&gt;5)*NOT(ISBLANK($B19))</formula>
    </cfRule>
  </conditionalFormatting>
  <conditionalFormatting sqref="L19">
    <cfRule type="expression" dxfId="405" priority="406" stopIfTrue="1">
      <formula>(MONTH($B$1)=MONTH(L$11))*(WEEKDAY(L$11,2)&gt;5)*NOT(ISBLANK($B7))</formula>
    </cfRule>
  </conditionalFormatting>
  <conditionalFormatting sqref="M19">
    <cfRule type="expression" dxfId="404" priority="405">
      <formula>(MONTH($B$1)=MONTH(M$10))*(WEEKDAY(M$10,2)&gt;5)*NOT(ISBLANK($B19))</formula>
    </cfRule>
  </conditionalFormatting>
  <conditionalFormatting sqref="M19">
    <cfRule type="expression" dxfId="403" priority="404" stopIfTrue="1">
      <formula>(MONTH($B$1)=MONTH(M$11))*(WEEKDAY(M$11,2)&gt;5)*NOT(ISBLANK($B19))</formula>
    </cfRule>
  </conditionalFormatting>
  <conditionalFormatting sqref="M19">
    <cfRule type="expression" dxfId="402" priority="403" stopIfTrue="1">
      <formula>(MONTH($B$1)=MONTH(M$11))*(WEEKDAY(M$11,2)&gt;5)*NOT(ISBLANK($B7))</formula>
    </cfRule>
  </conditionalFormatting>
  <conditionalFormatting sqref="N19">
    <cfRule type="expression" dxfId="401" priority="402">
      <formula>(MONTH($B$1)=MONTH(N$10))*(WEEKDAY(N$10,2)&gt;5)*NOT(ISBLANK($B19))</formula>
    </cfRule>
  </conditionalFormatting>
  <conditionalFormatting sqref="N19">
    <cfRule type="expression" dxfId="400" priority="401" stopIfTrue="1">
      <formula>(MONTH($B$1)=MONTH(N$11))*(WEEKDAY(N$11,2)&gt;5)*NOT(ISBLANK($B19))</formula>
    </cfRule>
  </conditionalFormatting>
  <conditionalFormatting sqref="N19">
    <cfRule type="expression" dxfId="399" priority="400" stopIfTrue="1">
      <formula>(MONTH($B$1)=MONTH(N$11))*(WEEKDAY(N$11,2)&gt;5)*NOT(ISBLANK($B7))</formula>
    </cfRule>
  </conditionalFormatting>
  <conditionalFormatting sqref="O19">
    <cfRule type="expression" dxfId="398" priority="399">
      <formula>(MONTH($B$1)=MONTH(O$10))*(WEEKDAY(O$10,2)&gt;5)*NOT(ISBLANK($B19))</formula>
    </cfRule>
  </conditionalFormatting>
  <conditionalFormatting sqref="O19">
    <cfRule type="expression" dxfId="397" priority="398" stopIfTrue="1">
      <formula>(MONTH($B$1)=MONTH(O$11))*(WEEKDAY(O$11,2)&gt;5)*NOT(ISBLANK($B19))</formula>
    </cfRule>
  </conditionalFormatting>
  <conditionalFormatting sqref="O19">
    <cfRule type="expression" dxfId="396" priority="397" stopIfTrue="1">
      <formula>(MONTH($B$1)=MONTH(O$11))*(WEEKDAY(O$11,2)&gt;5)*NOT(ISBLANK($B7))</formula>
    </cfRule>
  </conditionalFormatting>
  <conditionalFormatting sqref="G15">
    <cfRule type="expression" dxfId="395" priority="396">
      <formula>(MONTH($B$1)=MONTH(G$10))*(WEEKDAY(G$10,2)&gt;5)*NOT(ISBLANK($B15))</formula>
    </cfRule>
  </conditionalFormatting>
  <conditionalFormatting sqref="G15">
    <cfRule type="expression" dxfId="394" priority="395" stopIfTrue="1">
      <formula>(MONTH($B$1)=MONTH(G$11))*(WEEKDAY(G$11,2)&gt;5)*NOT(ISBLANK($B15))</formula>
    </cfRule>
  </conditionalFormatting>
  <conditionalFormatting sqref="G15">
    <cfRule type="expression" dxfId="393" priority="394" stopIfTrue="1">
      <formula>(MONTH($B$1)=MONTH(G$11))*(WEEKDAY(G$11,2)&gt;5)*NOT(ISBLANK($B3))</formula>
    </cfRule>
  </conditionalFormatting>
  <conditionalFormatting sqref="H15">
    <cfRule type="expression" dxfId="392" priority="393">
      <formula>(MONTH($B$1)=MONTH(H$10))*(WEEKDAY(H$10,2)&gt;5)*NOT(ISBLANK($B15))</formula>
    </cfRule>
  </conditionalFormatting>
  <conditionalFormatting sqref="H15">
    <cfRule type="expression" dxfId="391" priority="392" stopIfTrue="1">
      <formula>(MONTH($B$1)=MONTH(H$11))*(WEEKDAY(H$11,2)&gt;5)*NOT(ISBLANK($B15))</formula>
    </cfRule>
  </conditionalFormatting>
  <conditionalFormatting sqref="H15">
    <cfRule type="expression" dxfId="390" priority="391" stopIfTrue="1">
      <formula>(MONTH($B$1)=MONTH(H$11))*(WEEKDAY(H$11,2)&gt;5)*NOT(ISBLANK($B3))</formula>
    </cfRule>
  </conditionalFormatting>
  <conditionalFormatting sqref="I15">
    <cfRule type="expression" dxfId="389" priority="390">
      <formula>(MONTH($B$1)=MONTH(I$10))*(WEEKDAY(I$10,2)&gt;5)*NOT(ISBLANK($B15))</formula>
    </cfRule>
  </conditionalFormatting>
  <conditionalFormatting sqref="I15">
    <cfRule type="expression" dxfId="388" priority="389" stopIfTrue="1">
      <formula>(MONTH($B$1)=MONTH(I$11))*(WEEKDAY(I$11,2)&gt;5)*NOT(ISBLANK($B15))</formula>
    </cfRule>
  </conditionalFormatting>
  <conditionalFormatting sqref="I15">
    <cfRule type="expression" dxfId="387" priority="388" stopIfTrue="1">
      <formula>(MONTH($B$1)=MONTH(I$11))*(WEEKDAY(I$11,2)&gt;5)*NOT(ISBLANK($B3))</formula>
    </cfRule>
  </conditionalFormatting>
  <conditionalFormatting sqref="J15:J18">
    <cfRule type="expression" dxfId="386" priority="387">
      <formula>(MONTH($B$1)=MONTH(J$10))*(WEEKDAY(J$10,2)&gt;5)*NOT(ISBLANK($B15))</formula>
    </cfRule>
  </conditionalFormatting>
  <conditionalFormatting sqref="J15:J18">
    <cfRule type="expression" dxfId="385" priority="386" stopIfTrue="1">
      <formula>(MONTH($B$1)=MONTH(J$11))*(WEEKDAY(J$11,2)&gt;5)*NOT(ISBLANK($B15))</formula>
    </cfRule>
  </conditionalFormatting>
  <conditionalFormatting sqref="J15:J18">
    <cfRule type="expression" dxfId="384" priority="385" stopIfTrue="1">
      <formula>(MONTH($B$1)=MONTH(J$11))*(WEEKDAY(J$11,2)&gt;5)*NOT(ISBLANK($B3))</formula>
    </cfRule>
  </conditionalFormatting>
  <conditionalFormatting sqref="K15:K18">
    <cfRule type="expression" dxfId="383" priority="384">
      <formula>(MONTH($B$1)=MONTH(K$10))*(WEEKDAY(K$10,2)&gt;5)*NOT(ISBLANK($B15))</formula>
    </cfRule>
  </conditionalFormatting>
  <conditionalFormatting sqref="K15:K18">
    <cfRule type="expression" dxfId="382" priority="383" stopIfTrue="1">
      <formula>(MONTH($B$1)=MONTH(K$11))*(WEEKDAY(K$11,2)&gt;5)*NOT(ISBLANK($B15))</formula>
    </cfRule>
  </conditionalFormatting>
  <conditionalFormatting sqref="K15:K18">
    <cfRule type="expression" dxfId="381" priority="382" stopIfTrue="1">
      <formula>(MONTH($B$1)=MONTH(K$11))*(WEEKDAY(K$11,2)&gt;5)*NOT(ISBLANK($B3))</formula>
    </cfRule>
  </conditionalFormatting>
  <conditionalFormatting sqref="L15">
    <cfRule type="expression" dxfId="380" priority="381">
      <formula>(MONTH($B$1)=MONTH(L$10))*(WEEKDAY(L$10,2)&gt;5)*NOT(ISBLANK($B15))</formula>
    </cfRule>
  </conditionalFormatting>
  <conditionalFormatting sqref="L15">
    <cfRule type="expression" dxfId="379" priority="380" stopIfTrue="1">
      <formula>(MONTH($B$1)=MONTH(L$11))*(WEEKDAY(L$11,2)&gt;5)*NOT(ISBLANK($B15))</formula>
    </cfRule>
  </conditionalFormatting>
  <conditionalFormatting sqref="L15">
    <cfRule type="expression" dxfId="378" priority="379" stopIfTrue="1">
      <formula>(MONTH($B$1)=MONTH(L$11))*(WEEKDAY(L$11,2)&gt;5)*NOT(ISBLANK($B3))</formula>
    </cfRule>
  </conditionalFormatting>
  <conditionalFormatting sqref="AG12:AJ12 AJ13:AJ19 AG13:AH18">
    <cfRule type="expression" dxfId="377" priority="378" stopIfTrue="1">
      <formula>DAY(AG$10)&lt;27</formula>
    </cfRule>
  </conditionalFormatting>
  <conditionalFormatting sqref="H25">
    <cfRule type="expression" dxfId="376" priority="377">
      <formula>(MONTH($B$1)=MONTH(H$10))*(WEEKDAY(H$10,2)&gt;5)*NOT(ISBLANK($B25))</formula>
    </cfRule>
  </conditionalFormatting>
  <conditionalFormatting sqref="H25">
    <cfRule type="expression" dxfId="375" priority="376" stopIfTrue="1">
      <formula>(MONTH($B$1)=MONTH(H$11))*(WEEKDAY(H$11,2)&gt;5)*NOT(ISBLANK($B25))</formula>
    </cfRule>
  </conditionalFormatting>
  <conditionalFormatting sqref="H25">
    <cfRule type="expression" dxfId="374" priority="375" stopIfTrue="1">
      <formula>(MONTH($B$1)=MONTH(H$11))*(WEEKDAY(H$11,2)&gt;5)*NOT(ISBLANK($B13))</formula>
    </cfRule>
  </conditionalFormatting>
  <conditionalFormatting sqref="I25">
    <cfRule type="expression" dxfId="373" priority="374">
      <formula>(MONTH($B$1)=MONTH(I$10))*(WEEKDAY(I$10,2)&gt;5)*NOT(ISBLANK($B25))</formula>
    </cfRule>
  </conditionalFormatting>
  <conditionalFormatting sqref="I25">
    <cfRule type="expression" dxfId="372" priority="373" stopIfTrue="1">
      <formula>(MONTH($B$1)=MONTH(I$11))*(WEEKDAY(I$11,2)&gt;5)*NOT(ISBLANK($B25))</formula>
    </cfRule>
  </conditionalFormatting>
  <conditionalFormatting sqref="I25">
    <cfRule type="expression" dxfId="371" priority="372" stopIfTrue="1">
      <formula>(MONTH($B$1)=MONTH(I$11))*(WEEKDAY(I$11,2)&gt;5)*NOT(ISBLANK($B13))</formula>
    </cfRule>
  </conditionalFormatting>
  <conditionalFormatting sqref="H26">
    <cfRule type="expression" dxfId="370" priority="371">
      <formula>(MONTH($B$1)=MONTH(H$10))*(WEEKDAY(H$10,2)&gt;5)*NOT(ISBLANK($B26))</formula>
    </cfRule>
  </conditionalFormatting>
  <conditionalFormatting sqref="H26">
    <cfRule type="expression" dxfId="369" priority="370" stopIfTrue="1">
      <formula>(MONTH($B$1)=MONTH(H$11))*(WEEKDAY(H$11,2)&gt;5)*NOT(ISBLANK($B26))</formula>
    </cfRule>
  </conditionalFormatting>
  <conditionalFormatting sqref="H26">
    <cfRule type="expression" dxfId="368" priority="369" stopIfTrue="1">
      <formula>(MONTH($B$1)=MONTH(H$11))*(WEEKDAY(H$11,2)&gt;5)*NOT(ISBLANK($B14))</formula>
    </cfRule>
  </conditionalFormatting>
  <conditionalFormatting sqref="I26">
    <cfRule type="expression" dxfId="367" priority="368">
      <formula>(MONTH($B$1)=MONTH(I$10))*(WEEKDAY(I$10,2)&gt;5)*NOT(ISBLANK($B26))</formula>
    </cfRule>
  </conditionalFormatting>
  <conditionalFormatting sqref="I26">
    <cfRule type="expression" dxfId="366" priority="367" stopIfTrue="1">
      <formula>(MONTH($B$1)=MONTH(I$11))*(WEEKDAY(I$11,2)&gt;5)*NOT(ISBLANK($B26))</formula>
    </cfRule>
  </conditionalFormatting>
  <conditionalFormatting sqref="I26">
    <cfRule type="expression" dxfId="365" priority="366" stopIfTrue="1">
      <formula>(MONTH($B$1)=MONTH(I$11))*(WEEKDAY(I$11,2)&gt;5)*NOT(ISBLANK($B14))</formula>
    </cfRule>
  </conditionalFormatting>
  <conditionalFormatting sqref="H27">
    <cfRule type="expression" dxfId="364" priority="365">
      <formula>(MONTH($B$1)=MONTH(H$10))*(WEEKDAY(H$10,2)&gt;5)*NOT(ISBLANK($B27))</formula>
    </cfRule>
  </conditionalFormatting>
  <conditionalFormatting sqref="H27">
    <cfRule type="expression" dxfId="363" priority="364" stopIfTrue="1">
      <formula>(MONTH($B$1)=MONTH(H$11))*(WEEKDAY(H$11,2)&gt;5)*NOT(ISBLANK($B27))</formula>
    </cfRule>
  </conditionalFormatting>
  <conditionalFormatting sqref="H27">
    <cfRule type="expression" dxfId="362" priority="363" stopIfTrue="1">
      <formula>(MONTH($B$1)=MONTH(H$11))*(WEEKDAY(H$11,2)&gt;5)*NOT(ISBLANK($B15))</formula>
    </cfRule>
  </conditionalFormatting>
  <conditionalFormatting sqref="I27">
    <cfRule type="expression" dxfId="361" priority="362">
      <formula>(MONTH($B$1)=MONTH(I$10))*(WEEKDAY(I$10,2)&gt;5)*NOT(ISBLANK($B27))</formula>
    </cfRule>
  </conditionalFormatting>
  <conditionalFormatting sqref="I27">
    <cfRule type="expression" dxfId="360" priority="361" stopIfTrue="1">
      <formula>(MONTH($B$1)=MONTH(I$11))*(WEEKDAY(I$11,2)&gt;5)*NOT(ISBLANK($B27))</formula>
    </cfRule>
  </conditionalFormatting>
  <conditionalFormatting sqref="I27">
    <cfRule type="expression" dxfId="359" priority="360" stopIfTrue="1">
      <formula>(MONTH($B$1)=MONTH(I$11))*(WEEKDAY(I$11,2)&gt;5)*NOT(ISBLANK($B15))</formula>
    </cfRule>
  </conditionalFormatting>
  <conditionalFormatting sqref="O25">
    <cfRule type="expression" dxfId="358" priority="359">
      <formula>(MONTH($B$1)=MONTH(O$10))*(WEEKDAY(O$10,2)&gt;5)*NOT(ISBLANK($B25))</formula>
    </cfRule>
  </conditionalFormatting>
  <conditionalFormatting sqref="O25">
    <cfRule type="expression" dxfId="357" priority="358" stopIfTrue="1">
      <formula>(MONTH($B$1)=MONTH(O$11))*(WEEKDAY(O$11,2)&gt;5)*NOT(ISBLANK($B25))</formula>
    </cfRule>
  </conditionalFormatting>
  <conditionalFormatting sqref="O25">
    <cfRule type="expression" dxfId="356" priority="357" stopIfTrue="1">
      <formula>(MONTH($B$1)=MONTH(O$11))*(WEEKDAY(O$11,2)&gt;5)*NOT(ISBLANK($B13))</formula>
    </cfRule>
  </conditionalFormatting>
  <conditionalFormatting sqref="P25">
    <cfRule type="expression" dxfId="355" priority="356">
      <formula>(MONTH($B$1)=MONTH(P$10))*(WEEKDAY(P$10,2)&gt;5)*NOT(ISBLANK($B25))</formula>
    </cfRule>
  </conditionalFormatting>
  <conditionalFormatting sqref="P25">
    <cfRule type="expression" dxfId="354" priority="355" stopIfTrue="1">
      <formula>(MONTH($B$1)=MONTH(P$11))*(WEEKDAY(P$11,2)&gt;5)*NOT(ISBLANK($B25))</formula>
    </cfRule>
  </conditionalFormatting>
  <conditionalFormatting sqref="P25">
    <cfRule type="expression" dxfId="353" priority="354" stopIfTrue="1">
      <formula>(MONTH($B$1)=MONTH(P$11))*(WEEKDAY(P$11,2)&gt;5)*NOT(ISBLANK($B13))</formula>
    </cfRule>
  </conditionalFormatting>
  <conditionalFormatting sqref="O26">
    <cfRule type="expression" dxfId="352" priority="353">
      <formula>(MONTH($B$1)=MONTH(O$10))*(WEEKDAY(O$10,2)&gt;5)*NOT(ISBLANK($B26))</formula>
    </cfRule>
  </conditionalFormatting>
  <conditionalFormatting sqref="O26">
    <cfRule type="expression" dxfId="351" priority="352" stopIfTrue="1">
      <formula>(MONTH($B$1)=MONTH(O$11))*(WEEKDAY(O$11,2)&gt;5)*NOT(ISBLANK($B26))</formula>
    </cfRule>
  </conditionalFormatting>
  <conditionalFormatting sqref="O26">
    <cfRule type="expression" dxfId="350" priority="351" stopIfTrue="1">
      <formula>(MONTH($B$1)=MONTH(O$11))*(WEEKDAY(O$11,2)&gt;5)*NOT(ISBLANK($B14))</formula>
    </cfRule>
  </conditionalFormatting>
  <conditionalFormatting sqref="P26">
    <cfRule type="expression" dxfId="349" priority="350">
      <formula>(MONTH($B$1)=MONTH(P$10))*(WEEKDAY(P$10,2)&gt;5)*NOT(ISBLANK($B26))</formula>
    </cfRule>
  </conditionalFormatting>
  <conditionalFormatting sqref="P26">
    <cfRule type="expression" dxfId="348" priority="349" stopIfTrue="1">
      <formula>(MONTH($B$1)=MONTH(P$11))*(WEEKDAY(P$11,2)&gt;5)*NOT(ISBLANK($B26))</formula>
    </cfRule>
  </conditionalFormatting>
  <conditionalFormatting sqref="P26">
    <cfRule type="expression" dxfId="347" priority="348" stopIfTrue="1">
      <formula>(MONTH($B$1)=MONTH(P$11))*(WEEKDAY(P$11,2)&gt;5)*NOT(ISBLANK($B14))</formula>
    </cfRule>
  </conditionalFormatting>
  <conditionalFormatting sqref="O27">
    <cfRule type="expression" dxfId="346" priority="347">
      <formula>(MONTH($B$1)=MONTH(O$10))*(WEEKDAY(O$10,2)&gt;5)*NOT(ISBLANK($B27))</formula>
    </cfRule>
  </conditionalFormatting>
  <conditionalFormatting sqref="O27">
    <cfRule type="expression" dxfId="345" priority="346" stopIfTrue="1">
      <formula>(MONTH($B$1)=MONTH(O$11))*(WEEKDAY(O$11,2)&gt;5)*NOT(ISBLANK($B27))</formula>
    </cfRule>
  </conditionalFormatting>
  <conditionalFormatting sqref="O27">
    <cfRule type="expression" dxfId="344" priority="345" stopIfTrue="1">
      <formula>(MONTH($B$1)=MONTH(O$11))*(WEEKDAY(O$11,2)&gt;5)*NOT(ISBLANK($B15))</formula>
    </cfRule>
  </conditionalFormatting>
  <conditionalFormatting sqref="P27">
    <cfRule type="expression" dxfId="343" priority="344">
      <formula>(MONTH($B$1)=MONTH(P$10))*(WEEKDAY(P$10,2)&gt;5)*NOT(ISBLANK($B27))</formula>
    </cfRule>
  </conditionalFormatting>
  <conditionalFormatting sqref="P27">
    <cfRule type="expression" dxfId="342" priority="343" stopIfTrue="1">
      <formula>(MONTH($B$1)=MONTH(P$11))*(WEEKDAY(P$11,2)&gt;5)*NOT(ISBLANK($B27))</formula>
    </cfRule>
  </conditionalFormatting>
  <conditionalFormatting sqref="P27">
    <cfRule type="expression" dxfId="341" priority="342" stopIfTrue="1">
      <formula>(MONTH($B$1)=MONTH(P$11))*(WEEKDAY(P$11,2)&gt;5)*NOT(ISBLANK($B15))</formula>
    </cfRule>
  </conditionalFormatting>
  <conditionalFormatting sqref="V25">
    <cfRule type="expression" dxfId="340" priority="341">
      <formula>(MONTH($B$1)=MONTH(V$10))*(WEEKDAY(V$10,2)&gt;5)*NOT(ISBLANK($B25))</formula>
    </cfRule>
  </conditionalFormatting>
  <conditionalFormatting sqref="V25">
    <cfRule type="expression" dxfId="339" priority="340" stopIfTrue="1">
      <formula>(MONTH($B$1)=MONTH(V$11))*(WEEKDAY(V$11,2)&gt;5)*NOT(ISBLANK($B25))</formula>
    </cfRule>
  </conditionalFormatting>
  <conditionalFormatting sqref="V25">
    <cfRule type="expression" dxfId="338" priority="339" stopIfTrue="1">
      <formula>(MONTH($B$1)=MONTH(V$11))*(WEEKDAY(V$11,2)&gt;5)*NOT(ISBLANK($B13))</formula>
    </cfRule>
  </conditionalFormatting>
  <conditionalFormatting sqref="W25">
    <cfRule type="expression" dxfId="337" priority="338">
      <formula>(MONTH($B$1)=MONTH(W$10))*(WEEKDAY(W$10,2)&gt;5)*NOT(ISBLANK($B25))</formula>
    </cfRule>
  </conditionalFormatting>
  <conditionalFormatting sqref="W25">
    <cfRule type="expression" dxfId="336" priority="337" stopIfTrue="1">
      <formula>(MONTH($B$1)=MONTH(W$11))*(WEEKDAY(W$11,2)&gt;5)*NOT(ISBLANK($B25))</formula>
    </cfRule>
  </conditionalFormatting>
  <conditionalFormatting sqref="W25">
    <cfRule type="expression" dxfId="335" priority="336" stopIfTrue="1">
      <formula>(MONTH($B$1)=MONTH(W$11))*(WEEKDAY(W$11,2)&gt;5)*NOT(ISBLANK($B13))</formula>
    </cfRule>
  </conditionalFormatting>
  <conditionalFormatting sqref="V26">
    <cfRule type="expression" dxfId="334" priority="335">
      <formula>(MONTH($B$1)=MONTH(V$10))*(WEEKDAY(V$10,2)&gt;5)*NOT(ISBLANK($B26))</formula>
    </cfRule>
  </conditionalFormatting>
  <conditionalFormatting sqref="V26">
    <cfRule type="expression" dxfId="333" priority="334" stopIfTrue="1">
      <formula>(MONTH($B$1)=MONTH(V$11))*(WEEKDAY(V$11,2)&gt;5)*NOT(ISBLANK($B26))</formula>
    </cfRule>
  </conditionalFormatting>
  <conditionalFormatting sqref="V26">
    <cfRule type="expression" dxfId="332" priority="333" stopIfTrue="1">
      <formula>(MONTH($B$1)=MONTH(V$11))*(WEEKDAY(V$11,2)&gt;5)*NOT(ISBLANK($B14))</formula>
    </cfRule>
  </conditionalFormatting>
  <conditionalFormatting sqref="W26">
    <cfRule type="expression" dxfId="331" priority="332">
      <formula>(MONTH($B$1)=MONTH(W$10))*(WEEKDAY(W$10,2)&gt;5)*NOT(ISBLANK($B26))</formula>
    </cfRule>
  </conditionalFormatting>
  <conditionalFormatting sqref="W26">
    <cfRule type="expression" dxfId="330" priority="331" stopIfTrue="1">
      <formula>(MONTH($B$1)=MONTH(W$11))*(WEEKDAY(W$11,2)&gt;5)*NOT(ISBLANK($B26))</formula>
    </cfRule>
  </conditionalFormatting>
  <conditionalFormatting sqref="W26">
    <cfRule type="expression" dxfId="329" priority="330" stopIfTrue="1">
      <formula>(MONTH($B$1)=MONTH(W$11))*(WEEKDAY(W$11,2)&gt;5)*NOT(ISBLANK($B14))</formula>
    </cfRule>
  </conditionalFormatting>
  <conditionalFormatting sqref="V27">
    <cfRule type="expression" dxfId="328" priority="329">
      <formula>(MONTH($B$1)=MONTH(V$10))*(WEEKDAY(V$10,2)&gt;5)*NOT(ISBLANK($B27))</formula>
    </cfRule>
  </conditionalFormatting>
  <conditionalFormatting sqref="V27">
    <cfRule type="expression" dxfId="327" priority="328" stopIfTrue="1">
      <formula>(MONTH($B$1)=MONTH(V$11))*(WEEKDAY(V$11,2)&gt;5)*NOT(ISBLANK($B27))</formula>
    </cfRule>
  </conditionalFormatting>
  <conditionalFormatting sqref="V27">
    <cfRule type="expression" dxfId="326" priority="327" stopIfTrue="1">
      <formula>(MONTH($B$1)=MONTH(V$11))*(WEEKDAY(V$11,2)&gt;5)*NOT(ISBLANK($B15))</formula>
    </cfRule>
  </conditionalFormatting>
  <conditionalFormatting sqref="W27">
    <cfRule type="expression" dxfId="325" priority="326">
      <formula>(MONTH($B$1)=MONTH(W$10))*(WEEKDAY(W$10,2)&gt;5)*NOT(ISBLANK($B27))</formula>
    </cfRule>
  </conditionalFormatting>
  <conditionalFormatting sqref="W27">
    <cfRule type="expression" dxfId="324" priority="325" stopIfTrue="1">
      <formula>(MONTH($B$1)=MONTH(W$11))*(WEEKDAY(W$11,2)&gt;5)*NOT(ISBLANK($B27))</formula>
    </cfRule>
  </conditionalFormatting>
  <conditionalFormatting sqref="W27">
    <cfRule type="expression" dxfId="323" priority="324" stopIfTrue="1">
      <formula>(MONTH($B$1)=MONTH(W$11))*(WEEKDAY(W$11,2)&gt;5)*NOT(ISBLANK($B15))</formula>
    </cfRule>
  </conditionalFormatting>
  <conditionalFormatting sqref="AC25">
    <cfRule type="expression" dxfId="322" priority="323">
      <formula>(MONTH($B$1)=MONTH(AC$10))*(WEEKDAY(AC$10,2)&gt;5)*NOT(ISBLANK($B25))</formula>
    </cfRule>
  </conditionalFormatting>
  <conditionalFormatting sqref="AC25">
    <cfRule type="expression" dxfId="321" priority="322" stopIfTrue="1">
      <formula>(MONTH($B$1)=MONTH(AC$11))*(WEEKDAY(AC$11,2)&gt;5)*NOT(ISBLANK($B25))</formula>
    </cfRule>
  </conditionalFormatting>
  <conditionalFormatting sqref="AC25">
    <cfRule type="expression" dxfId="320" priority="321" stopIfTrue="1">
      <formula>(MONTH($B$1)=MONTH(AC$11))*(WEEKDAY(AC$11,2)&gt;5)*NOT(ISBLANK($B13))</formula>
    </cfRule>
  </conditionalFormatting>
  <conditionalFormatting sqref="AD25">
    <cfRule type="expression" dxfId="319" priority="320">
      <formula>(MONTH($B$1)=MONTH(AD$10))*(WEEKDAY(AD$10,2)&gt;5)*NOT(ISBLANK($B25))</formula>
    </cfRule>
  </conditionalFormatting>
  <conditionalFormatting sqref="AD25">
    <cfRule type="expression" dxfId="318" priority="319" stopIfTrue="1">
      <formula>(MONTH($B$1)=MONTH(AD$11))*(WEEKDAY(AD$11,2)&gt;5)*NOT(ISBLANK($B25))</formula>
    </cfRule>
  </conditionalFormatting>
  <conditionalFormatting sqref="AD25">
    <cfRule type="expression" dxfId="317" priority="318" stopIfTrue="1">
      <formula>(MONTH($B$1)=MONTH(AD$11))*(WEEKDAY(AD$11,2)&gt;5)*NOT(ISBLANK($B13))</formula>
    </cfRule>
  </conditionalFormatting>
  <conditionalFormatting sqref="AC26">
    <cfRule type="expression" dxfId="316" priority="317">
      <formula>(MONTH($B$1)=MONTH(AC$10))*(WEEKDAY(AC$10,2)&gt;5)*NOT(ISBLANK($B26))</formula>
    </cfRule>
  </conditionalFormatting>
  <conditionalFormatting sqref="AC26">
    <cfRule type="expression" dxfId="315" priority="316" stopIfTrue="1">
      <formula>(MONTH($B$1)=MONTH(AC$11))*(WEEKDAY(AC$11,2)&gt;5)*NOT(ISBLANK($B26))</formula>
    </cfRule>
  </conditionalFormatting>
  <conditionalFormatting sqref="AC26">
    <cfRule type="expression" dxfId="314" priority="315" stopIfTrue="1">
      <formula>(MONTH($B$1)=MONTH(AC$11))*(WEEKDAY(AC$11,2)&gt;5)*NOT(ISBLANK($B14))</formula>
    </cfRule>
  </conditionalFormatting>
  <conditionalFormatting sqref="AD26">
    <cfRule type="expression" dxfId="313" priority="314">
      <formula>(MONTH($B$1)=MONTH(AD$10))*(WEEKDAY(AD$10,2)&gt;5)*NOT(ISBLANK($B26))</formula>
    </cfRule>
  </conditionalFormatting>
  <conditionalFormatting sqref="AD26">
    <cfRule type="expression" dxfId="312" priority="313" stopIfTrue="1">
      <formula>(MONTH($B$1)=MONTH(AD$11))*(WEEKDAY(AD$11,2)&gt;5)*NOT(ISBLANK($B26))</formula>
    </cfRule>
  </conditionalFormatting>
  <conditionalFormatting sqref="AD26">
    <cfRule type="expression" dxfId="311" priority="312" stopIfTrue="1">
      <formula>(MONTH($B$1)=MONTH(AD$11))*(WEEKDAY(AD$11,2)&gt;5)*NOT(ISBLANK($B14))</formula>
    </cfRule>
  </conditionalFormatting>
  <conditionalFormatting sqref="AC27:AC28">
    <cfRule type="expression" dxfId="310" priority="311">
      <formula>(MONTH($B$1)=MONTH(AC$10))*(WEEKDAY(AC$10,2)&gt;5)*NOT(ISBLANK($B27))</formula>
    </cfRule>
  </conditionalFormatting>
  <conditionalFormatting sqref="AC27:AC28">
    <cfRule type="expression" dxfId="309" priority="310" stopIfTrue="1">
      <formula>(MONTH($B$1)=MONTH(AC$11))*(WEEKDAY(AC$11,2)&gt;5)*NOT(ISBLANK($B27))</formula>
    </cfRule>
  </conditionalFormatting>
  <conditionalFormatting sqref="AC27:AC28">
    <cfRule type="expression" dxfId="308" priority="309" stopIfTrue="1">
      <formula>(MONTH($B$1)=MONTH(AC$11))*(WEEKDAY(AC$11,2)&gt;5)*NOT(ISBLANK($B15))</formula>
    </cfRule>
  </conditionalFormatting>
  <conditionalFormatting sqref="AD27:AD28">
    <cfRule type="expression" dxfId="307" priority="308">
      <formula>(MONTH($B$1)=MONTH(AD$10))*(WEEKDAY(AD$10,2)&gt;5)*NOT(ISBLANK($B27))</formula>
    </cfRule>
  </conditionalFormatting>
  <conditionalFormatting sqref="AD27:AD28">
    <cfRule type="expression" dxfId="306" priority="307" stopIfTrue="1">
      <formula>(MONTH($B$1)=MONTH(AD$11))*(WEEKDAY(AD$11,2)&gt;5)*NOT(ISBLANK($B27))</formula>
    </cfRule>
  </conditionalFormatting>
  <conditionalFormatting sqref="AD27:AD28">
    <cfRule type="expression" dxfId="305" priority="306" stopIfTrue="1">
      <formula>(MONTH($B$1)=MONTH(AD$11))*(WEEKDAY(AD$11,2)&gt;5)*NOT(ISBLANK($B15))</formula>
    </cfRule>
  </conditionalFormatting>
  <conditionalFormatting sqref="AJ25">
    <cfRule type="expression" dxfId="304" priority="305" stopIfTrue="1">
      <formula>DAY(AJ$10)&lt;27</formula>
    </cfRule>
  </conditionalFormatting>
  <conditionalFormatting sqref="AJ26">
    <cfRule type="expression" dxfId="303" priority="304" stopIfTrue="1">
      <formula>DAY(AJ$10)&lt;27</formula>
    </cfRule>
  </conditionalFormatting>
  <conditionalFormatting sqref="AJ27">
    <cfRule type="expression" dxfId="302" priority="303" stopIfTrue="1">
      <formula>DAY(AJ$10)&lt;27</formula>
    </cfRule>
  </conditionalFormatting>
  <conditionalFormatting sqref="V28">
    <cfRule type="expression" dxfId="301" priority="302">
      <formula>(MONTH($B$1)=MONTH(V$10))*(WEEKDAY(V$10,2)&gt;5)*NOT(ISBLANK($B28))</formula>
    </cfRule>
  </conditionalFormatting>
  <conditionalFormatting sqref="V28">
    <cfRule type="expression" dxfId="300" priority="301" stopIfTrue="1">
      <formula>(MONTH($B$1)=MONTH(V$11))*(WEEKDAY(V$11,2)&gt;5)*NOT(ISBLANK($B28))</formula>
    </cfRule>
  </conditionalFormatting>
  <conditionalFormatting sqref="V28">
    <cfRule type="expression" dxfId="299" priority="300" stopIfTrue="1">
      <formula>(MONTH($B$1)=MONTH(V$11))*(WEEKDAY(V$11,2)&gt;5)*NOT(ISBLANK($B16))</formula>
    </cfRule>
  </conditionalFormatting>
  <conditionalFormatting sqref="W28">
    <cfRule type="expression" dxfId="298" priority="299">
      <formula>(MONTH($B$1)=MONTH(W$10))*(WEEKDAY(W$10,2)&gt;5)*NOT(ISBLANK($B28))</formula>
    </cfRule>
  </conditionalFormatting>
  <conditionalFormatting sqref="W28">
    <cfRule type="expression" dxfId="297" priority="298" stopIfTrue="1">
      <formula>(MONTH($B$1)=MONTH(W$11))*(WEEKDAY(W$11,2)&gt;5)*NOT(ISBLANK($B28))</formula>
    </cfRule>
  </conditionalFormatting>
  <conditionalFormatting sqref="W28">
    <cfRule type="expression" dxfId="296" priority="297" stopIfTrue="1">
      <formula>(MONTH($B$1)=MONTH(W$11))*(WEEKDAY(W$11,2)&gt;5)*NOT(ISBLANK($B16))</formula>
    </cfRule>
  </conditionalFormatting>
  <conditionalFormatting sqref="AJ28">
    <cfRule type="expression" dxfId="295" priority="296" stopIfTrue="1">
      <formula>DAY(AJ$10)&lt;27</formula>
    </cfRule>
  </conditionalFormatting>
  <conditionalFormatting sqref="F25">
    <cfRule type="expression" dxfId="294" priority="295">
      <formula>(MONTH($B$1)=MONTH(F$10))*(WEEKDAY(F$10,2)&gt;5)*NOT(ISBLANK($B25))</formula>
    </cfRule>
  </conditionalFormatting>
  <conditionalFormatting sqref="F25">
    <cfRule type="expression" dxfId="293" priority="294" stopIfTrue="1">
      <formula>(MONTH($B$1)=MONTH(F$11))*(WEEKDAY(F$11,2)&gt;5)*NOT(ISBLANK($B25))</formula>
    </cfRule>
  </conditionalFormatting>
  <conditionalFormatting sqref="F25">
    <cfRule type="expression" dxfId="292" priority="293" stopIfTrue="1">
      <formula>(MONTH($B$1)=MONTH(F$11))*(WEEKDAY(F$11,2)&gt;5)*NOT(ISBLANK($B13))</formula>
    </cfRule>
  </conditionalFormatting>
  <conditionalFormatting sqref="F26">
    <cfRule type="expression" dxfId="291" priority="292">
      <formula>(MONTH($B$1)=MONTH(F$10))*(WEEKDAY(F$10,2)&gt;5)*NOT(ISBLANK($B26))</formula>
    </cfRule>
  </conditionalFormatting>
  <conditionalFormatting sqref="F26">
    <cfRule type="expression" dxfId="290" priority="291" stopIfTrue="1">
      <formula>(MONTH($B$1)=MONTH(F$11))*(WEEKDAY(F$11,2)&gt;5)*NOT(ISBLANK($B26))</formula>
    </cfRule>
  </conditionalFormatting>
  <conditionalFormatting sqref="F26">
    <cfRule type="expression" dxfId="289" priority="290" stopIfTrue="1">
      <formula>(MONTH($B$1)=MONTH(F$11))*(WEEKDAY(F$11,2)&gt;5)*NOT(ISBLANK($B14))</formula>
    </cfRule>
  </conditionalFormatting>
  <conditionalFormatting sqref="F27:F29">
    <cfRule type="expression" dxfId="288" priority="289">
      <formula>(MONTH($B$1)=MONTH(F$10))*(WEEKDAY(F$10,2)&gt;5)*NOT(ISBLANK($B27))</formula>
    </cfRule>
  </conditionalFormatting>
  <conditionalFormatting sqref="F27:F29">
    <cfRule type="expression" dxfId="287" priority="288" stopIfTrue="1">
      <formula>(MONTH($B$1)=MONTH(F$11))*(WEEKDAY(F$11,2)&gt;5)*NOT(ISBLANK($B27))</formula>
    </cfRule>
  </conditionalFormatting>
  <conditionalFormatting sqref="F27:F29">
    <cfRule type="expression" dxfId="286" priority="287" stopIfTrue="1">
      <formula>(MONTH($B$1)=MONTH(F$11))*(WEEKDAY(F$11,2)&gt;5)*NOT(ISBLANK($B15))</formula>
    </cfRule>
  </conditionalFormatting>
  <conditionalFormatting sqref="M25">
    <cfRule type="expression" dxfId="285" priority="286">
      <formula>(MONTH($B$1)=MONTH(M$10))*(WEEKDAY(M$10,2)&gt;5)*NOT(ISBLANK($B25))</formula>
    </cfRule>
  </conditionalFormatting>
  <conditionalFormatting sqref="M25">
    <cfRule type="expression" dxfId="284" priority="285" stopIfTrue="1">
      <formula>(MONTH($B$1)=MONTH(M$11))*(WEEKDAY(M$11,2)&gt;5)*NOT(ISBLANK($B25))</formula>
    </cfRule>
  </conditionalFormatting>
  <conditionalFormatting sqref="M25">
    <cfRule type="expression" dxfId="283" priority="284" stopIfTrue="1">
      <formula>(MONTH($B$1)=MONTH(M$11))*(WEEKDAY(M$11,2)&gt;5)*NOT(ISBLANK($B13))</formula>
    </cfRule>
  </conditionalFormatting>
  <conditionalFormatting sqref="M26">
    <cfRule type="expression" dxfId="282" priority="283">
      <formula>(MONTH($B$1)=MONTH(M$10))*(WEEKDAY(M$10,2)&gt;5)*NOT(ISBLANK($B26))</formula>
    </cfRule>
  </conditionalFormatting>
  <conditionalFormatting sqref="M26">
    <cfRule type="expression" dxfId="281" priority="282" stopIfTrue="1">
      <formula>(MONTH($B$1)=MONTH(M$11))*(WEEKDAY(M$11,2)&gt;5)*NOT(ISBLANK($B26))</formula>
    </cfRule>
  </conditionalFormatting>
  <conditionalFormatting sqref="M26">
    <cfRule type="expression" dxfId="280" priority="281" stopIfTrue="1">
      <formula>(MONTH($B$1)=MONTH(M$11))*(WEEKDAY(M$11,2)&gt;5)*NOT(ISBLANK($B14))</formula>
    </cfRule>
  </conditionalFormatting>
  <conditionalFormatting sqref="M27:M29">
    <cfRule type="expression" dxfId="279" priority="280">
      <formula>(MONTH($B$1)=MONTH(M$10))*(WEEKDAY(M$10,2)&gt;5)*NOT(ISBLANK($B27))</formula>
    </cfRule>
  </conditionalFormatting>
  <conditionalFormatting sqref="M27:M29">
    <cfRule type="expression" dxfId="278" priority="279" stopIfTrue="1">
      <formula>(MONTH($B$1)=MONTH(M$11))*(WEEKDAY(M$11,2)&gt;5)*NOT(ISBLANK($B27))</formula>
    </cfRule>
  </conditionalFormatting>
  <conditionalFormatting sqref="M27:M29">
    <cfRule type="expression" dxfId="277" priority="278" stopIfTrue="1">
      <formula>(MONTH($B$1)=MONTH(M$11))*(WEEKDAY(M$11,2)&gt;5)*NOT(ISBLANK($B15))</formula>
    </cfRule>
  </conditionalFormatting>
  <conditionalFormatting sqref="T25">
    <cfRule type="expression" dxfId="276" priority="277">
      <formula>(MONTH($B$1)=MONTH(T$10))*(WEEKDAY(T$10,2)&gt;5)*NOT(ISBLANK($B25))</formula>
    </cfRule>
  </conditionalFormatting>
  <conditionalFormatting sqref="T25">
    <cfRule type="expression" dxfId="275" priority="276" stopIfTrue="1">
      <formula>(MONTH($B$1)=MONTH(T$11))*(WEEKDAY(T$11,2)&gt;5)*NOT(ISBLANK($B25))</formula>
    </cfRule>
  </conditionalFormatting>
  <conditionalFormatting sqref="T25">
    <cfRule type="expression" dxfId="274" priority="275" stopIfTrue="1">
      <formula>(MONTH($B$1)=MONTH(T$11))*(WEEKDAY(T$11,2)&gt;5)*NOT(ISBLANK($B13))</formula>
    </cfRule>
  </conditionalFormatting>
  <conditionalFormatting sqref="T27:T29">
    <cfRule type="expression" dxfId="273" priority="274">
      <formula>(MONTH($B$1)=MONTH(T$10))*(WEEKDAY(T$10,2)&gt;5)*NOT(ISBLANK($B27))</formula>
    </cfRule>
  </conditionalFormatting>
  <conditionalFormatting sqref="T27:T29">
    <cfRule type="expression" dxfId="272" priority="273" stopIfTrue="1">
      <formula>(MONTH($B$1)=MONTH(T$11))*(WEEKDAY(T$11,2)&gt;5)*NOT(ISBLANK($B27))</formula>
    </cfRule>
  </conditionalFormatting>
  <conditionalFormatting sqref="T27:T29">
    <cfRule type="expression" dxfId="271" priority="272" stopIfTrue="1">
      <formula>(MONTH($B$1)=MONTH(T$11))*(WEEKDAY(T$11,2)&gt;5)*NOT(ISBLANK($B15))</formula>
    </cfRule>
  </conditionalFormatting>
  <conditionalFormatting sqref="T26">
    <cfRule type="expression" dxfId="270" priority="271">
      <formula>(MONTH($B$1)=MONTH(T$10))*(WEEKDAY(T$10,2)&gt;5)*NOT(ISBLANK($B26))</formula>
    </cfRule>
  </conditionalFormatting>
  <conditionalFormatting sqref="T26">
    <cfRule type="expression" dxfId="269" priority="270" stopIfTrue="1">
      <formula>(MONTH($B$1)=MONTH(T$11))*(WEEKDAY(T$11,2)&gt;5)*NOT(ISBLANK($B26))</formula>
    </cfRule>
  </conditionalFormatting>
  <conditionalFormatting sqref="T26">
    <cfRule type="expression" dxfId="268" priority="269" stopIfTrue="1">
      <formula>(MONTH($B$1)=MONTH(T$11))*(WEEKDAY(T$11,2)&gt;5)*NOT(ISBLANK($B14))</formula>
    </cfRule>
  </conditionalFormatting>
  <conditionalFormatting sqref="AA25">
    <cfRule type="expression" dxfId="267" priority="268">
      <formula>(MONTH($B$1)=MONTH(AA$10))*(WEEKDAY(AA$10,2)&gt;5)*NOT(ISBLANK($B25))</formula>
    </cfRule>
  </conditionalFormatting>
  <conditionalFormatting sqref="AA25">
    <cfRule type="expression" dxfId="266" priority="267" stopIfTrue="1">
      <formula>(MONTH($B$1)=MONTH(AA$11))*(WEEKDAY(AA$11,2)&gt;5)*NOT(ISBLANK($B25))</formula>
    </cfRule>
  </conditionalFormatting>
  <conditionalFormatting sqref="AA25">
    <cfRule type="expression" dxfId="265" priority="266" stopIfTrue="1">
      <formula>(MONTH($B$1)=MONTH(AA$11))*(WEEKDAY(AA$11,2)&gt;5)*NOT(ISBLANK($B13))</formula>
    </cfRule>
  </conditionalFormatting>
  <conditionalFormatting sqref="AA26">
    <cfRule type="expression" dxfId="264" priority="265">
      <formula>(MONTH($B$1)=MONTH(AA$10))*(WEEKDAY(AA$10,2)&gt;5)*NOT(ISBLANK($B26))</formula>
    </cfRule>
  </conditionalFormatting>
  <conditionalFormatting sqref="AA26">
    <cfRule type="expression" dxfId="263" priority="264" stopIfTrue="1">
      <formula>(MONTH($B$1)=MONTH(AA$11))*(WEEKDAY(AA$11,2)&gt;5)*NOT(ISBLANK($B26))</formula>
    </cfRule>
  </conditionalFormatting>
  <conditionalFormatting sqref="AA26">
    <cfRule type="expression" dxfId="262" priority="263" stopIfTrue="1">
      <formula>(MONTH($B$1)=MONTH(AA$11))*(WEEKDAY(AA$11,2)&gt;5)*NOT(ISBLANK($B14))</formula>
    </cfRule>
  </conditionalFormatting>
  <conditionalFormatting sqref="AA27:AA29">
    <cfRule type="expression" dxfId="261" priority="262">
      <formula>(MONTH($B$1)=MONTH(AA$10))*(WEEKDAY(AA$10,2)&gt;5)*NOT(ISBLANK($B27))</formula>
    </cfRule>
  </conditionalFormatting>
  <conditionalFormatting sqref="AA27:AA29">
    <cfRule type="expression" dxfId="260" priority="261" stopIfTrue="1">
      <formula>(MONTH($B$1)=MONTH(AA$11))*(WEEKDAY(AA$11,2)&gt;5)*NOT(ISBLANK($B27))</formula>
    </cfRule>
  </conditionalFormatting>
  <conditionalFormatting sqref="AA27:AA29">
    <cfRule type="expression" dxfId="259" priority="260" stopIfTrue="1">
      <formula>(MONTH($B$1)=MONTH(AA$11))*(WEEKDAY(AA$11,2)&gt;5)*NOT(ISBLANK($B15))</formula>
    </cfRule>
  </conditionalFormatting>
  <conditionalFormatting sqref="AH25">
    <cfRule type="expression" dxfId="258" priority="259">
      <formula>(MONTH($B$1)=MONTH(AH$10))*(WEEKDAY(AH$10,2)&gt;5)*NOT(ISBLANK($B25))</formula>
    </cfRule>
  </conditionalFormatting>
  <conditionalFormatting sqref="AH25">
    <cfRule type="expression" dxfId="257" priority="258" stopIfTrue="1">
      <formula>(MONTH($B$1)=MONTH(AH$11))*(WEEKDAY(AH$11,2)&gt;5)*NOT(ISBLANK($B25))</formula>
    </cfRule>
  </conditionalFormatting>
  <conditionalFormatting sqref="AH25">
    <cfRule type="expression" dxfId="256" priority="257" stopIfTrue="1">
      <formula>(MONTH($B$1)=MONTH(AH$11))*(WEEKDAY(AH$11,2)&gt;5)*NOT(ISBLANK($B13))</formula>
    </cfRule>
  </conditionalFormatting>
  <conditionalFormatting sqref="AH26">
    <cfRule type="expression" dxfId="255" priority="256">
      <formula>(MONTH($B$1)=MONTH(AH$10))*(WEEKDAY(AH$10,2)&gt;5)*NOT(ISBLANK($B26))</formula>
    </cfRule>
  </conditionalFormatting>
  <conditionalFormatting sqref="AH26">
    <cfRule type="expression" dxfId="254" priority="255" stopIfTrue="1">
      <formula>(MONTH($B$1)=MONTH(AH$11))*(WEEKDAY(AH$11,2)&gt;5)*NOT(ISBLANK($B26))</formula>
    </cfRule>
  </conditionalFormatting>
  <conditionalFormatting sqref="AH26">
    <cfRule type="expression" dxfId="253" priority="254" stopIfTrue="1">
      <formula>(MONTH($B$1)=MONTH(AH$11))*(WEEKDAY(AH$11,2)&gt;5)*NOT(ISBLANK($B14))</formula>
    </cfRule>
  </conditionalFormatting>
  <conditionalFormatting sqref="AH27:AH29">
    <cfRule type="expression" dxfId="252" priority="253">
      <formula>(MONTH($B$1)=MONTH(AH$10))*(WEEKDAY(AH$10,2)&gt;5)*NOT(ISBLANK($B27))</formula>
    </cfRule>
  </conditionalFormatting>
  <conditionalFormatting sqref="AH27:AH29">
    <cfRule type="expression" dxfId="251" priority="252" stopIfTrue="1">
      <formula>(MONTH($B$1)=MONTH(AH$11))*(WEEKDAY(AH$11,2)&gt;5)*NOT(ISBLANK($B27))</formula>
    </cfRule>
  </conditionalFormatting>
  <conditionalFormatting sqref="AH27:AH29">
    <cfRule type="expression" dxfId="250" priority="251" stopIfTrue="1">
      <formula>(MONTH($B$1)=MONTH(AH$11))*(WEEKDAY(AH$11,2)&gt;5)*NOT(ISBLANK($B15))</formula>
    </cfRule>
  </conditionalFormatting>
  <conditionalFormatting sqref="F26">
    <cfRule type="expression" dxfId="249" priority="250">
      <formula>(MONTH($B$1)=MONTH(F$10))*(WEEKDAY(F$10,2)&gt;5)*NOT(ISBLANK($B26))</formula>
    </cfRule>
  </conditionalFormatting>
  <conditionalFormatting sqref="F26">
    <cfRule type="expression" dxfId="248" priority="249" stopIfTrue="1">
      <formula>(MONTH($B$1)=MONTH(F$11))*(WEEKDAY(F$11,2)&gt;5)*NOT(ISBLANK($B26))</formula>
    </cfRule>
  </conditionalFormatting>
  <conditionalFormatting sqref="F26">
    <cfRule type="expression" dxfId="247" priority="248" stopIfTrue="1">
      <formula>(MONTH($B$1)=MONTH(F$11))*(WEEKDAY(F$11,2)&gt;5)*NOT(ISBLANK($B14))</formula>
    </cfRule>
  </conditionalFormatting>
  <conditionalFormatting sqref="F26">
    <cfRule type="expression" dxfId="246" priority="247">
      <formula>(MONTH($B$1)=MONTH(F$10))*(WEEKDAY(F$10,2)&gt;5)*NOT(ISBLANK($B26))</formula>
    </cfRule>
  </conditionalFormatting>
  <conditionalFormatting sqref="F26">
    <cfRule type="expression" dxfId="245" priority="246" stopIfTrue="1">
      <formula>(MONTH($B$1)=MONTH(F$11))*(WEEKDAY(F$11,2)&gt;5)*NOT(ISBLANK($B26))</formula>
    </cfRule>
  </conditionalFormatting>
  <conditionalFormatting sqref="F26">
    <cfRule type="expression" dxfId="244" priority="245" stopIfTrue="1">
      <formula>(MONTH($B$1)=MONTH(F$11))*(WEEKDAY(F$11,2)&gt;5)*NOT(ISBLANK($B14))</formula>
    </cfRule>
  </conditionalFormatting>
  <conditionalFormatting sqref="F27">
    <cfRule type="expression" dxfId="243" priority="244">
      <formula>(MONTH($B$1)=MONTH(F$10))*(WEEKDAY(F$10,2)&gt;5)*NOT(ISBLANK($B27))</formula>
    </cfRule>
  </conditionalFormatting>
  <conditionalFormatting sqref="F27">
    <cfRule type="expression" dxfId="242" priority="243" stopIfTrue="1">
      <formula>(MONTH($B$1)=MONTH(F$11))*(WEEKDAY(F$11,2)&gt;5)*NOT(ISBLANK($B27))</formula>
    </cfRule>
  </conditionalFormatting>
  <conditionalFormatting sqref="F27">
    <cfRule type="expression" dxfId="241" priority="242" stopIfTrue="1">
      <formula>(MONTH($B$1)=MONTH(F$11))*(WEEKDAY(F$11,2)&gt;5)*NOT(ISBLANK($B15))</formula>
    </cfRule>
  </conditionalFormatting>
  <conditionalFormatting sqref="F27">
    <cfRule type="expression" dxfId="240" priority="241">
      <formula>(MONTH($B$1)=MONTH(F$10))*(WEEKDAY(F$10,2)&gt;5)*NOT(ISBLANK($B27))</formula>
    </cfRule>
  </conditionalFormatting>
  <conditionalFormatting sqref="F27">
    <cfRule type="expression" dxfId="239" priority="240" stopIfTrue="1">
      <formula>(MONTH($B$1)=MONTH(F$11))*(WEEKDAY(F$11,2)&gt;5)*NOT(ISBLANK($B27))</formula>
    </cfRule>
  </conditionalFormatting>
  <conditionalFormatting sqref="F27">
    <cfRule type="expression" dxfId="238" priority="239" stopIfTrue="1">
      <formula>(MONTH($B$1)=MONTH(F$11))*(WEEKDAY(F$11,2)&gt;5)*NOT(ISBLANK($B15))</formula>
    </cfRule>
  </conditionalFormatting>
  <conditionalFormatting sqref="F28">
    <cfRule type="expression" dxfId="237" priority="238">
      <formula>(MONTH($B$1)=MONTH(F$10))*(WEEKDAY(F$10,2)&gt;5)*NOT(ISBLANK($B28))</formula>
    </cfRule>
  </conditionalFormatting>
  <conditionalFormatting sqref="F28">
    <cfRule type="expression" dxfId="236" priority="237" stopIfTrue="1">
      <formula>(MONTH($B$1)=MONTH(F$11))*(WEEKDAY(F$11,2)&gt;5)*NOT(ISBLANK($B28))</formula>
    </cfRule>
  </conditionalFormatting>
  <conditionalFormatting sqref="F28">
    <cfRule type="expression" dxfId="235" priority="236" stopIfTrue="1">
      <formula>(MONTH($B$1)=MONTH(F$11))*(WEEKDAY(F$11,2)&gt;5)*NOT(ISBLANK($B16))</formula>
    </cfRule>
  </conditionalFormatting>
  <conditionalFormatting sqref="F28">
    <cfRule type="expression" dxfId="234" priority="235">
      <formula>(MONTH($B$1)=MONTH(F$10))*(WEEKDAY(F$10,2)&gt;5)*NOT(ISBLANK($B28))</formula>
    </cfRule>
  </conditionalFormatting>
  <conditionalFormatting sqref="F28">
    <cfRule type="expression" dxfId="233" priority="234" stopIfTrue="1">
      <formula>(MONTH($B$1)=MONTH(F$11))*(WEEKDAY(F$11,2)&gt;5)*NOT(ISBLANK($B28))</formula>
    </cfRule>
  </conditionalFormatting>
  <conditionalFormatting sqref="F28">
    <cfRule type="expression" dxfId="232" priority="233" stopIfTrue="1">
      <formula>(MONTH($B$1)=MONTH(F$11))*(WEEKDAY(F$11,2)&gt;5)*NOT(ISBLANK($B16))</formula>
    </cfRule>
  </conditionalFormatting>
  <conditionalFormatting sqref="F29">
    <cfRule type="expression" dxfId="231" priority="232">
      <formula>(MONTH($B$1)=MONTH(F$10))*(WEEKDAY(F$10,2)&gt;5)*NOT(ISBLANK($B29))</formula>
    </cfRule>
  </conditionalFormatting>
  <conditionalFormatting sqref="F29">
    <cfRule type="expression" dxfId="230" priority="231" stopIfTrue="1">
      <formula>(MONTH($B$1)=MONTH(F$11))*(WEEKDAY(F$11,2)&gt;5)*NOT(ISBLANK($B29))</formula>
    </cfRule>
  </conditionalFormatting>
  <conditionalFormatting sqref="F29">
    <cfRule type="expression" dxfId="229" priority="230" stopIfTrue="1">
      <formula>(MONTH($B$1)=MONTH(F$11))*(WEEKDAY(F$11,2)&gt;5)*NOT(ISBLANK($B17))</formula>
    </cfRule>
  </conditionalFormatting>
  <conditionalFormatting sqref="F29">
    <cfRule type="expression" dxfId="228" priority="229">
      <formula>(MONTH($B$1)=MONTH(F$10))*(WEEKDAY(F$10,2)&gt;5)*NOT(ISBLANK($B29))</formula>
    </cfRule>
  </conditionalFormatting>
  <conditionalFormatting sqref="F29">
    <cfRule type="expression" dxfId="227" priority="228" stopIfTrue="1">
      <formula>(MONTH($B$1)=MONTH(F$11))*(WEEKDAY(F$11,2)&gt;5)*NOT(ISBLANK($B29))</formula>
    </cfRule>
  </conditionalFormatting>
  <conditionalFormatting sqref="F29">
    <cfRule type="expression" dxfId="226" priority="227" stopIfTrue="1">
      <formula>(MONTH($B$1)=MONTH(F$11))*(WEEKDAY(F$11,2)&gt;5)*NOT(ISBLANK($B17))</formula>
    </cfRule>
  </conditionalFormatting>
  <conditionalFormatting sqref="J25">
    <cfRule type="expression" dxfId="225" priority="226">
      <formula>(MONTH($B$1)=MONTH(J$10))*(WEEKDAY(J$10,2)&gt;5)*NOT(ISBLANK($B25))</formula>
    </cfRule>
  </conditionalFormatting>
  <conditionalFormatting sqref="J25">
    <cfRule type="expression" dxfId="224" priority="225" stopIfTrue="1">
      <formula>(MONTH($B$1)=MONTH(J$11))*(WEEKDAY(J$11,2)&gt;5)*NOT(ISBLANK($B25))</formula>
    </cfRule>
  </conditionalFormatting>
  <conditionalFormatting sqref="J25">
    <cfRule type="expression" dxfId="223" priority="224" stopIfTrue="1">
      <formula>(MONTH($B$1)=MONTH(J$11))*(WEEKDAY(J$11,2)&gt;5)*NOT(ISBLANK($B13))</formula>
    </cfRule>
  </conditionalFormatting>
  <conditionalFormatting sqref="K25">
    <cfRule type="expression" dxfId="222" priority="223">
      <formula>(MONTH($B$1)=MONTH(K$10))*(WEEKDAY(K$10,2)&gt;5)*NOT(ISBLANK($B25))</formula>
    </cfRule>
  </conditionalFormatting>
  <conditionalFormatting sqref="K25">
    <cfRule type="expression" dxfId="221" priority="222" stopIfTrue="1">
      <formula>(MONTH($B$1)=MONTH(K$11))*(WEEKDAY(K$11,2)&gt;5)*NOT(ISBLANK($B25))</formula>
    </cfRule>
  </conditionalFormatting>
  <conditionalFormatting sqref="K25">
    <cfRule type="expression" dxfId="220" priority="221" stopIfTrue="1">
      <formula>(MONTH($B$1)=MONTH(K$11))*(WEEKDAY(K$11,2)&gt;5)*NOT(ISBLANK($B13))</formula>
    </cfRule>
  </conditionalFormatting>
  <conditionalFormatting sqref="J26">
    <cfRule type="expression" dxfId="219" priority="220">
      <formula>(MONTH($B$1)=MONTH(J$10))*(WEEKDAY(J$10,2)&gt;5)*NOT(ISBLANK($B26))</formula>
    </cfRule>
  </conditionalFormatting>
  <conditionalFormatting sqref="J26">
    <cfRule type="expression" dxfId="218" priority="219" stopIfTrue="1">
      <formula>(MONTH($B$1)=MONTH(J$11))*(WEEKDAY(J$11,2)&gt;5)*NOT(ISBLANK($B26))</formula>
    </cfRule>
  </conditionalFormatting>
  <conditionalFormatting sqref="J26">
    <cfRule type="expression" dxfId="217" priority="218" stopIfTrue="1">
      <formula>(MONTH($B$1)=MONTH(J$11))*(WEEKDAY(J$11,2)&gt;5)*NOT(ISBLANK($B14))</formula>
    </cfRule>
  </conditionalFormatting>
  <conditionalFormatting sqref="K26">
    <cfRule type="expression" dxfId="216" priority="217">
      <formula>(MONTH($B$1)=MONTH(K$10))*(WEEKDAY(K$10,2)&gt;5)*NOT(ISBLANK($B26))</formula>
    </cfRule>
  </conditionalFormatting>
  <conditionalFormatting sqref="K26">
    <cfRule type="expression" dxfId="215" priority="216" stopIfTrue="1">
      <formula>(MONTH($B$1)=MONTH(K$11))*(WEEKDAY(K$11,2)&gt;5)*NOT(ISBLANK($B26))</formula>
    </cfRule>
  </conditionalFormatting>
  <conditionalFormatting sqref="K26">
    <cfRule type="expression" dxfId="214" priority="215" stopIfTrue="1">
      <formula>(MONTH($B$1)=MONTH(K$11))*(WEEKDAY(K$11,2)&gt;5)*NOT(ISBLANK($B14))</formula>
    </cfRule>
  </conditionalFormatting>
  <conditionalFormatting sqref="J27">
    <cfRule type="expression" dxfId="213" priority="214">
      <formula>(MONTH($B$1)=MONTH(J$10))*(WEEKDAY(J$10,2)&gt;5)*NOT(ISBLANK($B27))</formula>
    </cfRule>
  </conditionalFormatting>
  <conditionalFormatting sqref="J27">
    <cfRule type="expression" dxfId="212" priority="213" stopIfTrue="1">
      <formula>(MONTH($B$1)=MONTH(J$11))*(WEEKDAY(J$11,2)&gt;5)*NOT(ISBLANK($B27))</formula>
    </cfRule>
  </conditionalFormatting>
  <conditionalFormatting sqref="J27">
    <cfRule type="expression" dxfId="211" priority="212" stopIfTrue="1">
      <formula>(MONTH($B$1)=MONTH(J$11))*(WEEKDAY(J$11,2)&gt;5)*NOT(ISBLANK($B15))</formula>
    </cfRule>
  </conditionalFormatting>
  <conditionalFormatting sqref="K27">
    <cfRule type="expression" dxfId="210" priority="211">
      <formula>(MONTH($B$1)=MONTH(K$10))*(WEEKDAY(K$10,2)&gt;5)*NOT(ISBLANK($B27))</formula>
    </cfRule>
  </conditionalFormatting>
  <conditionalFormatting sqref="K27">
    <cfRule type="expression" dxfId="209" priority="210" stopIfTrue="1">
      <formula>(MONTH($B$1)=MONTH(K$11))*(WEEKDAY(K$11,2)&gt;5)*NOT(ISBLANK($B27))</formula>
    </cfRule>
  </conditionalFormatting>
  <conditionalFormatting sqref="K27">
    <cfRule type="expression" dxfId="208" priority="209" stopIfTrue="1">
      <formula>(MONTH($B$1)=MONTH(K$11))*(WEEKDAY(K$11,2)&gt;5)*NOT(ISBLANK($B15))</formula>
    </cfRule>
  </conditionalFormatting>
  <conditionalFormatting sqref="J28">
    <cfRule type="expression" dxfId="207" priority="208">
      <formula>(MONTH($B$1)=MONTH(J$10))*(WEEKDAY(J$10,2)&gt;5)*NOT(ISBLANK($B28))</formula>
    </cfRule>
  </conditionalFormatting>
  <conditionalFormatting sqref="J28">
    <cfRule type="expression" dxfId="206" priority="207" stopIfTrue="1">
      <formula>(MONTH($B$1)=MONTH(J$11))*(WEEKDAY(J$11,2)&gt;5)*NOT(ISBLANK($B28))</formula>
    </cfRule>
  </conditionalFormatting>
  <conditionalFormatting sqref="J28">
    <cfRule type="expression" dxfId="205" priority="206" stopIfTrue="1">
      <formula>(MONTH($B$1)=MONTH(J$11))*(WEEKDAY(J$11,2)&gt;5)*NOT(ISBLANK($B16))</formula>
    </cfRule>
  </conditionalFormatting>
  <conditionalFormatting sqref="K28">
    <cfRule type="expression" dxfId="204" priority="205">
      <formula>(MONTH($B$1)=MONTH(K$10))*(WEEKDAY(K$10,2)&gt;5)*NOT(ISBLANK($B28))</formula>
    </cfRule>
  </conditionalFormatting>
  <conditionalFormatting sqref="K28">
    <cfRule type="expression" dxfId="203" priority="204" stopIfTrue="1">
      <formula>(MONTH($B$1)=MONTH(K$11))*(WEEKDAY(K$11,2)&gt;5)*NOT(ISBLANK($B28))</formula>
    </cfRule>
  </conditionalFormatting>
  <conditionalFormatting sqref="K28">
    <cfRule type="expression" dxfId="202" priority="203" stopIfTrue="1">
      <formula>(MONTH($B$1)=MONTH(K$11))*(WEEKDAY(K$11,2)&gt;5)*NOT(ISBLANK($B16))</formula>
    </cfRule>
  </conditionalFormatting>
  <conditionalFormatting sqref="J29">
    <cfRule type="expression" dxfId="201" priority="202">
      <formula>(MONTH($B$1)=MONTH(J$10))*(WEEKDAY(J$10,2)&gt;5)*NOT(ISBLANK($B29))</formula>
    </cfRule>
  </conditionalFormatting>
  <conditionalFormatting sqref="J29">
    <cfRule type="expression" dxfId="200" priority="201" stopIfTrue="1">
      <formula>(MONTH($B$1)=MONTH(J$11))*(WEEKDAY(J$11,2)&gt;5)*NOT(ISBLANK($B29))</formula>
    </cfRule>
  </conditionalFormatting>
  <conditionalFormatting sqref="J29">
    <cfRule type="expression" dxfId="199" priority="200" stopIfTrue="1">
      <formula>(MONTH($B$1)=MONTH(J$11))*(WEEKDAY(J$11,2)&gt;5)*NOT(ISBLANK($B17))</formula>
    </cfRule>
  </conditionalFormatting>
  <conditionalFormatting sqref="K29">
    <cfRule type="expression" dxfId="198" priority="199">
      <formula>(MONTH($B$1)=MONTH(K$10))*(WEEKDAY(K$10,2)&gt;5)*NOT(ISBLANK($B29))</formula>
    </cfRule>
  </conditionalFormatting>
  <conditionalFormatting sqref="K29">
    <cfRule type="expression" dxfId="197" priority="198" stopIfTrue="1">
      <formula>(MONTH($B$1)=MONTH(K$11))*(WEEKDAY(K$11,2)&gt;5)*NOT(ISBLANK($B29))</formula>
    </cfRule>
  </conditionalFormatting>
  <conditionalFormatting sqref="K29">
    <cfRule type="expression" dxfId="196" priority="197" stopIfTrue="1">
      <formula>(MONTH($B$1)=MONTH(K$11))*(WEEKDAY(K$11,2)&gt;5)*NOT(ISBLANK($B17))</formula>
    </cfRule>
  </conditionalFormatting>
  <conditionalFormatting sqref="Q25">
    <cfRule type="expression" dxfId="195" priority="196">
      <formula>(MONTH($B$1)=MONTH(Q$10))*(WEEKDAY(Q$10,2)&gt;5)*NOT(ISBLANK($B25))</formula>
    </cfRule>
  </conditionalFormatting>
  <conditionalFormatting sqref="Q25">
    <cfRule type="expression" dxfId="194" priority="195" stopIfTrue="1">
      <formula>(MONTH($B$1)=MONTH(Q$11))*(WEEKDAY(Q$11,2)&gt;5)*NOT(ISBLANK($B25))</formula>
    </cfRule>
  </conditionalFormatting>
  <conditionalFormatting sqref="Q25">
    <cfRule type="expression" dxfId="193" priority="194" stopIfTrue="1">
      <formula>(MONTH($B$1)=MONTH(Q$11))*(WEEKDAY(Q$11,2)&gt;5)*NOT(ISBLANK($B13))</formula>
    </cfRule>
  </conditionalFormatting>
  <conditionalFormatting sqref="R25">
    <cfRule type="expression" dxfId="192" priority="193">
      <formula>(MONTH($B$1)=MONTH(R$10))*(WEEKDAY(R$10,2)&gt;5)*NOT(ISBLANK($B25))</formula>
    </cfRule>
  </conditionalFormatting>
  <conditionalFormatting sqref="R25">
    <cfRule type="expression" dxfId="191" priority="192" stopIfTrue="1">
      <formula>(MONTH($B$1)=MONTH(R$11))*(WEEKDAY(R$11,2)&gt;5)*NOT(ISBLANK($B25))</formula>
    </cfRule>
  </conditionalFormatting>
  <conditionalFormatting sqref="R25">
    <cfRule type="expression" dxfId="190" priority="191" stopIfTrue="1">
      <formula>(MONTH($B$1)=MONTH(R$11))*(WEEKDAY(R$11,2)&gt;5)*NOT(ISBLANK($B13))</formula>
    </cfRule>
  </conditionalFormatting>
  <conditionalFormatting sqref="Q26">
    <cfRule type="expression" dxfId="189" priority="190">
      <formula>(MONTH($B$1)=MONTH(Q$10))*(WEEKDAY(Q$10,2)&gt;5)*NOT(ISBLANK($B26))</formula>
    </cfRule>
  </conditionalFormatting>
  <conditionalFormatting sqref="Q26">
    <cfRule type="expression" dxfId="188" priority="189" stopIfTrue="1">
      <formula>(MONTH($B$1)=MONTH(Q$11))*(WEEKDAY(Q$11,2)&gt;5)*NOT(ISBLANK($B26))</formula>
    </cfRule>
  </conditionalFormatting>
  <conditionalFormatting sqref="Q26">
    <cfRule type="expression" dxfId="187" priority="188" stopIfTrue="1">
      <formula>(MONTH($B$1)=MONTH(Q$11))*(WEEKDAY(Q$11,2)&gt;5)*NOT(ISBLANK($B14))</formula>
    </cfRule>
  </conditionalFormatting>
  <conditionalFormatting sqref="R26">
    <cfRule type="expression" dxfId="186" priority="187">
      <formula>(MONTH($B$1)=MONTH(R$10))*(WEEKDAY(R$10,2)&gt;5)*NOT(ISBLANK($B26))</formula>
    </cfRule>
  </conditionalFormatting>
  <conditionalFormatting sqref="R26">
    <cfRule type="expression" dxfId="185" priority="186" stopIfTrue="1">
      <formula>(MONTH($B$1)=MONTH(R$11))*(WEEKDAY(R$11,2)&gt;5)*NOT(ISBLANK($B26))</formula>
    </cfRule>
  </conditionalFormatting>
  <conditionalFormatting sqref="R26">
    <cfRule type="expression" dxfId="184" priority="185" stopIfTrue="1">
      <formula>(MONTH($B$1)=MONTH(R$11))*(WEEKDAY(R$11,2)&gt;5)*NOT(ISBLANK($B14))</formula>
    </cfRule>
  </conditionalFormatting>
  <conditionalFormatting sqref="Q27">
    <cfRule type="expression" dxfId="183" priority="184">
      <formula>(MONTH($B$1)=MONTH(Q$10))*(WEEKDAY(Q$10,2)&gt;5)*NOT(ISBLANK($B27))</formula>
    </cfRule>
  </conditionalFormatting>
  <conditionalFormatting sqref="Q27">
    <cfRule type="expression" dxfId="182" priority="183" stopIfTrue="1">
      <formula>(MONTH($B$1)=MONTH(Q$11))*(WEEKDAY(Q$11,2)&gt;5)*NOT(ISBLANK($B27))</formula>
    </cfRule>
  </conditionalFormatting>
  <conditionalFormatting sqref="Q27">
    <cfRule type="expression" dxfId="181" priority="182" stopIfTrue="1">
      <formula>(MONTH($B$1)=MONTH(Q$11))*(WEEKDAY(Q$11,2)&gt;5)*NOT(ISBLANK($B15))</formula>
    </cfRule>
  </conditionalFormatting>
  <conditionalFormatting sqref="R27">
    <cfRule type="expression" dxfId="180" priority="181">
      <formula>(MONTH($B$1)=MONTH(R$10))*(WEEKDAY(R$10,2)&gt;5)*NOT(ISBLANK($B27))</formula>
    </cfRule>
  </conditionalFormatting>
  <conditionalFormatting sqref="R27">
    <cfRule type="expression" dxfId="179" priority="180" stopIfTrue="1">
      <formula>(MONTH($B$1)=MONTH(R$11))*(WEEKDAY(R$11,2)&gt;5)*NOT(ISBLANK($B27))</formula>
    </cfRule>
  </conditionalFormatting>
  <conditionalFormatting sqref="R27">
    <cfRule type="expression" dxfId="178" priority="179" stopIfTrue="1">
      <formula>(MONTH($B$1)=MONTH(R$11))*(WEEKDAY(R$11,2)&gt;5)*NOT(ISBLANK($B15))</formula>
    </cfRule>
  </conditionalFormatting>
  <conditionalFormatting sqref="Q28">
    <cfRule type="expression" dxfId="177" priority="178">
      <formula>(MONTH($B$1)=MONTH(Q$10))*(WEEKDAY(Q$10,2)&gt;5)*NOT(ISBLANK($B28))</formula>
    </cfRule>
  </conditionalFormatting>
  <conditionalFormatting sqref="Q28">
    <cfRule type="expression" dxfId="176" priority="177" stopIfTrue="1">
      <formula>(MONTH($B$1)=MONTH(Q$11))*(WEEKDAY(Q$11,2)&gt;5)*NOT(ISBLANK($B28))</formula>
    </cfRule>
  </conditionalFormatting>
  <conditionalFormatting sqref="Q28">
    <cfRule type="expression" dxfId="175" priority="176" stopIfTrue="1">
      <formula>(MONTH($B$1)=MONTH(Q$11))*(WEEKDAY(Q$11,2)&gt;5)*NOT(ISBLANK($B16))</formula>
    </cfRule>
  </conditionalFormatting>
  <conditionalFormatting sqref="R28">
    <cfRule type="expression" dxfId="174" priority="175">
      <formula>(MONTH($B$1)=MONTH(R$10))*(WEEKDAY(R$10,2)&gt;5)*NOT(ISBLANK($B28))</formula>
    </cfRule>
  </conditionalFormatting>
  <conditionalFormatting sqref="R28">
    <cfRule type="expression" dxfId="173" priority="174" stopIfTrue="1">
      <formula>(MONTH($B$1)=MONTH(R$11))*(WEEKDAY(R$11,2)&gt;5)*NOT(ISBLANK($B28))</formula>
    </cfRule>
  </conditionalFormatting>
  <conditionalFormatting sqref="R28">
    <cfRule type="expression" dxfId="172" priority="173" stopIfTrue="1">
      <formula>(MONTH($B$1)=MONTH(R$11))*(WEEKDAY(R$11,2)&gt;5)*NOT(ISBLANK($B16))</formula>
    </cfRule>
  </conditionalFormatting>
  <conditionalFormatting sqref="Q29">
    <cfRule type="expression" dxfId="171" priority="172">
      <formula>(MONTH($B$1)=MONTH(Q$10))*(WEEKDAY(Q$10,2)&gt;5)*NOT(ISBLANK($B29))</formula>
    </cfRule>
  </conditionalFormatting>
  <conditionalFormatting sqref="Q29">
    <cfRule type="expression" dxfId="170" priority="171" stopIfTrue="1">
      <formula>(MONTH($B$1)=MONTH(Q$11))*(WEEKDAY(Q$11,2)&gt;5)*NOT(ISBLANK($B29))</formula>
    </cfRule>
  </conditionalFormatting>
  <conditionalFormatting sqref="Q29">
    <cfRule type="expression" dxfId="169" priority="170" stopIfTrue="1">
      <formula>(MONTH($B$1)=MONTH(Q$11))*(WEEKDAY(Q$11,2)&gt;5)*NOT(ISBLANK($B17))</formula>
    </cfRule>
  </conditionalFormatting>
  <conditionalFormatting sqref="R29">
    <cfRule type="expression" dxfId="168" priority="169">
      <formula>(MONTH($B$1)=MONTH(R$10))*(WEEKDAY(R$10,2)&gt;5)*NOT(ISBLANK($B29))</formula>
    </cfRule>
  </conditionalFormatting>
  <conditionalFormatting sqref="R29">
    <cfRule type="expression" dxfId="167" priority="168" stopIfTrue="1">
      <formula>(MONTH($B$1)=MONTH(R$11))*(WEEKDAY(R$11,2)&gt;5)*NOT(ISBLANK($B29))</formula>
    </cfRule>
  </conditionalFormatting>
  <conditionalFormatting sqref="R29">
    <cfRule type="expression" dxfId="166" priority="167" stopIfTrue="1">
      <formula>(MONTH($B$1)=MONTH(R$11))*(WEEKDAY(R$11,2)&gt;5)*NOT(ISBLANK($B17))</formula>
    </cfRule>
  </conditionalFormatting>
  <conditionalFormatting sqref="X25">
    <cfRule type="expression" dxfId="165" priority="166">
      <formula>(MONTH($B$1)=MONTH(X$10))*(WEEKDAY(X$10,2)&gt;5)*NOT(ISBLANK($B25))</formula>
    </cfRule>
  </conditionalFormatting>
  <conditionalFormatting sqref="X25">
    <cfRule type="expression" dxfId="164" priority="165" stopIfTrue="1">
      <formula>(MONTH($B$1)=MONTH(X$11))*(WEEKDAY(X$11,2)&gt;5)*NOT(ISBLANK($B25))</formula>
    </cfRule>
  </conditionalFormatting>
  <conditionalFormatting sqref="X25">
    <cfRule type="expression" dxfId="163" priority="164" stopIfTrue="1">
      <formula>(MONTH($B$1)=MONTH(X$11))*(WEEKDAY(X$11,2)&gt;5)*NOT(ISBLANK($B13))</formula>
    </cfRule>
  </conditionalFormatting>
  <conditionalFormatting sqref="Y25">
    <cfRule type="expression" dxfId="162" priority="163">
      <formula>(MONTH($B$1)=MONTH(Y$10))*(WEEKDAY(Y$10,2)&gt;5)*NOT(ISBLANK($B25))</formula>
    </cfRule>
  </conditionalFormatting>
  <conditionalFormatting sqref="Y25">
    <cfRule type="expression" dxfId="161" priority="162" stopIfTrue="1">
      <formula>(MONTH($B$1)=MONTH(Y$11))*(WEEKDAY(Y$11,2)&gt;5)*NOT(ISBLANK($B25))</formula>
    </cfRule>
  </conditionalFormatting>
  <conditionalFormatting sqref="Y25">
    <cfRule type="expression" dxfId="160" priority="161" stopIfTrue="1">
      <formula>(MONTH($B$1)=MONTH(Y$11))*(WEEKDAY(Y$11,2)&gt;5)*NOT(ISBLANK($B13))</formula>
    </cfRule>
  </conditionalFormatting>
  <conditionalFormatting sqref="X26">
    <cfRule type="expression" dxfId="159" priority="160">
      <formula>(MONTH($B$1)=MONTH(X$10))*(WEEKDAY(X$10,2)&gt;5)*NOT(ISBLANK($B26))</formula>
    </cfRule>
  </conditionalFormatting>
  <conditionalFormatting sqref="X26">
    <cfRule type="expression" dxfId="158" priority="159" stopIfTrue="1">
      <formula>(MONTH($B$1)=MONTH(X$11))*(WEEKDAY(X$11,2)&gt;5)*NOT(ISBLANK($B26))</formula>
    </cfRule>
  </conditionalFormatting>
  <conditionalFormatting sqref="X26">
    <cfRule type="expression" dxfId="157" priority="158" stopIfTrue="1">
      <formula>(MONTH($B$1)=MONTH(X$11))*(WEEKDAY(X$11,2)&gt;5)*NOT(ISBLANK($B14))</formula>
    </cfRule>
  </conditionalFormatting>
  <conditionalFormatting sqref="Y26">
    <cfRule type="expression" dxfId="156" priority="157">
      <formula>(MONTH($B$1)=MONTH(Y$10))*(WEEKDAY(Y$10,2)&gt;5)*NOT(ISBLANK($B26))</formula>
    </cfRule>
  </conditionalFormatting>
  <conditionalFormatting sqref="Y26">
    <cfRule type="expression" dxfId="155" priority="156" stopIfTrue="1">
      <formula>(MONTH($B$1)=MONTH(Y$11))*(WEEKDAY(Y$11,2)&gt;5)*NOT(ISBLANK($B26))</formula>
    </cfRule>
  </conditionalFormatting>
  <conditionalFormatting sqref="Y26">
    <cfRule type="expression" dxfId="154" priority="155" stopIfTrue="1">
      <formula>(MONTH($B$1)=MONTH(Y$11))*(WEEKDAY(Y$11,2)&gt;5)*NOT(ISBLANK($B14))</formula>
    </cfRule>
  </conditionalFormatting>
  <conditionalFormatting sqref="X27">
    <cfRule type="expression" dxfId="153" priority="154">
      <formula>(MONTH($B$1)=MONTH(X$10))*(WEEKDAY(X$10,2)&gt;5)*NOT(ISBLANK($B27))</formula>
    </cfRule>
  </conditionalFormatting>
  <conditionalFormatting sqref="X27">
    <cfRule type="expression" dxfId="152" priority="153" stopIfTrue="1">
      <formula>(MONTH($B$1)=MONTH(X$11))*(WEEKDAY(X$11,2)&gt;5)*NOT(ISBLANK($B27))</formula>
    </cfRule>
  </conditionalFormatting>
  <conditionalFormatting sqref="X27">
    <cfRule type="expression" dxfId="151" priority="152" stopIfTrue="1">
      <formula>(MONTH($B$1)=MONTH(X$11))*(WEEKDAY(X$11,2)&gt;5)*NOT(ISBLANK($B15))</formula>
    </cfRule>
  </conditionalFormatting>
  <conditionalFormatting sqref="Y27">
    <cfRule type="expression" dxfId="150" priority="151">
      <formula>(MONTH($B$1)=MONTH(Y$10))*(WEEKDAY(Y$10,2)&gt;5)*NOT(ISBLANK($B27))</formula>
    </cfRule>
  </conditionalFormatting>
  <conditionalFormatting sqref="Y27">
    <cfRule type="expression" dxfId="149" priority="150" stopIfTrue="1">
      <formula>(MONTH($B$1)=MONTH(Y$11))*(WEEKDAY(Y$11,2)&gt;5)*NOT(ISBLANK($B27))</formula>
    </cfRule>
  </conditionalFormatting>
  <conditionalFormatting sqref="Y27">
    <cfRule type="expression" dxfId="148" priority="149" stopIfTrue="1">
      <formula>(MONTH($B$1)=MONTH(Y$11))*(WEEKDAY(Y$11,2)&gt;5)*NOT(ISBLANK($B15))</formula>
    </cfRule>
  </conditionalFormatting>
  <conditionalFormatting sqref="X28">
    <cfRule type="expression" dxfId="147" priority="148">
      <formula>(MONTH($B$1)=MONTH(X$10))*(WEEKDAY(X$10,2)&gt;5)*NOT(ISBLANK($B28))</formula>
    </cfRule>
  </conditionalFormatting>
  <conditionalFormatting sqref="X28">
    <cfRule type="expression" dxfId="146" priority="147" stopIfTrue="1">
      <formula>(MONTH($B$1)=MONTH(X$11))*(WEEKDAY(X$11,2)&gt;5)*NOT(ISBLANK($B28))</formula>
    </cfRule>
  </conditionalFormatting>
  <conditionalFormatting sqref="X28">
    <cfRule type="expression" dxfId="145" priority="146" stopIfTrue="1">
      <formula>(MONTH($B$1)=MONTH(X$11))*(WEEKDAY(X$11,2)&gt;5)*NOT(ISBLANK($B16))</formula>
    </cfRule>
  </conditionalFormatting>
  <conditionalFormatting sqref="Y28">
    <cfRule type="expression" dxfId="144" priority="145">
      <formula>(MONTH($B$1)=MONTH(Y$10))*(WEEKDAY(Y$10,2)&gt;5)*NOT(ISBLANK($B28))</formula>
    </cfRule>
  </conditionalFormatting>
  <conditionalFormatting sqref="Y28">
    <cfRule type="expression" dxfId="143" priority="144" stopIfTrue="1">
      <formula>(MONTH($B$1)=MONTH(Y$11))*(WEEKDAY(Y$11,2)&gt;5)*NOT(ISBLANK($B28))</formula>
    </cfRule>
  </conditionalFormatting>
  <conditionalFormatting sqref="Y28">
    <cfRule type="expression" dxfId="142" priority="143" stopIfTrue="1">
      <formula>(MONTH($B$1)=MONTH(Y$11))*(WEEKDAY(Y$11,2)&gt;5)*NOT(ISBLANK($B16))</formula>
    </cfRule>
  </conditionalFormatting>
  <conditionalFormatting sqref="X29">
    <cfRule type="expression" dxfId="141" priority="142">
      <formula>(MONTH($B$1)=MONTH(X$10))*(WEEKDAY(X$10,2)&gt;5)*NOT(ISBLANK($B29))</formula>
    </cfRule>
  </conditionalFormatting>
  <conditionalFormatting sqref="X29">
    <cfRule type="expression" dxfId="140" priority="141" stopIfTrue="1">
      <formula>(MONTH($B$1)=MONTH(X$11))*(WEEKDAY(X$11,2)&gt;5)*NOT(ISBLANK($B29))</formula>
    </cfRule>
  </conditionalFormatting>
  <conditionalFormatting sqref="X29">
    <cfRule type="expression" dxfId="139" priority="140" stopIfTrue="1">
      <formula>(MONTH($B$1)=MONTH(X$11))*(WEEKDAY(X$11,2)&gt;5)*NOT(ISBLANK($B17))</formula>
    </cfRule>
  </conditionalFormatting>
  <conditionalFormatting sqref="Y29">
    <cfRule type="expression" dxfId="138" priority="139">
      <formula>(MONTH($B$1)=MONTH(Y$10))*(WEEKDAY(Y$10,2)&gt;5)*NOT(ISBLANK($B29))</formula>
    </cfRule>
  </conditionalFormatting>
  <conditionalFormatting sqref="Y29">
    <cfRule type="expression" dxfId="137" priority="138" stopIfTrue="1">
      <formula>(MONTH($B$1)=MONTH(Y$11))*(WEEKDAY(Y$11,2)&gt;5)*NOT(ISBLANK($B29))</formula>
    </cfRule>
  </conditionalFormatting>
  <conditionalFormatting sqref="Y29">
    <cfRule type="expression" dxfId="136" priority="137" stopIfTrue="1">
      <formula>(MONTH($B$1)=MONTH(Y$11))*(WEEKDAY(Y$11,2)&gt;5)*NOT(ISBLANK($B17))</formula>
    </cfRule>
  </conditionalFormatting>
  <conditionalFormatting sqref="AE25">
    <cfRule type="expression" dxfId="135" priority="136">
      <formula>(MONTH($B$1)=MONTH(AE$10))*(WEEKDAY(AE$10,2)&gt;5)*NOT(ISBLANK($B25))</formula>
    </cfRule>
  </conditionalFormatting>
  <conditionalFormatting sqref="AE25">
    <cfRule type="expression" dxfId="134" priority="135" stopIfTrue="1">
      <formula>(MONTH($B$1)=MONTH(AE$11))*(WEEKDAY(AE$11,2)&gt;5)*NOT(ISBLANK($B25))</formula>
    </cfRule>
  </conditionalFormatting>
  <conditionalFormatting sqref="AE25">
    <cfRule type="expression" dxfId="133" priority="134" stopIfTrue="1">
      <formula>(MONTH($B$1)=MONTH(AE$11))*(WEEKDAY(AE$11,2)&gt;5)*NOT(ISBLANK($B13))</formula>
    </cfRule>
  </conditionalFormatting>
  <conditionalFormatting sqref="AF25">
    <cfRule type="expression" dxfId="132" priority="133">
      <formula>(MONTH($B$1)=MONTH(AF$10))*(WEEKDAY(AF$10,2)&gt;5)*NOT(ISBLANK($B25))</formula>
    </cfRule>
  </conditionalFormatting>
  <conditionalFormatting sqref="AF25">
    <cfRule type="expression" dxfId="131" priority="132" stopIfTrue="1">
      <formula>(MONTH($B$1)=MONTH(AF$11))*(WEEKDAY(AF$11,2)&gt;5)*NOT(ISBLANK($B25))</formula>
    </cfRule>
  </conditionalFormatting>
  <conditionalFormatting sqref="AF25">
    <cfRule type="expression" dxfId="130" priority="131" stopIfTrue="1">
      <formula>(MONTH($B$1)=MONTH(AF$11))*(WEEKDAY(AF$11,2)&gt;5)*NOT(ISBLANK($B13))</formula>
    </cfRule>
  </conditionalFormatting>
  <conditionalFormatting sqref="AE26">
    <cfRule type="expression" dxfId="129" priority="130">
      <formula>(MONTH($B$1)=MONTH(AE$10))*(WEEKDAY(AE$10,2)&gt;5)*NOT(ISBLANK($B26))</formula>
    </cfRule>
  </conditionalFormatting>
  <conditionalFormatting sqref="AE26">
    <cfRule type="expression" dxfId="128" priority="129" stopIfTrue="1">
      <formula>(MONTH($B$1)=MONTH(AE$11))*(WEEKDAY(AE$11,2)&gt;5)*NOT(ISBLANK($B26))</formula>
    </cfRule>
  </conditionalFormatting>
  <conditionalFormatting sqref="AE26">
    <cfRule type="expression" dxfId="127" priority="128" stopIfTrue="1">
      <formula>(MONTH($B$1)=MONTH(AE$11))*(WEEKDAY(AE$11,2)&gt;5)*NOT(ISBLANK($B14))</formula>
    </cfRule>
  </conditionalFormatting>
  <conditionalFormatting sqref="AF26">
    <cfRule type="expression" dxfId="126" priority="127">
      <formula>(MONTH($B$1)=MONTH(AF$10))*(WEEKDAY(AF$10,2)&gt;5)*NOT(ISBLANK($B26))</formula>
    </cfRule>
  </conditionalFormatting>
  <conditionalFormatting sqref="AF26">
    <cfRule type="expression" dxfId="125" priority="126" stopIfTrue="1">
      <formula>(MONTH($B$1)=MONTH(AF$11))*(WEEKDAY(AF$11,2)&gt;5)*NOT(ISBLANK($B26))</formula>
    </cfRule>
  </conditionalFormatting>
  <conditionalFormatting sqref="AF26">
    <cfRule type="expression" dxfId="124" priority="125" stopIfTrue="1">
      <formula>(MONTH($B$1)=MONTH(AF$11))*(WEEKDAY(AF$11,2)&gt;5)*NOT(ISBLANK($B14))</formula>
    </cfRule>
  </conditionalFormatting>
  <conditionalFormatting sqref="AE27">
    <cfRule type="expression" dxfId="123" priority="124">
      <formula>(MONTH($B$1)=MONTH(AE$10))*(WEEKDAY(AE$10,2)&gt;5)*NOT(ISBLANK($B27))</formula>
    </cfRule>
  </conditionalFormatting>
  <conditionalFormatting sqref="AE27">
    <cfRule type="expression" dxfId="122" priority="123" stopIfTrue="1">
      <formula>(MONTH($B$1)=MONTH(AE$11))*(WEEKDAY(AE$11,2)&gt;5)*NOT(ISBLANK($B27))</formula>
    </cfRule>
  </conditionalFormatting>
  <conditionalFormatting sqref="AE27">
    <cfRule type="expression" dxfId="121" priority="122" stopIfTrue="1">
      <formula>(MONTH($B$1)=MONTH(AE$11))*(WEEKDAY(AE$11,2)&gt;5)*NOT(ISBLANK($B15))</formula>
    </cfRule>
  </conditionalFormatting>
  <conditionalFormatting sqref="AF27">
    <cfRule type="expression" dxfId="120" priority="121">
      <formula>(MONTH($B$1)=MONTH(AF$10))*(WEEKDAY(AF$10,2)&gt;5)*NOT(ISBLANK($B27))</formula>
    </cfRule>
  </conditionalFormatting>
  <conditionalFormatting sqref="AF27">
    <cfRule type="expression" dxfId="119" priority="120" stopIfTrue="1">
      <formula>(MONTH($B$1)=MONTH(AF$11))*(WEEKDAY(AF$11,2)&gt;5)*NOT(ISBLANK($B27))</formula>
    </cfRule>
  </conditionalFormatting>
  <conditionalFormatting sqref="AF27">
    <cfRule type="expression" dxfId="118" priority="119" stopIfTrue="1">
      <formula>(MONTH($B$1)=MONTH(AF$11))*(WEEKDAY(AF$11,2)&gt;5)*NOT(ISBLANK($B15))</formula>
    </cfRule>
  </conditionalFormatting>
  <conditionalFormatting sqref="AE28">
    <cfRule type="expression" dxfId="117" priority="118">
      <formula>(MONTH($B$1)=MONTH(AE$10))*(WEEKDAY(AE$10,2)&gt;5)*NOT(ISBLANK($B28))</formula>
    </cfRule>
  </conditionalFormatting>
  <conditionalFormatting sqref="AE28">
    <cfRule type="expression" dxfId="116" priority="117" stopIfTrue="1">
      <formula>(MONTH($B$1)=MONTH(AE$11))*(WEEKDAY(AE$11,2)&gt;5)*NOT(ISBLANK($B28))</formula>
    </cfRule>
  </conditionalFormatting>
  <conditionalFormatting sqref="AE28">
    <cfRule type="expression" dxfId="115" priority="116" stopIfTrue="1">
      <formula>(MONTH($B$1)=MONTH(AE$11))*(WEEKDAY(AE$11,2)&gt;5)*NOT(ISBLANK($B16))</formula>
    </cfRule>
  </conditionalFormatting>
  <conditionalFormatting sqref="AF28">
    <cfRule type="expression" dxfId="114" priority="115">
      <formula>(MONTH($B$1)=MONTH(AF$10))*(WEEKDAY(AF$10,2)&gt;5)*NOT(ISBLANK($B28))</formula>
    </cfRule>
  </conditionalFormatting>
  <conditionalFormatting sqref="AF28">
    <cfRule type="expression" dxfId="113" priority="114" stopIfTrue="1">
      <formula>(MONTH($B$1)=MONTH(AF$11))*(WEEKDAY(AF$11,2)&gt;5)*NOT(ISBLANK($B28))</formula>
    </cfRule>
  </conditionalFormatting>
  <conditionalFormatting sqref="AF28">
    <cfRule type="expression" dxfId="112" priority="113" stopIfTrue="1">
      <formula>(MONTH($B$1)=MONTH(AF$11))*(WEEKDAY(AF$11,2)&gt;5)*NOT(ISBLANK($B16))</formula>
    </cfRule>
  </conditionalFormatting>
  <conditionalFormatting sqref="AE29">
    <cfRule type="expression" dxfId="111" priority="112">
      <formula>(MONTH($B$1)=MONTH(AE$10))*(WEEKDAY(AE$10,2)&gt;5)*NOT(ISBLANK($B29))</formula>
    </cfRule>
  </conditionalFormatting>
  <conditionalFormatting sqref="AE29">
    <cfRule type="expression" dxfId="110" priority="111" stopIfTrue="1">
      <formula>(MONTH($B$1)=MONTH(AE$11))*(WEEKDAY(AE$11,2)&gt;5)*NOT(ISBLANK($B29))</formula>
    </cfRule>
  </conditionalFormatting>
  <conditionalFormatting sqref="AE29">
    <cfRule type="expression" dxfId="109" priority="110" stopIfTrue="1">
      <formula>(MONTH($B$1)=MONTH(AE$11))*(WEEKDAY(AE$11,2)&gt;5)*NOT(ISBLANK($B17))</formula>
    </cfRule>
  </conditionalFormatting>
  <conditionalFormatting sqref="AF29">
    <cfRule type="expression" dxfId="108" priority="109">
      <formula>(MONTH($B$1)=MONTH(AF$10))*(WEEKDAY(AF$10,2)&gt;5)*NOT(ISBLANK($B29))</formula>
    </cfRule>
  </conditionalFormatting>
  <conditionalFormatting sqref="AF29">
    <cfRule type="expression" dxfId="107" priority="108" stopIfTrue="1">
      <formula>(MONTH($B$1)=MONTH(AF$11))*(WEEKDAY(AF$11,2)&gt;5)*NOT(ISBLANK($B29))</formula>
    </cfRule>
  </conditionalFormatting>
  <conditionalFormatting sqref="AF29">
    <cfRule type="expression" dxfId="106" priority="107" stopIfTrue="1">
      <formula>(MONTH($B$1)=MONTH(AF$11))*(WEEKDAY(AF$11,2)&gt;5)*NOT(ISBLANK($B17))</formula>
    </cfRule>
  </conditionalFormatting>
  <conditionalFormatting sqref="AL13:AL21">
    <cfRule type="expression" dxfId="105" priority="106" stopIfTrue="1">
      <formula>(B13&lt;&gt;"")*(AL13&gt;D$3)</formula>
    </cfRule>
  </conditionalFormatting>
  <conditionalFormatting sqref="F14">
    <cfRule type="expression" dxfId="104" priority="105" stopIfTrue="1">
      <formula>(MONTH($B$1)=MONTH(F$11))*(WEEKDAY(F$11,2)&gt;5)*NOT(ISBLANK($B14))</formula>
    </cfRule>
  </conditionalFormatting>
  <conditionalFormatting sqref="F14">
    <cfRule type="expression" dxfId="103" priority="104" stopIfTrue="1">
      <formula>(MONTH($B$1)=MONTH(F$11))*(WEEKDAY(F$11,2)&gt;5)*NOT(ISBLANK($B2))</formula>
    </cfRule>
  </conditionalFormatting>
  <conditionalFormatting sqref="M14">
    <cfRule type="expression" dxfId="102" priority="103">
      <formula>(MONTH($B$1)=MONTH(M$10))*(WEEKDAY(M$10,2)&gt;5)*NOT(ISBLANK($B14))</formula>
    </cfRule>
  </conditionalFormatting>
  <conditionalFormatting sqref="M14">
    <cfRule type="expression" dxfId="101" priority="102" stopIfTrue="1">
      <formula>(MONTH($B$1)=MONTH(M$11))*(WEEKDAY(M$11,2)&gt;5)*NOT(ISBLANK($B14))</formula>
    </cfRule>
  </conditionalFormatting>
  <conditionalFormatting sqref="M14">
    <cfRule type="expression" dxfId="100" priority="101" stopIfTrue="1">
      <formula>(MONTH($B$1)=MONTH(M$11))*(WEEKDAY(M$11,2)&gt;5)*NOT(ISBLANK($B2))</formula>
    </cfRule>
  </conditionalFormatting>
  <conditionalFormatting sqref="M14">
    <cfRule type="expression" dxfId="99" priority="100">
      <formula>(MONTH($B$1)=MONTH(M$10))*(WEEKDAY(M$10,2)&gt;5)*NOT(ISBLANK($B14))</formula>
    </cfRule>
  </conditionalFormatting>
  <conditionalFormatting sqref="M14">
    <cfRule type="expression" dxfId="98" priority="99" stopIfTrue="1">
      <formula>(MONTH($B$1)=MONTH(M$11))*(WEEKDAY(M$11,2)&gt;5)*NOT(ISBLANK($B14))</formula>
    </cfRule>
  </conditionalFormatting>
  <conditionalFormatting sqref="M14">
    <cfRule type="expression" dxfId="97" priority="98" stopIfTrue="1">
      <formula>(MONTH($B$1)=MONTH(M$11))*(WEEKDAY(M$11,2)&gt;5)*NOT(ISBLANK($B2))</formula>
    </cfRule>
  </conditionalFormatting>
  <conditionalFormatting sqref="F15">
    <cfRule type="expression" dxfId="96" priority="97">
      <formula>(MONTH($B$1)=MONTH(F$10))*(WEEKDAY(F$10,2)&gt;5)*NOT(ISBLANK($B15))</formula>
    </cfRule>
  </conditionalFormatting>
  <conditionalFormatting sqref="F15">
    <cfRule type="expression" dxfId="95" priority="96" stopIfTrue="1">
      <formula>(MONTH($B$1)=MONTH(F$11))*(WEEKDAY(F$11,2)&gt;5)*NOT(ISBLANK($B15))</formula>
    </cfRule>
  </conditionalFormatting>
  <conditionalFormatting sqref="F15">
    <cfRule type="expression" dxfId="94" priority="95" stopIfTrue="1">
      <formula>(MONTH($B$1)=MONTH(F$11))*(WEEKDAY(F$11,2)&gt;5)*NOT(ISBLANK($B3))</formula>
    </cfRule>
  </conditionalFormatting>
  <conditionalFormatting sqref="M15">
    <cfRule type="expression" dxfId="93" priority="94">
      <formula>(MONTH($B$1)=MONTH(M$10))*(WEEKDAY(M$10,2)&gt;5)*NOT(ISBLANK($B15))</formula>
    </cfRule>
  </conditionalFormatting>
  <conditionalFormatting sqref="M15">
    <cfRule type="expression" dxfId="92" priority="93" stopIfTrue="1">
      <formula>(MONTH($B$1)=MONTH(M$11))*(WEEKDAY(M$11,2)&gt;5)*NOT(ISBLANK($B15))</formula>
    </cfRule>
  </conditionalFormatting>
  <conditionalFormatting sqref="M15">
    <cfRule type="expression" dxfId="91" priority="92" stopIfTrue="1">
      <formula>(MONTH($B$1)=MONTH(M$11))*(WEEKDAY(M$11,2)&gt;5)*NOT(ISBLANK($B3))</formula>
    </cfRule>
  </conditionalFormatting>
  <conditionalFormatting sqref="M15">
    <cfRule type="expression" dxfId="90" priority="91">
      <formula>(MONTH($B$1)=MONTH(M$10))*(WEEKDAY(M$10,2)&gt;5)*NOT(ISBLANK($B15))</formula>
    </cfRule>
  </conditionalFormatting>
  <conditionalFormatting sqref="M15">
    <cfRule type="expression" dxfId="89" priority="90" stopIfTrue="1">
      <formula>(MONTH($B$1)=MONTH(M$11))*(WEEKDAY(M$11,2)&gt;5)*NOT(ISBLANK($B15))</formula>
    </cfRule>
  </conditionalFormatting>
  <conditionalFormatting sqref="M15">
    <cfRule type="expression" dxfId="88" priority="89" stopIfTrue="1">
      <formula>(MONTH($B$1)=MONTH(M$11))*(WEEKDAY(M$11,2)&gt;5)*NOT(ISBLANK($B3))</formula>
    </cfRule>
  </conditionalFormatting>
  <conditionalFormatting sqref="F16">
    <cfRule type="expression" dxfId="87" priority="88">
      <formula>(MONTH($B$1)=MONTH(F$10))*(WEEKDAY(F$10,2)&gt;5)*NOT(ISBLANK($B16))</formula>
    </cfRule>
  </conditionalFormatting>
  <conditionalFormatting sqref="F16">
    <cfRule type="expression" dxfId="86" priority="87" stopIfTrue="1">
      <formula>(MONTH($B$1)=MONTH(F$11))*(WEEKDAY(F$11,2)&gt;5)*NOT(ISBLANK($B16))</formula>
    </cfRule>
  </conditionalFormatting>
  <conditionalFormatting sqref="F16">
    <cfRule type="expression" dxfId="85" priority="86" stopIfTrue="1">
      <formula>(MONTH($B$1)=MONTH(F$11))*(WEEKDAY(F$11,2)&gt;5)*NOT(ISBLANK($B4))</formula>
    </cfRule>
  </conditionalFormatting>
  <conditionalFormatting sqref="M16">
    <cfRule type="expression" dxfId="84" priority="85">
      <formula>(MONTH($B$1)=MONTH(M$10))*(WEEKDAY(M$10,2)&gt;5)*NOT(ISBLANK($B16))</formula>
    </cfRule>
  </conditionalFormatting>
  <conditionalFormatting sqref="M16">
    <cfRule type="expression" dxfId="83" priority="84" stopIfTrue="1">
      <formula>(MONTH($B$1)=MONTH(M$11))*(WEEKDAY(M$11,2)&gt;5)*NOT(ISBLANK($B16))</formula>
    </cfRule>
  </conditionalFormatting>
  <conditionalFormatting sqref="M16">
    <cfRule type="expression" dxfId="82" priority="83" stopIfTrue="1">
      <formula>(MONTH($B$1)=MONTH(M$11))*(WEEKDAY(M$11,2)&gt;5)*NOT(ISBLANK($B4))</formula>
    </cfRule>
  </conditionalFormatting>
  <conditionalFormatting sqref="M16">
    <cfRule type="expression" dxfId="81" priority="82">
      <formula>(MONTH($B$1)=MONTH(M$10))*(WEEKDAY(M$10,2)&gt;5)*NOT(ISBLANK($B16))</formula>
    </cfRule>
  </conditionalFormatting>
  <conditionalFormatting sqref="M16">
    <cfRule type="expression" dxfId="80" priority="81" stopIfTrue="1">
      <formula>(MONTH($B$1)=MONTH(M$11))*(WEEKDAY(M$11,2)&gt;5)*NOT(ISBLANK($B16))</formula>
    </cfRule>
  </conditionalFormatting>
  <conditionalFormatting sqref="M16">
    <cfRule type="expression" dxfId="79" priority="80" stopIfTrue="1">
      <formula>(MONTH($B$1)=MONTH(M$11))*(WEEKDAY(M$11,2)&gt;5)*NOT(ISBLANK($B4))</formula>
    </cfRule>
  </conditionalFormatting>
  <conditionalFormatting sqref="F17">
    <cfRule type="expression" dxfId="78" priority="79">
      <formula>(MONTH($B$1)=MONTH(F$10))*(WEEKDAY(F$10,2)&gt;5)*NOT(ISBLANK($B17))</formula>
    </cfRule>
  </conditionalFormatting>
  <conditionalFormatting sqref="F17">
    <cfRule type="expression" dxfId="77" priority="78" stopIfTrue="1">
      <formula>(MONTH($B$1)=MONTH(F$11))*(WEEKDAY(F$11,2)&gt;5)*NOT(ISBLANK($B17))</formula>
    </cfRule>
  </conditionalFormatting>
  <conditionalFormatting sqref="F17">
    <cfRule type="expression" dxfId="76" priority="77" stopIfTrue="1">
      <formula>(MONTH($B$1)=MONTH(F$11))*(WEEKDAY(F$11,2)&gt;5)*NOT(ISBLANK($B5))</formula>
    </cfRule>
  </conditionalFormatting>
  <conditionalFormatting sqref="M17">
    <cfRule type="expression" dxfId="75" priority="76">
      <formula>(MONTH($B$1)=MONTH(M$10))*(WEEKDAY(M$10,2)&gt;5)*NOT(ISBLANK($B17))</formula>
    </cfRule>
  </conditionalFormatting>
  <conditionalFormatting sqref="M17">
    <cfRule type="expression" dxfId="74" priority="75" stopIfTrue="1">
      <formula>(MONTH($B$1)=MONTH(M$11))*(WEEKDAY(M$11,2)&gt;5)*NOT(ISBLANK($B17))</formula>
    </cfRule>
  </conditionalFormatting>
  <conditionalFormatting sqref="M17">
    <cfRule type="expression" dxfId="73" priority="74" stopIfTrue="1">
      <formula>(MONTH($B$1)=MONTH(M$11))*(WEEKDAY(M$11,2)&gt;5)*NOT(ISBLANK($B5))</formula>
    </cfRule>
  </conditionalFormatting>
  <conditionalFormatting sqref="M17">
    <cfRule type="expression" dxfId="72" priority="73">
      <formula>(MONTH($B$1)=MONTH(M$10))*(WEEKDAY(M$10,2)&gt;5)*NOT(ISBLANK($B17))</formula>
    </cfRule>
  </conditionalFormatting>
  <conditionalFormatting sqref="M17">
    <cfRule type="expression" dxfId="71" priority="72" stopIfTrue="1">
      <formula>(MONTH($B$1)=MONTH(M$11))*(WEEKDAY(M$11,2)&gt;5)*NOT(ISBLANK($B17))</formula>
    </cfRule>
  </conditionalFormatting>
  <conditionalFormatting sqref="M17">
    <cfRule type="expression" dxfId="70" priority="71" stopIfTrue="1">
      <formula>(MONTH($B$1)=MONTH(M$11))*(WEEKDAY(M$11,2)&gt;5)*NOT(ISBLANK($B5))</formula>
    </cfRule>
  </conditionalFormatting>
  <conditionalFormatting sqref="F18">
    <cfRule type="expression" dxfId="69" priority="70">
      <formula>(MONTH($B$1)=MONTH(F$10))*(WEEKDAY(F$10,2)&gt;5)*NOT(ISBLANK($B18))</formula>
    </cfRule>
  </conditionalFormatting>
  <conditionalFormatting sqref="F18">
    <cfRule type="expression" dxfId="68" priority="69" stopIfTrue="1">
      <formula>(MONTH($B$1)=MONTH(F$11))*(WEEKDAY(F$11,2)&gt;5)*NOT(ISBLANK($B18))</formula>
    </cfRule>
  </conditionalFormatting>
  <conditionalFormatting sqref="F18">
    <cfRule type="expression" dxfId="67" priority="68" stopIfTrue="1">
      <formula>(MONTH($B$1)=MONTH(F$11))*(WEEKDAY(F$11,2)&gt;5)*NOT(ISBLANK($B6))</formula>
    </cfRule>
  </conditionalFormatting>
  <conditionalFormatting sqref="M18">
    <cfRule type="expression" dxfId="66" priority="67">
      <formula>(MONTH($B$1)=MONTH(M$10))*(WEEKDAY(M$10,2)&gt;5)*NOT(ISBLANK($B18))</formula>
    </cfRule>
  </conditionalFormatting>
  <conditionalFormatting sqref="M18">
    <cfRule type="expression" dxfId="65" priority="66" stopIfTrue="1">
      <formula>(MONTH($B$1)=MONTH(M$11))*(WEEKDAY(M$11,2)&gt;5)*NOT(ISBLANK($B18))</formula>
    </cfRule>
  </conditionalFormatting>
  <conditionalFormatting sqref="M18">
    <cfRule type="expression" dxfId="64" priority="65" stopIfTrue="1">
      <formula>(MONTH($B$1)=MONTH(M$11))*(WEEKDAY(M$11,2)&gt;5)*NOT(ISBLANK($B6))</formula>
    </cfRule>
  </conditionalFormatting>
  <conditionalFormatting sqref="M18">
    <cfRule type="expression" dxfId="63" priority="64">
      <formula>(MONTH($B$1)=MONTH(M$10))*(WEEKDAY(M$10,2)&gt;5)*NOT(ISBLANK($B18))</formula>
    </cfRule>
  </conditionalFormatting>
  <conditionalFormatting sqref="M18">
    <cfRule type="expression" dxfId="62" priority="63" stopIfTrue="1">
      <formula>(MONTH($B$1)=MONTH(M$11))*(WEEKDAY(M$11,2)&gt;5)*NOT(ISBLANK($B18))</formula>
    </cfRule>
  </conditionalFormatting>
  <conditionalFormatting sqref="M18">
    <cfRule type="expression" dxfId="61" priority="62" stopIfTrue="1">
      <formula>(MONTH($B$1)=MONTH(M$11))*(WEEKDAY(M$11,2)&gt;5)*NOT(ISBLANK($B6))</formula>
    </cfRule>
  </conditionalFormatting>
  <conditionalFormatting sqref="F19">
    <cfRule type="expression" dxfId="60" priority="61">
      <formula>(MONTH($B$1)=MONTH(F$10))*(WEEKDAY(F$10,2)&gt;5)*NOT(ISBLANK($B19))</formula>
    </cfRule>
  </conditionalFormatting>
  <conditionalFormatting sqref="F19">
    <cfRule type="expression" dxfId="59" priority="60" stopIfTrue="1">
      <formula>(MONTH($B$1)=MONTH(F$11))*(WEEKDAY(F$11,2)&gt;5)*NOT(ISBLANK($B19))</formula>
    </cfRule>
  </conditionalFormatting>
  <conditionalFormatting sqref="F19">
    <cfRule type="expression" dxfId="58" priority="59" stopIfTrue="1">
      <formula>(MONTH($B$1)=MONTH(F$11))*(WEEKDAY(F$11,2)&gt;5)*NOT(ISBLANK($B7))</formula>
    </cfRule>
  </conditionalFormatting>
  <conditionalFormatting sqref="M19">
    <cfRule type="expression" dxfId="57" priority="58">
      <formula>(MONTH($B$1)=MONTH(M$10))*(WEEKDAY(M$10,2)&gt;5)*NOT(ISBLANK($B19))</formula>
    </cfRule>
  </conditionalFormatting>
  <conditionalFormatting sqref="M19">
    <cfRule type="expression" dxfId="56" priority="57" stopIfTrue="1">
      <formula>(MONTH($B$1)=MONTH(M$11))*(WEEKDAY(M$11,2)&gt;5)*NOT(ISBLANK($B19))</formula>
    </cfRule>
  </conditionalFormatting>
  <conditionalFormatting sqref="M19">
    <cfRule type="expression" dxfId="55" priority="56" stopIfTrue="1">
      <formula>(MONTH($B$1)=MONTH(M$11))*(WEEKDAY(M$11,2)&gt;5)*NOT(ISBLANK($B7))</formula>
    </cfRule>
  </conditionalFormatting>
  <conditionalFormatting sqref="M19">
    <cfRule type="expression" dxfId="54" priority="55">
      <formula>(MONTH($B$1)=MONTH(M$10))*(WEEKDAY(M$10,2)&gt;5)*NOT(ISBLANK($B19))</formula>
    </cfRule>
  </conditionalFormatting>
  <conditionalFormatting sqref="M19">
    <cfRule type="expression" dxfId="53" priority="54" stopIfTrue="1">
      <formula>(MONTH($B$1)=MONTH(M$11))*(WEEKDAY(M$11,2)&gt;5)*NOT(ISBLANK($B19))</formula>
    </cfRule>
  </conditionalFormatting>
  <conditionalFormatting sqref="M19">
    <cfRule type="expression" dxfId="52" priority="53" stopIfTrue="1">
      <formula>(MONTH($B$1)=MONTH(M$11))*(WEEKDAY(M$11,2)&gt;5)*NOT(ISBLANK($B7))</formula>
    </cfRule>
  </conditionalFormatting>
  <conditionalFormatting sqref="AG19:AH19">
    <cfRule type="expression" dxfId="51" priority="52" stopIfTrue="1">
      <formula>DAY(AG$10)&lt;27</formula>
    </cfRule>
  </conditionalFormatting>
  <conditionalFormatting sqref="F20">
    <cfRule type="expression" dxfId="50" priority="51">
      <formula>(MONTH($B$1)=MONTH(F$10))*(WEEKDAY(F$10,2)&gt;5)*NOT(ISBLANK($B20))</formula>
    </cfRule>
  </conditionalFormatting>
  <conditionalFormatting sqref="F20">
    <cfRule type="expression" dxfId="49" priority="50" stopIfTrue="1">
      <formula>(MONTH($B$1)=MONTH(F$11))*(WEEKDAY(F$11,2)&gt;5)*NOT(ISBLANK($B20))</formula>
    </cfRule>
  </conditionalFormatting>
  <conditionalFormatting sqref="F20">
    <cfRule type="expression" dxfId="48" priority="49" stopIfTrue="1">
      <formula>(MONTH($B$1)=MONTH(F$11))*(WEEKDAY(F$11,2)&gt;5)*NOT(ISBLANK($B8))</formula>
    </cfRule>
  </conditionalFormatting>
  <conditionalFormatting sqref="M20">
    <cfRule type="expression" dxfId="47" priority="48">
      <formula>(MONTH($B$1)=MONTH(M$10))*(WEEKDAY(M$10,2)&gt;5)*NOT(ISBLANK($B20))</formula>
    </cfRule>
  </conditionalFormatting>
  <conditionalFormatting sqref="M20">
    <cfRule type="expression" dxfId="46" priority="47" stopIfTrue="1">
      <formula>(MONTH($B$1)=MONTH(M$11))*(WEEKDAY(M$11,2)&gt;5)*NOT(ISBLANK($B20))</formula>
    </cfRule>
  </conditionalFormatting>
  <conditionalFormatting sqref="M20">
    <cfRule type="expression" dxfId="45" priority="46" stopIfTrue="1">
      <formula>(MONTH($B$1)=MONTH(M$11))*(WEEKDAY(M$11,2)&gt;5)*NOT(ISBLANK($B8))</formula>
    </cfRule>
  </conditionalFormatting>
  <conditionalFormatting sqref="M20">
    <cfRule type="expression" dxfId="44" priority="45">
      <formula>(MONTH($B$1)=MONTH(M$10))*(WEEKDAY(M$10,2)&gt;5)*NOT(ISBLANK($B20))</formula>
    </cfRule>
  </conditionalFormatting>
  <conditionalFormatting sqref="M20">
    <cfRule type="expression" dxfId="43" priority="44" stopIfTrue="1">
      <formula>(MONTH($B$1)=MONTH(M$11))*(WEEKDAY(M$11,2)&gt;5)*NOT(ISBLANK($B20))</formula>
    </cfRule>
  </conditionalFormatting>
  <conditionalFormatting sqref="M20">
    <cfRule type="expression" dxfId="42" priority="43" stopIfTrue="1">
      <formula>(MONTH($B$1)=MONTH(M$11))*(WEEKDAY(M$11,2)&gt;5)*NOT(ISBLANK($B8))</formula>
    </cfRule>
  </conditionalFormatting>
  <conditionalFormatting sqref="AG20:AH20">
    <cfRule type="expression" dxfId="41" priority="42" stopIfTrue="1">
      <formula>DAY(AG$10)&lt;27</formula>
    </cfRule>
  </conditionalFormatting>
  <conditionalFormatting sqref="F21">
    <cfRule type="expression" dxfId="40" priority="41">
      <formula>(MONTH($B$1)=MONTH(F$10))*(WEEKDAY(F$10,2)&gt;5)*NOT(ISBLANK($B21))</formula>
    </cfRule>
  </conditionalFormatting>
  <conditionalFormatting sqref="F21">
    <cfRule type="expression" dxfId="39" priority="40" stopIfTrue="1">
      <formula>(MONTH($B$1)=MONTH(F$11))*(WEEKDAY(F$11,2)&gt;5)*NOT(ISBLANK($B21))</formula>
    </cfRule>
  </conditionalFormatting>
  <conditionalFormatting sqref="F21">
    <cfRule type="expression" dxfId="38" priority="39" stopIfTrue="1">
      <formula>(MONTH($B$1)=MONTH(F$11))*(WEEKDAY(F$11,2)&gt;5)*NOT(ISBLANK($B9))</formula>
    </cfRule>
  </conditionalFormatting>
  <conditionalFormatting sqref="M21">
    <cfRule type="expression" dxfId="37" priority="38">
      <formula>(MONTH($B$1)=MONTH(M$10))*(WEEKDAY(M$10,2)&gt;5)*NOT(ISBLANK($B21))</formula>
    </cfRule>
  </conditionalFormatting>
  <conditionalFormatting sqref="M21">
    <cfRule type="expression" dxfId="36" priority="37" stopIfTrue="1">
      <formula>(MONTH($B$1)=MONTH(M$11))*(WEEKDAY(M$11,2)&gt;5)*NOT(ISBLANK($B21))</formula>
    </cfRule>
  </conditionalFormatting>
  <conditionalFormatting sqref="M21">
    <cfRule type="expression" dxfId="35" priority="36" stopIfTrue="1">
      <formula>(MONTH($B$1)=MONTH(M$11))*(WEEKDAY(M$11,2)&gt;5)*NOT(ISBLANK($B9))</formula>
    </cfRule>
  </conditionalFormatting>
  <conditionalFormatting sqref="M21">
    <cfRule type="expression" dxfId="34" priority="35">
      <formula>(MONTH($B$1)=MONTH(M$10))*(WEEKDAY(M$10,2)&gt;5)*NOT(ISBLANK($B21))</formula>
    </cfRule>
  </conditionalFormatting>
  <conditionalFormatting sqref="M21">
    <cfRule type="expression" dxfId="33" priority="34" stopIfTrue="1">
      <formula>(MONTH($B$1)=MONTH(M$11))*(WEEKDAY(M$11,2)&gt;5)*NOT(ISBLANK($B21))</formula>
    </cfRule>
  </conditionalFormatting>
  <conditionalFormatting sqref="M21">
    <cfRule type="expression" dxfId="32" priority="33" stopIfTrue="1">
      <formula>(MONTH($B$1)=MONTH(M$11))*(WEEKDAY(M$11,2)&gt;5)*NOT(ISBLANK($B9))</formula>
    </cfRule>
  </conditionalFormatting>
  <conditionalFormatting sqref="AG21:AH21">
    <cfRule type="expression" dxfId="31" priority="32" stopIfTrue="1">
      <formula>DAY(AG$10)&lt;27</formula>
    </cfRule>
  </conditionalFormatting>
  <conditionalFormatting sqref="F25">
    <cfRule type="expression" dxfId="30" priority="31">
      <formula>(MONTH($B$1)=MONTH(F$10))*(WEEKDAY(F$10,2)&gt;5)*NOT(ISBLANK($B25))</formula>
    </cfRule>
  </conditionalFormatting>
  <conditionalFormatting sqref="F25">
    <cfRule type="expression" dxfId="29" priority="30" stopIfTrue="1">
      <formula>(MONTH($B$1)=MONTH(F$11))*(WEEKDAY(F$11,2)&gt;5)*NOT(ISBLANK($B25))</formula>
    </cfRule>
  </conditionalFormatting>
  <conditionalFormatting sqref="F25">
    <cfRule type="expression" dxfId="28" priority="29" stopIfTrue="1">
      <formula>(MONTH($B$1)=MONTH(F$11))*(WEEKDAY(F$11,2)&gt;5)*NOT(ISBLANK($B13))</formula>
    </cfRule>
  </conditionalFormatting>
  <conditionalFormatting sqref="M25">
    <cfRule type="expression" dxfId="27" priority="28">
      <formula>(MONTH($B$1)=MONTH(M$10))*(WEEKDAY(M$10,2)&gt;5)*NOT(ISBLANK($B25))</formula>
    </cfRule>
  </conditionalFormatting>
  <conditionalFormatting sqref="M25">
    <cfRule type="expression" dxfId="26" priority="27" stopIfTrue="1">
      <formula>(MONTH($B$1)=MONTH(M$11))*(WEEKDAY(M$11,2)&gt;5)*NOT(ISBLANK($B25))</formula>
    </cfRule>
  </conditionalFormatting>
  <conditionalFormatting sqref="M25">
    <cfRule type="expression" dxfId="25" priority="26" stopIfTrue="1">
      <formula>(MONTH($B$1)=MONTH(M$11))*(WEEKDAY(M$11,2)&gt;5)*NOT(ISBLANK($B13))</formula>
    </cfRule>
  </conditionalFormatting>
  <conditionalFormatting sqref="M25">
    <cfRule type="expression" dxfId="24" priority="25">
      <formula>(MONTH($B$1)=MONTH(M$10))*(WEEKDAY(M$10,2)&gt;5)*NOT(ISBLANK($B25))</formula>
    </cfRule>
  </conditionalFormatting>
  <conditionalFormatting sqref="M25">
    <cfRule type="expression" dxfId="23" priority="24" stopIfTrue="1">
      <formula>(MONTH($B$1)=MONTH(M$11))*(WEEKDAY(M$11,2)&gt;5)*NOT(ISBLANK($B25))</formula>
    </cfRule>
  </conditionalFormatting>
  <conditionalFormatting sqref="M25">
    <cfRule type="expression" dxfId="22" priority="23" stopIfTrue="1">
      <formula>(MONTH($B$1)=MONTH(M$11))*(WEEKDAY(M$11,2)&gt;5)*NOT(ISBLANK($B13))</formula>
    </cfRule>
  </conditionalFormatting>
  <conditionalFormatting sqref="AG25:AH25">
    <cfRule type="expression" dxfId="21" priority="22" stopIfTrue="1">
      <formula>DAY(AG$10)&lt;27</formula>
    </cfRule>
  </conditionalFormatting>
  <conditionalFormatting sqref="F26">
    <cfRule type="expression" dxfId="20" priority="21">
      <formula>(MONTH($B$1)=MONTH(F$10))*(WEEKDAY(F$10,2)&gt;5)*NOT(ISBLANK($B26))</formula>
    </cfRule>
  </conditionalFormatting>
  <conditionalFormatting sqref="F26">
    <cfRule type="expression" dxfId="19" priority="20" stopIfTrue="1">
      <formula>(MONTH($B$1)=MONTH(F$11))*(WEEKDAY(F$11,2)&gt;5)*NOT(ISBLANK($B26))</formula>
    </cfRule>
  </conditionalFormatting>
  <conditionalFormatting sqref="F26">
    <cfRule type="expression" dxfId="18" priority="19" stopIfTrue="1">
      <formula>(MONTH($B$1)=MONTH(F$11))*(WEEKDAY(F$11,2)&gt;5)*NOT(ISBLANK($B14))</formula>
    </cfRule>
  </conditionalFormatting>
  <conditionalFormatting sqref="M26">
    <cfRule type="expression" dxfId="17" priority="18">
      <formula>(MONTH($B$1)=MONTH(M$10))*(WEEKDAY(M$10,2)&gt;5)*NOT(ISBLANK($B26))</formula>
    </cfRule>
  </conditionalFormatting>
  <conditionalFormatting sqref="M26">
    <cfRule type="expression" dxfId="16" priority="17" stopIfTrue="1">
      <formula>(MONTH($B$1)=MONTH(M$11))*(WEEKDAY(M$11,2)&gt;5)*NOT(ISBLANK($B26))</formula>
    </cfRule>
  </conditionalFormatting>
  <conditionalFormatting sqref="M26">
    <cfRule type="expression" dxfId="15" priority="16" stopIfTrue="1">
      <formula>(MONTH($B$1)=MONTH(M$11))*(WEEKDAY(M$11,2)&gt;5)*NOT(ISBLANK($B14))</formula>
    </cfRule>
  </conditionalFormatting>
  <conditionalFormatting sqref="M26">
    <cfRule type="expression" dxfId="14" priority="15">
      <formula>(MONTH($B$1)=MONTH(M$10))*(WEEKDAY(M$10,2)&gt;5)*NOT(ISBLANK($B26))</formula>
    </cfRule>
  </conditionalFormatting>
  <conditionalFormatting sqref="M26">
    <cfRule type="expression" dxfId="13" priority="14" stopIfTrue="1">
      <formula>(MONTH($B$1)=MONTH(M$11))*(WEEKDAY(M$11,2)&gt;5)*NOT(ISBLANK($B26))</formula>
    </cfRule>
  </conditionalFormatting>
  <conditionalFormatting sqref="M26">
    <cfRule type="expression" dxfId="12" priority="13" stopIfTrue="1">
      <formula>(MONTH($B$1)=MONTH(M$11))*(WEEKDAY(M$11,2)&gt;5)*NOT(ISBLANK($B14))</formula>
    </cfRule>
  </conditionalFormatting>
  <conditionalFormatting sqref="AG26:AH26">
    <cfRule type="expression" dxfId="11" priority="12" stopIfTrue="1">
      <formula>DAY(AG$10)&lt;27</formula>
    </cfRule>
  </conditionalFormatting>
  <conditionalFormatting sqref="F27">
    <cfRule type="expression" dxfId="10" priority="11">
      <formula>(MONTH($B$1)=MONTH(F$10))*(WEEKDAY(F$10,2)&gt;5)*NOT(ISBLANK($B27))</formula>
    </cfRule>
  </conditionalFormatting>
  <conditionalFormatting sqref="F27">
    <cfRule type="expression" dxfId="9" priority="10" stopIfTrue="1">
      <formula>(MONTH($B$1)=MONTH(F$11))*(WEEKDAY(F$11,2)&gt;5)*NOT(ISBLANK($B27))</formula>
    </cfRule>
  </conditionalFormatting>
  <conditionalFormatting sqref="F27">
    <cfRule type="expression" dxfId="8" priority="9" stopIfTrue="1">
      <formula>(MONTH($B$1)=MONTH(F$11))*(WEEKDAY(F$11,2)&gt;5)*NOT(ISBLANK($B15))</formula>
    </cfRule>
  </conditionalFormatting>
  <conditionalFormatting sqref="M27">
    <cfRule type="expression" dxfId="7" priority="8">
      <formula>(MONTH($B$1)=MONTH(M$10))*(WEEKDAY(M$10,2)&gt;5)*NOT(ISBLANK($B27))</formula>
    </cfRule>
  </conditionalFormatting>
  <conditionalFormatting sqref="M27">
    <cfRule type="expression" dxfId="6" priority="7" stopIfTrue="1">
      <formula>(MONTH($B$1)=MONTH(M$11))*(WEEKDAY(M$11,2)&gt;5)*NOT(ISBLANK($B27))</formula>
    </cfRule>
  </conditionalFormatting>
  <conditionalFormatting sqref="M27">
    <cfRule type="expression" dxfId="5" priority="6" stopIfTrue="1">
      <formula>(MONTH($B$1)=MONTH(M$11))*(WEEKDAY(M$11,2)&gt;5)*NOT(ISBLANK($B15))</formula>
    </cfRule>
  </conditionalFormatting>
  <conditionalFormatting sqref="M27">
    <cfRule type="expression" dxfId="4" priority="5">
      <formula>(MONTH($B$1)=MONTH(M$10))*(WEEKDAY(M$10,2)&gt;5)*NOT(ISBLANK($B27))</formula>
    </cfRule>
  </conditionalFormatting>
  <conditionalFormatting sqref="M27">
    <cfRule type="expression" dxfId="3" priority="4" stopIfTrue="1">
      <formula>(MONTH($B$1)=MONTH(M$11))*(WEEKDAY(M$11,2)&gt;5)*NOT(ISBLANK($B27))</formula>
    </cfRule>
  </conditionalFormatting>
  <conditionalFormatting sqref="M27">
    <cfRule type="expression" dxfId="2" priority="3" stopIfTrue="1">
      <formula>(MONTH($B$1)=MONTH(M$11))*(WEEKDAY(M$11,2)&gt;5)*NOT(ISBLANK($B15))</formula>
    </cfRule>
  </conditionalFormatting>
  <conditionalFormatting sqref="AG27:AH27">
    <cfRule type="expression" dxfId="1" priority="2" stopIfTrue="1">
      <formula>DAY(AG$10)&lt;27</formula>
    </cfRule>
  </conditionalFormatting>
  <conditionalFormatting sqref="AL25:AL29">
    <cfRule type="expression" dxfId="0" priority="1">
      <formula>(B25&lt;&gt;"")*(AL25&gt;D$3)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vkotik</cp:lastModifiedBy>
  <cp:lastPrinted>2018-07-04T07:23:25Z</cp:lastPrinted>
  <dcterms:created xsi:type="dcterms:W3CDTF">2018-07-04T06:26:28Z</dcterms:created>
  <dcterms:modified xsi:type="dcterms:W3CDTF">2018-07-04T08:02:15Z</dcterms:modified>
</cp:coreProperties>
</file>