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март 2013" sheetId="1" r:id="rId1"/>
  </sheets>
  <externalReferences>
    <externalReference r:id="rId4"/>
  </externalReferences>
  <definedNames>
    <definedName name="ftn11">'[1]2012 (2)'!$B$148</definedName>
    <definedName name="ftn22">'[1]2012 (2)'!$B$150</definedName>
    <definedName name="ftn33">'[1]2012 (2)'!$B$152</definedName>
    <definedName name="komentari11">'[1]2012 (2)'!$B$87</definedName>
    <definedName name="_xlnm.Print_Titles" localSheetId="0">'март 2013'!$5:$8</definedName>
    <definedName name="_xlnm.Print_Area" localSheetId="0">'март 2013'!$A$1:$BA$17</definedName>
  </definedNames>
  <calcPr fullCalcOnLoad="1"/>
</workbook>
</file>

<file path=xl/sharedStrings.xml><?xml version="1.0" encoding="utf-8"?>
<sst xmlns="http://schemas.openxmlformats.org/spreadsheetml/2006/main" count="69" uniqueCount="39">
  <si>
    <t>ТАБЕЛЬ</t>
  </si>
  <si>
    <t>учета использования рабочего времени</t>
  </si>
  <si>
    <t>Номер по  порядку</t>
  </si>
  <si>
    <t>Табельный номер</t>
  </si>
  <si>
    <t>Фамилия,  инициалы</t>
  </si>
  <si>
    <t>должность, 
профессия</t>
  </si>
  <si>
    <t>Числа месяца</t>
  </si>
  <si>
    <t>Дни явок</t>
  </si>
  <si>
    <t>Командировка</t>
  </si>
  <si>
    <t>Дни неявок (чел.-дней)</t>
  </si>
  <si>
    <t>Выход в празд. дни</t>
  </si>
  <si>
    <t>Недоработано часов</t>
  </si>
  <si>
    <t>Отработано часов</t>
  </si>
  <si>
    <t>факт.раб.</t>
  </si>
  <si>
    <t>целосменных простоев</t>
  </si>
  <si>
    <t>очередной отпуск</t>
  </si>
  <si>
    <t>отпуск в св. с род.</t>
  </si>
  <si>
    <t>болезнь</t>
  </si>
  <si>
    <t>неявка раз.закон.</t>
  </si>
  <si>
    <t>с разр.админ.</t>
  </si>
  <si>
    <t>прогул</t>
  </si>
  <si>
    <t>текущ.прос.</t>
  </si>
  <si>
    <t>опоз., прежде-врем. уход</t>
  </si>
  <si>
    <t>Всего</t>
  </si>
  <si>
    <t>из них</t>
  </si>
  <si>
    <t>сверх-
урочно</t>
  </si>
  <si>
    <t>ночные</t>
  </si>
  <si>
    <t>Гоголев В.П.</t>
  </si>
  <si>
    <t>Средин Е.Г.</t>
  </si>
  <si>
    <t>Малеев Е.И.</t>
  </si>
  <si>
    <t>Скворцов Ю.И.</t>
  </si>
  <si>
    <t>Добровольский В.В.</t>
  </si>
  <si>
    <t>Шабалин О.И.</t>
  </si>
  <si>
    <t>Б</t>
  </si>
  <si>
    <t>Осецкий И.А.</t>
  </si>
  <si>
    <t>Мушкутанов Н.А.</t>
  </si>
  <si>
    <t>Шмелёв А.М.</t>
  </si>
  <si>
    <r>
      <t xml:space="preserve">смена </t>
    </r>
    <r>
      <rPr>
        <u val="single"/>
        <sz val="14"/>
        <rFont val="Times New Roman"/>
        <family val="1"/>
      </rPr>
      <t xml:space="preserve">                                    </t>
    </r>
  </si>
  <si>
    <r>
      <t xml:space="preserve">за </t>
    </r>
    <r>
      <rPr>
        <u val="single"/>
        <sz val="14"/>
        <rFont val="Times New Roman"/>
        <family val="1"/>
      </rPr>
      <t xml:space="preserve">   </t>
    </r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</si>
</sst>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/m/yyyy"/>
    <numFmt numFmtId="165" formatCode="[$-FC19]d\ mmmm\ yyyy\ &quot;г.&quot;"/>
    <numFmt numFmtId="166" formatCode="[$-F419]yyyy\,\ mmmm;@"/>
    <numFmt numFmtId="167" formatCode="[$-419]mmmm\ yyyy;@"/>
    <numFmt numFmtId="168" formatCode="[$-F419]mmmm\ yyyy;@"/>
    <numFmt numFmtId="169" formatCode="[$-419]mmmm______&quot;месяц&quot;________yyyy;@"/>
    <numFmt numFmtId="170" formatCode="[$-419]mmmm______&quot;месяц&quot;________yyyy\ &quot;г.&quot;;@"/>
    <numFmt numFmtId="171" formatCode="[$-419]\ mmmm______&quot;месяц&quot;________yyyy\ &quot;г.&quot;"/>
    <numFmt numFmtId="172" formatCode="d"/>
    <numFmt numFmtId="173" formatCode="mmm/yyyy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h:mm;@"/>
    <numFmt numFmtId="179" formatCode="mmmm"/>
    <numFmt numFmtId="180" formatCode="[$-FC19]dd\ mmmm\ yyyy\ &quot;года&quot;"/>
    <numFmt numFmtId="181" formatCode="dddd"/>
    <numFmt numFmtId="182" formatCode="dd"/>
    <numFmt numFmtId="183" formatCode="dd\ ddd"/>
    <numFmt numFmtId="184" formatCode="dd/mm/"/>
    <numFmt numFmtId="185" formatCode="mm:ss.0;@"/>
    <numFmt numFmtId="186" formatCode="[h]:mm:ss;@"/>
    <numFmt numFmtId="187" formatCode="General;\-;\-"/>
    <numFmt numFmtId="188" formatCode="General;&quot;&quot;"/>
    <numFmt numFmtId="189" formatCode="General;&quot;&quot;;&quot;&quot;"/>
  </numFmts>
  <fonts count="30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2"/>
    </font>
    <font>
      <sz val="14"/>
      <name val="Times New Roman"/>
      <family val="1"/>
    </font>
    <font>
      <b/>
      <sz val="20"/>
      <name val="Times New Roman"/>
      <family val="1"/>
    </font>
    <font>
      <i/>
      <sz val="18"/>
      <name val="Times New Roman"/>
      <family val="1"/>
    </font>
    <font>
      <u val="single"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4" fillId="8" borderId="1" applyNumberFormat="0" applyAlignment="0" applyProtection="0"/>
    <xf numFmtId="0" fontId="5" fillId="2" borderId="2" applyNumberFormat="0" applyAlignment="0" applyProtection="0"/>
    <xf numFmtId="0" fontId="6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" borderId="8" applyNumberFormat="0" applyAlignment="0" applyProtection="0"/>
    <xf numFmtId="9" fontId="1" fillId="0" borderId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0" fillId="17" borderId="0" applyNumberFormat="0" applyBorder="0" applyAlignment="0" applyProtection="0"/>
  </cellStyleXfs>
  <cellXfs count="55">
    <xf numFmtId="0" fontId="0" fillId="0" borderId="0" xfId="0" applyAlignment="1">
      <alignment/>
    </xf>
    <xf numFmtId="0" fontId="22" fillId="0" borderId="0" xfId="0" applyFont="1" applyFill="1" applyAlignment="1">
      <alignment/>
    </xf>
    <xf numFmtId="0" fontId="23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0" fontId="22" fillId="0" borderId="0" xfId="0" applyFont="1" applyFill="1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Fill="1" applyAlignment="1">
      <alignment horizontal="center" vertical="center" wrapText="1"/>
    </xf>
    <xf numFmtId="0" fontId="26" fillId="0" borderId="10" xfId="0" applyFont="1" applyBorder="1" applyAlignment="1">
      <alignment horizontal="center" vertical="center" textRotation="90" wrapText="1"/>
    </xf>
    <xf numFmtId="172" fontId="27" fillId="0" borderId="10" xfId="0" applyNumberFormat="1" applyFont="1" applyFill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textRotation="90" wrapText="1"/>
    </xf>
    <xf numFmtId="0" fontId="28" fillId="0" borderId="12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9" fillId="0" borderId="12" xfId="0" applyFont="1" applyBorder="1" applyAlignment="1">
      <alignment horizontal="left" vertical="center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wrapText="1"/>
    </xf>
    <xf numFmtId="0" fontId="27" fillId="0" borderId="0" xfId="0" applyFont="1" applyFill="1" applyAlignment="1">
      <alignment/>
    </xf>
    <xf numFmtId="0" fontId="22" fillId="0" borderId="12" xfId="0" applyFont="1" applyFill="1" applyBorder="1" applyAlignment="1">
      <alignment horizontal="center" vertical="center"/>
    </xf>
    <xf numFmtId="0" fontId="27" fillId="0" borderId="12" xfId="0" applyFont="1" applyBorder="1" applyAlignment="1">
      <alignment horizontal="center" wrapText="1"/>
    </xf>
    <xf numFmtId="0" fontId="28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left" vertical="center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2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171" fontId="22" fillId="0" borderId="0" xfId="0" applyNumberFormat="1" applyFont="1" applyAlignment="1">
      <alignment horizontal="center"/>
    </xf>
    <xf numFmtId="171" fontId="0" fillId="0" borderId="0" xfId="0" applyNumberFormat="1" applyAlignment="1">
      <alignment horizontal="center"/>
    </xf>
    <xf numFmtId="0" fontId="0" fillId="0" borderId="0" xfId="0" applyAlignment="1">
      <alignment/>
    </xf>
    <xf numFmtId="0" fontId="26" fillId="0" borderId="18" xfId="0" applyFont="1" applyBorder="1" applyAlignment="1">
      <alignment horizontal="center" vertical="center" textRotation="90" wrapText="1"/>
    </xf>
    <xf numFmtId="0" fontId="22" fillId="0" borderId="15" xfId="0" applyFont="1" applyBorder="1" applyAlignment="1">
      <alignment horizontal="center" vertical="center" textRotation="90" wrapText="1"/>
    </xf>
    <xf numFmtId="0" fontId="22" fillId="0" borderId="15" xfId="0" applyFont="1" applyBorder="1" applyAlignment="1">
      <alignment horizontal="center" vertical="center" wrapText="1"/>
    </xf>
    <xf numFmtId="187" fontId="22" fillId="0" borderId="12" xfId="0" applyNumberFormat="1" applyFont="1" applyBorder="1" applyAlignment="1">
      <alignment horizontal="center" vertical="center"/>
    </xf>
    <xf numFmtId="189" fontId="22" fillId="0" borderId="12" xfId="0" applyNumberFormat="1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189" fontId="22" fillId="0" borderId="19" xfId="0" applyNumberFormat="1" applyFont="1" applyBorder="1" applyAlignment="1">
      <alignment horizontal="center" vertical="center"/>
    </xf>
    <xf numFmtId="0" fontId="27" fillId="0" borderId="19" xfId="0" applyFont="1" applyBorder="1" applyAlignment="1">
      <alignment horizontal="center" wrapText="1"/>
    </xf>
    <xf numFmtId="189" fontId="22" fillId="0" borderId="10" xfId="0" applyNumberFormat="1" applyFont="1" applyBorder="1" applyAlignment="1">
      <alignment horizontal="center" vertical="center"/>
    </xf>
    <xf numFmtId="187" fontId="22" fillId="0" borderId="10" xfId="0" applyNumberFormat="1" applyFont="1" applyBorder="1" applyAlignment="1">
      <alignment horizontal="center" vertical="center"/>
    </xf>
    <xf numFmtId="187" fontId="22" fillId="0" borderId="19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ill>
        <patternFill>
          <bgColor rgb="FFC0C0C0"/>
        </patternFill>
      </fill>
      <border/>
    </dxf>
    <dxf>
      <font>
        <b/>
        <i val="0"/>
        <strike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4%20&#1059;&#1095;&#1105;&#1090;\2%20&#1056;&#1072;&#1073;&#1086;&#1095;&#1077;&#1075;&#1086;%20&#1074;&#1088;&#1077;&#1084;&#1077;&#1085;&#1080;\&#1058;&#1072;&#1073;&#1077;&#1083;&#1100;%20&#1091;&#1095;&#1077;&#1090;&#1072;%20%20&#1088;&#1072;&#1073;&#1086;&#1095;&#1077;&#1075;&#1086;%20&#1074;&#1088;&#1077;&#1084;&#1077;&#1085;&#1080;%20&#1086;&#1073;&#1097;&#1080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2"/>
      <sheetName val="февраль 2012"/>
      <sheetName val="февраль 2012 (2)"/>
      <sheetName val="февраль 2012 (3)"/>
      <sheetName val="февраль 2012 (4)"/>
      <sheetName val="февраль 2012 (5)"/>
      <sheetName val="февраль 2012 (6)"/>
      <sheetName val="март 2012"/>
      <sheetName val="март 2012 (2)"/>
      <sheetName val="апрель 2012"/>
      <sheetName val="апрель 2012 (2)"/>
      <sheetName val="апрель 2012 (3)"/>
      <sheetName val="апрель 2012 (4)"/>
      <sheetName val="май 2012"/>
      <sheetName val="май 2012 (2)"/>
      <sheetName val="май 2012 (3)"/>
      <sheetName val="июнь 2012"/>
      <sheetName val="июнь 2012 (2)"/>
      <sheetName val="июнь 2012 (3)"/>
      <sheetName val="июль 2012"/>
      <sheetName val="июль 2012 (2)"/>
      <sheetName val="февраль 2012 (7)"/>
      <sheetName val="апрель 2012 (5)"/>
      <sheetName val="февраль 2012 (8)"/>
      <sheetName val="март 2012 (3)"/>
      <sheetName val="февраль 2012 (9)"/>
      <sheetName val="апрель 2012 (6)"/>
      <sheetName val="май 2012 (4)"/>
      <sheetName val="июнь 2012 (4)"/>
      <sheetName val="2012 (2)"/>
      <sheetName val="февраль 2012 (10)"/>
      <sheetName val="февраль 2012 (11)"/>
      <sheetName val="март 2012 (4)"/>
      <sheetName val="апрель 2012 (7)"/>
      <sheetName val="май 2012 (5)"/>
      <sheetName val="июнь 2012 (5)"/>
      <sheetName val="июнь 2012 (6)"/>
      <sheetName val="июль (2)"/>
      <sheetName val="август 2012 (2)"/>
      <sheetName val="Праздники"/>
      <sheetName val="отпуск 2012"/>
      <sheetName val="ГРАФИК ОТПУСКОВ"/>
      <sheetName val="А"/>
      <sheetName val="Б"/>
      <sheetName val="П"/>
      <sheetName val="Лист1 (4)"/>
      <sheetName val="Лист1"/>
      <sheetName val="2012 (3)"/>
      <sheetName val="февраль 2012 (12)"/>
      <sheetName val="февраль 2012 (13)"/>
      <sheetName val="февраль 2012 (14)"/>
      <sheetName val="февраль 2012 (15)"/>
      <sheetName val="февраль 2012 (16)"/>
      <sheetName val="февраль 2012 (17)"/>
      <sheetName val="март 2012 (5)"/>
      <sheetName val="март 2012 (6)"/>
      <sheetName val="апрель 2012 (8)"/>
      <sheetName val="апрель 2012 (9)"/>
      <sheetName val="апрель 2012 (10)"/>
      <sheetName val="апрель 2012 (11)"/>
      <sheetName val="май 2012 (6)"/>
      <sheetName val="май 2012 (7)"/>
      <sheetName val="май 2012 (8)"/>
      <sheetName val="июнь 2012 (7)"/>
      <sheetName val="июнь 2012 (8)"/>
      <sheetName val="июнь 2012 (9)"/>
      <sheetName val="июль 2012 (3)"/>
      <sheetName val="июль 2012 (4)"/>
      <sheetName val="август 2012"/>
      <sheetName val="февраль 2012 (18)"/>
      <sheetName val="апрель 2012 (12)"/>
      <sheetName val="февраль 2012 (19)"/>
      <sheetName val="март 2012 (7)"/>
      <sheetName val="февраль 2012 (20)"/>
      <sheetName val="апрель 2012 (13)"/>
      <sheetName val="май 2012 (9)"/>
      <sheetName val="июнь 2012 (10)"/>
      <sheetName val="2012 (4)"/>
      <sheetName val="февраль 2012 (21)"/>
      <sheetName val="февраль 2012 (22)"/>
      <sheetName val="март 2012 (8)"/>
      <sheetName val="апрель 2012 (14)"/>
      <sheetName val="май 2012 (10)"/>
      <sheetName val="июнь 2012 (11)"/>
      <sheetName val="июнь 2012 (12)"/>
      <sheetName val="июль (3)"/>
      <sheetName val="август 2012 (3)"/>
      <sheetName val="2012 (5)"/>
      <sheetName val="февраль 2012 (23)"/>
      <sheetName val="февраль 2012 (24)"/>
      <sheetName val="март 2012 (9)"/>
      <sheetName val="апрель 2012 (15)"/>
      <sheetName val="май 2012 (11)"/>
      <sheetName val="июнь 2012 (13)"/>
      <sheetName val="июнь 2012 (1)"/>
      <sheetName val="июль"/>
      <sheetName val="август 2012 (4)"/>
      <sheetName val="сентябрь 2012"/>
      <sheetName val="Дерюгин"/>
      <sheetName val="октябрь 2012"/>
      <sheetName val="Лист2"/>
      <sheetName val="Праздники (2)"/>
      <sheetName val="отпуск 2012 (2)"/>
      <sheetName val="ГРАФИК ОТПУСКОВ (2)"/>
      <sheetName val="А (2)"/>
      <sheetName val="Б (2)"/>
      <sheetName val="П (2)"/>
      <sheetName val="Лист1 (5)"/>
      <sheetName val="Лист1 (2)"/>
      <sheetName val="август"/>
    </sheetNames>
    <sheetDataSet>
      <sheetData sheetId="29">
        <row r="87">
          <cell r="B87" t="str">
            <v>Комментарий к производственному календарю на 2012 год</v>
          </cell>
        </row>
        <row r="148">
          <cell r="B148" t="str">
            <v>1 Собрание законодательства Российской Федерации, 2011, N 30 (ч. II), ст. 4638; см. также Бюллетень трудового и социального законодательства Российской Федерации, 2011, N 8.</v>
          </cell>
        </row>
        <row r="150">
          <cell r="B150" t="str">
            <v>2 Собрание законодательства Российской Федерации, 2008, N 30 (ч. 1), ст. 3613.</v>
          </cell>
        </row>
        <row r="152">
          <cell r="B152" t="str">
            <v>3 Приказ Минздравсоцразвития России от 13 августа 2009 г. N 588н "Об утверждении Порядка исчисления нормы рабочего времени на определённые календарные периоды времени (месяц, квартал, год) в зависимости от установленной продолжительности рабочего времени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17"/>
  <sheetViews>
    <sheetView tabSelected="1" zoomScaleSheetLayoutView="50" workbookViewId="0" topLeftCell="X5">
      <selection activeCell="AE16" sqref="AE16"/>
    </sheetView>
  </sheetViews>
  <sheetFormatPr defaultColWidth="9.00390625" defaultRowHeight="12.75"/>
  <cols>
    <col min="1" max="1" width="8.00390625" style="8" customWidth="1"/>
    <col min="2" max="2" width="12.25390625" style="8" customWidth="1"/>
    <col min="3" max="3" width="28.375" style="8" customWidth="1"/>
    <col min="4" max="4" width="21.375" style="8" customWidth="1"/>
    <col min="5" max="35" width="4.125" style="8" customWidth="1"/>
    <col min="36" max="37" width="4.875" style="8" customWidth="1"/>
    <col min="38" max="38" width="3.625" style="8" customWidth="1"/>
    <col min="39" max="39" width="4.25390625" style="8" customWidth="1"/>
    <col min="40" max="40" width="3.625" style="8" customWidth="1"/>
    <col min="41" max="41" width="4.25390625" style="8" customWidth="1"/>
    <col min="42" max="45" width="3.625" style="8" customWidth="1"/>
    <col min="46" max="46" width="5.75390625" style="8" customWidth="1"/>
    <col min="47" max="48" width="3.625" style="8" customWidth="1"/>
    <col min="49" max="49" width="4.75390625" style="8" customWidth="1"/>
    <col min="50" max="50" width="3.625" style="8" customWidth="1"/>
    <col min="51" max="51" width="6.125" style="8" customWidth="1"/>
    <col min="52" max="52" width="5.875" style="8" customWidth="1"/>
    <col min="53" max="53" width="5.125" style="8" customWidth="1"/>
    <col min="54" max="16384" width="9.125" style="8" customWidth="1"/>
  </cols>
  <sheetData>
    <row r="1" spans="20:46" s="1" customFormat="1" ht="26.25" customHeight="1">
      <c r="T1" s="2" t="s">
        <v>0</v>
      </c>
      <c r="AT1" s="3"/>
    </row>
    <row r="2" spans="2:20" s="1" customFormat="1" ht="25.5">
      <c r="B2" s="4"/>
      <c r="T2" s="2" t="s">
        <v>1</v>
      </c>
    </row>
    <row r="3" spans="15:27" s="5" customFormat="1" ht="18.75">
      <c r="O3" s="6" t="s">
        <v>37</v>
      </c>
      <c r="R3" s="7" t="s">
        <v>38</v>
      </c>
      <c r="S3" s="41">
        <v>41334</v>
      </c>
      <c r="T3" s="42"/>
      <c r="U3" s="42"/>
      <c r="V3" s="42"/>
      <c r="W3" s="42"/>
      <c r="X3" s="42"/>
      <c r="Y3" s="42"/>
      <c r="Z3" s="42"/>
      <c r="AA3" s="43"/>
    </row>
    <row r="4" ht="13.5" thickBot="1"/>
    <row r="5" spans="1:53" s="9" customFormat="1" ht="12.75" customHeight="1" thickBot="1">
      <c r="A5" s="44" t="s">
        <v>2</v>
      </c>
      <c r="B5" s="45" t="s">
        <v>3</v>
      </c>
      <c r="C5" s="46" t="s">
        <v>4</v>
      </c>
      <c r="D5" s="46" t="s">
        <v>5</v>
      </c>
      <c r="E5" s="40" t="s">
        <v>6</v>
      </c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37" t="s">
        <v>7</v>
      </c>
      <c r="AK5" s="37"/>
      <c r="AL5" s="36" t="s">
        <v>8</v>
      </c>
      <c r="AM5" s="39" t="s">
        <v>9</v>
      </c>
      <c r="AN5" s="39"/>
      <c r="AO5" s="39"/>
      <c r="AP5" s="39"/>
      <c r="AQ5" s="39"/>
      <c r="AR5" s="39"/>
      <c r="AS5" s="39"/>
      <c r="AT5" s="36" t="s">
        <v>10</v>
      </c>
      <c r="AU5" s="37" t="s">
        <v>11</v>
      </c>
      <c r="AV5" s="37"/>
      <c r="AW5" s="37"/>
      <c r="AX5" s="37"/>
      <c r="AY5" s="37" t="s">
        <v>12</v>
      </c>
      <c r="AZ5" s="37"/>
      <c r="BA5" s="38"/>
    </row>
    <row r="6" spans="1:53" s="9" customFormat="1" ht="12.75" customHeight="1" thickBot="1">
      <c r="A6" s="44"/>
      <c r="B6" s="45"/>
      <c r="C6" s="46"/>
      <c r="D6" s="46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33" t="s">
        <v>13</v>
      </c>
      <c r="AK6" s="33" t="s">
        <v>14</v>
      </c>
      <c r="AL6" s="36"/>
      <c r="AM6" s="33" t="s">
        <v>15</v>
      </c>
      <c r="AN6" s="33" t="s">
        <v>16</v>
      </c>
      <c r="AO6" s="33" t="s">
        <v>17</v>
      </c>
      <c r="AP6" s="33" t="s">
        <v>18</v>
      </c>
      <c r="AQ6" s="33" t="s">
        <v>19</v>
      </c>
      <c r="AR6" s="33"/>
      <c r="AS6" s="33" t="s">
        <v>20</v>
      </c>
      <c r="AT6" s="36"/>
      <c r="AU6" s="37"/>
      <c r="AV6" s="37"/>
      <c r="AW6" s="37"/>
      <c r="AX6" s="37"/>
      <c r="AY6" s="37"/>
      <c r="AZ6" s="37"/>
      <c r="BA6" s="38"/>
    </row>
    <row r="7" spans="1:53" ht="25.5" customHeight="1" thickBot="1">
      <c r="A7" s="44"/>
      <c r="B7" s="45"/>
      <c r="C7" s="46"/>
      <c r="D7" s="46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33"/>
      <c r="AK7" s="33"/>
      <c r="AL7" s="36"/>
      <c r="AM7" s="33"/>
      <c r="AN7" s="33"/>
      <c r="AO7" s="33"/>
      <c r="AP7" s="33"/>
      <c r="AQ7" s="33"/>
      <c r="AR7" s="33"/>
      <c r="AS7" s="33"/>
      <c r="AT7" s="36"/>
      <c r="AU7" s="33" t="s">
        <v>21</v>
      </c>
      <c r="AV7" s="33"/>
      <c r="AW7" s="33" t="s">
        <v>22</v>
      </c>
      <c r="AX7" s="33"/>
      <c r="AY7" s="33" t="s">
        <v>23</v>
      </c>
      <c r="AZ7" s="34" t="s">
        <v>24</v>
      </c>
      <c r="BA7" s="35"/>
    </row>
    <row r="8" spans="1:53" ht="56.25" customHeight="1" thickBot="1">
      <c r="A8" s="44"/>
      <c r="B8" s="45"/>
      <c r="C8" s="46"/>
      <c r="D8" s="46"/>
      <c r="E8" s="11">
        <f>$S$3</f>
        <v>41334</v>
      </c>
      <c r="F8" s="11">
        <f>1+$S$3</f>
        <v>41335</v>
      </c>
      <c r="G8" s="11">
        <f>2+$S$3</f>
        <v>41336</v>
      </c>
      <c r="H8" s="11">
        <f>3+$S$3</f>
        <v>41337</v>
      </c>
      <c r="I8" s="11">
        <f>4+$S$3</f>
        <v>41338</v>
      </c>
      <c r="J8" s="11">
        <f>5+$S$3</f>
        <v>41339</v>
      </c>
      <c r="K8" s="11">
        <f>6+$S$3</f>
        <v>41340</v>
      </c>
      <c r="L8" s="11">
        <f>7+$S$3</f>
        <v>41341</v>
      </c>
      <c r="M8" s="11">
        <f>8+$S$3</f>
        <v>41342</v>
      </c>
      <c r="N8" s="11">
        <f>9+$S$3</f>
        <v>41343</v>
      </c>
      <c r="O8" s="11">
        <f>10+$S$3</f>
        <v>41344</v>
      </c>
      <c r="P8" s="11">
        <f>11+$S$3</f>
        <v>41345</v>
      </c>
      <c r="Q8" s="11">
        <f>12+$S$3</f>
        <v>41346</v>
      </c>
      <c r="R8" s="11">
        <f>13+$S$3</f>
        <v>41347</v>
      </c>
      <c r="S8" s="11">
        <f>14+$S$3</f>
        <v>41348</v>
      </c>
      <c r="T8" s="11">
        <f>15+$S$3</f>
        <v>41349</v>
      </c>
      <c r="U8" s="11">
        <f>16+$S$3</f>
        <v>41350</v>
      </c>
      <c r="V8" s="11">
        <f>17+$S$3</f>
        <v>41351</v>
      </c>
      <c r="W8" s="11">
        <f>18+$S$3</f>
        <v>41352</v>
      </c>
      <c r="X8" s="11">
        <f>19+$S$3</f>
        <v>41353</v>
      </c>
      <c r="Y8" s="11">
        <f>20+$S$3</f>
        <v>41354</v>
      </c>
      <c r="Z8" s="11">
        <f>21+$S$3</f>
        <v>41355</v>
      </c>
      <c r="AA8" s="11">
        <f>22+$S$3</f>
        <v>41356</v>
      </c>
      <c r="AB8" s="11">
        <f>23+$S$3</f>
        <v>41357</v>
      </c>
      <c r="AC8" s="11">
        <f>24+$S$3</f>
        <v>41358</v>
      </c>
      <c r="AD8" s="11">
        <f>25+$S$3</f>
        <v>41359</v>
      </c>
      <c r="AE8" s="11">
        <f>26+$S$3</f>
        <v>41360</v>
      </c>
      <c r="AF8" s="11">
        <f>27+$S$3</f>
        <v>41361</v>
      </c>
      <c r="AG8" s="11">
        <f>28+$S$3</f>
        <v>41362</v>
      </c>
      <c r="AH8" s="11">
        <f>29+$S$3</f>
        <v>41363</v>
      </c>
      <c r="AI8" s="11">
        <f>30+$S$3</f>
        <v>41364</v>
      </c>
      <c r="AJ8" s="33"/>
      <c r="AK8" s="33"/>
      <c r="AL8" s="36"/>
      <c r="AM8" s="33"/>
      <c r="AN8" s="33"/>
      <c r="AO8" s="33"/>
      <c r="AP8" s="33"/>
      <c r="AQ8" s="33"/>
      <c r="AR8" s="33"/>
      <c r="AS8" s="33"/>
      <c r="AT8" s="36"/>
      <c r="AU8" s="36"/>
      <c r="AV8" s="36"/>
      <c r="AW8" s="36"/>
      <c r="AX8" s="33"/>
      <c r="AY8" s="33"/>
      <c r="AZ8" s="10" t="s">
        <v>25</v>
      </c>
      <c r="BA8" s="12" t="s">
        <v>26</v>
      </c>
    </row>
    <row r="9" spans="1:53" s="20" customFormat="1" ht="37.5" customHeight="1">
      <c r="A9" s="13">
        <v>2</v>
      </c>
      <c r="B9" s="14"/>
      <c r="C9" s="15" t="s">
        <v>27</v>
      </c>
      <c r="D9" s="16"/>
      <c r="E9" s="17"/>
      <c r="F9" s="17">
        <v>12</v>
      </c>
      <c r="G9" s="17">
        <v>5</v>
      </c>
      <c r="H9" s="17">
        <v>7</v>
      </c>
      <c r="I9" s="17"/>
      <c r="J9" s="17"/>
      <c r="K9" s="17">
        <v>12</v>
      </c>
      <c r="L9" s="17">
        <v>5</v>
      </c>
      <c r="M9" s="17">
        <v>7</v>
      </c>
      <c r="N9" s="17"/>
      <c r="O9" s="17"/>
      <c r="P9" s="17">
        <v>12</v>
      </c>
      <c r="Q9" s="17">
        <v>5</v>
      </c>
      <c r="R9" s="17">
        <v>7</v>
      </c>
      <c r="S9" s="17"/>
      <c r="T9" s="17"/>
      <c r="U9" s="17">
        <v>12</v>
      </c>
      <c r="V9" s="17">
        <v>5</v>
      </c>
      <c r="W9" s="17">
        <v>7</v>
      </c>
      <c r="X9" s="17"/>
      <c r="Y9" s="17"/>
      <c r="Z9" s="17">
        <v>12</v>
      </c>
      <c r="AA9" s="17">
        <v>5</v>
      </c>
      <c r="AB9" s="17">
        <v>7</v>
      </c>
      <c r="AC9" s="17"/>
      <c r="AD9" s="17"/>
      <c r="AE9" s="17">
        <v>5</v>
      </c>
      <c r="AF9" s="17">
        <v>7</v>
      </c>
      <c r="AG9" s="17"/>
      <c r="AH9" s="17"/>
      <c r="AI9" s="17">
        <v>12</v>
      </c>
      <c r="AJ9" s="47">
        <f>COUNT(E9:S9,T9:AI9)</f>
        <v>18</v>
      </c>
      <c r="AK9" s="18"/>
      <c r="AL9" s="48">
        <f>COUNTIF(E9:AI9,"К")</f>
        <v>0</v>
      </c>
      <c r="AM9" s="48">
        <f>COUNTIF(E9:AI9,"О")</f>
        <v>0</v>
      </c>
      <c r="AN9" s="48">
        <f>COUNTIF(E9:AI9,"Р")</f>
        <v>0</v>
      </c>
      <c r="AO9" s="48">
        <f>COUNTIF(E9:AI9,"Б")</f>
        <v>0</v>
      </c>
      <c r="AP9" s="48">
        <f>COUNTIF(E9:AI9,"Г")</f>
        <v>0</v>
      </c>
      <c r="AQ9" s="48">
        <f>COUNTIF(E9:AI9,"А")</f>
        <v>0</v>
      </c>
      <c r="AR9" s="48"/>
      <c r="AS9" s="48">
        <f>COUNTIF(E9:AI9,"П")</f>
        <v>0</v>
      </c>
      <c r="AT9" s="19">
        <v>5</v>
      </c>
      <c r="AU9" s="18"/>
      <c r="AV9" s="18"/>
      <c r="AW9" s="48">
        <f>COUNTIF(E9:AI9,"Н")</f>
        <v>0</v>
      </c>
      <c r="AX9" s="18"/>
      <c r="AY9" s="47">
        <f>SUM(E9:AI9)</f>
        <v>144</v>
      </c>
      <c r="AZ9" s="47">
        <f>SUM(AY9)-159</f>
        <v>-15</v>
      </c>
      <c r="BA9" s="47">
        <f>SUMPRODUCT((E9:AI9={17;5;7;24})*{2;2;6;8})</f>
        <v>48</v>
      </c>
    </row>
    <row r="10" spans="1:53" s="20" customFormat="1" ht="37.5" customHeight="1">
      <c r="A10" s="13">
        <v>3</v>
      </c>
      <c r="B10" s="13"/>
      <c r="C10" s="15" t="s">
        <v>28</v>
      </c>
      <c r="D10" s="16"/>
      <c r="E10" s="21">
        <v>12</v>
      </c>
      <c r="F10" s="21">
        <v>5</v>
      </c>
      <c r="G10" s="21">
        <v>7</v>
      </c>
      <c r="H10" s="21"/>
      <c r="I10" s="21"/>
      <c r="J10" s="21">
        <v>12</v>
      </c>
      <c r="K10" s="21">
        <v>5</v>
      </c>
      <c r="L10" s="21">
        <v>7</v>
      </c>
      <c r="M10" s="21"/>
      <c r="N10" s="21"/>
      <c r="O10" s="21">
        <v>12</v>
      </c>
      <c r="P10" s="21">
        <v>5</v>
      </c>
      <c r="Q10" s="21">
        <v>7</v>
      </c>
      <c r="R10" s="21"/>
      <c r="S10" s="21"/>
      <c r="T10" s="21">
        <v>12</v>
      </c>
      <c r="U10" s="21">
        <v>5</v>
      </c>
      <c r="V10" s="21">
        <v>7</v>
      </c>
      <c r="W10" s="21"/>
      <c r="X10" s="21"/>
      <c r="Y10" s="21">
        <v>12</v>
      </c>
      <c r="Z10" s="21">
        <v>5</v>
      </c>
      <c r="AA10" s="21">
        <v>7</v>
      </c>
      <c r="AB10" s="21"/>
      <c r="AC10" s="21"/>
      <c r="AD10" s="21">
        <v>12</v>
      </c>
      <c r="AE10" s="21">
        <v>7</v>
      </c>
      <c r="AF10" s="21"/>
      <c r="AG10" s="21"/>
      <c r="AH10" s="21">
        <v>12</v>
      </c>
      <c r="AI10" s="21">
        <v>5</v>
      </c>
      <c r="AJ10" s="47">
        <f aca="true" t="shared" si="0" ref="AJ10:AJ17">COUNT(E10:S10,T10:AI10)</f>
        <v>19</v>
      </c>
      <c r="AK10" s="18"/>
      <c r="AL10" s="48">
        <f aca="true" t="shared" si="1" ref="AL10:AL17">COUNTIF(E10:AI10,"К")</f>
        <v>0</v>
      </c>
      <c r="AM10" s="48">
        <f aca="true" t="shared" si="2" ref="AM10:AM17">COUNTIF(E10:AI10,"О")</f>
        <v>0</v>
      </c>
      <c r="AN10" s="48">
        <f aca="true" t="shared" si="3" ref="AN10:AN17">COUNTIF(E10:AI10,"Р")</f>
        <v>0</v>
      </c>
      <c r="AO10" s="48">
        <f aca="true" t="shared" si="4" ref="AO10:AO17">COUNTIF(E10:AI10,"Б")</f>
        <v>0</v>
      </c>
      <c r="AP10" s="48">
        <f aca="true" t="shared" si="5" ref="AP10:AP17">COUNTIF(E10:AI10,"Г")</f>
        <v>0</v>
      </c>
      <c r="AQ10" s="48">
        <f aca="true" t="shared" si="6" ref="AQ10:AQ17">COUNTIF(E10:AI10,"А")</f>
        <v>0</v>
      </c>
      <c r="AR10" s="48"/>
      <c r="AS10" s="48">
        <f aca="true" t="shared" si="7" ref="AS10:AS17">COUNTIF(E10:AI10,"П")</f>
        <v>0</v>
      </c>
      <c r="AT10" s="22"/>
      <c r="AU10" s="18"/>
      <c r="AV10" s="18"/>
      <c r="AW10" s="48">
        <f aca="true" t="shared" si="8" ref="AW10:AW17">COUNTIF(E10:AI10,"Н")</f>
        <v>0</v>
      </c>
      <c r="AX10" s="18"/>
      <c r="AY10" s="47">
        <f aca="true" t="shared" si="9" ref="AY10:AY17">SUM(E10:AI10)</f>
        <v>156</v>
      </c>
      <c r="AZ10" s="47">
        <f aca="true" t="shared" si="10" ref="AZ10:AZ17">SUM(AY10)-159</f>
        <v>-3</v>
      </c>
      <c r="BA10" s="47">
        <f>SUMPRODUCT((E10:AI10={17;5;7;24})*{2;2;6;8})</f>
        <v>48</v>
      </c>
    </row>
    <row r="11" spans="1:53" s="20" customFormat="1" ht="37.5" customHeight="1" thickBot="1">
      <c r="A11" s="13">
        <v>4</v>
      </c>
      <c r="B11" s="13"/>
      <c r="C11" s="15" t="s">
        <v>29</v>
      </c>
      <c r="D11" s="16"/>
      <c r="E11" s="21">
        <v>5</v>
      </c>
      <c r="F11" s="21">
        <v>7</v>
      </c>
      <c r="G11" s="21"/>
      <c r="H11" s="21"/>
      <c r="I11" s="21">
        <v>12</v>
      </c>
      <c r="J11" s="21">
        <v>5</v>
      </c>
      <c r="K11" s="21">
        <v>7</v>
      </c>
      <c r="L11" s="21"/>
      <c r="M11" s="21"/>
      <c r="N11" s="21">
        <v>12</v>
      </c>
      <c r="O11" s="21">
        <v>5</v>
      </c>
      <c r="P11" s="21">
        <v>7</v>
      </c>
      <c r="Q11" s="21"/>
      <c r="R11" s="21"/>
      <c r="S11" s="21">
        <v>12</v>
      </c>
      <c r="T11" s="21">
        <v>5</v>
      </c>
      <c r="U11" s="21">
        <v>7</v>
      </c>
      <c r="V11" s="21"/>
      <c r="W11" s="21"/>
      <c r="X11" s="21">
        <v>12</v>
      </c>
      <c r="Y11" s="21">
        <v>5</v>
      </c>
      <c r="Z11" s="21">
        <v>7</v>
      </c>
      <c r="AA11" s="21"/>
      <c r="AB11" s="21"/>
      <c r="AC11" s="21">
        <v>12</v>
      </c>
      <c r="AD11" s="21">
        <v>5</v>
      </c>
      <c r="AE11" s="21"/>
      <c r="AF11" s="21"/>
      <c r="AG11" s="21">
        <v>12</v>
      </c>
      <c r="AH11" s="21">
        <v>5</v>
      </c>
      <c r="AI11" s="21">
        <v>7</v>
      </c>
      <c r="AJ11" s="47">
        <f t="shared" si="0"/>
        <v>19</v>
      </c>
      <c r="AK11" s="18"/>
      <c r="AL11" s="48">
        <f t="shared" si="1"/>
        <v>0</v>
      </c>
      <c r="AM11" s="48">
        <f t="shared" si="2"/>
        <v>0</v>
      </c>
      <c r="AN11" s="48">
        <f t="shared" si="3"/>
        <v>0</v>
      </c>
      <c r="AO11" s="48">
        <f t="shared" si="4"/>
        <v>0</v>
      </c>
      <c r="AP11" s="48">
        <f t="shared" si="5"/>
        <v>0</v>
      </c>
      <c r="AQ11" s="48">
        <f t="shared" si="6"/>
        <v>0</v>
      </c>
      <c r="AR11" s="48"/>
      <c r="AS11" s="48">
        <f t="shared" si="7"/>
        <v>0</v>
      </c>
      <c r="AT11" s="22"/>
      <c r="AU11" s="18"/>
      <c r="AV11" s="18"/>
      <c r="AW11" s="48">
        <f t="shared" si="8"/>
        <v>0</v>
      </c>
      <c r="AX11" s="18"/>
      <c r="AY11" s="47">
        <f t="shared" si="9"/>
        <v>149</v>
      </c>
      <c r="AZ11" s="47">
        <f t="shared" si="10"/>
        <v>-10</v>
      </c>
      <c r="BA11" s="47">
        <f>SUMPRODUCT((E11:AI11={17;5;7;24})*{2;2;6;8})</f>
        <v>50</v>
      </c>
    </row>
    <row r="12" spans="1:53" s="20" customFormat="1" ht="37.5" customHeight="1">
      <c r="A12" s="14">
        <v>1</v>
      </c>
      <c r="B12" s="13"/>
      <c r="C12" s="15" t="s">
        <v>30</v>
      </c>
      <c r="D12" s="16"/>
      <c r="E12" s="21">
        <v>7</v>
      </c>
      <c r="F12" s="21"/>
      <c r="G12" s="21"/>
      <c r="H12" s="21">
        <v>12</v>
      </c>
      <c r="I12" s="21">
        <v>5</v>
      </c>
      <c r="J12" s="21">
        <v>7</v>
      </c>
      <c r="K12" s="21"/>
      <c r="L12" s="21"/>
      <c r="M12" s="21">
        <v>12</v>
      </c>
      <c r="N12" s="21">
        <v>5</v>
      </c>
      <c r="O12" s="21">
        <v>7</v>
      </c>
      <c r="P12" s="21"/>
      <c r="Q12" s="21"/>
      <c r="R12" s="21">
        <v>12</v>
      </c>
      <c r="S12" s="21">
        <v>5</v>
      </c>
      <c r="T12" s="21">
        <v>7</v>
      </c>
      <c r="U12" s="21"/>
      <c r="V12" s="21"/>
      <c r="W12" s="21">
        <v>12</v>
      </c>
      <c r="X12" s="21">
        <v>5</v>
      </c>
      <c r="Y12" s="21">
        <v>7</v>
      </c>
      <c r="Z12" s="21"/>
      <c r="AA12" s="21"/>
      <c r="AB12" s="21">
        <v>12</v>
      </c>
      <c r="AC12" s="21">
        <v>5</v>
      </c>
      <c r="AD12" s="21">
        <v>7</v>
      </c>
      <c r="AE12" s="21"/>
      <c r="AF12" s="21">
        <v>12</v>
      </c>
      <c r="AG12" s="21">
        <v>5</v>
      </c>
      <c r="AH12" s="21">
        <v>7</v>
      </c>
      <c r="AI12" s="21"/>
      <c r="AJ12" s="47">
        <f t="shared" si="0"/>
        <v>19</v>
      </c>
      <c r="AK12" s="18"/>
      <c r="AL12" s="48">
        <f t="shared" si="1"/>
        <v>0</v>
      </c>
      <c r="AM12" s="48">
        <f t="shared" si="2"/>
        <v>0</v>
      </c>
      <c r="AN12" s="48">
        <f t="shared" si="3"/>
        <v>0</v>
      </c>
      <c r="AO12" s="48">
        <f t="shared" si="4"/>
        <v>0</v>
      </c>
      <c r="AP12" s="48">
        <f t="shared" si="5"/>
        <v>0</v>
      </c>
      <c r="AQ12" s="48">
        <f t="shared" si="6"/>
        <v>0</v>
      </c>
      <c r="AR12" s="48"/>
      <c r="AS12" s="48">
        <f t="shared" si="7"/>
        <v>0</v>
      </c>
      <c r="AT12" s="22">
        <v>12</v>
      </c>
      <c r="AU12" s="18"/>
      <c r="AV12" s="18"/>
      <c r="AW12" s="48">
        <f t="shared" si="8"/>
        <v>0</v>
      </c>
      <c r="AX12" s="18"/>
      <c r="AY12" s="47">
        <f t="shared" si="9"/>
        <v>151</v>
      </c>
      <c r="AZ12" s="47">
        <f t="shared" si="10"/>
        <v>-8</v>
      </c>
      <c r="BA12" s="47">
        <f>SUMPRODUCT((E12:AI12={17;5;7;24})*{2;2;6;8})</f>
        <v>54</v>
      </c>
    </row>
    <row r="13" spans="1:53" s="20" customFormat="1" ht="37.5" customHeight="1" thickBot="1">
      <c r="A13" s="23">
        <v>5</v>
      </c>
      <c r="B13" s="23"/>
      <c r="C13" s="24" t="s">
        <v>31</v>
      </c>
      <c r="D13" s="25"/>
      <c r="E13" s="26"/>
      <c r="F13" s="26"/>
      <c r="G13" s="26">
        <v>12</v>
      </c>
      <c r="H13" s="26">
        <v>5</v>
      </c>
      <c r="I13" s="26">
        <v>7</v>
      </c>
      <c r="J13" s="26"/>
      <c r="K13" s="26"/>
      <c r="L13" s="26">
        <v>12</v>
      </c>
      <c r="M13" s="26">
        <v>5</v>
      </c>
      <c r="N13" s="26">
        <v>7</v>
      </c>
      <c r="O13" s="26"/>
      <c r="P13" s="26"/>
      <c r="Q13" s="26">
        <v>12</v>
      </c>
      <c r="R13" s="26">
        <v>5</v>
      </c>
      <c r="S13" s="26">
        <v>7</v>
      </c>
      <c r="T13" s="26"/>
      <c r="U13" s="26"/>
      <c r="V13" s="26">
        <v>12</v>
      </c>
      <c r="W13" s="26">
        <v>5</v>
      </c>
      <c r="X13" s="26">
        <v>7</v>
      </c>
      <c r="Y13" s="26"/>
      <c r="Z13" s="26"/>
      <c r="AA13" s="26">
        <v>12</v>
      </c>
      <c r="AB13" s="26">
        <v>5</v>
      </c>
      <c r="AC13" s="26">
        <v>7</v>
      </c>
      <c r="AD13" s="26"/>
      <c r="AE13" s="26">
        <v>12</v>
      </c>
      <c r="AF13" s="26">
        <v>5</v>
      </c>
      <c r="AG13" s="26">
        <v>7</v>
      </c>
      <c r="AH13" s="26"/>
      <c r="AI13" s="26"/>
      <c r="AJ13" s="53">
        <f t="shared" si="0"/>
        <v>18</v>
      </c>
      <c r="AK13" s="27"/>
      <c r="AL13" s="52">
        <f t="shared" si="1"/>
        <v>0</v>
      </c>
      <c r="AM13" s="52">
        <f t="shared" si="2"/>
        <v>0</v>
      </c>
      <c r="AN13" s="52">
        <f t="shared" si="3"/>
        <v>0</v>
      </c>
      <c r="AO13" s="52">
        <f t="shared" si="4"/>
        <v>0</v>
      </c>
      <c r="AP13" s="52">
        <f t="shared" si="5"/>
        <v>0</v>
      </c>
      <c r="AQ13" s="52">
        <f t="shared" si="6"/>
        <v>0</v>
      </c>
      <c r="AR13" s="52"/>
      <c r="AS13" s="52">
        <f t="shared" si="7"/>
        <v>0</v>
      </c>
      <c r="AT13" s="28">
        <v>7</v>
      </c>
      <c r="AU13" s="27"/>
      <c r="AV13" s="27"/>
      <c r="AW13" s="52">
        <f t="shared" si="8"/>
        <v>0</v>
      </c>
      <c r="AX13" s="27"/>
      <c r="AY13" s="53">
        <f t="shared" si="9"/>
        <v>144</v>
      </c>
      <c r="AZ13" s="53">
        <f t="shared" si="10"/>
        <v>-15</v>
      </c>
      <c r="BA13" s="53">
        <f>SUMPRODUCT((E13:AI13={17;5;7;24})*{2;2;6;8})</f>
        <v>48</v>
      </c>
    </row>
    <row r="14" spans="1:57" s="20" customFormat="1" ht="37.5" customHeight="1" thickBot="1">
      <c r="A14" s="13">
        <v>7</v>
      </c>
      <c r="B14" s="14"/>
      <c r="C14" s="15" t="s">
        <v>32</v>
      </c>
      <c r="D14" s="29"/>
      <c r="E14" s="30" t="s">
        <v>33</v>
      </c>
      <c r="F14" s="30" t="s">
        <v>33</v>
      </c>
      <c r="G14" s="30" t="s">
        <v>33</v>
      </c>
      <c r="H14" s="30" t="s">
        <v>33</v>
      </c>
      <c r="I14" s="30" t="s">
        <v>33</v>
      </c>
      <c r="J14" s="30" t="s">
        <v>33</v>
      </c>
      <c r="K14" s="30" t="s">
        <v>33</v>
      </c>
      <c r="L14" s="30" t="s">
        <v>33</v>
      </c>
      <c r="M14" s="30" t="s">
        <v>33</v>
      </c>
      <c r="N14" s="30" t="s">
        <v>33</v>
      </c>
      <c r="O14" s="30" t="s">
        <v>33</v>
      </c>
      <c r="P14" s="30" t="s">
        <v>33</v>
      </c>
      <c r="Q14" s="30" t="s">
        <v>33</v>
      </c>
      <c r="R14" s="30" t="s">
        <v>33</v>
      </c>
      <c r="S14" s="30" t="s">
        <v>33</v>
      </c>
      <c r="T14" s="30" t="s">
        <v>33</v>
      </c>
      <c r="U14" s="30" t="s">
        <v>33</v>
      </c>
      <c r="V14" s="30" t="s">
        <v>33</v>
      </c>
      <c r="W14" s="30" t="s">
        <v>33</v>
      </c>
      <c r="X14" s="30" t="s">
        <v>33</v>
      </c>
      <c r="Y14" s="30" t="s">
        <v>33</v>
      </c>
      <c r="Z14" s="30" t="s">
        <v>33</v>
      </c>
      <c r="AA14" s="30" t="s">
        <v>33</v>
      </c>
      <c r="AB14" s="30" t="s">
        <v>33</v>
      </c>
      <c r="AC14" s="30" t="s">
        <v>33</v>
      </c>
      <c r="AD14" s="30" t="s">
        <v>33</v>
      </c>
      <c r="AE14" s="30" t="s">
        <v>33</v>
      </c>
      <c r="AF14" s="30" t="s">
        <v>33</v>
      </c>
      <c r="AG14" s="30" t="s">
        <v>33</v>
      </c>
      <c r="AH14" s="30" t="s">
        <v>33</v>
      </c>
      <c r="AI14" s="30" t="s">
        <v>33</v>
      </c>
      <c r="AJ14" s="54">
        <f t="shared" si="0"/>
        <v>0</v>
      </c>
      <c r="AK14" s="49"/>
      <c r="AL14" s="50">
        <f t="shared" si="1"/>
        <v>0</v>
      </c>
      <c r="AM14" s="50">
        <f t="shared" si="2"/>
        <v>0</v>
      </c>
      <c r="AN14" s="50">
        <f t="shared" si="3"/>
        <v>0</v>
      </c>
      <c r="AO14" s="50">
        <f t="shared" si="4"/>
        <v>31</v>
      </c>
      <c r="AP14" s="50">
        <f t="shared" si="5"/>
        <v>0</v>
      </c>
      <c r="AQ14" s="50">
        <f t="shared" si="6"/>
        <v>0</v>
      </c>
      <c r="AR14" s="50"/>
      <c r="AS14" s="50">
        <f t="shared" si="7"/>
        <v>0</v>
      </c>
      <c r="AT14" s="51"/>
      <c r="AU14" s="49"/>
      <c r="AV14" s="49"/>
      <c r="AW14" s="50">
        <f t="shared" si="8"/>
        <v>0</v>
      </c>
      <c r="AX14" s="31"/>
      <c r="AY14" s="54">
        <f t="shared" si="9"/>
        <v>0</v>
      </c>
      <c r="AZ14" s="54">
        <f t="shared" si="10"/>
        <v>-159</v>
      </c>
      <c r="BA14" s="54">
        <f>SUMPRODUCT((E14:AI14={17;5;7;24})*{2;2;6;8})</f>
        <v>0</v>
      </c>
      <c r="BD14" s="1"/>
      <c r="BE14" s="1"/>
    </row>
    <row r="15" spans="1:57" s="20" customFormat="1" ht="37.5" customHeight="1">
      <c r="A15" s="14">
        <v>6</v>
      </c>
      <c r="B15" s="13"/>
      <c r="C15" s="15" t="s">
        <v>34</v>
      </c>
      <c r="D15" s="29"/>
      <c r="E15" s="21"/>
      <c r="F15" s="21">
        <v>17</v>
      </c>
      <c r="G15" s="21">
        <v>7</v>
      </c>
      <c r="H15" s="21"/>
      <c r="I15" s="21">
        <v>17</v>
      </c>
      <c r="J15" s="21">
        <v>7</v>
      </c>
      <c r="K15" s="21"/>
      <c r="L15" s="21">
        <v>17</v>
      </c>
      <c r="M15" s="21">
        <v>7</v>
      </c>
      <c r="N15" s="21"/>
      <c r="O15" s="21">
        <v>17</v>
      </c>
      <c r="P15" s="21">
        <v>7</v>
      </c>
      <c r="Q15" s="21"/>
      <c r="R15" s="21">
        <v>17</v>
      </c>
      <c r="S15" s="21">
        <v>7</v>
      </c>
      <c r="T15" s="21"/>
      <c r="U15" s="21">
        <v>17</v>
      </c>
      <c r="V15" s="21">
        <v>7</v>
      </c>
      <c r="W15" s="21"/>
      <c r="X15" s="21">
        <v>17</v>
      </c>
      <c r="Y15" s="21">
        <v>7</v>
      </c>
      <c r="Z15" s="21"/>
      <c r="AA15" s="21">
        <v>17</v>
      </c>
      <c r="AB15" s="21">
        <v>7</v>
      </c>
      <c r="AC15" s="21"/>
      <c r="AD15" s="21">
        <v>17</v>
      </c>
      <c r="AE15" s="21">
        <v>7</v>
      </c>
      <c r="AF15" s="21"/>
      <c r="AG15" s="21">
        <v>17</v>
      </c>
      <c r="AH15" s="21">
        <v>7</v>
      </c>
      <c r="AI15" s="21"/>
      <c r="AJ15" s="47">
        <f t="shared" si="0"/>
        <v>20</v>
      </c>
      <c r="AK15" s="18"/>
      <c r="AL15" s="48">
        <f t="shared" si="1"/>
        <v>0</v>
      </c>
      <c r="AM15" s="48">
        <f t="shared" si="2"/>
        <v>0</v>
      </c>
      <c r="AN15" s="48">
        <f t="shared" si="3"/>
        <v>0</v>
      </c>
      <c r="AO15" s="48">
        <f t="shared" si="4"/>
        <v>0</v>
      </c>
      <c r="AP15" s="48">
        <f t="shared" si="5"/>
        <v>0</v>
      </c>
      <c r="AQ15" s="48">
        <f t="shared" si="6"/>
        <v>0</v>
      </c>
      <c r="AR15" s="48"/>
      <c r="AS15" s="48">
        <f t="shared" si="7"/>
        <v>0</v>
      </c>
      <c r="AT15" s="22"/>
      <c r="AU15" s="18"/>
      <c r="AV15" s="18"/>
      <c r="AW15" s="48">
        <f t="shared" si="8"/>
        <v>0</v>
      </c>
      <c r="AX15" s="18"/>
      <c r="AY15" s="47">
        <f t="shared" si="9"/>
        <v>240</v>
      </c>
      <c r="AZ15" s="47">
        <f t="shared" si="10"/>
        <v>81</v>
      </c>
      <c r="BA15" s="47">
        <f>SUMPRODUCT((E15:AI15={17;5;7;24})*{2;2;6;8})</f>
        <v>80</v>
      </c>
      <c r="BD15" s="1"/>
      <c r="BE15" s="1"/>
    </row>
    <row r="16" spans="1:57" s="20" customFormat="1" ht="37.5" customHeight="1">
      <c r="A16" s="13">
        <v>8</v>
      </c>
      <c r="B16" s="13"/>
      <c r="C16" s="15" t="s">
        <v>35</v>
      </c>
      <c r="D16" s="29"/>
      <c r="E16" s="21">
        <v>17</v>
      </c>
      <c r="F16" s="21">
        <v>7</v>
      </c>
      <c r="G16" s="21"/>
      <c r="H16" s="21">
        <v>17</v>
      </c>
      <c r="I16" s="21">
        <v>7</v>
      </c>
      <c r="J16" s="21"/>
      <c r="K16" s="21">
        <v>17</v>
      </c>
      <c r="L16" s="21">
        <v>7</v>
      </c>
      <c r="M16" s="21"/>
      <c r="N16" s="21">
        <v>17</v>
      </c>
      <c r="O16" s="21">
        <v>7</v>
      </c>
      <c r="P16" s="21"/>
      <c r="Q16" s="21">
        <v>17</v>
      </c>
      <c r="R16" s="21">
        <v>7</v>
      </c>
      <c r="S16" s="21"/>
      <c r="T16" s="21">
        <v>17</v>
      </c>
      <c r="U16" s="21">
        <v>7</v>
      </c>
      <c r="V16" s="21"/>
      <c r="W16" s="21">
        <v>17</v>
      </c>
      <c r="X16" s="21">
        <v>7</v>
      </c>
      <c r="Y16" s="21"/>
      <c r="Z16" s="21">
        <v>17</v>
      </c>
      <c r="AA16" s="21">
        <v>7</v>
      </c>
      <c r="AB16" s="21"/>
      <c r="AC16" s="21">
        <v>17</v>
      </c>
      <c r="AD16" s="21">
        <v>7</v>
      </c>
      <c r="AE16" s="21"/>
      <c r="AF16" s="21">
        <v>17</v>
      </c>
      <c r="AG16" s="21">
        <v>7</v>
      </c>
      <c r="AH16" s="21"/>
      <c r="AI16" s="21">
        <v>17</v>
      </c>
      <c r="AJ16" s="47">
        <f t="shared" si="0"/>
        <v>21</v>
      </c>
      <c r="AK16" s="18"/>
      <c r="AL16" s="48">
        <f t="shared" si="1"/>
        <v>0</v>
      </c>
      <c r="AM16" s="48">
        <f t="shared" si="2"/>
        <v>0</v>
      </c>
      <c r="AN16" s="48">
        <f t="shared" si="3"/>
        <v>0</v>
      </c>
      <c r="AO16" s="48">
        <f t="shared" si="4"/>
        <v>0</v>
      </c>
      <c r="AP16" s="48">
        <f t="shared" si="5"/>
        <v>0</v>
      </c>
      <c r="AQ16" s="48">
        <f t="shared" si="6"/>
        <v>0</v>
      </c>
      <c r="AR16" s="48"/>
      <c r="AS16" s="48">
        <f t="shared" si="7"/>
        <v>0</v>
      </c>
      <c r="AT16" s="22">
        <v>17</v>
      </c>
      <c r="AU16" s="18"/>
      <c r="AV16" s="18"/>
      <c r="AW16" s="48">
        <f t="shared" si="8"/>
        <v>0</v>
      </c>
      <c r="AX16" s="18"/>
      <c r="AY16" s="47">
        <f t="shared" si="9"/>
        <v>257</v>
      </c>
      <c r="AZ16" s="47">
        <f t="shared" si="10"/>
        <v>98</v>
      </c>
      <c r="BA16" s="47">
        <f>SUMPRODUCT((E16:AI16={17;5;7;24})*{2;2;6;8})</f>
        <v>82</v>
      </c>
      <c r="BD16" s="1"/>
      <c r="BE16" s="1"/>
    </row>
    <row r="17" spans="1:57" s="20" customFormat="1" ht="37.5" customHeight="1" thickBot="1">
      <c r="A17" s="23">
        <v>9</v>
      </c>
      <c r="B17" s="23"/>
      <c r="C17" s="24" t="s">
        <v>36</v>
      </c>
      <c r="D17" s="32"/>
      <c r="E17" s="26">
        <v>7</v>
      </c>
      <c r="F17" s="26"/>
      <c r="G17" s="26">
        <v>17</v>
      </c>
      <c r="H17" s="26">
        <v>7</v>
      </c>
      <c r="I17" s="26"/>
      <c r="J17" s="26">
        <v>17</v>
      </c>
      <c r="K17" s="26">
        <v>7</v>
      </c>
      <c r="L17" s="26"/>
      <c r="M17" s="26">
        <v>17</v>
      </c>
      <c r="N17" s="26">
        <v>7</v>
      </c>
      <c r="O17" s="26"/>
      <c r="P17" s="26">
        <v>17</v>
      </c>
      <c r="Q17" s="26">
        <v>7</v>
      </c>
      <c r="R17" s="26"/>
      <c r="S17" s="26">
        <v>17</v>
      </c>
      <c r="T17" s="26">
        <v>7</v>
      </c>
      <c r="U17" s="26"/>
      <c r="V17" s="26">
        <v>17</v>
      </c>
      <c r="W17" s="26">
        <v>7</v>
      </c>
      <c r="X17" s="26"/>
      <c r="Y17" s="26">
        <v>17</v>
      </c>
      <c r="Z17" s="26">
        <v>7</v>
      </c>
      <c r="AA17" s="26"/>
      <c r="AB17" s="26">
        <v>17</v>
      </c>
      <c r="AC17" s="26">
        <v>7</v>
      </c>
      <c r="AD17" s="26"/>
      <c r="AE17" s="26">
        <v>17</v>
      </c>
      <c r="AF17" s="26">
        <v>7</v>
      </c>
      <c r="AG17" s="26"/>
      <c r="AH17" s="26">
        <v>17</v>
      </c>
      <c r="AI17" s="26">
        <v>7</v>
      </c>
      <c r="AJ17" s="53">
        <f t="shared" si="0"/>
        <v>21</v>
      </c>
      <c r="AK17" s="27"/>
      <c r="AL17" s="52">
        <f t="shared" si="1"/>
        <v>0</v>
      </c>
      <c r="AM17" s="52">
        <f t="shared" si="2"/>
        <v>0</v>
      </c>
      <c r="AN17" s="52">
        <f t="shared" si="3"/>
        <v>0</v>
      </c>
      <c r="AO17" s="52">
        <f t="shared" si="4"/>
        <v>0</v>
      </c>
      <c r="AP17" s="52">
        <f t="shared" si="5"/>
        <v>0</v>
      </c>
      <c r="AQ17" s="52">
        <f t="shared" si="6"/>
        <v>0</v>
      </c>
      <c r="AR17" s="52"/>
      <c r="AS17" s="52">
        <f t="shared" si="7"/>
        <v>0</v>
      </c>
      <c r="AT17" s="28">
        <v>7</v>
      </c>
      <c r="AU17" s="27"/>
      <c r="AV17" s="27"/>
      <c r="AW17" s="52">
        <f t="shared" si="8"/>
        <v>0</v>
      </c>
      <c r="AX17" s="27"/>
      <c r="AY17" s="53">
        <f t="shared" si="9"/>
        <v>247</v>
      </c>
      <c r="AZ17" s="53">
        <f t="shared" si="10"/>
        <v>88</v>
      </c>
      <c r="BA17" s="53">
        <f>SUMPRODUCT((E17:AI17={17;5;7;24})*{2;2;6;8})</f>
        <v>86</v>
      </c>
      <c r="BD17" s="1"/>
      <c r="BE17" s="1"/>
    </row>
  </sheetData>
  <sheetProtection selectLockedCells="1" selectUnlockedCells="1"/>
  <mergeCells count="27">
    <mergeCell ref="E5:AI7"/>
    <mergeCell ref="S3:AA3"/>
    <mergeCell ref="A5:A8"/>
    <mergeCell ref="B5:B8"/>
    <mergeCell ref="C5:C8"/>
    <mergeCell ref="D5:D8"/>
    <mergeCell ref="AJ5:AK5"/>
    <mergeCell ref="AL5:AL8"/>
    <mergeCell ref="AM5:AS5"/>
    <mergeCell ref="AT5:AT8"/>
    <mergeCell ref="AS6:AS8"/>
    <mergeCell ref="AU5:AX6"/>
    <mergeCell ref="AY5:BA6"/>
    <mergeCell ref="AJ6:AJ8"/>
    <mergeCell ref="AK6:AK8"/>
    <mergeCell ref="AM6:AM8"/>
    <mergeCell ref="AN6:AN8"/>
    <mergeCell ref="AO6:AO8"/>
    <mergeCell ref="AP6:AP8"/>
    <mergeCell ref="AQ6:AQ8"/>
    <mergeCell ref="AR6:AR8"/>
    <mergeCell ref="AY7:AY8"/>
    <mergeCell ref="AZ7:BA7"/>
    <mergeCell ref="AU7:AU8"/>
    <mergeCell ref="AV7:AV8"/>
    <mergeCell ref="AW7:AW8"/>
    <mergeCell ref="AX7:AX8"/>
  </mergeCells>
  <conditionalFormatting sqref="E8:AI8">
    <cfRule type="expression" priority="1" dxfId="0" stopIfTrue="1">
      <formula>IF(WEEKDAY(E$8,2)&gt;5,WEEKDAY(E$8,2),"")</formula>
    </cfRule>
  </conditionalFormatting>
  <conditionalFormatting sqref="E9:AI17">
    <cfRule type="cellIs" priority="2" dxfId="1" operator="between" stopIfTrue="1">
      <formula>"А"</formula>
      <formula>"Я"</formula>
    </cfRule>
    <cfRule type="expression" priority="3" dxfId="0" stopIfTrue="1">
      <formula>IF(WEEKDAY(E$8,2)&gt;5,WEEKDAY(E$8,2),"")</formula>
    </cfRule>
  </conditionalFormatting>
  <printOptions horizontalCentered="1"/>
  <pageMargins left="0.07874015748031496" right="0.07874015748031496" top="0.15748031496062992" bottom="0.15748031496062992" header="0" footer="0"/>
  <pageSetup fitToHeight="0" fitToWidth="1" horizontalDpi="300" verticalDpi="3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Gold Bars</dc:creator>
  <cp:keywords/>
  <dc:description/>
  <cp:lastModifiedBy>admin</cp:lastModifiedBy>
  <dcterms:created xsi:type="dcterms:W3CDTF">2013-03-09T08:37:40Z</dcterms:created>
  <dcterms:modified xsi:type="dcterms:W3CDTF">2013-03-09T09:07:27Z</dcterms:modified>
  <cp:category/>
  <cp:version/>
  <cp:contentType/>
  <cp:contentStatus/>
</cp:coreProperties>
</file>