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ЭтаКнига" defaultThemeVersion="124226"/>
  <bookViews>
    <workbookView xWindow="-90" yWindow="6345" windowWidth="15480" windowHeight="6030" tabRatio="510"/>
  </bookViews>
  <sheets>
    <sheet name="Лист1" sheetId="7" r:id="rId1"/>
    <sheet name="списки" sheetId="3" r:id="rId2"/>
  </sheets>
  <definedNames>
    <definedName name="коды">#REF!</definedName>
    <definedName name="праздники">списки!$B$1:$B$114</definedName>
  </definedNames>
  <calcPr calcId="125725"/>
</workbook>
</file>

<file path=xl/calcChain.xml><?xml version="1.0" encoding="utf-8"?>
<calcChain xmlns="http://schemas.openxmlformats.org/spreadsheetml/2006/main">
  <c r="BJ45" i="7"/>
  <c r="BL45"/>
  <c r="BN45"/>
  <c r="BP45"/>
  <c r="BR45"/>
  <c r="BT45"/>
  <c r="BV45"/>
  <c r="BX45"/>
  <c r="BZ45"/>
  <c r="CB45"/>
  <c r="CD45"/>
  <c r="CF45"/>
  <c r="CH45"/>
  <c r="CJ45"/>
  <c r="CL45"/>
  <c r="BH45"/>
  <c r="U7" i="3" l="1"/>
  <c r="AH15" i="7" l="1"/>
  <c r="BO57" l="1"/>
  <c r="S57"/>
  <c r="F57"/>
  <c r="CL37"/>
  <c r="CJ37"/>
  <c r="CH37"/>
  <c r="CF37"/>
  <c r="CD37"/>
  <c r="CB37"/>
  <c r="BZ37"/>
  <c r="BX37"/>
  <c r="BV37"/>
  <c r="BT37"/>
  <c r="BR37"/>
  <c r="BP37"/>
  <c r="BN37"/>
  <c r="BL37"/>
  <c r="BJ37"/>
  <c r="BH37"/>
  <c r="BB37"/>
  <c r="AZ37"/>
  <c r="AX37"/>
  <c r="AV37"/>
  <c r="AT37"/>
  <c r="AR37"/>
  <c r="AP37"/>
  <c r="AN37"/>
  <c r="AL37"/>
  <c r="AJ37"/>
  <c r="AH37"/>
  <c r="AF37"/>
  <c r="AD37"/>
  <c r="AB37"/>
  <c r="Z37"/>
  <c r="CO15"/>
  <c r="CN15"/>
  <c r="CE8"/>
  <c r="BR8"/>
  <c r="AB47" l="1"/>
  <c r="AB45"/>
  <c r="AH47"/>
  <c r="AH45"/>
  <c r="AN47"/>
  <c r="AN45"/>
  <c r="AT47"/>
  <c r="AT45"/>
  <c r="AZ47"/>
  <c r="AZ45"/>
  <c r="Z47"/>
  <c r="Z45"/>
  <c r="AD47"/>
  <c r="AD45"/>
  <c r="AJ47"/>
  <c r="AJ45"/>
  <c r="AP47"/>
  <c r="AP45"/>
  <c r="AV45"/>
  <c r="AV47"/>
  <c r="BB47"/>
  <c r="BB45"/>
  <c r="AF47"/>
  <c r="AF45"/>
  <c r="AL47"/>
  <c r="AL45"/>
  <c r="AR47"/>
  <c r="AR45"/>
  <c r="AX45"/>
  <c r="AX47"/>
  <c r="CJ47"/>
  <c r="CL47"/>
  <c r="CH47"/>
  <c r="CN48" l="1"/>
  <c r="CN46"/>
  <c r="BD45"/>
  <c r="BD48"/>
  <c r="BD46"/>
  <c r="CN47"/>
  <c r="CN45"/>
  <c r="BD47"/>
  <c r="CR47" l="1"/>
  <c r="CR45"/>
</calcChain>
</file>

<file path=xl/comments1.xml><?xml version="1.0" encoding="utf-8"?>
<comments xmlns="http://schemas.openxmlformats.org/spreadsheetml/2006/main">
  <authors>
    <author>Валиев Ренат Шавкатович</author>
  </authors>
  <commentList>
    <comment ref="Z35" authorId="0">
      <text>
        <r>
          <rPr>
            <b/>
            <sz val="9"/>
            <color indexed="81"/>
            <rFont val="Tahoma"/>
            <family val="2"/>
            <charset val="204"/>
          </rPr>
          <t>Валиев Ренат Шавкатович:</t>
        </r>
        <r>
          <rPr>
            <sz val="9"/>
            <color indexed="81"/>
            <rFont val="Tahoma"/>
            <family val="2"/>
            <charset val="204"/>
          </rPr>
          <t xml:space="preserve">
26
26</t>
        </r>
      </text>
    </comment>
  </commentList>
</comments>
</file>

<file path=xl/sharedStrings.xml><?xml version="1.0" encoding="utf-8"?>
<sst xmlns="http://schemas.openxmlformats.org/spreadsheetml/2006/main" count="262" uniqueCount="101">
  <si>
    <t>(подпись)</t>
  </si>
  <si>
    <t>(расшифровка подписи)</t>
  </si>
  <si>
    <t>«</t>
  </si>
  <si>
    <t>»</t>
  </si>
  <si>
    <t>г.</t>
  </si>
  <si>
    <t>КОДЫ</t>
  </si>
  <si>
    <t>Учреждение</t>
  </si>
  <si>
    <t>Структурное подразделение</t>
  </si>
  <si>
    <t>(должность)</t>
  </si>
  <si>
    <t>0504421</t>
  </si>
  <si>
    <t>Фамилия, имя,</t>
  </si>
  <si>
    <t>отчество</t>
  </si>
  <si>
    <t>Должность</t>
  </si>
  <si>
    <t>Числа месяца</t>
  </si>
  <si>
    <t>номер</t>
  </si>
  <si>
    <t>Исполнитель</t>
  </si>
  <si>
    <t xml:space="preserve">Форма по ОКУД </t>
  </si>
  <si>
    <t xml:space="preserve">Дата </t>
  </si>
  <si>
    <t xml:space="preserve">по ОКПО </t>
  </si>
  <si>
    <t>Утв. приказом Минфина России</t>
  </si>
  <si>
    <t>от 30 марта 2015 г. № 52н</t>
  </si>
  <si>
    <t>учета использования рабочего времени</t>
  </si>
  <si>
    <t>Т а б е л ь №</t>
  </si>
  <si>
    <t>Вид табеля</t>
  </si>
  <si>
    <t>Номер корректировки</t>
  </si>
  <si>
    <t>(профессия)</t>
  </si>
  <si>
    <t>Итого</t>
  </si>
  <si>
    <t>дней</t>
  </si>
  <si>
    <t>(часов)</t>
  </si>
  <si>
    <t>явок</t>
  </si>
  <si>
    <t>(неявок)</t>
  </si>
  <si>
    <t>с 1</t>
  </si>
  <si>
    <t>по 15</t>
  </si>
  <si>
    <t>за ме-</t>
  </si>
  <si>
    <t>сяц</t>
  </si>
  <si>
    <t>Учетный</t>
  </si>
  <si>
    <t>Ответственный</t>
  </si>
  <si>
    <t>исполнитель</t>
  </si>
  <si>
    <t>Отметка бухгалтерии о принятии настоящего табеля</t>
  </si>
  <si>
    <t>Дата формирования документа</t>
  </si>
  <si>
    <t>Всего</t>
  </si>
  <si>
    <t>(первичный — 0; корректирующий — 1, 2 и т. д.)</t>
  </si>
  <si>
    <t>Наименование показателя</t>
  </si>
  <si>
    <t>Код</t>
  </si>
  <si>
    <t>Выходные и нерабочие праздничные дни</t>
  </si>
  <si>
    <t>В</t>
  </si>
  <si>
    <t>Работа в ночное время</t>
  </si>
  <si>
    <t>Выполнение государственных обязанностей</t>
  </si>
  <si>
    <t>Н</t>
  </si>
  <si>
    <t>Г</t>
  </si>
  <si>
    <t>Очередные и дополнительные отпуска</t>
  </si>
  <si>
    <t>Временная нетрудоспособность, нетрудоспособность по беременности и родам</t>
  </si>
  <si>
    <t>О</t>
  </si>
  <si>
    <t>Отпуск по уходу за ребенком</t>
  </si>
  <si>
    <t>ОР</t>
  </si>
  <si>
    <t>Б</t>
  </si>
  <si>
    <t>Часы сверхурочной работы</t>
  </si>
  <si>
    <t>С</t>
  </si>
  <si>
    <t>Прогулы</t>
  </si>
  <si>
    <t>П</t>
  </si>
  <si>
    <t>Неявки по невыясненным причинам (до выяснения обстоятельств)</t>
  </si>
  <si>
    <t>НН</t>
  </si>
  <si>
    <t>Неявки с разрешения администрации</t>
  </si>
  <si>
    <t>А</t>
  </si>
  <si>
    <t>Выходные по учебе</t>
  </si>
  <si>
    <t>ВУ</t>
  </si>
  <si>
    <t>Учебный дополнительный отпуск</t>
  </si>
  <si>
    <t>ОУ</t>
  </si>
  <si>
    <t>Замещение в 1 - 3 классах</t>
  </si>
  <si>
    <t>ЗН</t>
  </si>
  <si>
    <t>Замещение в группах продленного дня</t>
  </si>
  <si>
    <t>ЗП</t>
  </si>
  <si>
    <t>Замещение в 4 - 11 классах</t>
  </si>
  <si>
    <t>Работа в выходные и нерабочие праздничные дни</t>
  </si>
  <si>
    <t>ЗС</t>
  </si>
  <si>
    <t>РП</t>
  </si>
  <si>
    <t>Фактически отработанные часы</t>
  </si>
  <si>
    <t>Служебные Командировки</t>
  </si>
  <si>
    <t>Ф</t>
  </si>
  <si>
    <t>К</t>
  </si>
  <si>
    <t>Условные обозначения</t>
  </si>
  <si>
    <t>Утверждаю</t>
  </si>
  <si>
    <t xml:space="preserve">Руководитель </t>
  </si>
  <si>
    <t>учреждения</t>
  </si>
  <si>
    <t>02069199</t>
  </si>
  <si>
    <t>с 16</t>
  </si>
  <si>
    <t>по 31</t>
  </si>
  <si>
    <t>1</t>
  </si>
  <si>
    <t>2</t>
  </si>
  <si>
    <t>доцент</t>
  </si>
  <si>
    <t>0,5 ст</t>
  </si>
  <si>
    <t xml:space="preserve">0,25ст </t>
  </si>
  <si>
    <t>р.д.</t>
  </si>
  <si>
    <t>даты</t>
  </si>
  <si>
    <t>"____"</t>
  </si>
  <si>
    <t>праздники</t>
  </si>
  <si>
    <t>первичный</t>
  </si>
  <si>
    <t>за период с</t>
  </si>
  <si>
    <t>по</t>
  </si>
  <si>
    <t>Иванов</t>
  </si>
  <si>
    <t>Сидоров</t>
  </si>
</sst>
</file>

<file path=xl/styles.xml><?xml version="1.0" encoding="utf-8"?>
<styleSheet xmlns="http://schemas.openxmlformats.org/spreadsheetml/2006/main">
  <numFmts count="1">
    <numFmt numFmtId="164" formatCode="d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NumberFormat="1" applyFont="1" applyAlignment="1"/>
    <xf numFmtId="0" fontId="2" fillId="0" borderId="0" xfId="0" applyNumberFormat="1" applyFont="1" applyFill="1" applyAlignment="1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1" xfId="0" applyNumberFormat="1" applyFont="1" applyBorder="1" applyAlignment="1"/>
    <xf numFmtId="0" fontId="2" fillId="0" borderId="1" xfId="0" applyNumberFormat="1" applyFont="1" applyFill="1" applyBorder="1" applyAlignment="1"/>
    <xf numFmtId="0" fontId="1" fillId="0" borderId="2" xfId="0" applyNumberFormat="1" applyFont="1" applyBorder="1" applyAlignment="1"/>
    <xf numFmtId="0" fontId="1" fillId="0" borderId="3" xfId="0" applyNumberFormat="1" applyFont="1" applyBorder="1" applyAlignment="1"/>
    <xf numFmtId="0" fontId="1" fillId="0" borderId="4" xfId="0" applyNumberFormat="1" applyFont="1" applyBorder="1" applyAlignment="1"/>
    <xf numFmtId="0" fontId="1" fillId="0" borderId="0" xfId="0" applyNumberFormat="1" applyFont="1" applyAlignment="1"/>
    <xf numFmtId="0" fontId="5" fillId="0" borderId="0" xfId="0" applyNumberFormat="1" applyFont="1" applyAlignment="1"/>
    <xf numFmtId="0" fontId="5" fillId="0" borderId="0" xfId="0" applyNumberFormat="1" applyFont="1" applyAlignment="1">
      <alignment horizontal="right"/>
    </xf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right"/>
    </xf>
    <xf numFmtId="0" fontId="4" fillId="0" borderId="0" xfId="0" applyNumberFormat="1" applyFont="1" applyAlignment="1"/>
    <xf numFmtId="0" fontId="1" fillId="0" borderId="0" xfId="0" applyNumberFormat="1" applyFont="1" applyAlignment="1">
      <alignment horizontal="right"/>
    </xf>
    <xf numFmtId="0" fontId="3" fillId="0" borderId="0" xfId="0" applyNumberFormat="1" applyFont="1" applyBorder="1" applyAlignment="1">
      <alignment horizontal="center" vertical="top"/>
    </xf>
    <xf numFmtId="0" fontId="2" fillId="0" borderId="5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0" fontId="1" fillId="0" borderId="1" xfId="0" applyNumberFormat="1" applyFont="1" applyBorder="1" applyAlignment="1"/>
    <xf numFmtId="0" fontId="1" fillId="0" borderId="9" xfId="0" applyNumberFormat="1" applyFont="1" applyBorder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/>
    <xf numFmtId="0" fontId="1" fillId="0" borderId="12" xfId="0" applyNumberFormat="1" applyFont="1" applyBorder="1" applyAlignment="1"/>
    <xf numFmtId="0" fontId="3" fillId="0" borderId="11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vertical="top"/>
    </xf>
    <xf numFmtId="0" fontId="3" fillId="0" borderId="12" xfId="0" applyNumberFormat="1" applyFont="1" applyBorder="1" applyAlignment="1">
      <alignment vertical="top"/>
    </xf>
    <xf numFmtId="0" fontId="3" fillId="0" borderId="0" xfId="0" applyNumberFormat="1" applyFont="1" applyFill="1" applyAlignment="1"/>
    <xf numFmtId="0" fontId="3" fillId="0" borderId="0" xfId="0" applyNumberFormat="1" applyFont="1" applyAlignment="1"/>
    <xf numFmtId="0" fontId="3" fillId="0" borderId="1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3" fillId="0" borderId="13" xfId="0" applyNumberFormat="1" applyFont="1" applyBorder="1" applyAlignment="1">
      <alignment horizontal="center" vertical="top"/>
    </xf>
    <xf numFmtId="0" fontId="3" fillId="0" borderId="14" xfId="0" applyNumberFormat="1" applyFont="1" applyBorder="1" applyAlignment="1">
      <alignment horizontal="center" vertical="top"/>
    </xf>
    <xf numFmtId="0" fontId="3" fillId="0" borderId="15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/>
    <xf numFmtId="0" fontId="1" fillId="0" borderId="17" xfId="0" applyNumberFormat="1" applyFont="1" applyBorder="1" applyAlignment="1"/>
    <xf numFmtId="0" fontId="1" fillId="0" borderId="18" xfId="0" applyNumberFormat="1" applyFont="1" applyBorder="1" applyAlignment="1"/>
    <xf numFmtId="0" fontId="1" fillId="0" borderId="3" xfId="0" applyNumberFormat="1" applyFont="1" applyBorder="1" applyAlignment="1">
      <alignment horizontal="right"/>
    </xf>
    <xf numFmtId="1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2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vertical="top" wrapText="1" shrinkToFit="1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vertical="center" shrinkToFit="1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3" xfId="0" applyNumberFormat="1" applyFont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top" wrapText="1" shrinkToFit="1"/>
    </xf>
    <xf numFmtId="14" fontId="8" fillId="0" borderId="0" xfId="0" applyNumberFormat="1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top" wrapText="1" shrinkToFit="1"/>
    </xf>
    <xf numFmtId="0" fontId="0" fillId="0" borderId="0" xfId="0" applyBorder="1"/>
    <xf numFmtId="0" fontId="1" fillId="0" borderId="19" xfId="0" applyNumberFormat="1" applyFont="1" applyBorder="1" applyAlignment="1"/>
    <xf numFmtId="0" fontId="1" fillId="0" borderId="19" xfId="0" applyNumberFormat="1" applyFont="1" applyBorder="1" applyAlignment="1">
      <alignment horizontal="left"/>
    </xf>
    <xf numFmtId="0" fontId="1" fillId="0" borderId="19" xfId="0" applyNumberFormat="1" applyFont="1" applyBorder="1" applyAlignment="1">
      <alignment horizontal="left" wrapText="1"/>
    </xf>
    <xf numFmtId="0" fontId="1" fillId="0" borderId="19" xfId="0" applyNumberFormat="1" applyFont="1" applyBorder="1" applyAlignment="1">
      <alignment wrapText="1"/>
    </xf>
    <xf numFmtId="164" fontId="9" fillId="0" borderId="2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3" xfId="0" applyNumberFormat="1" applyFont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 shrinkToFit="1"/>
    </xf>
    <xf numFmtId="164" fontId="9" fillId="2" borderId="22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top" wrapText="1" shrinkToFit="1"/>
    </xf>
    <xf numFmtId="0" fontId="1" fillId="0" borderId="1" xfId="0" applyNumberFormat="1" applyFont="1" applyBorder="1" applyAlignment="1">
      <alignment horizontal="left" vertical="top" wrapText="1" shrinkToFit="1"/>
    </xf>
    <xf numFmtId="0" fontId="1" fillId="0" borderId="7" xfId="0" applyNumberFormat="1" applyFont="1" applyBorder="1" applyAlignment="1">
      <alignment horizontal="left" vertical="top" wrapText="1" shrinkToFit="1"/>
    </xf>
    <xf numFmtId="0" fontId="1" fillId="0" borderId="9" xfId="0" applyNumberFormat="1" applyFont="1" applyBorder="1" applyAlignment="1">
      <alignment horizontal="left" vertical="top" wrapText="1" shrinkToFit="1"/>
    </xf>
    <xf numFmtId="0" fontId="2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3" fillId="0" borderId="6" xfId="0" applyNumberFormat="1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 wrapText="1" shrinkToFit="1"/>
    </xf>
    <xf numFmtId="0" fontId="1" fillId="0" borderId="1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2" fillId="2" borderId="2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wrapText="1" shrinkToFit="1"/>
    </xf>
    <xf numFmtId="0" fontId="1" fillId="0" borderId="0" xfId="0" applyNumberFormat="1" applyFont="1" applyBorder="1" applyAlignment="1">
      <alignment horizontal="center" wrapText="1" shrinkToFit="1"/>
    </xf>
    <xf numFmtId="0" fontId="1" fillId="0" borderId="6" xfId="0" applyNumberFormat="1" applyFont="1" applyBorder="1" applyAlignment="1">
      <alignment horizontal="left" wrapText="1" shrinkToFit="1"/>
    </xf>
    <xf numFmtId="0" fontId="1" fillId="0" borderId="6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</cellXfs>
  <cellStyles count="1">
    <cellStyle name="Обычный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5.xml><?xml version="1.0" encoding="utf-8"?>
<formControlPr xmlns="http://schemas.microsoft.com/office/spreadsheetml/2009/9/main" objectType="Spin" dx="16" fmlaLink="$AO$15" max="12" min="1" page="10" val="8"/>
</file>

<file path=xl/ctrlProps/ctrlProp6.xml><?xml version="1.0" encoding="utf-8"?>
<formControlPr xmlns="http://schemas.microsoft.com/office/spreadsheetml/2009/9/main" objectType="Spin" dx="16" fmlaLink="$BE$15" max="2025" min="2017" page="10" val="2018"/>
</file>

<file path=xl/tables/table1.xml><?xml version="1.0" encoding="utf-8"?>
<table xmlns="http://schemas.openxmlformats.org/spreadsheetml/2006/main" id="1" name="Таблица1" displayName="Таблица1" ref="B1:B114" totalsRowShown="0">
  <autoFilter ref="B1:B114"/>
  <tableColumns count="1">
    <tableColumn id="1" name="праздники" data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Таблица5" displayName="Таблица5" ref="A1:A6" totalsRowShown="0">
  <autoFilter ref="A1:A6"/>
  <tableColumns count="1">
    <tableColumn id="1" name="даты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tabColor rgb="FFFF0000"/>
  </sheetPr>
  <dimension ref="A1:CY103"/>
  <sheetViews>
    <sheetView tabSelected="1" showWhiteSpace="0" view="pageLayout" topLeftCell="A37" zoomScaleNormal="55" workbookViewId="0">
      <pane ySplit="4575" topLeftCell="A77"/>
      <selection activeCell="CF45" sqref="CF45:CG45"/>
      <selection pane="bottomLeft" activeCell="AR81" sqref="AR81:AS81"/>
    </sheetView>
  </sheetViews>
  <sheetFormatPr defaultColWidth="1.42578125" defaultRowHeight="12.75"/>
  <cols>
    <col min="1" max="14" width="1.42578125" style="10"/>
    <col min="15" max="15" width="1.42578125" style="10" customWidth="1"/>
    <col min="16" max="17" width="1.42578125" style="10"/>
    <col min="18" max="18" width="1.42578125" style="10" customWidth="1"/>
    <col min="19" max="24" width="1.42578125" style="10"/>
    <col min="25" max="25" width="1.7109375" style="10" customWidth="1"/>
    <col min="26" max="26" width="1.42578125" style="10"/>
    <col min="27" max="27" width="2" style="10" customWidth="1"/>
    <col min="28" max="28" width="1.42578125" style="10"/>
    <col min="29" max="29" width="1.42578125" style="10" customWidth="1"/>
    <col min="30" max="30" width="1.42578125" style="10"/>
    <col min="31" max="31" width="1.140625" style="10" customWidth="1"/>
    <col min="32" max="32" width="1.42578125" style="10"/>
    <col min="33" max="34" width="1.85546875" style="10" bestFit="1" customWidth="1"/>
    <col min="35" max="55" width="1.42578125" style="10"/>
    <col min="56" max="56" width="2.5703125" style="10" customWidth="1"/>
    <col min="57" max="57" width="1.42578125" style="10"/>
    <col min="58" max="58" width="1.5703125" style="10" customWidth="1"/>
    <col min="59" max="59" width="0.85546875" style="10" customWidth="1"/>
    <col min="60" max="83" width="1.42578125" style="10"/>
    <col min="84" max="84" width="1" style="10" customWidth="1"/>
    <col min="85" max="85" width="1.7109375" style="10" customWidth="1"/>
    <col min="86" max="86" width="1.85546875" style="10" customWidth="1"/>
    <col min="87" max="87" width="0.7109375" style="10" customWidth="1"/>
    <col min="88" max="88" width="1.140625" style="10" customWidth="1"/>
    <col min="89" max="90" width="1.42578125" style="10"/>
    <col min="91" max="91" width="1.42578125" style="10" customWidth="1"/>
    <col min="92" max="92" width="2.5703125" style="10" customWidth="1"/>
    <col min="93" max="95" width="1.42578125" style="10"/>
    <col min="96" max="96" width="2" style="10" customWidth="1"/>
    <col min="97" max="16384" width="1.42578125" style="10"/>
  </cols>
  <sheetData>
    <row r="1" spans="1:103" s="1" customFormat="1" ht="11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4" t="s">
        <v>19</v>
      </c>
      <c r="CV1" s="2"/>
      <c r="CW1" s="2"/>
      <c r="CX1" s="2"/>
    </row>
    <row r="2" spans="1:103" s="1" customFormat="1" ht="11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4" t="s">
        <v>20</v>
      </c>
      <c r="CV2" s="2"/>
      <c r="CW2" s="2"/>
      <c r="CX2" s="2"/>
    </row>
    <row r="3" spans="1:103" s="1" customFormat="1" ht="11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4"/>
    </row>
    <row r="4" spans="1:103" s="1" customFormat="1" ht="11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X4" s="1" t="s">
        <v>81</v>
      </c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4"/>
    </row>
    <row r="5" spans="1:103" s="1" customFormat="1" ht="12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1" t="s">
        <v>82</v>
      </c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4"/>
    </row>
    <row r="6" spans="1:103" s="1" customFormat="1" ht="15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1" t="s">
        <v>83</v>
      </c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6"/>
      <c r="CH6" s="2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</row>
    <row r="7" spans="1:103" s="1" customFormat="1" ht="11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U7" s="109" t="s">
        <v>0</v>
      </c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2"/>
      <c r="CI7" s="96" t="s">
        <v>1</v>
      </c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</row>
    <row r="8" spans="1:103" s="1" customFormat="1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N8" s="1" t="s">
        <v>94</v>
      </c>
      <c r="BR8" s="124">
        <f>AO15</f>
        <v>8</v>
      </c>
      <c r="BS8" s="124"/>
      <c r="BT8" s="124"/>
      <c r="BU8" s="124"/>
      <c r="BV8" s="124"/>
      <c r="BW8" s="124"/>
      <c r="CE8" s="123">
        <f>BE15</f>
        <v>2018</v>
      </c>
      <c r="CF8" s="123"/>
      <c r="CG8" s="123"/>
      <c r="CH8" s="123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4"/>
    </row>
    <row r="9" spans="1:103" s="1" customFormat="1" ht="11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4"/>
    </row>
    <row r="10" spans="1:103" ht="5.0999999999999996" customHeight="1"/>
    <row r="11" spans="1:103" s="11" customFormat="1" ht="16.5">
      <c r="AO11" s="12"/>
      <c r="AP11" s="13"/>
      <c r="AQ11" s="14" t="s">
        <v>22</v>
      </c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H11" s="12"/>
    </row>
    <row r="12" spans="1:103" s="15" customFormat="1" ht="3" customHeight="1">
      <c r="A12" s="119" t="s">
        <v>21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</row>
    <row r="13" spans="1:103" ht="13.5" customHeight="1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93" t="s">
        <v>5</v>
      </c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5"/>
    </row>
    <row r="14" spans="1:103" ht="15" customHeight="1">
      <c r="CI14" s="16" t="s">
        <v>16</v>
      </c>
      <c r="CJ14" s="93" t="s">
        <v>9</v>
      </c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5"/>
    </row>
    <row r="15" spans="1:103" ht="15" customHeight="1">
      <c r="AA15" s="10" t="s">
        <v>97</v>
      </c>
      <c r="AG15" s="16">
        <v>1</v>
      </c>
      <c r="AH15" s="68">
        <f>IF(AK15=15,"",6)</f>
        <v>6</v>
      </c>
      <c r="AI15" s="108" t="s">
        <v>98</v>
      </c>
      <c r="AJ15" s="108"/>
      <c r="AK15" s="120">
        <v>30</v>
      </c>
      <c r="AL15" s="120"/>
      <c r="AM15" s="120"/>
      <c r="AN15" s="16"/>
      <c r="AO15" s="111">
        <v>8</v>
      </c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E15" s="111">
        <v>2018</v>
      </c>
      <c r="BF15" s="111"/>
      <c r="BG15" s="111"/>
      <c r="BH15" s="111"/>
      <c r="BI15" s="10" t="s">
        <v>4</v>
      </c>
      <c r="CI15" s="16" t="s">
        <v>17</v>
      </c>
      <c r="CJ15" s="7"/>
      <c r="CK15" s="8"/>
      <c r="CL15" s="8"/>
      <c r="CM15" s="8"/>
      <c r="CN15" s="57" t="str">
        <f>AO15&amp;"."</f>
        <v>8.</v>
      </c>
      <c r="CO15" s="121">
        <f>BE15</f>
        <v>2018</v>
      </c>
      <c r="CP15" s="121"/>
      <c r="CQ15" s="121"/>
      <c r="CR15" s="8"/>
      <c r="CS15" s="8"/>
      <c r="CT15" s="8"/>
      <c r="CU15" s="9"/>
    </row>
    <row r="16" spans="1:103" ht="15" customHeight="1">
      <c r="A16" s="10" t="s">
        <v>6</v>
      </c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CI16" s="16" t="s">
        <v>18</v>
      </c>
      <c r="CJ16" s="93" t="s">
        <v>84</v>
      </c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5"/>
    </row>
    <row r="17" spans="1:103" ht="15" customHeight="1">
      <c r="A17" s="10" t="s">
        <v>7</v>
      </c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CI17" s="16"/>
      <c r="CJ17" s="93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5"/>
    </row>
    <row r="18" spans="1:103" ht="15" customHeight="1">
      <c r="A18" s="10" t="s">
        <v>23</v>
      </c>
      <c r="Q18" s="111" t="s">
        <v>96</v>
      </c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CI18" s="16" t="s">
        <v>24</v>
      </c>
      <c r="CJ18" s="93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5"/>
    </row>
    <row r="19" spans="1:103" ht="15" customHeight="1">
      <c r="Q19" s="62"/>
      <c r="R19" s="62"/>
      <c r="S19" s="62"/>
      <c r="T19" s="62"/>
      <c r="U19" s="62"/>
      <c r="V19" s="97" t="s">
        <v>41</v>
      </c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62"/>
      <c r="BS19" s="62"/>
      <c r="BT19" s="62"/>
      <c r="BU19" s="62"/>
      <c r="BV19" s="62"/>
      <c r="BW19" s="62"/>
      <c r="BX19" s="62"/>
      <c r="BY19" s="62"/>
      <c r="BZ19" s="62"/>
      <c r="CH19" s="16"/>
      <c r="CI19" s="16" t="s">
        <v>39</v>
      </c>
      <c r="CJ19" s="93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5"/>
    </row>
    <row r="20" spans="1:103" ht="15" customHeight="1">
      <c r="Q20" s="62"/>
      <c r="R20" s="62"/>
      <c r="S20" s="62"/>
      <c r="T20" s="62"/>
      <c r="U20" s="62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62"/>
      <c r="BS20" s="62"/>
      <c r="BT20" s="62"/>
      <c r="BU20" s="62"/>
      <c r="BV20" s="62"/>
      <c r="BW20" s="62"/>
      <c r="BX20" s="62"/>
      <c r="BY20" s="62"/>
      <c r="BZ20" s="62"/>
      <c r="CH20" s="16"/>
      <c r="CI20" s="16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</row>
    <row r="21" spans="1:103" ht="15" customHeight="1">
      <c r="A21" s="108" t="s">
        <v>80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7"/>
      <c r="BR21" s="62"/>
      <c r="BS21" s="62"/>
      <c r="BT21" s="62"/>
      <c r="BU21" s="62"/>
      <c r="BV21" s="62"/>
      <c r="BW21" s="62"/>
      <c r="BX21" s="62"/>
      <c r="BY21" s="62"/>
      <c r="BZ21" s="62"/>
      <c r="CH21" s="16"/>
      <c r="CI21" s="16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</row>
    <row r="22" spans="1:103" ht="15" customHeight="1">
      <c r="Q22" s="62"/>
      <c r="R22" s="62"/>
      <c r="S22" s="62"/>
      <c r="T22" s="62"/>
      <c r="U22" s="62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62"/>
      <c r="BS22" s="62"/>
      <c r="BT22" s="62"/>
      <c r="BU22" s="62"/>
      <c r="BV22" s="62"/>
      <c r="BW22" s="62"/>
      <c r="BX22" s="62"/>
      <c r="BY22" s="62"/>
      <c r="BZ22" s="62"/>
      <c r="CH22" s="16"/>
      <c r="CI22" s="16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</row>
    <row r="23" spans="1:103" ht="15" customHeight="1">
      <c r="A23" s="117" t="s">
        <v>42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 t="s">
        <v>43</v>
      </c>
      <c r="AG23" s="117"/>
      <c r="AH23" s="117"/>
      <c r="AI23" s="117" t="s">
        <v>42</v>
      </c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 t="s">
        <v>43</v>
      </c>
      <c r="BO23" s="117"/>
      <c r="BP23" s="117"/>
      <c r="BQ23" s="17"/>
      <c r="BR23" s="62"/>
      <c r="BS23" s="62"/>
      <c r="BT23" s="62"/>
      <c r="BU23" s="62"/>
      <c r="BV23" s="62"/>
      <c r="BW23" s="62"/>
      <c r="BX23" s="62"/>
      <c r="BY23" s="62"/>
      <c r="BZ23" s="62"/>
      <c r="CH23" s="16"/>
      <c r="CI23" s="16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</row>
    <row r="24" spans="1:103" ht="20.25" customHeight="1">
      <c r="A24" s="80" t="s">
        <v>44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117" t="s">
        <v>45</v>
      </c>
      <c r="AG24" s="117"/>
      <c r="AH24" s="117"/>
      <c r="AI24" s="78" t="s">
        <v>62</v>
      </c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117" t="s">
        <v>63</v>
      </c>
      <c r="BO24" s="117"/>
      <c r="BP24" s="117"/>
      <c r="BQ24" s="17"/>
      <c r="BR24" s="62"/>
      <c r="BS24" s="62"/>
      <c r="BT24" s="62"/>
      <c r="BU24" s="62"/>
      <c r="BV24" s="62"/>
      <c r="BW24" s="62"/>
      <c r="BX24" s="62"/>
      <c r="BY24" s="62"/>
      <c r="BZ24" s="62"/>
      <c r="CH24" s="16"/>
      <c r="CI24" s="16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</row>
    <row r="25" spans="1:103" ht="15" customHeight="1">
      <c r="A25" s="77" t="s">
        <v>46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117" t="s">
        <v>48</v>
      </c>
      <c r="AG25" s="117"/>
      <c r="AH25" s="117"/>
      <c r="AI25" s="78" t="s">
        <v>64</v>
      </c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 t="s">
        <v>65</v>
      </c>
      <c r="BO25" s="78"/>
      <c r="BP25" s="78"/>
      <c r="BQ25" s="17"/>
      <c r="BR25" s="62"/>
      <c r="BS25" s="62"/>
      <c r="BT25" s="62"/>
      <c r="BU25" s="62"/>
      <c r="BV25" s="62"/>
      <c r="BW25" s="62"/>
      <c r="BX25" s="62"/>
      <c r="BY25" s="62"/>
      <c r="BZ25" s="62"/>
      <c r="CH25" s="16"/>
      <c r="CI25" s="16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</row>
    <row r="26" spans="1:103" ht="21" customHeight="1">
      <c r="A26" s="80" t="s">
        <v>47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117" t="s">
        <v>49</v>
      </c>
      <c r="AG26" s="117"/>
      <c r="AH26" s="117"/>
      <c r="AI26" s="78" t="s">
        <v>66</v>
      </c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7" t="s">
        <v>67</v>
      </c>
      <c r="BO26" s="77"/>
      <c r="BP26" s="77"/>
      <c r="BQ26" s="17"/>
      <c r="BR26" s="62"/>
      <c r="BS26" s="62"/>
      <c r="BT26" s="62"/>
      <c r="BU26" s="62"/>
      <c r="BV26" s="62"/>
      <c r="BW26" s="62"/>
      <c r="BX26" s="62"/>
      <c r="BY26" s="62"/>
      <c r="BZ26" s="62"/>
      <c r="CH26" s="16"/>
      <c r="CI26" s="16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</row>
    <row r="27" spans="1:103" ht="19.5" customHeight="1">
      <c r="A27" s="80" t="s">
        <v>50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117" t="s">
        <v>52</v>
      </c>
      <c r="AG27" s="117"/>
      <c r="AH27" s="117"/>
      <c r="AI27" s="78" t="s">
        <v>68</v>
      </c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117" t="s">
        <v>69</v>
      </c>
      <c r="BO27" s="117"/>
      <c r="BP27" s="117"/>
      <c r="BQ27" s="17"/>
      <c r="BR27" s="62"/>
      <c r="BS27" s="62"/>
      <c r="BT27" s="62"/>
      <c r="BU27" s="62"/>
      <c r="BV27" s="62"/>
      <c r="BW27" s="62"/>
      <c r="BX27" s="62"/>
      <c r="BY27" s="62"/>
      <c r="BZ27" s="62"/>
      <c r="CH27" s="16"/>
      <c r="CI27" s="16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</row>
    <row r="28" spans="1:103" ht="31.5" customHeight="1">
      <c r="A28" s="80" t="s">
        <v>51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93" t="s">
        <v>55</v>
      </c>
      <c r="AG28" s="94"/>
      <c r="AH28" s="95"/>
      <c r="AI28" s="78" t="s">
        <v>70</v>
      </c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117" t="s">
        <v>71</v>
      </c>
      <c r="BO28" s="117"/>
      <c r="BP28" s="117"/>
      <c r="BQ28" s="17"/>
      <c r="BR28" s="62"/>
      <c r="BS28" s="62"/>
      <c r="BT28" s="62"/>
      <c r="BU28" s="62"/>
      <c r="BV28" s="62"/>
      <c r="BW28" s="62"/>
      <c r="BX28" s="62"/>
      <c r="BY28" s="62"/>
      <c r="BZ28" s="62"/>
      <c r="CH28" s="16"/>
      <c r="CI28" s="16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</row>
    <row r="29" spans="1:103" ht="15" customHeight="1">
      <c r="A29" s="77" t="s">
        <v>53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93" t="s">
        <v>54</v>
      </c>
      <c r="AG29" s="94"/>
      <c r="AH29" s="95"/>
      <c r="AI29" s="78" t="s">
        <v>72</v>
      </c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117" t="s">
        <v>74</v>
      </c>
      <c r="BO29" s="117"/>
      <c r="BP29" s="117"/>
      <c r="BQ29" s="17"/>
      <c r="BR29" s="62"/>
      <c r="BS29" s="62"/>
      <c r="BT29" s="62"/>
      <c r="BU29" s="62"/>
      <c r="BV29" s="62"/>
      <c r="BW29" s="62"/>
      <c r="BX29" s="62"/>
      <c r="BY29" s="62"/>
      <c r="BZ29" s="62"/>
      <c r="CH29" s="16"/>
      <c r="CI29" s="16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</row>
    <row r="30" spans="1:103" ht="18.75" customHeight="1">
      <c r="A30" s="78" t="s">
        <v>56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117" t="s">
        <v>57</v>
      </c>
      <c r="AG30" s="117"/>
      <c r="AH30" s="117"/>
      <c r="AI30" s="79" t="s">
        <v>73</v>
      </c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117" t="s">
        <v>75</v>
      </c>
      <c r="BO30" s="117"/>
      <c r="BP30" s="117"/>
      <c r="BQ30" s="17"/>
      <c r="BR30" s="62"/>
      <c r="BS30" s="62"/>
      <c r="BT30" s="62"/>
      <c r="BU30" s="62"/>
      <c r="BV30" s="62"/>
      <c r="BW30" s="62"/>
      <c r="BX30" s="62"/>
      <c r="BY30" s="62"/>
      <c r="BZ30" s="62"/>
      <c r="CH30" s="16"/>
      <c r="CI30" s="16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</row>
    <row r="31" spans="1:103" ht="15" customHeight="1">
      <c r="A31" s="78" t="s">
        <v>58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117" t="s">
        <v>59</v>
      </c>
      <c r="AG31" s="117"/>
      <c r="AH31" s="117"/>
      <c r="AI31" s="78" t="s">
        <v>76</v>
      </c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117" t="s">
        <v>78</v>
      </c>
      <c r="BO31" s="117"/>
      <c r="BP31" s="117"/>
      <c r="BQ31" s="17"/>
      <c r="BR31" s="62"/>
      <c r="BS31" s="62"/>
      <c r="BT31" s="62"/>
      <c r="BU31" s="62"/>
      <c r="BV31" s="62"/>
      <c r="BW31" s="62"/>
      <c r="BX31" s="62"/>
      <c r="BY31" s="62"/>
      <c r="BZ31" s="62"/>
      <c r="CH31" s="16"/>
      <c r="CI31" s="16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</row>
    <row r="32" spans="1:103" ht="27.75" customHeight="1">
      <c r="A32" s="79" t="s">
        <v>60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117" t="s">
        <v>61</v>
      </c>
      <c r="AG32" s="117"/>
      <c r="AH32" s="117"/>
      <c r="AI32" s="78" t="s">
        <v>77</v>
      </c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117" t="s">
        <v>79</v>
      </c>
      <c r="BO32" s="117"/>
      <c r="BP32" s="117"/>
      <c r="BQ32" s="17"/>
      <c r="BR32" s="62"/>
      <c r="BS32" s="62"/>
      <c r="BT32" s="62"/>
      <c r="BU32" s="62"/>
      <c r="BV32" s="62"/>
      <c r="BW32" s="62"/>
      <c r="BX32" s="62"/>
      <c r="BY32" s="62"/>
      <c r="BZ32" s="62"/>
      <c r="CH32" s="16"/>
      <c r="CI32" s="16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</row>
    <row r="33" spans="1:103" ht="15" customHeight="1">
      <c r="Q33" s="62"/>
      <c r="R33" s="62"/>
      <c r="S33" s="62"/>
      <c r="T33" s="62"/>
      <c r="U33" s="62"/>
      <c r="V33" s="17"/>
      <c r="W33" s="17"/>
      <c r="X33" s="17"/>
      <c r="Y33" s="17"/>
      <c r="Z33" s="17"/>
      <c r="AA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62"/>
      <c r="BS33" s="62"/>
      <c r="BT33" s="62"/>
      <c r="BU33" s="62"/>
      <c r="BV33" s="62"/>
      <c r="BW33" s="62"/>
      <c r="BX33" s="62"/>
      <c r="BY33" s="62"/>
      <c r="BZ33" s="62"/>
      <c r="CH33" s="16"/>
      <c r="CI33" s="16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</row>
    <row r="34" spans="1:103" ht="15" customHeight="1">
      <c r="Q34" s="62"/>
      <c r="R34" s="62"/>
      <c r="S34" s="62"/>
      <c r="T34" s="62"/>
      <c r="U34" s="62"/>
      <c r="V34" s="17"/>
      <c r="W34" s="17"/>
      <c r="X34" s="17"/>
      <c r="Y34" s="17"/>
      <c r="Z34" s="17"/>
      <c r="AA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62"/>
      <c r="BS34" s="62"/>
      <c r="BT34" s="62"/>
      <c r="BU34" s="62"/>
      <c r="BV34" s="62"/>
      <c r="BW34" s="62"/>
      <c r="BX34" s="62"/>
      <c r="BY34" s="62"/>
      <c r="BZ34" s="62"/>
      <c r="CH34" s="16"/>
      <c r="CI34" s="16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</row>
    <row r="35" spans="1:103"/>
    <row r="36" spans="1:103" s="21" customFormat="1" ht="11.25">
      <c r="A36" s="114" t="s">
        <v>10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8" t="s">
        <v>35</v>
      </c>
      <c r="P36" s="19"/>
      <c r="Q36" s="19"/>
      <c r="R36" s="20"/>
      <c r="S36" s="115" t="s">
        <v>12</v>
      </c>
      <c r="T36" s="115"/>
      <c r="U36" s="115"/>
      <c r="V36" s="115"/>
      <c r="W36" s="115"/>
      <c r="X36" s="115"/>
      <c r="Y36" s="115"/>
      <c r="Z36" s="112" t="s">
        <v>13</v>
      </c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06"/>
    </row>
    <row r="37" spans="1:103" s="61" customFormat="1">
      <c r="A37" s="102" t="s">
        <v>11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22" t="s">
        <v>14</v>
      </c>
      <c r="P37" s="23"/>
      <c r="Q37" s="23"/>
      <c r="R37" s="24"/>
      <c r="S37" s="113" t="s">
        <v>25</v>
      </c>
      <c r="T37" s="113"/>
      <c r="U37" s="113"/>
      <c r="V37" s="113"/>
      <c r="W37" s="113"/>
      <c r="X37" s="113"/>
      <c r="Y37" s="113"/>
      <c r="Z37" s="116">
        <f>DATEVALUE(COLUMN()-COLUMN($Y35)&amp;"."&amp;$AO$15&amp;"."&amp;$BE$15)</f>
        <v>43313</v>
      </c>
      <c r="AA37" s="116"/>
      <c r="AB37" s="116">
        <f>DATEVALUE(COLUMN()-COLUMN($Y35)-1&amp;"."&amp;$AO$15&amp;"."&amp;$BE$15)</f>
        <v>43314</v>
      </c>
      <c r="AC37" s="116"/>
      <c r="AD37" s="116">
        <f>DATEVALUE(COLUMN()-COLUMN($Y35)-2&amp;"."&amp;$AO$15&amp;"."&amp;$BE$15)</f>
        <v>43315</v>
      </c>
      <c r="AE37" s="116"/>
      <c r="AF37" s="116">
        <f>DATEVALUE(COLUMN()-COLUMN($Y35)-3&amp;"."&amp;$AO$15&amp;"."&amp;$BE$15)</f>
        <v>43316</v>
      </c>
      <c r="AG37" s="116"/>
      <c r="AH37" s="116">
        <f>DATEVALUE(COLUMN()-COLUMN($Y35)-4&amp;"."&amp;$AO$15&amp;"."&amp;$BE$15)</f>
        <v>43317</v>
      </c>
      <c r="AI37" s="116"/>
      <c r="AJ37" s="116">
        <f>DATEVALUE(COLUMN()-COLUMN($Y35)-5&amp;"."&amp;$AO$15&amp;"."&amp;$BE$15)</f>
        <v>43318</v>
      </c>
      <c r="AK37" s="116"/>
      <c r="AL37" s="116">
        <f>DATEVALUE(COLUMN()-COLUMN($Y35)-6&amp;"."&amp;$AO$15&amp;"."&amp;$BE$15)</f>
        <v>43319</v>
      </c>
      <c r="AM37" s="116"/>
      <c r="AN37" s="116">
        <f>DATEVALUE(8&amp;"."&amp;$AO$15&amp;"."&amp;$BE$15)</f>
        <v>43320</v>
      </c>
      <c r="AO37" s="116"/>
      <c r="AP37" s="116">
        <f>DATEVALUE(9&amp;"."&amp;$AO$15&amp;"."&amp;$BE$15)</f>
        <v>43321</v>
      </c>
      <c r="AQ37" s="116"/>
      <c r="AR37" s="116">
        <f>DATEVALUE(10&amp;"."&amp;$AO$15&amp;"."&amp;$BE$15)</f>
        <v>43322</v>
      </c>
      <c r="AS37" s="116"/>
      <c r="AT37" s="116">
        <f>DATEVALUE(11&amp;"."&amp;$AO$15&amp;"."&amp;$BE$15)</f>
        <v>43323</v>
      </c>
      <c r="AU37" s="116"/>
      <c r="AV37" s="116">
        <f>DATEVALUE(12&amp;"."&amp;$AO$15&amp;"."&amp;$BE$15)</f>
        <v>43324</v>
      </c>
      <c r="AW37" s="116"/>
      <c r="AX37" s="116">
        <f>DATEVALUE(13&amp;"."&amp;$AO$15&amp;"."&amp;$BE$15)</f>
        <v>43325</v>
      </c>
      <c r="AY37" s="116"/>
      <c r="AZ37" s="116">
        <f>DATEVALUE(14&amp;"."&amp;$AO$15&amp;"."&amp;$BE$15)</f>
        <v>43326</v>
      </c>
      <c r="BA37" s="116"/>
      <c r="BB37" s="116">
        <f>DATEVALUE(15&amp;"."&amp;$AO$15&amp;"."&amp;$BE$15)</f>
        <v>43327</v>
      </c>
      <c r="BC37" s="116"/>
      <c r="BD37" s="115" t="s">
        <v>26</v>
      </c>
      <c r="BE37" s="115"/>
      <c r="BF37" s="115"/>
      <c r="BG37" s="115"/>
      <c r="BH37" s="116">
        <f>DATEVALUE(16&amp;"."&amp;$AO$15&amp;"."&amp;$BE$15)</f>
        <v>43328</v>
      </c>
      <c r="BI37" s="116"/>
      <c r="BJ37" s="116">
        <f>DATEVALUE(17&amp;"."&amp;$AO$15&amp;"."&amp;$BE$15)</f>
        <v>43329</v>
      </c>
      <c r="BK37" s="116"/>
      <c r="BL37" s="116">
        <f>DATEVALUE(18&amp;"."&amp;$AO$15&amp;"."&amp;$BE$15)</f>
        <v>43330</v>
      </c>
      <c r="BM37" s="116"/>
      <c r="BN37" s="116">
        <f>DATEVALUE(19&amp;"."&amp;$AO$15&amp;"."&amp;$BE$15)</f>
        <v>43331</v>
      </c>
      <c r="BO37" s="116"/>
      <c r="BP37" s="116">
        <f>DATEVALUE(20&amp;"."&amp;$AO$15&amp;"."&amp;$BE$15)</f>
        <v>43332</v>
      </c>
      <c r="BQ37" s="116"/>
      <c r="BR37" s="116">
        <f>DATEVALUE(21&amp;"."&amp;$AO$15&amp;"."&amp;$BE$15)</f>
        <v>43333</v>
      </c>
      <c r="BS37" s="116"/>
      <c r="BT37" s="116">
        <f>DATEVALUE(22&amp;"."&amp;$AO$15&amp;"."&amp;$BE$15)</f>
        <v>43334</v>
      </c>
      <c r="BU37" s="116"/>
      <c r="BV37" s="116">
        <f>DATEVALUE(23&amp;"."&amp;$AO$15&amp;"."&amp;$BE$15)</f>
        <v>43335</v>
      </c>
      <c r="BW37" s="116"/>
      <c r="BX37" s="116">
        <f>DATEVALUE(24&amp;"."&amp;$AO$15&amp;"."&amp;$BE$15)</f>
        <v>43336</v>
      </c>
      <c r="BY37" s="116"/>
      <c r="BZ37" s="116">
        <f>DATEVALUE(25&amp;"."&amp;$AO$15&amp;"."&amp;$BE$15)</f>
        <v>43337</v>
      </c>
      <c r="CA37" s="116"/>
      <c r="CB37" s="116">
        <f>DATEVALUE(26&amp;"."&amp;$AO$15&amp;"."&amp;$BE$15)</f>
        <v>43338</v>
      </c>
      <c r="CC37" s="116"/>
      <c r="CD37" s="116">
        <f>DATEVALUE(27&amp;"."&amp;$AO$15&amp;"."&amp;$BE$15)</f>
        <v>43339</v>
      </c>
      <c r="CE37" s="116"/>
      <c r="CF37" s="116">
        <f>DATEVALUE(28&amp;"."&amp;$AO$15&amp;"."&amp;$BE$15)</f>
        <v>43340</v>
      </c>
      <c r="CG37" s="116"/>
      <c r="CH37" s="116">
        <f>IFERROR(DATEVALUE(COLUMN()-COLUMN($BE$35)&amp;"."&amp;$AO$15&amp;"."&amp;$BE$15),"")</f>
        <v>43341</v>
      </c>
      <c r="CI37" s="116"/>
      <c r="CJ37" s="116">
        <f>IFERROR(DATEVALUE(COLUMN()-COLUMN($BE$35)-1&amp;"."&amp;$AO$15&amp;"."&amp;$BE$15),"")</f>
        <v>43342</v>
      </c>
      <c r="CK37" s="116"/>
      <c r="CL37" s="116">
        <f>IFERROR(DATEVALUE(COLUMN()-COLUMN($BE$35)-2&amp;"."&amp;$AO$15&amp;"."&amp;$BE$15),"")</f>
        <v>43343</v>
      </c>
      <c r="CM37" s="116"/>
      <c r="CN37" s="98" t="s">
        <v>26</v>
      </c>
      <c r="CO37" s="99"/>
      <c r="CP37" s="99"/>
      <c r="CQ37" s="100"/>
      <c r="CR37" s="115" t="s">
        <v>40</v>
      </c>
      <c r="CS37" s="115"/>
      <c r="CT37" s="115"/>
      <c r="CU37" s="98"/>
    </row>
    <row r="38" spans="1:103" s="61" customFormat="1" ht="11.25">
      <c r="A38" s="10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9"/>
      <c r="P38" s="20"/>
      <c r="Q38" s="19"/>
      <c r="R38" s="20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 t="s">
        <v>27</v>
      </c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01" t="s">
        <v>27</v>
      </c>
      <c r="CO38" s="92"/>
      <c r="CP38" s="92"/>
      <c r="CQ38" s="102"/>
      <c r="CR38" s="113" t="s">
        <v>27</v>
      </c>
      <c r="CS38" s="113"/>
      <c r="CT38" s="113"/>
      <c r="CU38" s="101"/>
    </row>
    <row r="39" spans="1:103" s="61" customFormat="1" ht="11.25">
      <c r="A39" s="10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25"/>
      <c r="P39" s="26"/>
      <c r="Q39" s="25"/>
      <c r="R39" s="26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 t="s">
        <v>28</v>
      </c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01" t="s">
        <v>28</v>
      </c>
      <c r="CO39" s="92"/>
      <c r="CP39" s="92"/>
      <c r="CQ39" s="102"/>
      <c r="CR39" s="113" t="s">
        <v>28</v>
      </c>
      <c r="CS39" s="113"/>
      <c r="CT39" s="113"/>
      <c r="CU39" s="101"/>
    </row>
    <row r="40" spans="1:103" s="61" customFormat="1" ht="11.25">
      <c r="A40" s="10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25"/>
      <c r="P40" s="26"/>
      <c r="Q40" s="25"/>
      <c r="R40" s="26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 t="s">
        <v>29</v>
      </c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01" t="s">
        <v>29</v>
      </c>
      <c r="CO40" s="92"/>
      <c r="CP40" s="92"/>
      <c r="CQ40" s="102"/>
      <c r="CR40" s="113" t="s">
        <v>29</v>
      </c>
      <c r="CS40" s="113"/>
      <c r="CT40" s="113"/>
      <c r="CU40" s="101"/>
    </row>
    <row r="41" spans="1:103" s="61" customFormat="1" ht="11.25">
      <c r="A41" s="102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25"/>
      <c r="P41" s="26"/>
      <c r="Q41" s="25"/>
      <c r="R41" s="26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 t="s">
        <v>30</v>
      </c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01" t="s">
        <v>30</v>
      </c>
      <c r="CO41" s="92"/>
      <c r="CP41" s="92"/>
      <c r="CQ41" s="102"/>
      <c r="CR41" s="113" t="s">
        <v>30</v>
      </c>
      <c r="CS41" s="113"/>
      <c r="CT41" s="113"/>
      <c r="CU41" s="101"/>
    </row>
    <row r="42" spans="1:103" s="61" customFormat="1" ht="11.25">
      <c r="A42" s="10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25"/>
      <c r="P42" s="26"/>
      <c r="Q42" s="25"/>
      <c r="R42" s="26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 t="s">
        <v>31</v>
      </c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01" t="s">
        <v>85</v>
      </c>
      <c r="CO42" s="92"/>
      <c r="CP42" s="92"/>
      <c r="CQ42" s="102"/>
      <c r="CR42" s="113" t="s">
        <v>33</v>
      </c>
      <c r="CS42" s="113"/>
      <c r="CT42" s="113"/>
      <c r="CU42" s="101"/>
    </row>
    <row r="43" spans="1:103" s="61" customFormat="1" ht="11.25">
      <c r="A43" s="102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23"/>
      <c r="P43" s="24"/>
      <c r="Q43" s="23"/>
      <c r="R43" s="24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 t="s">
        <v>32</v>
      </c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03" t="s">
        <v>86</v>
      </c>
      <c r="CO43" s="104"/>
      <c r="CP43" s="104"/>
      <c r="CQ43" s="105"/>
      <c r="CR43" s="113" t="s">
        <v>34</v>
      </c>
      <c r="CS43" s="113"/>
      <c r="CT43" s="113"/>
      <c r="CU43" s="101"/>
    </row>
    <row r="44" spans="1:103" s="61" customFormat="1" ht="12.75" customHeight="1">
      <c r="A44" s="107">
        <v>1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27"/>
      <c r="P44" s="28"/>
      <c r="Q44" s="27"/>
      <c r="R44" s="28"/>
      <c r="S44" s="112">
        <v>4</v>
      </c>
      <c r="T44" s="112"/>
      <c r="U44" s="112"/>
      <c r="V44" s="112"/>
      <c r="W44" s="112"/>
      <c r="X44" s="112"/>
      <c r="Y44" s="112"/>
      <c r="Z44" s="115">
        <v>5</v>
      </c>
      <c r="AA44" s="115"/>
      <c r="AB44" s="115">
        <v>6</v>
      </c>
      <c r="AC44" s="115"/>
      <c r="AD44" s="115">
        <v>7</v>
      </c>
      <c r="AE44" s="115"/>
      <c r="AF44" s="115">
        <v>8</v>
      </c>
      <c r="AG44" s="115"/>
      <c r="AH44" s="115">
        <v>9</v>
      </c>
      <c r="AI44" s="115"/>
      <c r="AJ44" s="115">
        <v>10</v>
      </c>
      <c r="AK44" s="115"/>
      <c r="AL44" s="115">
        <v>11</v>
      </c>
      <c r="AM44" s="115"/>
      <c r="AN44" s="115">
        <v>12</v>
      </c>
      <c r="AO44" s="115"/>
      <c r="AP44" s="115">
        <v>13</v>
      </c>
      <c r="AQ44" s="115"/>
      <c r="AR44" s="115">
        <v>14</v>
      </c>
      <c r="AS44" s="115"/>
      <c r="AT44" s="115">
        <v>15</v>
      </c>
      <c r="AU44" s="115"/>
      <c r="AV44" s="115">
        <v>16</v>
      </c>
      <c r="AW44" s="115"/>
      <c r="AX44" s="115">
        <v>17</v>
      </c>
      <c r="AY44" s="115"/>
      <c r="AZ44" s="115">
        <v>18</v>
      </c>
      <c r="BA44" s="115"/>
      <c r="BB44" s="115">
        <v>19</v>
      </c>
      <c r="BC44" s="115"/>
      <c r="BD44" s="115">
        <v>20</v>
      </c>
      <c r="BE44" s="115"/>
      <c r="BF44" s="115"/>
      <c r="BG44" s="115"/>
      <c r="BH44" s="115">
        <v>21</v>
      </c>
      <c r="BI44" s="115"/>
      <c r="BJ44" s="115">
        <v>22</v>
      </c>
      <c r="BK44" s="115"/>
      <c r="BL44" s="115">
        <v>23</v>
      </c>
      <c r="BM44" s="115"/>
      <c r="BN44" s="115">
        <v>24</v>
      </c>
      <c r="BO44" s="115"/>
      <c r="BP44" s="115">
        <v>25</v>
      </c>
      <c r="BQ44" s="115"/>
      <c r="BR44" s="115">
        <v>26</v>
      </c>
      <c r="BS44" s="115"/>
      <c r="BT44" s="115">
        <v>27</v>
      </c>
      <c r="BU44" s="115"/>
      <c r="BV44" s="115">
        <v>28</v>
      </c>
      <c r="BW44" s="115"/>
      <c r="BX44" s="115">
        <v>29</v>
      </c>
      <c r="BY44" s="115"/>
      <c r="BZ44" s="115">
        <v>30</v>
      </c>
      <c r="CA44" s="115"/>
      <c r="CB44" s="115">
        <v>31</v>
      </c>
      <c r="CC44" s="115"/>
      <c r="CD44" s="115">
        <v>32</v>
      </c>
      <c r="CE44" s="115"/>
      <c r="CF44" s="115">
        <v>33</v>
      </c>
      <c r="CG44" s="115"/>
      <c r="CH44" s="115">
        <v>34</v>
      </c>
      <c r="CI44" s="115"/>
      <c r="CJ44" s="115">
        <v>35</v>
      </c>
      <c r="CK44" s="115"/>
      <c r="CL44" s="115">
        <v>36</v>
      </c>
      <c r="CM44" s="115"/>
      <c r="CN44" s="106">
        <v>37</v>
      </c>
      <c r="CO44" s="86"/>
      <c r="CP44" s="86"/>
      <c r="CQ44" s="107"/>
      <c r="CR44" s="115">
        <v>38</v>
      </c>
      <c r="CS44" s="115"/>
      <c r="CT44" s="115"/>
      <c r="CU44" s="98"/>
    </row>
    <row r="45" spans="1:103" s="62" customFormat="1" ht="12.75" customHeight="1">
      <c r="A45" s="136" t="s">
        <v>87</v>
      </c>
      <c r="B45" s="136"/>
      <c r="C45" s="88" t="s">
        <v>99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90"/>
      <c r="O45" s="29"/>
      <c r="P45" s="30"/>
      <c r="Q45" s="29"/>
      <c r="R45" s="30"/>
      <c r="S45" s="78" t="s">
        <v>89</v>
      </c>
      <c r="T45" s="78"/>
      <c r="U45" s="78"/>
      <c r="V45" s="78"/>
      <c r="W45" s="78"/>
      <c r="X45" s="78"/>
      <c r="Y45" s="78"/>
      <c r="Z45" s="117" t="str">
        <f>IF(OR(WEEKDAY(Z$37,2)&gt;6,SUMPRODUCT(N(Z$37=праздники))&gt;0),"В",P81)</f>
        <v>О</v>
      </c>
      <c r="AA45" s="117"/>
      <c r="AB45" s="117" t="str">
        <f>IF(OR(WEEKDAY(AB$37,2)&gt;6,SUMPRODUCT(N(AB$37=праздники))&gt;0),"В",R81)</f>
        <v>О</v>
      </c>
      <c r="AC45" s="117"/>
      <c r="AD45" s="117" t="str">
        <f>IF(OR(WEEKDAY(AD$37,2)&gt;6,SUMPRODUCT(N(AD$37=праздники))&gt;0),"В",T81)</f>
        <v>О</v>
      </c>
      <c r="AE45" s="117"/>
      <c r="AF45" s="117" t="str">
        <f>IF(OR(WEEKDAY(AF$37,2)&gt;6,SUMPRODUCT(N(AF$37=праздники))&gt;0),"В",V81)</f>
        <v>О</v>
      </c>
      <c r="AG45" s="117"/>
      <c r="AH45" s="117" t="str">
        <f>IF(OR(WEEKDAY(AH$37,2)&gt;6,SUMPRODUCT(N(AH$37=праздники))&gt;0),"В",X81)</f>
        <v>В</v>
      </c>
      <c r="AI45" s="117"/>
      <c r="AJ45" s="117" t="str">
        <f>IF(OR(WEEKDAY(AJ$37,2)&gt;6,SUMPRODUCT(N(AJ$37=праздники))&gt;0),"В",Z81)</f>
        <v>О</v>
      </c>
      <c r="AK45" s="117"/>
      <c r="AL45" s="117" t="str">
        <f>IF(OR(WEEKDAY(AL$37,2)&gt;6,SUMPRODUCT(N(AL$37=праздники))&gt;0),"В",AB81)</f>
        <v>О</v>
      </c>
      <c r="AM45" s="117"/>
      <c r="AN45" s="117" t="str">
        <f>IF(OR(WEEKDAY(AN$37,2)&gt;6,SUMPRODUCT(N(AN$37=праздники))&gt;0),"В",AD81)</f>
        <v>О</v>
      </c>
      <c r="AO45" s="117"/>
      <c r="AP45" s="117" t="str">
        <f>IF(OR(WEEKDAY(AP$37,2)&gt;6,SUMPRODUCT(N(AP$37=праздники))&gt;0),"В",AF81)</f>
        <v>О</v>
      </c>
      <c r="AQ45" s="117"/>
      <c r="AR45" s="117" t="str">
        <f>IF(OR(WEEKDAY(AR$37,2)&gt;6,SUMPRODUCT(N(AR$37=праздники))&gt;0),"В",AH81)</f>
        <v>О</v>
      </c>
      <c r="AS45" s="117"/>
      <c r="AT45" s="117" t="str">
        <f>IF(OR(WEEKDAY(AT$37,2)&gt;6,SUMPRODUCT(N(AT$37=праздники))&gt;0),"В",AJ81)</f>
        <v>О</v>
      </c>
      <c r="AU45" s="117"/>
      <c r="AV45" s="117" t="str">
        <f>IF(OR(WEEKDAY(AV$37,2)&gt;6,SUMPRODUCT(N(AV$37=праздники))&gt;0),"В",AL81)</f>
        <v>В</v>
      </c>
      <c r="AW45" s="117"/>
      <c r="AX45" s="117" t="str">
        <f>IF(OR(WEEKDAY(AX$37,2)&gt;6,SUMPRODUCT(N(AX$37=праздники))&gt;0),"В",AN81)</f>
        <v>О</v>
      </c>
      <c r="AY45" s="117"/>
      <c r="AZ45" s="117" t="str">
        <f>IF(OR(WEEKDAY(AZ$37,2)&gt;6,SUMPRODUCT(N(AZ$37=праздники))&gt;0),"В",AP81)</f>
        <v>О</v>
      </c>
      <c r="BA45" s="117"/>
      <c r="BB45" s="117">
        <f>IF(OR(WEEKDAY(BB$37,2)&gt;6,SUMPRODUCT(N(BB$37=праздники))&gt;0),"В",AR81)</f>
        <v>0</v>
      </c>
      <c r="BC45" s="117"/>
      <c r="BD45" s="7">
        <f>COUNTA(Z45:BC45)-COUNTIF(Z45:BC45,J87)</f>
        <v>15</v>
      </c>
      <c r="BE45" s="8" t="s">
        <v>92</v>
      </c>
      <c r="BF45" s="8"/>
      <c r="BG45" s="9"/>
      <c r="BH45" s="117" t="str">
        <f>IFERROR(IF(OR(WEEKDAY(BH$37,2)&gt;6,SUMPRODUCT(N(BH$37=праздники))&gt;0),"В",AT81),"")</f>
        <v>О</v>
      </c>
      <c r="BI45" s="117"/>
      <c r="BJ45" s="117" t="str">
        <f>IFERROR(IF(OR(WEEKDAY(BJ$37,2)&gt;6,SUMPRODUCT(N(BJ$37=праздники))&gt;0),"В",AV81),"")</f>
        <v>О</v>
      </c>
      <c r="BK45" s="117"/>
      <c r="BL45" s="117" t="str">
        <f>IFERROR(IF(OR(WEEKDAY(BL$37,2)&gt;6,SUMPRODUCT(N(BL$37=праздники))&gt;0),"В",AX81),"")</f>
        <v>О</v>
      </c>
      <c r="BM45" s="117"/>
      <c r="BN45" s="117" t="str">
        <f>IFERROR(IF(OR(WEEKDAY(BN$37,2)&gt;6,SUMPRODUCT(N(BN$37=праздники))&gt;0),"В",AZ81),"")</f>
        <v>В</v>
      </c>
      <c r="BO45" s="117"/>
      <c r="BP45" s="117" t="str">
        <f>IFERROR(IF(OR(WEEKDAY(BP$37,2)&gt;6,SUMPRODUCT(N(BP$37=праздники))&gt;0),"В",BB81),"")</f>
        <v>О</v>
      </c>
      <c r="BQ45" s="117"/>
      <c r="BR45" s="117" t="str">
        <f>IFERROR(IF(OR(WEEKDAY(BR$37,2)&gt;6,SUMPRODUCT(N(BR$37=праздники))&gt;0),"В",BD81),"")</f>
        <v>О</v>
      </c>
      <c r="BS45" s="117"/>
      <c r="BT45" s="117" t="str">
        <f>IFERROR(IF(OR(WEEKDAY(BT$37,2)&gt;6,SUMPRODUCT(N(BT$37=праздники))&gt;0),"В",BF81),"")</f>
        <v>О</v>
      </c>
      <c r="BU45" s="117"/>
      <c r="BV45" s="117" t="str">
        <f>IFERROR(IF(OR(WEEKDAY(BV$37,2)&gt;6,SUMPRODUCT(N(BV$37=праздники))&gt;0),"В",BH81),"")</f>
        <v>О</v>
      </c>
      <c r="BW45" s="117"/>
      <c r="BX45" s="117" t="str">
        <f>IFERROR(IF(OR(WEEKDAY(BX$37,2)&gt;6,SUMPRODUCT(N(BX$37=праздники))&gt;0),"В",BJ81),"")</f>
        <v>О</v>
      </c>
      <c r="BY45" s="117"/>
      <c r="BZ45" s="117" t="str">
        <f>IFERROR(IF(OR(WEEKDAY(BZ$37,2)&gt;6,SUMPRODUCT(N(BZ$37=праздники))&gt;0),"В",BL81),"")</f>
        <v>О</v>
      </c>
      <c r="CA45" s="117"/>
      <c r="CB45" s="117" t="str">
        <f>IFERROR(IF(OR(WEEKDAY(CB$37,2)&gt;6,SUMPRODUCT(N(CB$37=праздники))&gt;0),"В",BN81),"")</f>
        <v>В</v>
      </c>
      <c r="CC45" s="117"/>
      <c r="CD45" s="117" t="str">
        <f>IFERROR(IF(OR(WEEKDAY(CD$37,2)&gt;6,SUMPRODUCT(N(CD$37=праздники))&gt;0),"В",BP81),"")</f>
        <v>О</v>
      </c>
      <c r="CE45" s="117"/>
      <c r="CF45" s="117" t="str">
        <f>IFERROR(IF(OR(WEEKDAY(CF$37,2)&gt;6,SUMPRODUCT(N(CF$37=праздники))&gt;0),"В",BR81),"")</f>
        <v>О</v>
      </c>
      <c r="CG45" s="117"/>
      <c r="CH45" s="117" t="str">
        <f>IFERROR(IF(OR(WEEKDAY(CH$37,2)&gt;6,SUMPRODUCT(N(CH$37=праздники))&gt;0),"В",BT81),"")</f>
        <v>О</v>
      </c>
      <c r="CI45" s="117"/>
      <c r="CJ45" s="117" t="str">
        <f>IFERROR(IF(OR(WEEKDAY(CJ$37,2)&gt;6,SUMPRODUCT(N(CJ$37=праздники))&gt;0),"В",BV81),"")</f>
        <v>К</v>
      </c>
      <c r="CK45" s="117"/>
      <c r="CL45" s="117">
        <f>IFERROR(IF(OR(WEEKDAY(CL$37,2)&gt;6,SUMPRODUCT(N(CL$37=праздники))&gt;0),"В",BX81),"")</f>
        <v>0</v>
      </c>
      <c r="CM45" s="117"/>
      <c r="CN45" s="7">
        <f>IF(AND(N($CH$37)&gt;=29,$CJ$37=""),14-COUNTIF(BH45:CM45,"в")-COUNTIF(BH45:CM45,"о")-COUNTIF(BH45:CM45,"к")-COUNTIF(BH45:CM45,"б"),IF(AND($CH$37=""),13-COUNTIF(BH45:CM45,"в")-COUNTIF(BH45:CM45,"о")-COUNTIF(BH45:CM45,"к")-COUNTIF(BH45:CM45,"б"),IF(N($CL$37)&gt;=31,16-COUNTIF(BH45:CM45,"в")-COUNTIF(BH45:CM45,"о")-COUNTIF(BH45:CM45,"к")-COUNTIF(BH45:CM45,"б"),15-COUNTIF(BH45:CM45,"в")-COUNTIF(BH45:CM45,"о")-COUNTIF(BH45:CM45,"к")-COUNTIF(BH45:CM45,"б"))))</f>
        <v>1</v>
      </c>
      <c r="CO45" s="8" t="s">
        <v>92</v>
      </c>
      <c r="CP45" s="8"/>
      <c r="CQ45" s="9"/>
      <c r="CR45" s="7">
        <f>CN45+BD45</f>
        <v>16</v>
      </c>
      <c r="CS45" s="8" t="s">
        <v>92</v>
      </c>
      <c r="CT45" s="8"/>
      <c r="CU45" s="8"/>
    </row>
    <row r="46" spans="1:103" s="62" customFormat="1">
      <c r="A46" s="137"/>
      <c r="B46" s="13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1"/>
      <c r="O46" s="31"/>
      <c r="P46" s="32"/>
      <c r="Q46" s="31"/>
      <c r="R46" s="32"/>
      <c r="S46" s="78" t="s">
        <v>90</v>
      </c>
      <c r="T46" s="78"/>
      <c r="U46" s="78"/>
      <c r="V46" s="78"/>
      <c r="W46" s="78"/>
      <c r="X46" s="78"/>
      <c r="Y46" s="78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7">
        <f>IF(COUNTIF(Z45:BC45,"к")&gt;0,COUNTIF(Z45:BC45,"к"),IF(COUNTIF(Z45:BC45,"о")&gt;0,COUNTIF(Z45:BC45,"о"),IF(COUNTIF(Z45:BC45,"б")&gt;0,COUNTIF(Z45:BC45,"б"),"")))</f>
        <v>12</v>
      </c>
      <c r="BE46" s="94" t="s">
        <v>52</v>
      </c>
      <c r="BF46" s="94"/>
      <c r="BG46" s="9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7">
        <f>IF(COUNTIF(BH45:CM45,"к")&gt;0,COUNTIF(BJ45:CM45,"к"),IF(COUNTIF(BJ45:CM45,"о")&gt;0,COUNTIF(BJ45:CM45,"о"),IF(COUNTIF(BJ45:CM45,"б")&gt;0,COUNTIF(BJ45:CM45,"б"),"")))</f>
        <v>1</v>
      </c>
      <c r="CO46" s="8" t="s">
        <v>52</v>
      </c>
      <c r="CP46" s="8"/>
      <c r="CQ46" s="9"/>
      <c r="CR46" s="7"/>
      <c r="CS46" s="8"/>
      <c r="CT46" s="8"/>
      <c r="CU46" s="8"/>
    </row>
    <row r="47" spans="1:103" s="62" customFormat="1" ht="12.75" customHeight="1">
      <c r="A47" s="136" t="s">
        <v>88</v>
      </c>
      <c r="B47" s="136"/>
      <c r="C47" s="88" t="s">
        <v>100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90"/>
      <c r="O47" s="29"/>
      <c r="P47" s="30"/>
      <c r="Q47" s="29"/>
      <c r="R47" s="30"/>
      <c r="S47" s="78" t="s">
        <v>89</v>
      </c>
      <c r="T47" s="78"/>
      <c r="U47" s="78"/>
      <c r="V47" s="78"/>
      <c r="W47" s="78"/>
      <c r="X47" s="78"/>
      <c r="Y47" s="78"/>
      <c r="Z47" s="117" t="str">
        <f>IF(OR(WEEKDAY(Z$37,2)&gt;6,SUMPRODUCT(N(Z$37=праздники))&gt;0),"В",P83)</f>
        <v>О</v>
      </c>
      <c r="AA47" s="117"/>
      <c r="AB47" s="117" t="str">
        <f>IF(OR(WEEKDAY(AB$37,2)&gt;6,SUMPRODUCT(N(AB$37=праздники))&gt;0),"В",R83)</f>
        <v>О</v>
      </c>
      <c r="AC47" s="117"/>
      <c r="AD47" s="117" t="str">
        <f>IF(OR(WEEKDAY(AD$37,2)&gt;6,SUMPRODUCT(N(AD$37=праздники))&gt;0),"В",T83)</f>
        <v>О</v>
      </c>
      <c r="AE47" s="117"/>
      <c r="AF47" s="117" t="str">
        <f>IF(OR(WEEKDAY(AF$37,2)&gt;6,SUMPRODUCT(N(AF$37=праздники))&gt;0),"В",V83)</f>
        <v>О</v>
      </c>
      <c r="AG47" s="117"/>
      <c r="AH47" s="117" t="str">
        <f>IF(OR(WEEKDAY(AH$37,2)&gt;6,SUMPRODUCT(N(AH$37=праздники))&gt;0),"В",X83)</f>
        <v>В</v>
      </c>
      <c r="AI47" s="117"/>
      <c r="AJ47" s="117" t="str">
        <f>IF(OR(WEEKDAY(AJ$37,2)&gt;6,SUMPRODUCT(N(AJ$37=праздники))&gt;0),"В",Z83)</f>
        <v>О</v>
      </c>
      <c r="AK47" s="117"/>
      <c r="AL47" s="117" t="str">
        <f>IF(OR(WEEKDAY(AL$37,2)&gt;6,SUMPRODUCT(N(AL$37=праздники))&gt;0),"В",AB83)</f>
        <v>О</v>
      </c>
      <c r="AM47" s="117"/>
      <c r="AN47" s="117" t="str">
        <f>IF(OR(WEEKDAY(AN$37,2)&gt;6,SUMPRODUCT(N(AN$37=праздники))&gt;0),"В",AD83)</f>
        <v>О</v>
      </c>
      <c r="AO47" s="117"/>
      <c r="AP47" s="117" t="str">
        <f>IF(OR(WEEKDAY(AP$37,2)&gt;6,SUMPRODUCT(N(AP$37=праздники))&gt;0),"В",AF83)</f>
        <v>О</v>
      </c>
      <c r="AQ47" s="117"/>
      <c r="AR47" s="117" t="str">
        <f>IF(OR(WEEKDAY(AR$37,2)&gt;6,SUMPRODUCT(N(AR$37=праздники))&gt;0),"В",AH83)</f>
        <v>О</v>
      </c>
      <c r="AS47" s="117"/>
      <c r="AT47" s="117" t="str">
        <f>IF(OR(WEEKDAY(AT$37,2)&gt;6,SUMPRODUCT(N(AT$37=праздники))&gt;0),"В",AJ83)</f>
        <v>О</v>
      </c>
      <c r="AU47" s="117"/>
      <c r="AV47" s="117" t="str">
        <f>IF(OR(WEEKDAY(AV$37,2)&gt;6,SUMPRODUCT(N(AV$37=праздники))&gt;0),"В",AL83)</f>
        <v>В</v>
      </c>
      <c r="AW47" s="117"/>
      <c r="AX47" s="117" t="str">
        <f>IF(OR(WEEKDAY(AX$37,2)&gt;6,SUMPRODUCT(N(AX$37=праздники))&gt;0),"В",AN83)</f>
        <v>О</v>
      </c>
      <c r="AY47" s="117"/>
      <c r="AZ47" s="117" t="str">
        <f>IF(OR(WEEKDAY(AZ$37,2)&gt;6,SUMPRODUCT(N(AZ$37=праздники))&gt;0),"В",AP83)</f>
        <v>О</v>
      </c>
      <c r="BA47" s="117"/>
      <c r="BB47" s="117" t="str">
        <f>IF(OR(WEEKDAY(BB$37,2)&gt;6,SUMPRODUCT(N(BB$37=праздники))&gt;0),"В",AR83)</f>
        <v>О</v>
      </c>
      <c r="BC47" s="117"/>
      <c r="BD47" s="7">
        <f>COUNTA(Z47:BC47)-COUNTIF(Z47:BC47,"В")-COUNTIF(Z47:BC47,"К")-COUNTIF(Z47:BC47,"о")-COUNTIF(Z47:BC47,"Б")</f>
        <v>0</v>
      </c>
      <c r="BE47" s="8" t="s">
        <v>92</v>
      </c>
      <c r="BF47" s="8"/>
      <c r="BG47" s="9"/>
      <c r="BH47" s="117" t="s">
        <v>52</v>
      </c>
      <c r="BI47" s="117"/>
      <c r="BJ47" s="117" t="s">
        <v>52</v>
      </c>
      <c r="BK47" s="117"/>
      <c r="BL47" s="117" t="s">
        <v>52</v>
      </c>
      <c r="BM47" s="117"/>
      <c r="BN47" s="117" t="s">
        <v>52</v>
      </c>
      <c r="BO47" s="117"/>
      <c r="BP47" s="117" t="s">
        <v>52</v>
      </c>
      <c r="BQ47" s="117"/>
      <c r="BR47" s="117" t="s">
        <v>52</v>
      </c>
      <c r="BS47" s="117"/>
      <c r="BT47" s="117" t="s">
        <v>52</v>
      </c>
      <c r="BU47" s="117"/>
      <c r="BV47" s="117" t="s">
        <v>52</v>
      </c>
      <c r="BW47" s="117"/>
      <c r="BX47" s="117" t="s">
        <v>52</v>
      </c>
      <c r="BY47" s="117"/>
      <c r="BZ47" s="117" t="s">
        <v>52</v>
      </c>
      <c r="CA47" s="117"/>
      <c r="CB47" s="117" t="s">
        <v>52</v>
      </c>
      <c r="CC47" s="117"/>
      <c r="CD47" s="117" t="s">
        <v>52</v>
      </c>
      <c r="CE47" s="117"/>
      <c r="CF47" s="117" t="s">
        <v>52</v>
      </c>
      <c r="CG47" s="117"/>
      <c r="CH47" s="117" t="str">
        <f>IFERROR(IF(OR(WEEKDAY(CH$37,2)&gt;6,SUMPRODUCT(N(CH$37=праздники))&gt;0),"В",""),"")</f>
        <v/>
      </c>
      <c r="CI47" s="117"/>
      <c r="CJ47" s="117" t="str">
        <f>IFERROR(IF(OR(WEEKDAY(CJ$37,2)&gt;6,SUMPRODUCT(N(CJ$37=праздники))&gt;0),"В",""),"")</f>
        <v/>
      </c>
      <c r="CK47" s="117"/>
      <c r="CL47" s="117" t="str">
        <f>IFERROR(IF(OR(WEEKDAY(CL$37,2)&gt;6,SUMPRODUCT(N(CL$37=праздники))&gt;0),"В",""),"")</f>
        <v/>
      </c>
      <c r="CM47" s="117"/>
      <c r="CN47" s="7">
        <f>IF(AND(N($CH$37)&gt;=29,$CJ$37=""),14-COUNTIF(BH47:CM47,"в")-COUNTIF(BH47:CM47,"о")-COUNTIF(BH47:CM47,"к")-COUNTIF(BH47:CM47,"б"),IF(AND($CH$37=""),13-COUNTIF(BH47:CM47,"в")-COUNTIF(BH47:CM47,"о")-COUNTIF(BH47:CM47,"к")-COUNTIF(BH47:CM47,"б"),IF(N($CL$37)&gt;=31,16-COUNTIF(BH47:CM47,"в")-COUNTIF(BH47:CM47,"о")-COUNTIF(BH47:CM47,"к")-COUNTIF(BH47:CM47,"б"),15-COUNTIF(BH47:CM47,"в")-COUNTIF(BH47:CM47,"о")-COUNTIF(BH47:CM47,"к")-COUNTIF(BH47:CM47,"б"))))</f>
        <v>3</v>
      </c>
      <c r="CO47" s="8" t="s">
        <v>92</v>
      </c>
      <c r="CP47" s="8"/>
      <c r="CQ47" s="9"/>
      <c r="CR47" s="7">
        <f>CN47+BD47</f>
        <v>3</v>
      </c>
      <c r="CS47" s="8" t="s">
        <v>92</v>
      </c>
      <c r="CT47" s="8"/>
      <c r="CU47" s="8"/>
    </row>
    <row r="48" spans="1:103" s="62" customFormat="1">
      <c r="A48" s="137"/>
      <c r="B48" s="137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1"/>
      <c r="O48" s="31"/>
      <c r="P48" s="32"/>
      <c r="Q48" s="31"/>
      <c r="R48" s="32"/>
      <c r="S48" s="78" t="s">
        <v>91</v>
      </c>
      <c r="T48" s="78"/>
      <c r="U48" s="78"/>
      <c r="V48" s="78"/>
      <c r="W48" s="78"/>
      <c r="X48" s="78"/>
      <c r="Y48" s="78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7">
        <f>IF(COUNTIF(Z47:BC47,"к")&gt;0,COUNTIF(Z47:BC47,"к"),IF(COUNTIF(Z47:BC47,"о")&gt;0,COUNTIF(Z47:BC47,"о"),IF(COUNTIF(Z47:BC47,"б")&gt;0,COUNTIF(Z47:BC47,"б"),"")))</f>
        <v>13</v>
      </c>
      <c r="BE48" s="94" t="s">
        <v>52</v>
      </c>
      <c r="BF48" s="94"/>
      <c r="BG48" s="9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7">
        <f>IF(COUNTIF(BH47:CM47,"к")&gt;0,COUNTIF(BJ47:CM47,"к"),IF(COUNTIF(BJ47:CM47,"о")&gt;0,COUNTIF(BJ47:CM47,"о"),IF(COUNTIF(BJ47:CM47,"б")&gt;0,COUNTIF(BJ47:CM47,"б"),"")))</f>
        <v>12</v>
      </c>
      <c r="CO48" s="8" t="s">
        <v>52</v>
      </c>
      <c r="CP48" s="8"/>
      <c r="CQ48" s="9"/>
      <c r="CR48" s="7"/>
      <c r="CS48" s="8"/>
      <c r="CT48" s="8"/>
      <c r="CU48" s="8"/>
    </row>
    <row r="49" spans="1:103" s="62" customFormat="1">
      <c r="A49" s="132"/>
      <c r="B49" s="132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63"/>
      <c r="P49" s="63"/>
      <c r="Q49" s="63"/>
      <c r="R49" s="63"/>
      <c r="S49" s="135"/>
      <c r="T49" s="135"/>
      <c r="U49" s="135"/>
      <c r="V49" s="135"/>
      <c r="W49" s="135"/>
      <c r="X49" s="135"/>
      <c r="Y49" s="135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63"/>
      <c r="CW49" s="63"/>
      <c r="CX49" s="63"/>
      <c r="CY49" s="63"/>
    </row>
    <row r="50" spans="1:103" ht="9.9499999999999993" customHeight="1">
      <c r="A50" s="133"/>
      <c r="B50" s="133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S50" s="130"/>
      <c r="T50" s="130"/>
      <c r="U50" s="130"/>
      <c r="V50" s="130"/>
      <c r="W50" s="130"/>
      <c r="X50" s="130"/>
      <c r="Y50" s="130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08"/>
      <c r="CS50" s="108"/>
      <c r="CT50" s="108"/>
      <c r="CU50" s="108"/>
    </row>
    <row r="51" spans="1:103" ht="16.5" customHeight="1">
      <c r="AV51" s="51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3"/>
    </row>
    <row r="52" spans="1:103">
      <c r="A52" s="66" t="s">
        <v>36</v>
      </c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33"/>
      <c r="V52" s="111"/>
      <c r="W52" s="111"/>
      <c r="X52" s="111"/>
      <c r="Y52" s="111"/>
      <c r="Z52" s="111"/>
      <c r="AA52" s="111"/>
      <c r="AB52" s="111"/>
      <c r="AC52" s="111"/>
      <c r="AD52" s="111"/>
      <c r="AE52" s="33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V52" s="34"/>
      <c r="AW52" s="64"/>
      <c r="AX52" s="64"/>
      <c r="AY52" s="64"/>
      <c r="AZ52" s="64"/>
      <c r="BA52" s="35" t="s">
        <v>38</v>
      </c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36"/>
    </row>
    <row r="53" spans="1:103">
      <c r="A53" s="10" t="s">
        <v>37</v>
      </c>
      <c r="J53" s="97" t="s">
        <v>8</v>
      </c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17"/>
      <c r="V53" s="97" t="s">
        <v>0</v>
      </c>
      <c r="W53" s="97"/>
      <c r="X53" s="97"/>
      <c r="Y53" s="97"/>
      <c r="Z53" s="97"/>
      <c r="AA53" s="97"/>
      <c r="AB53" s="97"/>
      <c r="AC53" s="97"/>
      <c r="AD53" s="97"/>
      <c r="AE53" s="17"/>
      <c r="AF53" s="97" t="s">
        <v>1</v>
      </c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V53" s="37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8"/>
    </row>
    <row r="54" spans="1:103">
      <c r="AV54" s="37"/>
      <c r="AW54" s="33" t="s">
        <v>15</v>
      </c>
      <c r="AX54" s="33"/>
      <c r="AY54" s="63"/>
      <c r="AZ54" s="33"/>
      <c r="BA54" s="33"/>
      <c r="BB54" s="33"/>
      <c r="BC54" s="33"/>
      <c r="BD54" s="33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33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33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8"/>
    </row>
    <row r="55" spans="1:103">
      <c r="A55" s="66" t="s">
        <v>15</v>
      </c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33"/>
      <c r="V55" s="111"/>
      <c r="W55" s="111"/>
      <c r="X55" s="111"/>
      <c r="Y55" s="111"/>
      <c r="Z55" s="111"/>
      <c r="AA55" s="111"/>
      <c r="AB55" s="111"/>
      <c r="AC55" s="111"/>
      <c r="AD55" s="111"/>
      <c r="AE55" s="33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V55" s="39"/>
      <c r="AW55" s="40"/>
      <c r="AX55" s="40"/>
      <c r="AY55" s="41"/>
      <c r="AZ55" s="40"/>
      <c r="BA55" s="40"/>
      <c r="BB55" s="40"/>
      <c r="BC55" s="40"/>
      <c r="BD55" s="40"/>
      <c r="BE55" s="97" t="s">
        <v>8</v>
      </c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17"/>
      <c r="BS55" s="97" t="s">
        <v>0</v>
      </c>
      <c r="BT55" s="97"/>
      <c r="BU55" s="97"/>
      <c r="BV55" s="97"/>
      <c r="BW55" s="97"/>
      <c r="BX55" s="97"/>
      <c r="BY55" s="97"/>
      <c r="BZ55" s="97"/>
      <c r="CA55" s="97"/>
      <c r="CB55" s="97"/>
      <c r="CC55" s="17"/>
      <c r="CD55" s="42" t="s">
        <v>1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3"/>
    </row>
    <row r="56" spans="1:103" s="45" customFormat="1" ht="10.5">
      <c r="A56" s="44"/>
      <c r="B56" s="44"/>
      <c r="C56" s="44"/>
      <c r="D56" s="44"/>
      <c r="E56" s="44"/>
      <c r="F56" s="44"/>
      <c r="G56" s="44"/>
      <c r="H56" s="44"/>
      <c r="I56" s="44"/>
      <c r="J56" s="97" t="s">
        <v>8</v>
      </c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17"/>
      <c r="V56" s="97" t="s">
        <v>0</v>
      </c>
      <c r="W56" s="97"/>
      <c r="X56" s="97"/>
      <c r="Y56" s="97"/>
      <c r="Z56" s="97"/>
      <c r="AA56" s="97"/>
      <c r="AB56" s="97"/>
      <c r="AC56" s="97"/>
      <c r="AD56" s="97"/>
      <c r="AE56" s="17"/>
      <c r="AF56" s="97" t="s">
        <v>1</v>
      </c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V56" s="46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8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9"/>
    </row>
    <row r="57" spans="1:103">
      <c r="A57" s="50" t="s">
        <v>2</v>
      </c>
      <c r="B57" s="122"/>
      <c r="C57" s="122"/>
      <c r="D57" s="122"/>
      <c r="E57" s="50" t="s">
        <v>3</v>
      </c>
      <c r="F57" s="122">
        <f>AO15</f>
        <v>8</v>
      </c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50"/>
      <c r="S57" s="122">
        <f>BE15</f>
        <v>2018</v>
      </c>
      <c r="T57" s="122"/>
      <c r="U57" s="122"/>
      <c r="V57" s="122"/>
      <c r="W57" s="50" t="s">
        <v>4</v>
      </c>
      <c r="AV57" s="39"/>
      <c r="AW57" s="50" t="s">
        <v>2</v>
      </c>
      <c r="AX57" s="122"/>
      <c r="AY57" s="122"/>
      <c r="AZ57" s="122"/>
      <c r="BA57" s="50" t="s">
        <v>3</v>
      </c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50"/>
      <c r="BO57" s="122">
        <f>BE15</f>
        <v>2018</v>
      </c>
      <c r="BP57" s="122"/>
      <c r="BQ57" s="122"/>
      <c r="BR57" s="122"/>
      <c r="BS57" s="50" t="s">
        <v>4</v>
      </c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3"/>
    </row>
    <row r="58" spans="1:103" ht="5.0999999999999996" customHeight="1">
      <c r="AV58" s="54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6"/>
    </row>
    <row r="79" spans="16:77">
      <c r="P79" s="87" t="s">
        <v>93</v>
      </c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</row>
    <row r="80" spans="16:77">
      <c r="P80" s="85">
        <v>43160</v>
      </c>
      <c r="Q80" s="85"/>
      <c r="R80" s="85">
        <v>43161</v>
      </c>
      <c r="S80" s="85"/>
      <c r="T80" s="85">
        <v>43162</v>
      </c>
      <c r="U80" s="85"/>
      <c r="V80" s="85">
        <v>43163</v>
      </c>
      <c r="W80" s="85"/>
      <c r="X80" s="85">
        <v>43164</v>
      </c>
      <c r="Y80" s="85"/>
      <c r="Z80" s="85">
        <v>43165</v>
      </c>
      <c r="AA80" s="85"/>
      <c r="AB80" s="85">
        <v>43166</v>
      </c>
      <c r="AC80" s="85"/>
      <c r="AD80" s="85">
        <v>43167</v>
      </c>
      <c r="AE80" s="85"/>
      <c r="AF80" s="85">
        <v>43168</v>
      </c>
      <c r="AG80" s="85"/>
      <c r="AH80" s="85">
        <v>43169</v>
      </c>
      <c r="AI80" s="85"/>
      <c r="AJ80" s="85">
        <v>43170</v>
      </c>
      <c r="AK80" s="85"/>
      <c r="AL80" s="85">
        <v>43171</v>
      </c>
      <c r="AM80" s="85"/>
      <c r="AN80" s="85">
        <v>43172</v>
      </c>
      <c r="AO80" s="85"/>
      <c r="AP80" s="85">
        <v>43173</v>
      </c>
      <c r="AQ80" s="85"/>
      <c r="AR80" s="85">
        <v>43174</v>
      </c>
      <c r="AS80" s="85"/>
      <c r="AT80" s="81">
        <v>43328</v>
      </c>
      <c r="AU80" s="81"/>
      <c r="AV80" s="81">
        <v>43329</v>
      </c>
      <c r="AW80" s="81"/>
      <c r="AX80" s="81">
        <v>43330</v>
      </c>
      <c r="AY80" s="81"/>
      <c r="AZ80" s="81">
        <v>43331</v>
      </c>
      <c r="BA80" s="81"/>
      <c r="BB80" s="81">
        <v>43332</v>
      </c>
      <c r="BC80" s="81"/>
      <c r="BD80" s="81">
        <v>43333</v>
      </c>
      <c r="BE80" s="81"/>
      <c r="BF80" s="81">
        <v>43334</v>
      </c>
      <c r="BG80" s="81"/>
      <c r="BH80" s="81">
        <v>43335</v>
      </c>
      <c r="BI80" s="81"/>
      <c r="BJ80" s="81">
        <v>43336</v>
      </c>
      <c r="BK80" s="81"/>
      <c r="BL80" s="81">
        <v>43337</v>
      </c>
      <c r="BM80" s="81"/>
      <c r="BN80" s="81">
        <v>43338</v>
      </c>
      <c r="BO80" s="81"/>
      <c r="BP80" s="81">
        <v>43339</v>
      </c>
      <c r="BQ80" s="81"/>
      <c r="BR80" s="81">
        <v>43340</v>
      </c>
      <c r="BS80" s="81"/>
      <c r="BT80" s="81">
        <v>43341</v>
      </c>
      <c r="BU80" s="81"/>
      <c r="BV80" s="81">
        <v>43342</v>
      </c>
      <c r="BW80" s="81"/>
      <c r="BX80" s="81">
        <v>43343</v>
      </c>
      <c r="BY80" s="81"/>
    </row>
    <row r="81" spans="4:77" ht="12.75" customHeight="1">
      <c r="D81" s="82" t="s">
        <v>99</v>
      </c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4"/>
      <c r="P81" s="125" t="s">
        <v>52</v>
      </c>
      <c r="Q81" s="126"/>
      <c r="R81" s="125" t="s">
        <v>52</v>
      </c>
      <c r="S81" s="126"/>
      <c r="T81" s="125" t="s">
        <v>52</v>
      </c>
      <c r="U81" s="126"/>
      <c r="V81" s="125" t="s">
        <v>52</v>
      </c>
      <c r="W81" s="126"/>
      <c r="X81" s="125" t="s">
        <v>52</v>
      </c>
      <c r="Y81" s="126"/>
      <c r="Z81" s="125" t="s">
        <v>52</v>
      </c>
      <c r="AA81" s="126"/>
      <c r="AB81" s="125" t="s">
        <v>52</v>
      </c>
      <c r="AC81" s="126"/>
      <c r="AD81" s="125" t="s">
        <v>52</v>
      </c>
      <c r="AE81" s="126"/>
      <c r="AF81" s="125" t="s">
        <v>52</v>
      </c>
      <c r="AG81" s="126"/>
      <c r="AH81" s="125" t="s">
        <v>52</v>
      </c>
      <c r="AI81" s="126"/>
      <c r="AJ81" s="125" t="s">
        <v>52</v>
      </c>
      <c r="AK81" s="126"/>
      <c r="AL81" s="125" t="s">
        <v>52</v>
      </c>
      <c r="AM81" s="126"/>
      <c r="AN81" s="125" t="s">
        <v>52</v>
      </c>
      <c r="AO81" s="126"/>
      <c r="AP81" s="125" t="s">
        <v>52</v>
      </c>
      <c r="AQ81" s="126"/>
      <c r="AR81" s="125"/>
      <c r="AS81" s="126"/>
      <c r="AT81" s="127" t="s">
        <v>52</v>
      </c>
      <c r="AU81" s="128"/>
      <c r="AV81" s="127" t="s">
        <v>52</v>
      </c>
      <c r="AW81" s="128"/>
      <c r="AX81" s="127" t="s">
        <v>52</v>
      </c>
      <c r="AY81" s="128"/>
      <c r="AZ81" s="127" t="s">
        <v>52</v>
      </c>
      <c r="BA81" s="128"/>
      <c r="BB81" s="127" t="s">
        <v>52</v>
      </c>
      <c r="BC81" s="128"/>
      <c r="BD81" s="127" t="s">
        <v>52</v>
      </c>
      <c r="BE81" s="128"/>
      <c r="BF81" s="127" t="s">
        <v>52</v>
      </c>
      <c r="BG81" s="128"/>
      <c r="BH81" s="127" t="s">
        <v>52</v>
      </c>
      <c r="BI81" s="128"/>
      <c r="BJ81" s="127" t="s">
        <v>52</v>
      </c>
      <c r="BK81" s="128"/>
      <c r="BL81" s="127" t="s">
        <v>52</v>
      </c>
      <c r="BM81" s="128"/>
      <c r="BN81" s="127" t="s">
        <v>52</v>
      </c>
      <c r="BO81" s="128"/>
      <c r="BP81" s="127" t="s">
        <v>52</v>
      </c>
      <c r="BQ81" s="128"/>
      <c r="BR81" s="127" t="s">
        <v>52</v>
      </c>
      <c r="BS81" s="128"/>
      <c r="BT81" s="127" t="s">
        <v>52</v>
      </c>
      <c r="BU81" s="128"/>
      <c r="BV81" s="127" t="s">
        <v>79</v>
      </c>
      <c r="BW81" s="128"/>
      <c r="BX81" s="128"/>
      <c r="BY81" s="128"/>
    </row>
    <row r="82" spans="4:77" ht="12.75" customHeight="1">
      <c r="D82" s="70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2"/>
      <c r="P82" s="85">
        <v>43160</v>
      </c>
      <c r="Q82" s="85"/>
      <c r="R82" s="85">
        <v>43161</v>
      </c>
      <c r="S82" s="85"/>
      <c r="T82" s="85">
        <v>43162</v>
      </c>
      <c r="U82" s="85"/>
      <c r="V82" s="85">
        <v>43163</v>
      </c>
      <c r="W82" s="85"/>
      <c r="X82" s="85">
        <v>43164</v>
      </c>
      <c r="Y82" s="85"/>
      <c r="Z82" s="85">
        <v>43165</v>
      </c>
      <c r="AA82" s="85"/>
      <c r="AB82" s="85">
        <v>43166</v>
      </c>
      <c r="AC82" s="85"/>
      <c r="AD82" s="85">
        <v>43167</v>
      </c>
      <c r="AE82" s="85"/>
      <c r="AF82" s="85">
        <v>43168</v>
      </c>
      <c r="AG82" s="85"/>
      <c r="AH82" s="85">
        <v>43169</v>
      </c>
      <c r="AI82" s="85"/>
      <c r="AJ82" s="85">
        <v>43170</v>
      </c>
      <c r="AK82" s="85"/>
      <c r="AL82" s="85">
        <v>43171</v>
      </c>
      <c r="AM82" s="85"/>
      <c r="AN82" s="85">
        <v>43172</v>
      </c>
      <c r="AO82" s="85"/>
      <c r="AP82" s="85">
        <v>43173</v>
      </c>
      <c r="AQ82" s="85"/>
      <c r="AR82" s="85">
        <v>43174</v>
      </c>
      <c r="AS82" s="85"/>
      <c r="AT82" s="81">
        <v>43328</v>
      </c>
      <c r="AU82" s="81"/>
      <c r="AV82" s="81">
        <v>43329</v>
      </c>
      <c r="AW82" s="81"/>
      <c r="AX82" s="81">
        <v>43330</v>
      </c>
      <c r="AY82" s="81"/>
      <c r="AZ82" s="81">
        <v>43331</v>
      </c>
      <c r="BA82" s="81"/>
      <c r="BB82" s="81">
        <v>43332</v>
      </c>
      <c r="BC82" s="81"/>
      <c r="BD82" s="81">
        <v>43333</v>
      </c>
      <c r="BE82" s="81"/>
      <c r="BF82" s="81">
        <v>43334</v>
      </c>
      <c r="BG82" s="81"/>
      <c r="BH82" s="81">
        <v>43335</v>
      </c>
      <c r="BI82" s="81"/>
      <c r="BJ82" s="81">
        <v>43336</v>
      </c>
      <c r="BK82" s="81"/>
      <c r="BL82" s="81">
        <v>43337</v>
      </c>
      <c r="BM82" s="81"/>
      <c r="BN82" s="81">
        <v>43338</v>
      </c>
      <c r="BO82" s="81"/>
      <c r="BP82" s="81">
        <v>43339</v>
      </c>
      <c r="BQ82" s="81"/>
      <c r="BR82" s="81">
        <v>43340</v>
      </c>
      <c r="BS82" s="81"/>
      <c r="BT82" s="81">
        <v>43341</v>
      </c>
      <c r="BU82" s="81"/>
      <c r="BV82" s="81">
        <v>43342</v>
      </c>
      <c r="BW82" s="81"/>
      <c r="BX82" s="81">
        <v>43343</v>
      </c>
      <c r="BY82" s="81"/>
    </row>
    <row r="83" spans="4:77">
      <c r="D83" s="82" t="s">
        <v>100</v>
      </c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4"/>
      <c r="P83" s="125" t="s">
        <v>52</v>
      </c>
      <c r="Q83" s="126"/>
      <c r="R83" s="125" t="s">
        <v>52</v>
      </c>
      <c r="S83" s="126"/>
      <c r="T83" s="125" t="s">
        <v>52</v>
      </c>
      <c r="U83" s="126"/>
      <c r="V83" s="125" t="s">
        <v>52</v>
      </c>
      <c r="W83" s="126"/>
      <c r="X83" s="125" t="s">
        <v>52</v>
      </c>
      <c r="Y83" s="126"/>
      <c r="Z83" s="125" t="s">
        <v>52</v>
      </c>
      <c r="AA83" s="126"/>
      <c r="AB83" s="125" t="s">
        <v>52</v>
      </c>
      <c r="AC83" s="126"/>
      <c r="AD83" s="125" t="s">
        <v>52</v>
      </c>
      <c r="AE83" s="126"/>
      <c r="AF83" s="125" t="s">
        <v>52</v>
      </c>
      <c r="AG83" s="126"/>
      <c r="AH83" s="125" t="s">
        <v>52</v>
      </c>
      <c r="AI83" s="126"/>
      <c r="AJ83" s="125" t="s">
        <v>52</v>
      </c>
      <c r="AK83" s="126"/>
      <c r="AL83" s="125" t="s">
        <v>52</v>
      </c>
      <c r="AM83" s="126"/>
      <c r="AN83" s="125" t="s">
        <v>52</v>
      </c>
      <c r="AO83" s="126"/>
      <c r="AP83" s="125" t="s">
        <v>52</v>
      </c>
      <c r="AQ83" s="126"/>
      <c r="AR83" s="125" t="s">
        <v>52</v>
      </c>
      <c r="AS83" s="126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</row>
    <row r="84" spans="4:77"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</row>
    <row r="85" spans="4:77"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</row>
    <row r="86" spans="4:77">
      <c r="D86" s="69"/>
      <c r="E86" s="69"/>
      <c r="F86" s="69"/>
      <c r="G86" s="69"/>
      <c r="H86" s="69"/>
      <c r="I86" s="69"/>
      <c r="J86" s="7" t="s">
        <v>45</v>
      </c>
      <c r="K86" s="8"/>
      <c r="L86" s="9"/>
      <c r="M86" s="80" t="s">
        <v>44</v>
      </c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</row>
    <row r="87" spans="4:77">
      <c r="D87" s="69"/>
      <c r="E87" s="69"/>
      <c r="F87" s="69"/>
      <c r="G87" s="69"/>
      <c r="H87" s="69"/>
      <c r="I87" s="69"/>
      <c r="J87" s="7" t="s">
        <v>48</v>
      </c>
      <c r="K87" s="8"/>
      <c r="L87" s="9"/>
      <c r="M87" s="77" t="s">
        <v>46</v>
      </c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</row>
    <row r="88" spans="4:77">
      <c r="D88" s="69"/>
      <c r="E88" s="69"/>
      <c r="F88" s="69"/>
      <c r="G88" s="69"/>
      <c r="H88" s="69"/>
      <c r="I88" s="69"/>
      <c r="J88" s="7" t="s">
        <v>49</v>
      </c>
      <c r="K88" s="8"/>
      <c r="L88" s="9"/>
      <c r="M88" s="80" t="s">
        <v>47</v>
      </c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</row>
    <row r="89" spans="4:77">
      <c r="D89" s="69"/>
      <c r="E89" s="69"/>
      <c r="F89" s="69"/>
      <c r="G89" s="69"/>
      <c r="H89" s="69"/>
      <c r="I89" s="69"/>
      <c r="J89" s="7" t="s">
        <v>52</v>
      </c>
      <c r="K89" s="8"/>
      <c r="L89" s="9"/>
      <c r="M89" s="80" t="s">
        <v>50</v>
      </c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</row>
    <row r="90" spans="4:77">
      <c r="J90" s="7" t="s">
        <v>55</v>
      </c>
      <c r="K90" s="8"/>
      <c r="L90" s="9"/>
      <c r="M90" s="80" t="s">
        <v>51</v>
      </c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</row>
    <row r="91" spans="4:77">
      <c r="J91" s="7" t="s">
        <v>54</v>
      </c>
      <c r="K91" s="8"/>
      <c r="L91" s="9"/>
      <c r="M91" s="77" t="s">
        <v>53</v>
      </c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</row>
    <row r="92" spans="4:77">
      <c r="J92" s="7" t="s">
        <v>57</v>
      </c>
      <c r="K92" s="8"/>
      <c r="L92" s="9"/>
      <c r="M92" s="78" t="s">
        <v>56</v>
      </c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</row>
    <row r="93" spans="4:77">
      <c r="J93" s="7" t="s">
        <v>59</v>
      </c>
      <c r="K93" s="8"/>
      <c r="L93" s="9"/>
      <c r="M93" s="78" t="s">
        <v>58</v>
      </c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</row>
    <row r="94" spans="4:77">
      <c r="J94" s="7" t="s">
        <v>61</v>
      </c>
      <c r="K94" s="8"/>
      <c r="L94" s="9"/>
      <c r="M94" s="79" t="s">
        <v>60</v>
      </c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</row>
    <row r="95" spans="4:77">
      <c r="J95" s="7" t="s">
        <v>63</v>
      </c>
      <c r="K95" s="8"/>
      <c r="L95" s="9"/>
      <c r="M95" s="78" t="s">
        <v>62</v>
      </c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</row>
    <row r="96" spans="4:77">
      <c r="J96" s="7" t="s">
        <v>65</v>
      </c>
      <c r="K96" s="8"/>
      <c r="L96" s="9"/>
      <c r="M96" s="78" t="s">
        <v>64</v>
      </c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</row>
    <row r="97" spans="10:43">
      <c r="J97" s="7" t="s">
        <v>67</v>
      </c>
      <c r="K97" s="8"/>
      <c r="L97" s="9"/>
      <c r="M97" s="78" t="s">
        <v>66</v>
      </c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</row>
    <row r="98" spans="10:43">
      <c r="J98" s="7" t="s">
        <v>69</v>
      </c>
      <c r="K98" s="8"/>
      <c r="L98" s="9"/>
      <c r="M98" s="78" t="s">
        <v>68</v>
      </c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</row>
    <row r="99" spans="10:43">
      <c r="J99" s="7" t="s">
        <v>71</v>
      </c>
      <c r="K99" s="8"/>
      <c r="L99" s="9"/>
      <c r="M99" s="78" t="s">
        <v>70</v>
      </c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</row>
    <row r="100" spans="10:43">
      <c r="J100" s="7" t="s">
        <v>74</v>
      </c>
      <c r="K100" s="8"/>
      <c r="L100" s="9"/>
      <c r="M100" s="78" t="s">
        <v>72</v>
      </c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</row>
    <row r="101" spans="10:43">
      <c r="J101" s="7" t="s">
        <v>75</v>
      </c>
      <c r="K101" s="8"/>
      <c r="L101" s="9"/>
      <c r="M101" s="79" t="s">
        <v>73</v>
      </c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</row>
    <row r="102" spans="10:43">
      <c r="J102" s="7" t="s">
        <v>78</v>
      </c>
      <c r="K102" s="8"/>
      <c r="L102" s="9"/>
      <c r="M102" s="78" t="s">
        <v>76</v>
      </c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</row>
    <row r="103" spans="10:43">
      <c r="J103" s="7" t="s">
        <v>79</v>
      </c>
      <c r="K103" s="8"/>
      <c r="L103" s="9"/>
      <c r="M103" s="78" t="s">
        <v>77</v>
      </c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</row>
  </sheetData>
  <mergeCells count="727">
    <mergeCell ref="BE46:BF46"/>
    <mergeCell ref="P79:BY79"/>
    <mergeCell ref="BH82:BI82"/>
    <mergeCell ref="BJ82:BK82"/>
    <mergeCell ref="BL82:BM82"/>
    <mergeCell ref="BN82:BO82"/>
    <mergeCell ref="BP82:BQ82"/>
    <mergeCell ref="BR82:BS82"/>
    <mergeCell ref="AD83:AE83"/>
    <mergeCell ref="AF83:AG83"/>
    <mergeCell ref="AH83:AI83"/>
    <mergeCell ref="AJ83:AK83"/>
    <mergeCell ref="AL83:AM83"/>
    <mergeCell ref="AN83:AO83"/>
    <mergeCell ref="BL80:BM80"/>
    <mergeCell ref="BN80:BO80"/>
    <mergeCell ref="BP80:BQ80"/>
    <mergeCell ref="BR80:BS80"/>
    <mergeCell ref="BT80:BU80"/>
    <mergeCell ref="BV80:BW80"/>
    <mergeCell ref="BX80:BY80"/>
    <mergeCell ref="P82:Q82"/>
    <mergeCell ref="R82:S82"/>
    <mergeCell ref="T82:U82"/>
    <mergeCell ref="AT82:AU82"/>
    <mergeCell ref="AV82:AW82"/>
    <mergeCell ref="AT80:AU80"/>
    <mergeCell ref="AV80:AW80"/>
    <mergeCell ref="AX80:AY80"/>
    <mergeCell ref="AZ80:BA80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BB80:BC80"/>
    <mergeCell ref="BD80:BE80"/>
    <mergeCell ref="BF80:BG80"/>
    <mergeCell ref="BH80:BI80"/>
    <mergeCell ref="BJ80:BK80"/>
    <mergeCell ref="AJ80:AK80"/>
    <mergeCell ref="AL80:AM80"/>
    <mergeCell ref="AN80:AO80"/>
    <mergeCell ref="AP80:AQ80"/>
    <mergeCell ref="AR80:AS80"/>
    <mergeCell ref="D81:O81"/>
    <mergeCell ref="D83:O83"/>
    <mergeCell ref="R80:S80"/>
    <mergeCell ref="T80:U80"/>
    <mergeCell ref="V80:W80"/>
    <mergeCell ref="X80:Y80"/>
    <mergeCell ref="Z80:AA80"/>
    <mergeCell ref="AB80:AC80"/>
    <mergeCell ref="AD80:AE80"/>
    <mergeCell ref="AF80:AG80"/>
    <mergeCell ref="AH80:AI80"/>
    <mergeCell ref="AN81:AO81"/>
    <mergeCell ref="AP81:AQ81"/>
    <mergeCell ref="AR81:AS81"/>
    <mergeCell ref="P83:Q83"/>
    <mergeCell ref="R83:S83"/>
    <mergeCell ref="T83:U83"/>
    <mergeCell ref="V83:W83"/>
    <mergeCell ref="X83:Y83"/>
    <mergeCell ref="Z83:AA83"/>
    <mergeCell ref="AB83:AC83"/>
    <mergeCell ref="AB81:AC81"/>
    <mergeCell ref="AD81:AE81"/>
    <mergeCell ref="AF81:AG81"/>
    <mergeCell ref="AH81:AI81"/>
    <mergeCell ref="AJ81:AK81"/>
    <mergeCell ref="AP83:AQ83"/>
    <mergeCell ref="AR83:AS83"/>
    <mergeCell ref="AN82:AO82"/>
    <mergeCell ref="AP82:AQ82"/>
    <mergeCell ref="AR82:AS82"/>
    <mergeCell ref="BT81:BU81"/>
    <mergeCell ref="BV81:BW81"/>
    <mergeCell ref="BX81:BY81"/>
    <mergeCell ref="AT83:AU83"/>
    <mergeCell ref="AV83:AW83"/>
    <mergeCell ref="AX83:AY83"/>
    <mergeCell ref="AZ83:BA83"/>
    <mergeCell ref="BB83:BC83"/>
    <mergeCell ref="BD83:BE83"/>
    <mergeCell ref="BF83:BG83"/>
    <mergeCell ref="BH83:BI83"/>
    <mergeCell ref="BJ83:BK83"/>
    <mergeCell ref="BL83:BM83"/>
    <mergeCell ref="BN83:BO83"/>
    <mergeCell ref="BP83:BQ83"/>
    <mergeCell ref="BR83:BS83"/>
    <mergeCell ref="BT83:BU83"/>
    <mergeCell ref="BV83:BW83"/>
    <mergeCell ref="BX83:BY83"/>
    <mergeCell ref="AX82:AY82"/>
    <mergeCell ref="AZ82:BA82"/>
    <mergeCell ref="BB82:BC82"/>
    <mergeCell ref="BD82:BE82"/>
    <mergeCell ref="BF82:BG82"/>
    <mergeCell ref="BT82:BU82"/>
    <mergeCell ref="BV82:BW82"/>
    <mergeCell ref="BX82:BY82"/>
    <mergeCell ref="BU7:CG7"/>
    <mergeCell ref="CI7:CU7"/>
    <mergeCell ref="BR8:BW8"/>
    <mergeCell ref="CE8:CH8"/>
    <mergeCell ref="AR11:BC11"/>
    <mergeCell ref="A12:CI13"/>
    <mergeCell ref="CJ13:CU13"/>
    <mergeCell ref="AI15:AJ15"/>
    <mergeCell ref="Q17:BV17"/>
    <mergeCell ref="CJ17:CU17"/>
    <mergeCell ref="Q18:BV18"/>
    <mergeCell ref="CJ18:CU18"/>
    <mergeCell ref="V19:BQ19"/>
    <mergeCell ref="CJ19:CU19"/>
    <mergeCell ref="CJ14:CU14"/>
    <mergeCell ref="AK15:AM15"/>
    <mergeCell ref="AO15:BC15"/>
    <mergeCell ref="BE15:BH15"/>
    <mergeCell ref="CO15:CQ15"/>
    <mergeCell ref="Q16:BV16"/>
    <mergeCell ref="CJ16:CU16"/>
    <mergeCell ref="A21:BP21"/>
    <mergeCell ref="A23:AE23"/>
    <mergeCell ref="AF23:AH23"/>
    <mergeCell ref="AI23:BM23"/>
    <mergeCell ref="BN23:BP23"/>
    <mergeCell ref="A24:AE24"/>
    <mergeCell ref="AF24:AH24"/>
    <mergeCell ref="AI24:BM24"/>
    <mergeCell ref="BN24:BP24"/>
    <mergeCell ref="A27:AE27"/>
    <mergeCell ref="AF27:AH27"/>
    <mergeCell ref="AI27:BM27"/>
    <mergeCell ref="BN27:BP27"/>
    <mergeCell ref="A28:AE28"/>
    <mergeCell ref="AF28:AH28"/>
    <mergeCell ref="AI28:BM28"/>
    <mergeCell ref="BN28:BP28"/>
    <mergeCell ref="A25:AE25"/>
    <mergeCell ref="AF25:AH25"/>
    <mergeCell ref="AI25:BM25"/>
    <mergeCell ref="BN25:BP25"/>
    <mergeCell ref="A26:AE26"/>
    <mergeCell ref="AF26:AH26"/>
    <mergeCell ref="AI26:BM26"/>
    <mergeCell ref="BN26:BP26"/>
    <mergeCell ref="A31:AE31"/>
    <mergeCell ref="AF31:AH31"/>
    <mergeCell ref="AI31:BM31"/>
    <mergeCell ref="BN31:BP31"/>
    <mergeCell ref="A32:AE32"/>
    <mergeCell ref="AF32:AH32"/>
    <mergeCell ref="AI32:BM32"/>
    <mergeCell ref="BN32:BP32"/>
    <mergeCell ref="A29:AE29"/>
    <mergeCell ref="AF29:AH29"/>
    <mergeCell ref="AI29:BM29"/>
    <mergeCell ref="BN29:BP29"/>
    <mergeCell ref="A30:AE30"/>
    <mergeCell ref="AF30:AH30"/>
    <mergeCell ref="AI30:BM30"/>
    <mergeCell ref="BN30:BP30"/>
    <mergeCell ref="A36:N36"/>
    <mergeCell ref="S36:Y36"/>
    <mergeCell ref="Z36:CU36"/>
    <mergeCell ref="A37:N37"/>
    <mergeCell ref="S37:Y37"/>
    <mergeCell ref="Z37:AA37"/>
    <mergeCell ref="AB37:AC37"/>
    <mergeCell ref="AD37:AE37"/>
    <mergeCell ref="AF37:AG37"/>
    <mergeCell ref="AH37:AI37"/>
    <mergeCell ref="CN37:CQ37"/>
    <mergeCell ref="CR37:CU37"/>
    <mergeCell ref="CD37:CE37"/>
    <mergeCell ref="CF37:CG37"/>
    <mergeCell ref="A38:N38"/>
    <mergeCell ref="S38:Y38"/>
    <mergeCell ref="Z38:AA38"/>
    <mergeCell ref="AB38:AC38"/>
    <mergeCell ref="AD38:AE38"/>
    <mergeCell ref="BV37:BW37"/>
    <mergeCell ref="BX37:BY37"/>
    <mergeCell ref="BZ37:CA37"/>
    <mergeCell ref="CB37:CC37"/>
    <mergeCell ref="BJ37:BK37"/>
    <mergeCell ref="BL37:BM37"/>
    <mergeCell ref="BN37:BO37"/>
    <mergeCell ref="BP37:BQ37"/>
    <mergeCell ref="BR37:BS37"/>
    <mergeCell ref="BT37:BU37"/>
    <mergeCell ref="AV37:AW37"/>
    <mergeCell ref="AX37:AY37"/>
    <mergeCell ref="AZ37:BA37"/>
    <mergeCell ref="BB37:BC37"/>
    <mergeCell ref="BD37:BG37"/>
    <mergeCell ref="AF38:AG38"/>
    <mergeCell ref="AH38:AI38"/>
    <mergeCell ref="AJ38:AK38"/>
    <mergeCell ref="AL38:AM38"/>
    <mergeCell ref="AN38:AO38"/>
    <mergeCell ref="AP38:AQ38"/>
    <mergeCell ref="CH37:CI37"/>
    <mergeCell ref="CJ37:CK37"/>
    <mergeCell ref="CL37:CM37"/>
    <mergeCell ref="BH37:BI37"/>
    <mergeCell ref="AJ37:AK37"/>
    <mergeCell ref="AL37:AM37"/>
    <mergeCell ref="AN37:AO37"/>
    <mergeCell ref="AP37:AQ37"/>
    <mergeCell ref="AR37:AS37"/>
    <mergeCell ref="AT37:AU37"/>
    <mergeCell ref="BJ38:BK38"/>
    <mergeCell ref="BL38:BM38"/>
    <mergeCell ref="BN38:BO38"/>
    <mergeCell ref="BP38:BQ38"/>
    <mergeCell ref="AR38:AS38"/>
    <mergeCell ref="AT38:AU38"/>
    <mergeCell ref="AV38:AW38"/>
    <mergeCell ref="AX38:AY38"/>
    <mergeCell ref="AZ38:BA38"/>
    <mergeCell ref="BB38:BC38"/>
    <mergeCell ref="CR38:CU38"/>
    <mergeCell ref="A39:N39"/>
    <mergeCell ref="S39:Y39"/>
    <mergeCell ref="Z39:AA39"/>
    <mergeCell ref="AB39:AC39"/>
    <mergeCell ref="AD39:AE39"/>
    <mergeCell ref="AF39:AG39"/>
    <mergeCell ref="AH39:AI39"/>
    <mergeCell ref="AJ39:AK39"/>
    <mergeCell ref="AL39:AM39"/>
    <mergeCell ref="CD38:CE38"/>
    <mergeCell ref="CF38:CG38"/>
    <mergeCell ref="CH38:CI38"/>
    <mergeCell ref="CJ38:CK38"/>
    <mergeCell ref="CL38:CM38"/>
    <mergeCell ref="CN38:CQ38"/>
    <mergeCell ref="BR38:BS38"/>
    <mergeCell ref="BT38:BU38"/>
    <mergeCell ref="BV38:BW38"/>
    <mergeCell ref="BX38:BY38"/>
    <mergeCell ref="BZ38:CA38"/>
    <mergeCell ref="CB38:CC38"/>
    <mergeCell ref="BD38:BG38"/>
    <mergeCell ref="BH38:BI38"/>
    <mergeCell ref="BD39:BG39"/>
    <mergeCell ref="BH39:BI39"/>
    <mergeCell ref="BJ39:BK39"/>
    <mergeCell ref="BL39:BM39"/>
    <mergeCell ref="AN39:AO39"/>
    <mergeCell ref="AP39:AQ39"/>
    <mergeCell ref="AR39:AS39"/>
    <mergeCell ref="AT39:AU39"/>
    <mergeCell ref="AV39:AW39"/>
    <mergeCell ref="AX39:AY39"/>
    <mergeCell ref="CL39:CM39"/>
    <mergeCell ref="CN39:CQ39"/>
    <mergeCell ref="CR39:CU39"/>
    <mergeCell ref="A40:N40"/>
    <mergeCell ref="S40:Y40"/>
    <mergeCell ref="Z40:AA40"/>
    <mergeCell ref="AB40:AC40"/>
    <mergeCell ref="AD40:AE40"/>
    <mergeCell ref="AF40:AG40"/>
    <mergeCell ref="AH40:AI40"/>
    <mergeCell ref="BZ39:CA39"/>
    <mergeCell ref="CB39:CC39"/>
    <mergeCell ref="CD39:CE39"/>
    <mergeCell ref="CF39:CG39"/>
    <mergeCell ref="CH39:CI39"/>
    <mergeCell ref="CJ39:CK39"/>
    <mergeCell ref="BN39:BO39"/>
    <mergeCell ref="BP39:BQ39"/>
    <mergeCell ref="BR39:BS39"/>
    <mergeCell ref="BT39:BU39"/>
    <mergeCell ref="BV39:BW39"/>
    <mergeCell ref="BX39:BY39"/>
    <mergeCell ref="AZ39:BA39"/>
    <mergeCell ref="BB39:BC39"/>
    <mergeCell ref="CN40:CQ40"/>
    <mergeCell ref="CR40:CU40"/>
    <mergeCell ref="CH40:CI40"/>
    <mergeCell ref="CJ40:CK40"/>
    <mergeCell ref="CL40:CM40"/>
    <mergeCell ref="AP40:AQ40"/>
    <mergeCell ref="A41:N41"/>
    <mergeCell ref="S41:Y41"/>
    <mergeCell ref="Z41:AA41"/>
    <mergeCell ref="AB41:AC41"/>
    <mergeCell ref="AD41:AE41"/>
    <mergeCell ref="BV40:BW40"/>
    <mergeCell ref="BX40:BY40"/>
    <mergeCell ref="BZ40:CA40"/>
    <mergeCell ref="CB40:CC40"/>
    <mergeCell ref="CD40:CE40"/>
    <mergeCell ref="CF40:CG40"/>
    <mergeCell ref="BJ40:BK40"/>
    <mergeCell ref="BL40:BM40"/>
    <mergeCell ref="BN40:BO40"/>
    <mergeCell ref="BP40:BQ40"/>
    <mergeCell ref="BR40:BS40"/>
    <mergeCell ref="BT40:BU40"/>
    <mergeCell ref="AV40:AW40"/>
    <mergeCell ref="BH40:BI40"/>
    <mergeCell ref="AJ40:AK40"/>
    <mergeCell ref="AL40:AM40"/>
    <mergeCell ref="AN40:AO40"/>
    <mergeCell ref="AR40:AS40"/>
    <mergeCell ref="AT40:AU40"/>
    <mergeCell ref="BJ41:BK41"/>
    <mergeCell ref="BL41:BM41"/>
    <mergeCell ref="BN41:BO41"/>
    <mergeCell ref="AX40:AY40"/>
    <mergeCell ref="AZ40:BA40"/>
    <mergeCell ref="BB40:BC40"/>
    <mergeCell ref="BD40:BG40"/>
    <mergeCell ref="AJ41:AK41"/>
    <mergeCell ref="AL41:AM41"/>
    <mergeCell ref="AN41:AO41"/>
    <mergeCell ref="AP41:AQ41"/>
    <mergeCell ref="S42:Y42"/>
    <mergeCell ref="Z42:AA42"/>
    <mergeCell ref="AB42:AC42"/>
    <mergeCell ref="AD42:AE42"/>
    <mergeCell ref="AF42:AG42"/>
    <mergeCell ref="AH42:AI42"/>
    <mergeCell ref="AJ42:AK42"/>
    <mergeCell ref="AL42:AM42"/>
    <mergeCell ref="CD41:CE41"/>
    <mergeCell ref="BR41:BS41"/>
    <mergeCell ref="AF41:AG41"/>
    <mergeCell ref="AH41:AI41"/>
    <mergeCell ref="BD41:BG41"/>
    <mergeCell ref="BH41:BI41"/>
    <mergeCell ref="BD42:BG42"/>
    <mergeCell ref="BH42:BI42"/>
    <mergeCell ref="BJ42:BK42"/>
    <mergeCell ref="BL42:BM42"/>
    <mergeCell ref="BP41:BQ41"/>
    <mergeCell ref="AR41:AS41"/>
    <mergeCell ref="AT41:AU41"/>
    <mergeCell ref="AV41:AW41"/>
    <mergeCell ref="AX41:AY41"/>
    <mergeCell ref="AZ41:BA41"/>
    <mergeCell ref="BB41:BC41"/>
    <mergeCell ref="CL42:CM42"/>
    <mergeCell ref="CN42:CQ42"/>
    <mergeCell ref="CR42:CU42"/>
    <mergeCell ref="CD42:CE42"/>
    <mergeCell ref="CF42:CG42"/>
    <mergeCell ref="CH42:CI42"/>
    <mergeCell ref="CJ42:CK42"/>
    <mergeCell ref="BT41:BU41"/>
    <mergeCell ref="BV41:BW41"/>
    <mergeCell ref="BX41:BY41"/>
    <mergeCell ref="BZ41:CA41"/>
    <mergeCell ref="CB41:CC41"/>
    <mergeCell ref="CR41:CU41"/>
    <mergeCell ref="CF41:CG41"/>
    <mergeCell ref="CH41:CI41"/>
    <mergeCell ref="CJ41:CK41"/>
    <mergeCell ref="CL41:CM41"/>
    <mergeCell ref="CN41:CQ41"/>
    <mergeCell ref="A43:N43"/>
    <mergeCell ref="S43:Y43"/>
    <mergeCell ref="Z43:AA43"/>
    <mergeCell ref="AB43:AC43"/>
    <mergeCell ref="AD43:AE43"/>
    <mergeCell ref="AF43:AG43"/>
    <mergeCell ref="AH43:AI43"/>
    <mergeCell ref="BZ42:CA42"/>
    <mergeCell ref="CB42:CC42"/>
    <mergeCell ref="BN42:BO42"/>
    <mergeCell ref="BP42:BQ42"/>
    <mergeCell ref="BR42:BS42"/>
    <mergeCell ref="BT42:BU42"/>
    <mergeCell ref="BV42:BW42"/>
    <mergeCell ref="BX42:BY42"/>
    <mergeCell ref="AZ42:BA42"/>
    <mergeCell ref="BB42:BC42"/>
    <mergeCell ref="AN42:AO42"/>
    <mergeCell ref="AP42:AQ42"/>
    <mergeCell ref="AR42:AS42"/>
    <mergeCell ref="AT42:AU42"/>
    <mergeCell ref="AV42:AW42"/>
    <mergeCell ref="AX42:AY42"/>
    <mergeCell ref="A42:N42"/>
    <mergeCell ref="CN43:CQ43"/>
    <mergeCell ref="CR43:CU43"/>
    <mergeCell ref="A44:N44"/>
    <mergeCell ref="S44:Y44"/>
    <mergeCell ref="Z44:AA44"/>
    <mergeCell ref="AB44:AC44"/>
    <mergeCell ref="AD44:AE44"/>
    <mergeCell ref="BV43:BW43"/>
    <mergeCell ref="BX43:BY43"/>
    <mergeCell ref="BZ43:CA43"/>
    <mergeCell ref="CB43:CC43"/>
    <mergeCell ref="CD43:CE43"/>
    <mergeCell ref="CF43:CG43"/>
    <mergeCell ref="BJ43:BK43"/>
    <mergeCell ref="BL43:BM43"/>
    <mergeCell ref="BN43:BO43"/>
    <mergeCell ref="BP43:BQ43"/>
    <mergeCell ref="BR43:BS43"/>
    <mergeCell ref="BT43:BU43"/>
    <mergeCell ref="AV43:AW43"/>
    <mergeCell ref="AX43:AY43"/>
    <mergeCell ref="AZ43:BA43"/>
    <mergeCell ref="BB43:BC43"/>
    <mergeCell ref="BD43:BG43"/>
    <mergeCell ref="AJ44:AK44"/>
    <mergeCell ref="AL44:AM44"/>
    <mergeCell ref="AN44:AO44"/>
    <mergeCell ref="AP44:AQ44"/>
    <mergeCell ref="CH43:CI43"/>
    <mergeCell ref="CJ43:CK43"/>
    <mergeCell ref="CL43:CM43"/>
    <mergeCell ref="BH43:BI43"/>
    <mergeCell ref="AJ43:AK43"/>
    <mergeCell ref="AL43:AM43"/>
    <mergeCell ref="AN43:AO43"/>
    <mergeCell ref="AP43:AQ43"/>
    <mergeCell ref="AR43:AS43"/>
    <mergeCell ref="AT43:AU43"/>
    <mergeCell ref="BJ44:BK44"/>
    <mergeCell ref="BL44:BM44"/>
    <mergeCell ref="BN44:BO44"/>
    <mergeCell ref="BP44:BQ44"/>
    <mergeCell ref="AR44:AS44"/>
    <mergeCell ref="AT44:AU44"/>
    <mergeCell ref="AV44:AW44"/>
    <mergeCell ref="AX44:AY44"/>
    <mergeCell ref="CR44:CU44"/>
    <mergeCell ref="A45:B46"/>
    <mergeCell ref="C45:N46"/>
    <mergeCell ref="S45:Y45"/>
    <mergeCell ref="Z45:AA45"/>
    <mergeCell ref="AB45:AC45"/>
    <mergeCell ref="AD45:AE45"/>
    <mergeCell ref="AF45:AG45"/>
    <mergeCell ref="AH45:AI45"/>
    <mergeCell ref="AJ45:AK45"/>
    <mergeCell ref="CD44:CE44"/>
    <mergeCell ref="CF44:CG44"/>
    <mergeCell ref="CH44:CI44"/>
    <mergeCell ref="CJ44:CK44"/>
    <mergeCell ref="CL44:CM44"/>
    <mergeCell ref="CN44:CQ44"/>
    <mergeCell ref="BR44:BS44"/>
    <mergeCell ref="BT44:BU44"/>
    <mergeCell ref="BV44:BW44"/>
    <mergeCell ref="BX44:BY44"/>
    <mergeCell ref="BZ44:CA44"/>
    <mergeCell ref="CB44:CC44"/>
    <mergeCell ref="AF44:AG44"/>
    <mergeCell ref="AH44:AI44"/>
    <mergeCell ref="BD44:BG44"/>
    <mergeCell ref="BH44:BI44"/>
    <mergeCell ref="BV45:BW45"/>
    <mergeCell ref="BX45:BY45"/>
    <mergeCell ref="AX45:AY45"/>
    <mergeCell ref="AZ45:BA45"/>
    <mergeCell ref="BB45:BC45"/>
    <mergeCell ref="BH45:BI45"/>
    <mergeCell ref="BJ45:BK45"/>
    <mergeCell ref="BL45:BM45"/>
    <mergeCell ref="AZ44:BA44"/>
    <mergeCell ref="BB44:BC44"/>
    <mergeCell ref="AL45:AM45"/>
    <mergeCell ref="AN45:AO45"/>
    <mergeCell ref="AP45:AQ45"/>
    <mergeCell ref="AR45:AS45"/>
    <mergeCell ref="AT45:AU45"/>
    <mergeCell ref="AV45:AW45"/>
    <mergeCell ref="AT46:AU46"/>
    <mergeCell ref="AV46:AW46"/>
    <mergeCell ref="AX46:AY46"/>
    <mergeCell ref="AZ46:BA46"/>
    <mergeCell ref="CL45:CM45"/>
    <mergeCell ref="S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BZ45:CA45"/>
    <mergeCell ref="CB45:CC45"/>
    <mergeCell ref="CD45:CE45"/>
    <mergeCell ref="CF45:CG45"/>
    <mergeCell ref="CH45:CI45"/>
    <mergeCell ref="CJ45:CK45"/>
    <mergeCell ref="BN45:BO45"/>
    <mergeCell ref="BP45:BQ45"/>
    <mergeCell ref="BR45:BS45"/>
    <mergeCell ref="BT45:BU45"/>
    <mergeCell ref="CD46:CE46"/>
    <mergeCell ref="CF46:CG46"/>
    <mergeCell ref="CH46:CI46"/>
    <mergeCell ref="CJ46:CK46"/>
    <mergeCell ref="CL46:CM46"/>
    <mergeCell ref="A47:B48"/>
    <mergeCell ref="C47:N47"/>
    <mergeCell ref="S47:Y47"/>
    <mergeCell ref="Z47:AA47"/>
    <mergeCell ref="AB47:AC47"/>
    <mergeCell ref="BR46:BS46"/>
    <mergeCell ref="BT46:BU46"/>
    <mergeCell ref="BV46:BW46"/>
    <mergeCell ref="BX46:BY46"/>
    <mergeCell ref="BZ46:CA46"/>
    <mergeCell ref="CB46:CC46"/>
    <mergeCell ref="BB46:BC46"/>
    <mergeCell ref="BH46:BI46"/>
    <mergeCell ref="BJ46:BK46"/>
    <mergeCell ref="BL46:BM46"/>
    <mergeCell ref="BN46:BO46"/>
    <mergeCell ref="BP46:BQ46"/>
    <mergeCell ref="AP46:AQ46"/>
    <mergeCell ref="AR46:AS46"/>
    <mergeCell ref="AT47:AU47"/>
    <mergeCell ref="AV47:AW47"/>
    <mergeCell ref="AX47:AY47"/>
    <mergeCell ref="AZ47:BA47"/>
    <mergeCell ref="AD47:AE47"/>
    <mergeCell ref="AF47:AG47"/>
    <mergeCell ref="AH47:AI47"/>
    <mergeCell ref="AJ47:AK47"/>
    <mergeCell ref="AL47:AM47"/>
    <mergeCell ref="AN47:AO47"/>
    <mergeCell ref="CD47:CE47"/>
    <mergeCell ref="CF47:CG47"/>
    <mergeCell ref="CH47:CI47"/>
    <mergeCell ref="CJ47:CK47"/>
    <mergeCell ref="CL47:CM47"/>
    <mergeCell ref="C48:N48"/>
    <mergeCell ref="S48:Y48"/>
    <mergeCell ref="Z48:AA48"/>
    <mergeCell ref="AB48:AC48"/>
    <mergeCell ref="AD48:AE48"/>
    <mergeCell ref="BR47:BS47"/>
    <mergeCell ref="BT47:BU47"/>
    <mergeCell ref="BV47:BW47"/>
    <mergeCell ref="BX47:BY47"/>
    <mergeCell ref="BZ47:CA47"/>
    <mergeCell ref="CB47:CC47"/>
    <mergeCell ref="BB47:BC47"/>
    <mergeCell ref="BH47:BI47"/>
    <mergeCell ref="BJ47:BK47"/>
    <mergeCell ref="BL47:BM47"/>
    <mergeCell ref="BN47:BO47"/>
    <mergeCell ref="BP47:BQ47"/>
    <mergeCell ref="AP47:AQ47"/>
    <mergeCell ref="AR47:AS47"/>
    <mergeCell ref="AV48:AW48"/>
    <mergeCell ref="AX48:AY48"/>
    <mergeCell ref="AZ48:BA48"/>
    <mergeCell ref="BB48:BC48"/>
    <mergeCell ref="AF48:AG48"/>
    <mergeCell ref="AH48:AI48"/>
    <mergeCell ref="AJ48:AK48"/>
    <mergeCell ref="AL48:AM48"/>
    <mergeCell ref="AN48:AO48"/>
    <mergeCell ref="AP48:AQ48"/>
    <mergeCell ref="CF48:CG48"/>
    <mergeCell ref="BH48:BI48"/>
    <mergeCell ref="BJ48:BK48"/>
    <mergeCell ref="BL48:BM48"/>
    <mergeCell ref="BN48:BO48"/>
    <mergeCell ref="BP48:BQ48"/>
    <mergeCell ref="BR48:BS48"/>
    <mergeCell ref="AR48:AS48"/>
    <mergeCell ref="AT48:AU48"/>
    <mergeCell ref="BE48:BF48"/>
    <mergeCell ref="CH48:CI48"/>
    <mergeCell ref="CJ48:CK48"/>
    <mergeCell ref="CL48:CM48"/>
    <mergeCell ref="BT48:BU48"/>
    <mergeCell ref="BV48:BW48"/>
    <mergeCell ref="BX48:BY48"/>
    <mergeCell ref="BZ48:CA48"/>
    <mergeCell ref="CB48:CC48"/>
    <mergeCell ref="CD48:CE48"/>
    <mergeCell ref="AL49:AM49"/>
    <mergeCell ref="AN49:AO49"/>
    <mergeCell ref="AP49:AQ49"/>
    <mergeCell ref="AR49:AS49"/>
    <mergeCell ref="BH49:BI49"/>
    <mergeCell ref="BJ49:BK49"/>
    <mergeCell ref="BL49:BM49"/>
    <mergeCell ref="BN49:BO49"/>
    <mergeCell ref="BP49:BQ49"/>
    <mergeCell ref="AT49:AU49"/>
    <mergeCell ref="AV49:AW49"/>
    <mergeCell ref="AX49:AY49"/>
    <mergeCell ref="AZ49:BA49"/>
    <mergeCell ref="BB49:BC49"/>
    <mergeCell ref="BD49:BG49"/>
    <mergeCell ref="A49:B50"/>
    <mergeCell ref="C49:N50"/>
    <mergeCell ref="S49:Y49"/>
    <mergeCell ref="Z49:AA49"/>
    <mergeCell ref="AB49:AC49"/>
    <mergeCell ref="AD49:AE49"/>
    <mergeCell ref="AF49:AG49"/>
    <mergeCell ref="AH49:AI49"/>
    <mergeCell ref="AJ49:AK49"/>
    <mergeCell ref="AV50:AW50"/>
    <mergeCell ref="AX50:AY50"/>
    <mergeCell ref="AZ50:BA50"/>
    <mergeCell ref="BB50:BC50"/>
    <mergeCell ref="BD50:BG50"/>
    <mergeCell ref="BH50:BI50"/>
    <mergeCell ref="CR49:CU49"/>
    <mergeCell ref="BT49:BU49"/>
    <mergeCell ref="BV49:BW49"/>
    <mergeCell ref="BX49:BY49"/>
    <mergeCell ref="BZ49:CA49"/>
    <mergeCell ref="CB49:CC49"/>
    <mergeCell ref="CD49:CE49"/>
    <mergeCell ref="CL50:CM50"/>
    <mergeCell ref="CN50:CQ50"/>
    <mergeCell ref="CR50:CU50"/>
    <mergeCell ref="CF49:CG49"/>
    <mergeCell ref="CH49:CI49"/>
    <mergeCell ref="CJ49:CK49"/>
    <mergeCell ref="CL49:CM49"/>
    <mergeCell ref="CN49:CQ49"/>
    <mergeCell ref="BR49:BS49"/>
    <mergeCell ref="BV50:BW50"/>
    <mergeCell ref="BX50:BY50"/>
    <mergeCell ref="BZ50:CA50"/>
    <mergeCell ref="CB50:CC50"/>
    <mergeCell ref="CD50:CE50"/>
    <mergeCell ref="CF50:CG50"/>
    <mergeCell ref="BJ50:BK50"/>
    <mergeCell ref="BL50:BM50"/>
    <mergeCell ref="BN50:BO50"/>
    <mergeCell ref="BP50:BQ50"/>
    <mergeCell ref="BR50:BS50"/>
    <mergeCell ref="BT50:BU50"/>
    <mergeCell ref="BE54:BQ54"/>
    <mergeCell ref="BS54:CB54"/>
    <mergeCell ref="J55:T55"/>
    <mergeCell ref="V55:AD55"/>
    <mergeCell ref="AF55:AS55"/>
    <mergeCell ref="BE55:BQ55"/>
    <mergeCell ref="BS55:CB55"/>
    <mergeCell ref="CH50:CI50"/>
    <mergeCell ref="CJ50:CK50"/>
    <mergeCell ref="AJ50:AK50"/>
    <mergeCell ref="AL50:AM50"/>
    <mergeCell ref="AN50:AO50"/>
    <mergeCell ref="AP50:AQ50"/>
    <mergeCell ref="AR50:AS50"/>
    <mergeCell ref="AT50:AU50"/>
    <mergeCell ref="S50:Y50"/>
    <mergeCell ref="Z50:AA50"/>
    <mergeCell ref="AB50:AC50"/>
    <mergeCell ref="AD50:AE50"/>
    <mergeCell ref="AF50:AG50"/>
    <mergeCell ref="AH50:AI50"/>
    <mergeCell ref="J52:T52"/>
    <mergeCell ref="V52:AD52"/>
    <mergeCell ref="AF52:AS52"/>
    <mergeCell ref="J56:T56"/>
    <mergeCell ref="V56:AD56"/>
    <mergeCell ref="AF56:AS56"/>
    <mergeCell ref="B57:D57"/>
    <mergeCell ref="F57:Q57"/>
    <mergeCell ref="S57:V57"/>
    <mergeCell ref="J53:T53"/>
    <mergeCell ref="V53:AD53"/>
    <mergeCell ref="AF53:AS53"/>
    <mergeCell ref="AX57:AZ57"/>
    <mergeCell ref="BB57:BM57"/>
    <mergeCell ref="BO57:BR57"/>
    <mergeCell ref="P81:Q81"/>
    <mergeCell ref="R81:S81"/>
    <mergeCell ref="T81:U81"/>
    <mergeCell ref="V81:W81"/>
    <mergeCell ref="X81:Y81"/>
    <mergeCell ref="Z81:AA81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J81:BK81"/>
    <mergeCell ref="BL81:BM81"/>
    <mergeCell ref="BN81:BO81"/>
    <mergeCell ref="BP81:BQ81"/>
    <mergeCell ref="BR81:BS81"/>
    <mergeCell ref="P80:Q80"/>
    <mergeCell ref="AL81:AM81"/>
    <mergeCell ref="M103:AQ103"/>
    <mergeCell ref="M86:AQ86"/>
    <mergeCell ref="M87:AQ87"/>
    <mergeCell ref="M88:AQ88"/>
    <mergeCell ref="M89:AQ89"/>
    <mergeCell ref="M90:AQ90"/>
    <mergeCell ref="M91:AQ91"/>
    <mergeCell ref="M92:AQ92"/>
    <mergeCell ref="M93:AQ93"/>
    <mergeCell ref="M94:AQ94"/>
    <mergeCell ref="M95:AQ95"/>
    <mergeCell ref="M96:AQ96"/>
    <mergeCell ref="M97:AQ97"/>
    <mergeCell ref="M98:AQ98"/>
    <mergeCell ref="M99:AQ99"/>
    <mergeCell ref="M100:AQ100"/>
    <mergeCell ref="M101:AQ101"/>
    <mergeCell ref="M102:AQ102"/>
  </mergeCells>
  <dataValidations count="1">
    <dataValidation type="list" allowBlank="1" showInputMessage="1" showErrorMessage="1" sqref="P83:BY83 P81:BY81">
      <formula1>$J$86:$J$103</formula1>
    </dataValidation>
  </dataValidations>
  <pageMargins left="0.19685039370078741" right="0.19685039370078741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списки!$A$2:$A$6</xm:f>
          </x14:formula1>
          <xm:sqref>AK15:AM15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AH114"/>
  <sheetViews>
    <sheetView workbookViewId="0">
      <selection activeCell="U7" sqref="U7"/>
    </sheetView>
  </sheetViews>
  <sheetFormatPr defaultRowHeight="12.75"/>
  <cols>
    <col min="2" max="2" width="14.140625" customWidth="1"/>
    <col min="6" max="6" width="2.28515625" bestFit="1" customWidth="1"/>
    <col min="8" max="8" width="2.28515625" customWidth="1"/>
    <col min="10" max="10" width="2.28515625" customWidth="1"/>
    <col min="12" max="12" width="2.28515625" customWidth="1"/>
    <col min="14" max="14" width="2.140625" customWidth="1"/>
    <col min="16" max="16" width="2.42578125" bestFit="1" customWidth="1"/>
    <col min="18" max="18" width="2.42578125" customWidth="1"/>
    <col min="20" max="20" width="2.42578125" bestFit="1" customWidth="1"/>
  </cols>
  <sheetData>
    <row r="1" spans="1:34">
      <c r="A1" t="s">
        <v>93</v>
      </c>
      <c r="B1" t="s">
        <v>95</v>
      </c>
    </row>
    <row r="2" spans="1:34" ht="12.75" customHeight="1">
      <c r="A2">
        <v>15</v>
      </c>
      <c r="B2" s="58">
        <v>43101</v>
      </c>
      <c r="D2" s="73"/>
      <c r="E2" s="74"/>
      <c r="F2" s="75"/>
      <c r="G2" s="73"/>
      <c r="H2" s="73"/>
      <c r="I2" s="73"/>
      <c r="J2" s="73"/>
      <c r="K2" s="73"/>
      <c r="L2" s="73"/>
      <c r="M2" s="73"/>
      <c r="N2" s="73"/>
      <c r="O2" s="73"/>
    </row>
    <row r="3" spans="1:34">
      <c r="A3">
        <v>30</v>
      </c>
      <c r="B3" s="58">
        <v>43102</v>
      </c>
      <c r="D3" s="73"/>
      <c r="E3" s="74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34" ht="12.75" customHeight="1">
      <c r="A4">
        <v>31</v>
      </c>
      <c r="B4" s="58">
        <v>43103</v>
      </c>
      <c r="D4" s="73"/>
      <c r="E4" s="74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34">
      <c r="A5">
        <v>28</v>
      </c>
      <c r="B5" s="58">
        <v>43104</v>
      </c>
      <c r="D5" s="73"/>
      <c r="E5" s="74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34" ht="12.75" customHeight="1">
      <c r="A6">
        <v>29</v>
      </c>
      <c r="B6" s="58">
        <v>43105</v>
      </c>
      <c r="D6" s="73"/>
      <c r="E6" s="74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34">
      <c r="B7" s="58">
        <v>43106</v>
      </c>
      <c r="D7" s="73"/>
      <c r="E7" s="33"/>
      <c r="F7" s="75" t="s">
        <v>52</v>
      </c>
      <c r="G7" s="73"/>
      <c r="H7" s="73" t="s">
        <v>52</v>
      </c>
      <c r="I7" s="73"/>
      <c r="J7" s="73" t="s">
        <v>52</v>
      </c>
      <c r="K7" s="73"/>
      <c r="L7" s="73" t="s">
        <v>52</v>
      </c>
      <c r="M7" s="73"/>
      <c r="N7" s="73" t="s">
        <v>45</v>
      </c>
      <c r="O7" s="73"/>
      <c r="P7" t="s">
        <v>52</v>
      </c>
      <c r="R7" t="s">
        <v>52</v>
      </c>
      <c r="T7" t="s">
        <v>52</v>
      </c>
      <c r="U7">
        <f>MATCH(F7,F7:T7,0)</f>
        <v>1</v>
      </c>
      <c r="Z7" t="s">
        <v>52</v>
      </c>
      <c r="AB7" t="s">
        <v>45</v>
      </c>
      <c r="AD7" t="s">
        <v>52</v>
      </c>
      <c r="AF7" t="s">
        <v>52</v>
      </c>
      <c r="AH7" t="s">
        <v>52</v>
      </c>
    </row>
    <row r="8" spans="1:34" ht="12.75" customHeight="1">
      <c r="B8" s="58">
        <v>43107</v>
      </c>
      <c r="D8" s="73"/>
      <c r="E8" s="7" t="s">
        <v>45</v>
      </c>
      <c r="F8" s="75"/>
      <c r="G8" s="73"/>
      <c r="H8" s="73"/>
      <c r="I8" s="73"/>
      <c r="J8" s="73"/>
      <c r="K8" s="73"/>
      <c r="L8" s="73"/>
      <c r="M8" s="73"/>
      <c r="N8" s="73"/>
      <c r="O8" s="73"/>
    </row>
    <row r="9" spans="1:34">
      <c r="B9" s="58">
        <v>43108</v>
      </c>
      <c r="D9" s="73"/>
      <c r="E9" s="7" t="s">
        <v>48</v>
      </c>
      <c r="F9" s="75"/>
      <c r="G9" s="73"/>
      <c r="H9" s="73"/>
      <c r="I9" s="73"/>
      <c r="J9" s="73"/>
      <c r="K9" s="73"/>
      <c r="L9" s="73"/>
      <c r="M9" s="73"/>
      <c r="N9" s="73"/>
      <c r="O9" s="73"/>
    </row>
    <row r="10" spans="1:34" ht="12.75" customHeight="1">
      <c r="B10" s="58">
        <v>43154</v>
      </c>
      <c r="D10" s="73"/>
      <c r="E10" s="7" t="s">
        <v>49</v>
      </c>
      <c r="F10" s="75"/>
      <c r="G10" s="73"/>
      <c r="H10" s="73"/>
      <c r="I10" s="73"/>
      <c r="J10" s="73"/>
      <c r="K10" s="73"/>
      <c r="L10" s="73"/>
      <c r="M10" s="73"/>
      <c r="N10" s="73"/>
      <c r="O10" s="73"/>
    </row>
    <row r="11" spans="1:34">
      <c r="B11" s="58">
        <v>43167</v>
      </c>
      <c r="D11" s="73"/>
      <c r="E11" s="7" t="s">
        <v>52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34" ht="12.75" customHeight="1">
      <c r="B12" s="58">
        <v>43222</v>
      </c>
      <c r="D12" s="67"/>
      <c r="E12" s="7" t="s">
        <v>55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1:34">
      <c r="B13" s="58">
        <v>43221</v>
      </c>
      <c r="D13" s="67"/>
      <c r="E13" s="7" t="s">
        <v>54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1:34" ht="12.75" customHeight="1">
      <c r="B14" s="58">
        <v>43229</v>
      </c>
      <c r="D14" s="67"/>
      <c r="E14" s="7" t="s">
        <v>57</v>
      </c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1:34">
      <c r="B15" s="58">
        <v>43263</v>
      </c>
      <c r="D15" s="67"/>
      <c r="E15" s="7" t="s">
        <v>59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1:34">
      <c r="B16" s="58">
        <v>43408</v>
      </c>
      <c r="E16" s="7" t="s">
        <v>61</v>
      </c>
      <c r="F16" s="76"/>
      <c r="G16" s="76"/>
      <c r="H16" s="76"/>
      <c r="I16" s="76"/>
      <c r="J16" s="76"/>
      <c r="K16" s="76"/>
      <c r="L16" s="76"/>
      <c r="M16" s="76"/>
    </row>
    <row r="17" spans="2:13">
      <c r="B17" s="58">
        <v>43466</v>
      </c>
      <c r="E17" s="7" t="s">
        <v>63</v>
      </c>
      <c r="F17" s="76"/>
      <c r="G17" s="76"/>
      <c r="H17" s="76"/>
      <c r="I17" s="76"/>
      <c r="J17" s="76"/>
      <c r="K17" s="76"/>
      <c r="L17" s="76"/>
      <c r="M17" s="76"/>
    </row>
    <row r="18" spans="2:13">
      <c r="B18" s="58">
        <v>43467</v>
      </c>
      <c r="E18" s="7" t="s">
        <v>65</v>
      </c>
      <c r="F18" s="76"/>
      <c r="G18" s="76"/>
      <c r="H18" s="76"/>
      <c r="I18" s="76"/>
      <c r="J18" s="76"/>
      <c r="K18" s="76"/>
      <c r="L18" s="76"/>
      <c r="M18" s="76"/>
    </row>
    <row r="19" spans="2:13">
      <c r="B19" s="58">
        <v>43468</v>
      </c>
      <c r="E19" s="7" t="s">
        <v>67</v>
      </c>
      <c r="F19" s="76"/>
      <c r="G19" s="76"/>
      <c r="H19" s="76"/>
      <c r="I19" s="76"/>
      <c r="J19" s="76"/>
      <c r="K19" s="76"/>
      <c r="L19" s="76"/>
      <c r="M19" s="76"/>
    </row>
    <row r="20" spans="2:13">
      <c r="B20" s="58">
        <v>43469</v>
      </c>
      <c r="E20" s="7" t="s">
        <v>69</v>
      </c>
      <c r="F20" s="76"/>
      <c r="G20" s="76"/>
      <c r="H20" s="76"/>
      <c r="I20" s="76"/>
      <c r="J20" s="76"/>
      <c r="K20" s="76"/>
      <c r="L20" s="76"/>
      <c r="M20" s="76"/>
    </row>
    <row r="21" spans="2:13">
      <c r="B21" s="58">
        <v>43470</v>
      </c>
      <c r="E21" s="7" t="s">
        <v>71</v>
      </c>
      <c r="F21" s="76"/>
      <c r="G21" s="76"/>
      <c r="H21" s="76"/>
      <c r="I21" s="76"/>
      <c r="J21" s="76"/>
      <c r="K21" s="76"/>
      <c r="L21" s="76"/>
      <c r="M21" s="76"/>
    </row>
    <row r="22" spans="2:13">
      <c r="B22" s="58">
        <v>43471</v>
      </c>
      <c r="E22" s="7" t="s">
        <v>74</v>
      </c>
      <c r="F22" s="76"/>
      <c r="G22" s="76"/>
      <c r="H22" s="76"/>
      <c r="I22" s="76"/>
      <c r="J22" s="76"/>
      <c r="K22" s="76"/>
      <c r="L22" s="76"/>
      <c r="M22" s="76"/>
    </row>
    <row r="23" spans="2:13">
      <c r="B23" s="58">
        <v>43472</v>
      </c>
      <c r="E23" s="7" t="s">
        <v>75</v>
      </c>
      <c r="F23" s="76"/>
      <c r="G23" s="76"/>
      <c r="H23" s="76"/>
      <c r="I23" s="76"/>
      <c r="J23" s="76"/>
      <c r="K23" s="76"/>
      <c r="L23" s="76"/>
      <c r="M23" s="76"/>
    </row>
    <row r="24" spans="2:13">
      <c r="B24" s="58">
        <v>43473</v>
      </c>
      <c r="E24" s="7" t="s">
        <v>78</v>
      </c>
      <c r="F24" s="76"/>
      <c r="G24" s="76"/>
      <c r="H24" s="76"/>
      <c r="I24" s="76"/>
      <c r="J24" s="76"/>
      <c r="K24" s="76"/>
      <c r="L24" s="76"/>
      <c r="M24" s="76"/>
    </row>
    <row r="25" spans="2:13">
      <c r="B25" s="58">
        <v>43519</v>
      </c>
      <c r="E25" s="7" t="s">
        <v>79</v>
      </c>
      <c r="F25" s="76"/>
      <c r="G25" s="76"/>
      <c r="H25" s="76"/>
      <c r="I25" s="76"/>
      <c r="J25" s="76"/>
      <c r="K25" s="76"/>
      <c r="L25" s="76"/>
      <c r="M25" s="76"/>
    </row>
    <row r="26" spans="2:13">
      <c r="B26" s="58">
        <v>43532</v>
      </c>
    </row>
    <row r="27" spans="2:13">
      <c r="B27" s="58">
        <v>43586</v>
      </c>
    </row>
    <row r="28" spans="2:13">
      <c r="B28" s="58">
        <v>43594</v>
      </c>
    </row>
    <row r="29" spans="2:13">
      <c r="B29" s="58">
        <v>43628</v>
      </c>
    </row>
    <row r="30" spans="2:13">
      <c r="B30" s="58">
        <v>43773</v>
      </c>
    </row>
    <row r="31" spans="2:13">
      <c r="B31" s="58">
        <v>43831</v>
      </c>
    </row>
    <row r="32" spans="2:13">
      <c r="B32" s="58">
        <v>43832</v>
      </c>
    </row>
    <row r="33" spans="2:14">
      <c r="B33" s="58">
        <v>43833</v>
      </c>
    </row>
    <row r="34" spans="2:14">
      <c r="B34" s="58">
        <v>43834</v>
      </c>
    </row>
    <row r="35" spans="2:14">
      <c r="B35" s="58">
        <v>43835</v>
      </c>
    </row>
    <row r="36" spans="2:14">
      <c r="B36" s="58">
        <v>43836</v>
      </c>
    </row>
    <row r="37" spans="2:14">
      <c r="B37" s="58">
        <v>43837</v>
      </c>
    </row>
    <row r="38" spans="2:14">
      <c r="B38" s="58">
        <v>43838</v>
      </c>
    </row>
    <row r="39" spans="2:14">
      <c r="B39" s="58">
        <v>43884</v>
      </c>
    </row>
    <row r="40" spans="2:14">
      <c r="B40" s="58">
        <v>43898</v>
      </c>
    </row>
    <row r="41" spans="2:14">
      <c r="B41" s="58">
        <v>43952</v>
      </c>
    </row>
    <row r="42" spans="2:14">
      <c r="B42" s="58">
        <v>43960</v>
      </c>
    </row>
    <row r="43" spans="2:14">
      <c r="B43" s="58">
        <v>43994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2:14">
      <c r="B44" s="58">
        <v>44139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2:14">
      <c r="B45" s="58">
        <v>44197</v>
      </c>
      <c r="E45" s="59"/>
      <c r="F45" s="59"/>
      <c r="G45" s="59"/>
      <c r="H45" s="59"/>
      <c r="I45" s="59"/>
      <c r="J45" s="59"/>
      <c r="K45" s="60"/>
      <c r="L45" s="59"/>
      <c r="M45" s="59"/>
      <c r="N45" s="59"/>
    </row>
    <row r="46" spans="2:14">
      <c r="B46" s="58">
        <v>44198</v>
      </c>
    </row>
    <row r="47" spans="2:14">
      <c r="B47" s="58">
        <v>44199</v>
      </c>
    </row>
    <row r="48" spans="2:14">
      <c r="B48" s="58">
        <v>44200</v>
      </c>
    </row>
    <row r="49" spans="2:2">
      <c r="B49" s="58">
        <v>44201</v>
      </c>
    </row>
    <row r="50" spans="2:2">
      <c r="B50" s="58">
        <v>44202</v>
      </c>
    </row>
    <row r="51" spans="2:2">
      <c r="B51" s="58">
        <v>44203</v>
      </c>
    </row>
    <row r="52" spans="2:2">
      <c r="B52" s="58">
        <v>44204</v>
      </c>
    </row>
    <row r="53" spans="2:2">
      <c r="B53" s="58">
        <v>44250</v>
      </c>
    </row>
    <row r="54" spans="2:2">
      <c r="B54" s="58">
        <v>44263</v>
      </c>
    </row>
    <row r="55" spans="2:2">
      <c r="B55" s="58">
        <v>44317</v>
      </c>
    </row>
    <row r="56" spans="2:2">
      <c r="B56" s="58">
        <v>44325</v>
      </c>
    </row>
    <row r="57" spans="2:2">
      <c r="B57" s="58">
        <v>44359</v>
      </c>
    </row>
    <row r="58" spans="2:2">
      <c r="B58" s="58">
        <v>44504</v>
      </c>
    </row>
    <row r="59" spans="2:2">
      <c r="B59" s="58">
        <v>44562</v>
      </c>
    </row>
    <row r="60" spans="2:2">
      <c r="B60" s="58">
        <v>44563</v>
      </c>
    </row>
    <row r="61" spans="2:2">
      <c r="B61" s="58">
        <v>44564</v>
      </c>
    </row>
    <row r="62" spans="2:2">
      <c r="B62" s="58">
        <v>44565</v>
      </c>
    </row>
    <row r="63" spans="2:2">
      <c r="B63" s="58">
        <v>44566</v>
      </c>
    </row>
    <row r="64" spans="2:2">
      <c r="B64" s="58">
        <v>44567</v>
      </c>
    </row>
    <row r="65" spans="2:2">
      <c r="B65" s="58">
        <v>44568</v>
      </c>
    </row>
    <row r="66" spans="2:2">
      <c r="B66" s="58">
        <v>44569</v>
      </c>
    </row>
    <row r="67" spans="2:2">
      <c r="B67" s="58">
        <v>44615</v>
      </c>
    </row>
    <row r="68" spans="2:2">
      <c r="B68" s="58">
        <v>44628</v>
      </c>
    </row>
    <row r="69" spans="2:2">
      <c r="B69" s="58">
        <v>44682</v>
      </c>
    </row>
    <row r="70" spans="2:2">
      <c r="B70" s="58">
        <v>44690</v>
      </c>
    </row>
    <row r="71" spans="2:2">
      <c r="B71" s="58">
        <v>44724</v>
      </c>
    </row>
    <row r="72" spans="2:2">
      <c r="B72" s="58">
        <v>44869</v>
      </c>
    </row>
    <row r="73" spans="2:2">
      <c r="B73" s="58">
        <v>44927</v>
      </c>
    </row>
    <row r="74" spans="2:2">
      <c r="B74" s="58">
        <v>44928</v>
      </c>
    </row>
    <row r="75" spans="2:2">
      <c r="B75" s="58">
        <v>44929</v>
      </c>
    </row>
    <row r="76" spans="2:2">
      <c r="B76" s="58">
        <v>44930</v>
      </c>
    </row>
    <row r="77" spans="2:2">
      <c r="B77" s="58">
        <v>44931</v>
      </c>
    </row>
    <row r="78" spans="2:2">
      <c r="B78" s="58">
        <v>44932</v>
      </c>
    </row>
    <row r="79" spans="2:2">
      <c r="B79" s="58">
        <v>44933</v>
      </c>
    </row>
    <row r="80" spans="2:2">
      <c r="B80" s="58">
        <v>44934</v>
      </c>
    </row>
    <row r="81" spans="2:2">
      <c r="B81" s="58">
        <v>44980</v>
      </c>
    </row>
    <row r="82" spans="2:2">
      <c r="B82" s="58">
        <v>44993</v>
      </c>
    </row>
    <row r="83" spans="2:2">
      <c r="B83" s="58">
        <v>45047</v>
      </c>
    </row>
    <row r="84" spans="2:2">
      <c r="B84" s="58">
        <v>45055</v>
      </c>
    </row>
    <row r="85" spans="2:2">
      <c r="B85" s="58">
        <v>45089</v>
      </c>
    </row>
    <row r="86" spans="2:2">
      <c r="B86" s="58">
        <v>45234</v>
      </c>
    </row>
    <row r="87" spans="2:2">
      <c r="B87" s="58">
        <v>45292</v>
      </c>
    </row>
    <row r="88" spans="2:2">
      <c r="B88" s="58">
        <v>45293</v>
      </c>
    </row>
    <row r="89" spans="2:2">
      <c r="B89" s="58">
        <v>45294</v>
      </c>
    </row>
    <row r="90" spans="2:2">
      <c r="B90" s="58">
        <v>45295</v>
      </c>
    </row>
    <row r="91" spans="2:2">
      <c r="B91" s="58">
        <v>45296</v>
      </c>
    </row>
    <row r="92" spans="2:2">
      <c r="B92" s="58">
        <v>45297</v>
      </c>
    </row>
    <row r="93" spans="2:2">
      <c r="B93" s="58">
        <v>45298</v>
      </c>
    </row>
    <row r="94" spans="2:2">
      <c r="B94" s="58">
        <v>45299</v>
      </c>
    </row>
    <row r="95" spans="2:2">
      <c r="B95" s="58">
        <v>45345</v>
      </c>
    </row>
    <row r="96" spans="2:2">
      <c r="B96" s="58">
        <v>45359</v>
      </c>
    </row>
    <row r="97" spans="2:2">
      <c r="B97" s="58">
        <v>45413</v>
      </c>
    </row>
    <row r="98" spans="2:2">
      <c r="B98" s="58">
        <v>45421</v>
      </c>
    </row>
    <row r="99" spans="2:2">
      <c r="B99" s="58">
        <v>45455</v>
      </c>
    </row>
    <row r="100" spans="2:2">
      <c r="B100" s="58">
        <v>45600</v>
      </c>
    </row>
    <row r="101" spans="2:2">
      <c r="B101" s="58">
        <v>45658</v>
      </c>
    </row>
    <row r="102" spans="2:2">
      <c r="B102" s="58">
        <v>45659</v>
      </c>
    </row>
    <row r="103" spans="2:2">
      <c r="B103" s="58">
        <v>45660</v>
      </c>
    </row>
    <row r="104" spans="2:2">
      <c r="B104" s="58">
        <v>45661</v>
      </c>
    </row>
    <row r="105" spans="2:2">
      <c r="B105" s="58">
        <v>45662</v>
      </c>
    </row>
    <row r="106" spans="2:2">
      <c r="B106" s="58">
        <v>45663</v>
      </c>
    </row>
    <row r="107" spans="2:2">
      <c r="B107" s="58">
        <v>45664</v>
      </c>
    </row>
    <row r="108" spans="2:2">
      <c r="B108" s="58">
        <v>45665</v>
      </c>
    </row>
    <row r="109" spans="2:2">
      <c r="B109" s="58">
        <v>45711</v>
      </c>
    </row>
    <row r="110" spans="2:2">
      <c r="B110" s="58">
        <v>45724</v>
      </c>
    </row>
    <row r="111" spans="2:2">
      <c r="B111" s="58">
        <v>45778</v>
      </c>
    </row>
    <row r="112" spans="2:2">
      <c r="B112" s="58">
        <v>45786</v>
      </c>
    </row>
    <row r="113" spans="2:2">
      <c r="B113" s="58">
        <v>45820</v>
      </c>
    </row>
    <row r="114" spans="2:2">
      <c r="B114" s="58">
        <v>45965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списки</vt:lpstr>
      <vt:lpstr>праздники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valievrsh</cp:lastModifiedBy>
  <cp:lastPrinted>2018-08-07T08:37:09Z</cp:lastPrinted>
  <dcterms:created xsi:type="dcterms:W3CDTF">2004-06-16T07:44:42Z</dcterms:created>
  <dcterms:modified xsi:type="dcterms:W3CDTF">2018-08-10T09:57:35Z</dcterms:modified>
</cp:coreProperties>
</file>