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5300" windowHeight="9465" tabRatio="702" activeTab="1"/>
  </bookViews>
  <sheets>
    <sheet name="юноши (личное первенство)" sheetId="9" r:id="rId1"/>
    <sheet name="девушки (личное первенство)" sheetId="10" r:id="rId2"/>
    <sheet name="11-12лет" sheetId="3" r:id="rId3"/>
    <sheet name="ступени" sheetId="8" r:id="rId4"/>
  </sheets>
  <calcPr calcId="144525"/>
</workbook>
</file>

<file path=xl/calcChain.xml><?xml version="1.0" encoding="utf-8"?>
<calcChain xmlns="http://schemas.openxmlformats.org/spreadsheetml/2006/main">
  <c r="E7" i="10" l="1"/>
  <c r="E6" i="10"/>
  <c r="E5" i="10"/>
  <c r="E4" i="10"/>
  <c r="J4" i="10" s="1"/>
  <c r="E6" i="9"/>
  <c r="E5" i="9"/>
  <c r="J5" i="9" s="1"/>
  <c r="E4" i="9"/>
  <c r="J4" i="9" s="1"/>
  <c r="H6" i="10" l="1"/>
  <c r="K6" i="10" s="1"/>
  <c r="J6" i="10"/>
  <c r="H5" i="10"/>
  <c r="K5" i="10" s="1"/>
  <c r="J5" i="10"/>
  <c r="H7" i="10"/>
  <c r="K7" i="10" s="1"/>
  <c r="J7" i="10"/>
  <c r="H4" i="10"/>
  <c r="H6" i="9"/>
  <c r="J6" i="9"/>
  <c r="H4" i="9"/>
  <c r="K4" i="9" s="1"/>
  <c r="H5" i="9"/>
  <c r="K5" i="9" s="1"/>
  <c r="F7" i="10"/>
  <c r="F6" i="10"/>
  <c r="F4" i="10"/>
  <c r="F5" i="10"/>
  <c r="F6" i="9"/>
  <c r="F4" i="9"/>
  <c r="F5" i="9"/>
  <c r="K4" i="10" l="1"/>
  <c r="K6" i="9"/>
  <c r="C61" i="3"/>
  <c r="C93" i="3"/>
  <c r="C91" i="3"/>
  <c r="C89" i="3"/>
  <c r="C87" i="3"/>
  <c r="C86" i="3"/>
  <c r="C84" i="3"/>
  <c r="C83" i="3"/>
  <c r="C82" i="3"/>
  <c r="C81" i="3"/>
  <c r="C80" i="3"/>
  <c r="C79" i="3"/>
  <c r="C78" i="3"/>
  <c r="C77" i="3"/>
  <c r="C76" i="3"/>
  <c r="C73" i="3"/>
  <c r="C71" i="3"/>
  <c r="C69" i="3"/>
  <c r="C67" i="3"/>
  <c r="C65" i="3"/>
  <c r="C63" i="3"/>
  <c r="C59" i="3"/>
  <c r="C56" i="3"/>
  <c r="C5" i="3"/>
</calcChain>
</file>

<file path=xl/sharedStrings.xml><?xml version="1.0" encoding="utf-8"?>
<sst xmlns="http://schemas.openxmlformats.org/spreadsheetml/2006/main" count="86" uniqueCount="69">
  <si>
    <t>очки</t>
  </si>
  <si>
    <t>сумма</t>
  </si>
  <si>
    <t>1.01,0</t>
  </si>
  <si>
    <t>1.02,0</t>
  </si>
  <si>
    <t>1.03,0</t>
  </si>
  <si>
    <t>1.04,0</t>
  </si>
  <si>
    <t>1.05,0</t>
  </si>
  <si>
    <t>1.06,0</t>
  </si>
  <si>
    <t>1.07,0</t>
  </si>
  <si>
    <t>1.08,0</t>
  </si>
  <si>
    <t>1.09,0</t>
  </si>
  <si>
    <t>1.10,0</t>
  </si>
  <si>
    <t>плавание 50м</t>
  </si>
  <si>
    <t>1.24,0</t>
  </si>
  <si>
    <t>1.30,0</t>
  </si>
  <si>
    <t>1.36,0</t>
  </si>
  <si>
    <t>1.42,0</t>
  </si>
  <si>
    <t>1.48,0</t>
  </si>
  <si>
    <t>1.45,0</t>
  </si>
  <si>
    <t>Ступень</t>
  </si>
  <si>
    <t>возраст</t>
  </si>
  <si>
    <t>ОУ</t>
  </si>
  <si>
    <t>пресс 1мин</t>
  </si>
  <si>
    <t>гибкость</t>
  </si>
  <si>
    <t xml:space="preserve">стрельба </t>
  </si>
  <si>
    <t>стрельба ВП 5в</t>
  </si>
  <si>
    <t>1.59,0</t>
  </si>
  <si>
    <t>2.11,0</t>
  </si>
  <si>
    <t>1.11,0</t>
  </si>
  <si>
    <t>2.31,0</t>
  </si>
  <si>
    <t>подъем туловища1мин (раз)</t>
  </si>
  <si>
    <t>1.15,0</t>
  </si>
  <si>
    <t>1.21,0</t>
  </si>
  <si>
    <t>2.03,0</t>
  </si>
  <si>
    <t>Возраст</t>
  </si>
  <si>
    <t>1.13,0</t>
  </si>
  <si>
    <t>1.17,0</t>
  </si>
  <si>
    <t>1.19,0</t>
  </si>
  <si>
    <t>1.27,0</t>
  </si>
  <si>
    <t>1.33,0</t>
  </si>
  <si>
    <t>1.39,0</t>
  </si>
  <si>
    <t>1.51,0</t>
  </si>
  <si>
    <t>1.55,0</t>
  </si>
  <si>
    <t>2.07,0</t>
  </si>
  <si>
    <t>2.15,0</t>
  </si>
  <si>
    <t>2.19,0</t>
  </si>
  <si>
    <t>2.24,0</t>
  </si>
  <si>
    <t>бег 1,5км</t>
  </si>
  <si>
    <t>бег 60м</t>
  </si>
  <si>
    <t>II (9-10лет)</t>
  </si>
  <si>
    <t>III (11-12лет)</t>
  </si>
  <si>
    <t>IV (13-15лет)</t>
  </si>
  <si>
    <t>V (16-17лет)</t>
  </si>
  <si>
    <t>VI (18-29лет)</t>
  </si>
  <si>
    <t>Место</t>
  </si>
  <si>
    <t>место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</si>
  <si>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  ЮНОШИ (личное первенство)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</si>
  <si>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организаций. ДЕВУШКИ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</si>
  <si>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</si>
  <si>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</si>
  <si>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</si>
  <si>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Петров Александр Иванович</t>
  </si>
  <si>
    <t>Иванова Ольга Александровна</t>
  </si>
  <si>
    <t>ID-номер участника</t>
  </si>
  <si>
    <t>Иванов Александр Иванович</t>
  </si>
  <si>
    <t xml:space="preserve">Сидоров Михаил Александр. </t>
  </si>
  <si>
    <t>Сидоренко Ангелина Ивановна</t>
  </si>
  <si>
    <t>ЮНОШИ</t>
  </si>
  <si>
    <t>ДЕВУШКИ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</si>
</sst>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1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59999389629810485"/>
        <bgColor indexed="31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0" fillId="0" borderId="0">
      <alignment vertical="center"/>
    </xf>
    <xf numFmtId="0" fontId="13" fillId="0" borderId="0"/>
    <xf numFmtId="0" fontId="10" fillId="0" borderId="0"/>
    <xf numFmtId="164" fontId="10" fillId="0" borderId="0" applyFont="0" applyFill="0" applyBorder="0" applyAlignment="0" applyProtection="0"/>
  </cellStyleXfs>
  <cellXfs count="116">
    <xf numFmtId="0" fontId="0" fillId="0" borderId="0" xfId="0"/>
    <xf numFmtId="165" fontId="11" fillId="0" borderId="12" xfId="3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0" xfId="2" applyFont="1" applyBorder="1"/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12" fillId="0" borderId="12" xfId="3" applyNumberFormat="1" applyFont="1" applyFill="1" applyBorder="1" applyAlignment="1">
      <alignment horizontal="center" vertical="center"/>
    </xf>
    <xf numFmtId="165" fontId="11" fillId="0" borderId="13" xfId="3" applyNumberFormat="1" applyFont="1" applyFill="1" applyBorder="1" applyAlignment="1">
      <alignment horizontal="center" vertical="center"/>
    </xf>
    <xf numFmtId="49" fontId="12" fillId="0" borderId="12" xfId="3" applyNumberFormat="1" applyFont="1" applyFill="1" applyBorder="1" applyAlignment="1">
      <alignment horizontal="center" vertical="center"/>
    </xf>
    <xf numFmtId="49" fontId="11" fillId="0" borderId="12" xfId="3" applyNumberFormat="1" applyFont="1" applyFill="1" applyBorder="1" applyAlignment="1">
      <alignment horizontal="center" vertical="center"/>
    </xf>
    <xf numFmtId="49" fontId="12" fillId="0" borderId="14" xfId="3" applyNumberFormat="1" applyFont="1" applyFill="1" applyBorder="1" applyAlignment="1">
      <alignment horizontal="center" vertical="center"/>
    </xf>
    <xf numFmtId="165" fontId="11" fillId="0" borderId="15" xfId="3" applyNumberFormat="1" applyFont="1" applyFill="1" applyBorder="1" applyAlignment="1">
      <alignment horizontal="center" vertical="center"/>
    </xf>
    <xf numFmtId="2" fontId="11" fillId="0" borderId="15" xfId="3" applyNumberFormat="1" applyFont="1" applyFill="1" applyBorder="1" applyAlignment="1">
      <alignment horizontal="center" vertical="center"/>
    </xf>
    <xf numFmtId="2" fontId="12" fillId="0" borderId="15" xfId="3" applyNumberFormat="1" applyFont="1" applyFill="1" applyBorder="1" applyAlignment="1">
      <alignment horizontal="center" vertical="center"/>
    </xf>
    <xf numFmtId="2" fontId="12" fillId="0" borderId="16" xfId="3" applyNumberFormat="1" applyFont="1" applyFill="1" applyBorder="1" applyAlignment="1">
      <alignment horizontal="center" vertical="center"/>
    </xf>
    <xf numFmtId="0" fontId="7" fillId="0" borderId="17" xfId="2" applyFont="1" applyBorder="1" applyAlignment="1">
      <alignment horizontal="center"/>
    </xf>
    <xf numFmtId="49" fontId="14" fillId="4" borderId="15" xfId="4" applyNumberFormat="1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12" fillId="0" borderId="15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/>
    </xf>
    <xf numFmtId="49" fontId="12" fillId="4" borderId="15" xfId="4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center" vertical="center"/>
    </xf>
    <xf numFmtId="2" fontId="11" fillId="0" borderId="18" xfId="3" applyNumberFormat="1" applyFont="1" applyFill="1" applyBorder="1" applyAlignment="1">
      <alignment horizontal="center" vertical="center"/>
    </xf>
    <xf numFmtId="49" fontId="11" fillId="4" borderId="15" xfId="4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12" fillId="0" borderId="15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center" vertical="center" wrapText="1"/>
    </xf>
    <xf numFmtId="49" fontId="12" fillId="4" borderId="18" xfId="4" applyNumberFormat="1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2" fillId="0" borderId="21" xfId="4" applyNumberFormat="1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/>
    </xf>
    <xf numFmtId="49" fontId="12" fillId="4" borderId="21" xfId="4" applyNumberFormat="1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/>
    </xf>
    <xf numFmtId="0" fontId="14" fillId="0" borderId="15" xfId="4" applyNumberFormat="1" applyFont="1" applyFill="1" applyBorder="1" applyAlignment="1">
      <alignment horizontal="center" vertical="center"/>
    </xf>
    <xf numFmtId="49" fontId="14" fillId="4" borderId="16" xfId="4" applyNumberFormat="1" applyFont="1" applyFill="1" applyBorder="1" applyAlignment="1">
      <alignment horizontal="center" vertical="center"/>
    </xf>
    <xf numFmtId="0" fontId="15" fillId="0" borderId="20" xfId="4" applyNumberFormat="1" applyFont="1" applyFill="1" applyBorder="1" applyAlignment="1">
      <alignment horizontal="center" vertical="center"/>
    </xf>
    <xf numFmtId="0" fontId="14" fillId="0" borderId="20" xfId="4" applyNumberFormat="1" applyFont="1" applyFill="1" applyBorder="1" applyAlignment="1">
      <alignment horizontal="center" vertical="center"/>
    </xf>
    <xf numFmtId="0" fontId="8" fillId="0" borderId="24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7" fillId="5" borderId="23" xfId="2" applyFont="1" applyFill="1" applyBorder="1" applyAlignment="1">
      <alignment horizontal="center"/>
    </xf>
    <xf numFmtId="0" fontId="7" fillId="0" borderId="15" xfId="2" applyFont="1" applyBorder="1" applyAlignment="1">
      <alignment horizontal="center"/>
    </xf>
    <xf numFmtId="165" fontId="12" fillId="0" borderId="15" xfId="3" applyNumberFormat="1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top" wrapText="1"/>
    </xf>
    <xf numFmtId="0" fontId="11" fillId="0" borderId="15" xfId="5" applyFont="1" applyFill="1" applyBorder="1" applyAlignment="1">
      <alignment horizontal="center" vertical="top" wrapText="1"/>
    </xf>
    <xf numFmtId="49" fontId="12" fillId="4" borderId="19" xfId="4" applyNumberFormat="1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center" vertical="top" wrapText="1"/>
    </xf>
    <xf numFmtId="0" fontId="12" fillId="0" borderId="27" xfId="4" applyNumberFormat="1" applyFont="1" applyFill="1" applyBorder="1" applyAlignment="1">
      <alignment horizontal="center" vertical="center"/>
    </xf>
    <xf numFmtId="0" fontId="12" fillId="0" borderId="19" xfId="5" applyFont="1" applyFill="1" applyBorder="1" applyAlignment="1">
      <alignment horizontal="center" vertical="top" wrapText="1"/>
    </xf>
    <xf numFmtId="0" fontId="12" fillId="0" borderId="19" xfId="4" applyNumberFormat="1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top" wrapText="1"/>
    </xf>
    <xf numFmtId="49" fontId="11" fillId="4" borderId="19" xfId="4" applyNumberFormat="1" applyFont="1" applyFill="1" applyBorder="1" applyAlignment="1">
      <alignment horizontal="center" vertical="center"/>
    </xf>
    <xf numFmtId="49" fontId="11" fillId="4" borderId="27" xfId="4" applyNumberFormat="1" applyFont="1" applyFill="1" applyBorder="1" applyAlignment="1">
      <alignment horizontal="center" vertical="center"/>
    </xf>
    <xf numFmtId="49" fontId="12" fillId="4" borderId="27" xfId="4" applyNumberFormat="1" applyFont="1" applyFill="1" applyBorder="1" applyAlignment="1">
      <alignment horizontal="center" vertical="center"/>
    </xf>
    <xf numFmtId="0" fontId="15" fillId="0" borderId="15" xfId="4" applyNumberFormat="1" applyFont="1" applyFill="1" applyBorder="1" applyAlignment="1">
      <alignment horizontal="center" vertical="center"/>
    </xf>
    <xf numFmtId="0" fontId="16" fillId="0" borderId="15" xfId="4" applyNumberFormat="1" applyFont="1" applyFill="1" applyBorder="1" applyAlignment="1">
      <alignment horizontal="center" vertical="center"/>
    </xf>
    <xf numFmtId="49" fontId="15" fillId="4" borderId="15" xfId="4" applyNumberFormat="1" applyFont="1" applyFill="1" applyBorder="1" applyAlignment="1">
      <alignment horizontal="center" vertical="center"/>
    </xf>
    <xf numFmtId="49" fontId="14" fillId="4" borderId="20" xfId="4" applyNumberFormat="1" applyFont="1" applyFill="1" applyBorder="1" applyAlignment="1">
      <alignment horizontal="center" vertical="center"/>
    </xf>
    <xf numFmtId="0" fontId="16" fillId="0" borderId="20" xfId="4" applyNumberFormat="1" applyFont="1" applyFill="1" applyBorder="1" applyAlignment="1">
      <alignment horizontal="center" vertical="center"/>
    </xf>
    <xf numFmtId="49" fontId="15" fillId="4" borderId="20" xfId="4" applyNumberFormat="1" applyFont="1" applyFill="1" applyBorder="1" applyAlignment="1">
      <alignment horizontal="center" vertical="center"/>
    </xf>
    <xf numFmtId="0" fontId="14" fillId="0" borderId="28" xfId="4" applyNumberFormat="1" applyFont="1" applyFill="1" applyBorder="1" applyAlignment="1">
      <alignment horizontal="center" vertical="center"/>
    </xf>
    <xf numFmtId="0" fontId="12" fillId="0" borderId="18" xfId="4" applyNumberFormat="1" applyFont="1" applyFill="1" applyBorder="1" applyAlignment="1">
      <alignment horizontal="center" vertical="center"/>
    </xf>
    <xf numFmtId="0" fontId="11" fillId="0" borderId="16" xfId="4" applyNumberFormat="1" applyFont="1" applyFill="1" applyBorder="1" applyAlignment="1">
      <alignment horizontal="center" vertical="center"/>
    </xf>
    <xf numFmtId="49" fontId="12" fillId="4" borderId="22" xfId="4" applyNumberFormat="1" applyFont="1" applyFill="1" applyBorder="1" applyAlignment="1">
      <alignment horizontal="center" vertical="center"/>
    </xf>
    <xf numFmtId="49" fontId="12" fillId="4" borderId="12" xfId="3" applyNumberFormat="1" applyFont="1" applyFill="1" applyBorder="1" applyAlignment="1">
      <alignment horizontal="center" vertical="center"/>
    </xf>
    <xf numFmtId="49" fontId="11" fillId="4" borderId="12" xfId="3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1" fontId="5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horizontal="center"/>
      <protection locked="0" hidden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/>
    </xf>
    <xf numFmtId="165" fontId="12" fillId="4" borderId="12" xfId="3" applyNumberFormat="1" applyFont="1" applyFill="1" applyBorder="1" applyAlignment="1">
      <alignment horizontal="center" vertical="center"/>
    </xf>
    <xf numFmtId="165" fontId="11" fillId="4" borderId="12" xfId="3" applyNumberFormat="1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165" fontId="12" fillId="4" borderId="29" xfId="3" applyNumberFormat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8" fillId="5" borderId="30" xfId="2" applyFont="1" applyFill="1" applyBorder="1" applyAlignment="1">
      <alignment horizontal="center"/>
    </xf>
    <xf numFmtId="0" fontId="8" fillId="5" borderId="31" xfId="2" applyFont="1" applyFill="1" applyBorder="1" applyAlignment="1">
      <alignment horizontal="center"/>
    </xf>
    <xf numFmtId="0" fontId="8" fillId="5" borderId="31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4" fillId="3" borderId="25" xfId="2" applyFont="1" applyFill="1" applyBorder="1" applyAlignment="1" applyProtection="1">
      <alignment horizontal="center" vertical="center" wrapText="1"/>
      <protection locked="0"/>
    </xf>
    <xf numFmtId="0" fontId="3" fillId="3" borderId="25" xfId="2" applyFont="1" applyFill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 hidden="1"/>
    </xf>
    <xf numFmtId="0" fontId="4" fillId="6" borderId="2" xfId="2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6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15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34" xfId="0" applyBorder="1" applyAlignment="1">
      <alignment horizontal="center"/>
    </xf>
  </cellXfs>
  <cellStyles count="7">
    <cellStyle name="Excel Built-in Normal" xfId="2"/>
    <cellStyle name="Обычный" xfId="0" builtinId="0"/>
    <cellStyle name="Обычный 2" xfId="1"/>
    <cellStyle name="Обычный 3" xfId="5"/>
    <cellStyle name="Обычный_П05 TAB_MZ98-2" xfId="4"/>
    <cellStyle name="Обычный_Таб м+д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8" zoomScaleNormal="88" workbookViewId="0">
      <selection activeCell="K11" sqref="K11"/>
    </sheetView>
  </sheetViews>
  <sheetFormatPr defaultRowHeight="15" x14ac:dyDescent="0.25"/>
  <cols>
    <col min="1" max="1" width="16.42578125" customWidth="1"/>
    <col min="2" max="2" width="31.7109375" customWidth="1"/>
    <col min="3" max="3" width="14" customWidth="1"/>
    <col min="4" max="4" width="19.5703125" customWidth="1"/>
    <col min="6" max="6" width="13.42578125" customWidth="1"/>
  </cols>
  <sheetData>
    <row r="1" spans="1:12" ht="15.75" x14ac:dyDescent="0.25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00"/>
    </row>
    <row r="2" spans="1:12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51" x14ac:dyDescent="0.25">
      <c r="A3" s="108" t="s">
        <v>21</v>
      </c>
      <c r="B3" s="109" t="s">
        <v>60</v>
      </c>
      <c r="C3" s="109" t="s">
        <v>59</v>
      </c>
      <c r="D3" s="109" t="s">
        <v>58</v>
      </c>
      <c r="E3" s="2" t="s">
        <v>34</v>
      </c>
      <c r="F3" s="103" t="s">
        <v>19</v>
      </c>
      <c r="G3" s="105" t="s">
        <v>25</v>
      </c>
      <c r="H3" s="104" t="s">
        <v>0</v>
      </c>
      <c r="I3" s="103" t="s">
        <v>30</v>
      </c>
      <c r="J3" s="104" t="s">
        <v>0</v>
      </c>
      <c r="K3" s="101" t="s">
        <v>1</v>
      </c>
      <c r="L3" s="110" t="s">
        <v>54</v>
      </c>
    </row>
    <row r="4" spans="1:12" ht="15.75" x14ac:dyDescent="0.25">
      <c r="A4" s="80"/>
      <c r="B4" s="81" t="s">
        <v>61</v>
      </c>
      <c r="C4" s="82">
        <v>39467</v>
      </c>
      <c r="D4" s="82"/>
      <c r="E4" s="83">
        <f ca="1">INT(DAYS360(C4,TODAY())/360)</f>
        <v>11</v>
      </c>
      <c r="F4" s="85" t="str">
        <f ca="1">IF(E4&lt;=9+OR(10),CHOOSE(1,ступени!$A$3),IF(E4&lt;=11+OR(12),CHOOSE(1,ступени!$A$4),IF(E4&lt;=13+OR(14)+OR(15),CHOOSE(1,ступени!$A$5),IF(E4&lt;=16+OR(17),CHOOSE(1,ступени!$A$6),IF(E4&lt;=18+OR(19)+OR(20)+OR(21)+OR(22)+OR(23)+OR(24)+OR(25)+OR(26)+OR(27)+OR(28)+OR(29),CHOOSE(1,ступени!$A$7))))))</f>
        <v>III (11-12лет)</v>
      </c>
      <c r="G4" s="106">
        <v>32</v>
      </c>
      <c r="H4" s="107">
        <f ca="1">IF(E4&lt;=11+OR(12),VLOOKUP(G4,'11-12лет'!$F$3:$I$104,4),IF(E4&lt;=13+OR(14)+OR(15),"Нет",))</f>
        <v>54</v>
      </c>
      <c r="I4" s="106">
        <v>67</v>
      </c>
      <c r="J4" s="107">
        <f ca="1">IF(E4&lt;=11+OR(12),VLOOKUP(G4,'11-12лет'!$G$3:$I$104,3),IF(E4&lt;=13+OR(14)+OR(15),"Нет",))</f>
        <v>22</v>
      </c>
      <c r="K4" s="102">
        <f ca="1">H4+J4</f>
        <v>76</v>
      </c>
      <c r="L4" s="111"/>
    </row>
    <row r="5" spans="1:12" ht="15.75" x14ac:dyDescent="0.25">
      <c r="A5" s="80"/>
      <c r="B5" s="81" t="s">
        <v>64</v>
      </c>
      <c r="C5" s="82">
        <v>38372</v>
      </c>
      <c r="D5" s="82"/>
      <c r="E5" s="83">
        <f ca="1">INT(DAYS360(C5,TODAY())/360)</f>
        <v>14</v>
      </c>
      <c r="F5" s="85" t="str">
        <f ca="1">IF(E5&lt;=9+OR(10),CHOOSE(1,ступени!$A$3),IF(E5&lt;=11+OR(12),CHOOSE(1,ступени!$A$4),IF(E5&lt;=13+OR(14)+OR(15),CHOOSE(1,ступени!$A$5),IF(E5&lt;=16+OR(17),CHOOSE(1,ступени!$A$6),IF(E5&lt;=18+OR(19)+OR(20)+OR(21)+OR(22)+OR(23)+OR(24)+OR(25)+OR(26)+OR(27)+OR(28)+OR(29),CHOOSE(1,ступени!$A$7))))))</f>
        <v>IV (13-15лет)</v>
      </c>
      <c r="G5" s="106"/>
      <c r="H5" s="107" t="str">
        <f ca="1">IF(E5&lt;=11+OR(12),VLOOKUP(G5,'11-12лет'!$F$3:$I$104,4),IF(E5&lt;=13+OR(14)+OR(15),"Нет",))</f>
        <v>Нет</v>
      </c>
      <c r="I5" s="106"/>
      <c r="J5" s="107" t="str">
        <f ca="1">IF(E5&lt;=11+OR(12),VLOOKUP(G5,'11-12лет'!$G$3:$I$104,3),IF(E5&lt;=13+OR(14)+OR(15),"Нет",))</f>
        <v>Нет</v>
      </c>
      <c r="K5" s="102" t="e">
        <f t="shared" ref="K5:K6" ca="1" si="0">H5+J5</f>
        <v>#VALUE!</v>
      </c>
      <c r="L5" s="111"/>
    </row>
    <row r="6" spans="1:12" ht="15.75" x14ac:dyDescent="0.25">
      <c r="A6" s="80"/>
      <c r="B6" s="81" t="s">
        <v>65</v>
      </c>
      <c r="C6" s="82">
        <v>39102</v>
      </c>
      <c r="D6" s="82"/>
      <c r="E6" s="83">
        <f t="shared" ref="E6" ca="1" si="1">INT(DAYS360(C6,TODAY())/360)</f>
        <v>12</v>
      </c>
      <c r="F6" s="85" t="str">
        <f ca="1">IF(E6&lt;=9+OR(10),CHOOSE(1,ступени!$A$3),IF(E6&lt;=11+OR(12),CHOOSE(1,ступени!$A$4),IF(E6&lt;=13+OR(14)+OR(15),CHOOSE(1,ступени!$A$5),IF(E6&lt;=16+OR(17),CHOOSE(1,ступени!$A$6),IF(E6&lt;=18+OR(19)+OR(20)+OR(21)+OR(22)+OR(23)+OR(24)+OR(25)+OR(26)+OR(27)+OR(28)+OR(29),CHOOSE(1,ступени!$A$7))))))</f>
        <v>III (11-12лет)</v>
      </c>
      <c r="G6" s="106">
        <v>45</v>
      </c>
      <c r="H6" s="107">
        <f ca="1">IF(E6&lt;=11+OR(12),VLOOKUP(G6,'11-12лет'!$F$3:$I$104,4),IF(E6&lt;=13+OR(14)+OR(15),"Нет",))</f>
        <v>85</v>
      </c>
      <c r="I6" s="106">
        <v>70</v>
      </c>
      <c r="J6" s="107">
        <f ca="1">IF(E6&lt;=11+OR(12),VLOOKUP(G6,'11-12лет'!$G$3:$I$104,3),IF(E6&lt;=13+OR(14)+OR(15),"Нет",))</f>
        <v>35</v>
      </c>
      <c r="K6" s="102">
        <f t="shared" ca="1" si="0"/>
        <v>120</v>
      </c>
      <c r="L6" s="111"/>
    </row>
  </sheetData>
  <sortState ref="C4:Y5">
    <sortCondition descending="1" ref="K4:K5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="89" zoomScaleNormal="89" workbookViewId="0">
      <selection activeCell="K10" sqref="K10"/>
    </sheetView>
  </sheetViews>
  <sheetFormatPr defaultRowHeight="15" x14ac:dyDescent="0.25"/>
  <cols>
    <col min="1" max="1" width="15.28515625" customWidth="1"/>
    <col min="2" max="2" width="31.42578125" customWidth="1"/>
    <col min="3" max="3" width="14.140625" customWidth="1"/>
    <col min="4" max="4" width="20.5703125" customWidth="1"/>
    <col min="6" max="6" width="13.7109375" customWidth="1"/>
    <col min="11" max="11" width="12.7109375" bestFit="1" customWidth="1"/>
  </cols>
  <sheetData>
    <row r="1" spans="1:12" ht="15.75" x14ac:dyDescent="0.25">
      <c r="A1" s="112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99"/>
    </row>
    <row r="2" spans="1:12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51" x14ac:dyDescent="0.25">
      <c r="A3" s="108" t="s">
        <v>21</v>
      </c>
      <c r="B3" s="109" t="s">
        <v>60</v>
      </c>
      <c r="C3" s="109" t="s">
        <v>59</v>
      </c>
      <c r="D3" s="109" t="s">
        <v>63</v>
      </c>
      <c r="E3" s="109" t="s">
        <v>20</v>
      </c>
      <c r="F3" s="2" t="s">
        <v>19</v>
      </c>
      <c r="G3" s="105" t="s">
        <v>25</v>
      </c>
      <c r="H3" s="104" t="s">
        <v>0</v>
      </c>
      <c r="I3" s="103" t="s">
        <v>30</v>
      </c>
      <c r="J3" s="104" t="s">
        <v>0</v>
      </c>
      <c r="K3" s="101" t="s">
        <v>1</v>
      </c>
      <c r="L3" s="110" t="s">
        <v>55</v>
      </c>
    </row>
    <row r="4" spans="1:12" ht="15.75" x14ac:dyDescent="0.25">
      <c r="A4" s="80"/>
      <c r="B4" s="81" t="s">
        <v>62</v>
      </c>
      <c r="C4" s="82">
        <v>39467</v>
      </c>
      <c r="D4" s="82"/>
      <c r="E4" s="83">
        <f t="shared" ref="E4:E5" ca="1" si="0">INT(DAYS360(C4,TODAY())/360)</f>
        <v>11</v>
      </c>
      <c r="F4" s="85" t="str">
        <f ca="1">IF(E4&lt;=9+OR(10),CHOOSE(1,ступени!$A$3),IF(E4&lt;=11+OR(12),CHOOSE(1,ступени!$A$4),IF(E4&lt;=13+OR(14)+OR(15),CHOOSE(1,ступени!$A$5),IF(E4&lt;=16+OR(17),CHOOSE(1,ступени!$A$6),IF(E4&lt;=18+OR(19)+OR(20)+OR(21)+OR(22)+OR(23)+OR(24)+OR(25)+OR(26)+OR(27)+OR(28)+OR(29),CHOOSE(1,ступени!$A$7))))))</f>
        <v>III (11-12лет)</v>
      </c>
      <c r="G4" s="106">
        <v>28</v>
      </c>
      <c r="H4" s="107">
        <f ca="1">IF(E4&lt;=11+OR(12),VLOOKUP(G4,'11-12лет'!$K$3:$N$104,4),IF(E4&lt;=13+OR(14)+OR(15),"Нет",))</f>
        <v>46</v>
      </c>
      <c r="I4" s="106">
        <v>68</v>
      </c>
      <c r="J4" s="107">
        <f ca="1">IF(E4&lt;=11+OR(12),VLOOKUP(G4,'11-12лет'!$L$3:$N$104,3),IF(E4&lt;=13+OR(14)+OR(15),"Нет",))</f>
        <v>22</v>
      </c>
      <c r="K4" s="102">
        <f ca="1">H4+J4</f>
        <v>68</v>
      </c>
      <c r="L4" s="111"/>
    </row>
    <row r="5" spans="1:12" ht="15.75" x14ac:dyDescent="0.25">
      <c r="A5" s="80"/>
      <c r="B5" s="81" t="s">
        <v>66</v>
      </c>
      <c r="C5" s="82">
        <v>39102</v>
      </c>
      <c r="D5" s="82"/>
      <c r="E5" s="83">
        <f t="shared" ca="1" si="0"/>
        <v>12</v>
      </c>
      <c r="F5" s="85" t="str">
        <f ca="1">IF(E5&lt;=9+OR(10),CHOOSE(1,ступени!$A$3),IF(E5&lt;=11+OR(12),CHOOSE(1,ступени!$A$4),IF(E5&lt;=13+OR(14)+OR(15),CHOOSE(1,ступени!$A$5),IF(E5&lt;=16+OR(17),CHOOSE(1,ступени!$A$6),IF(E5&lt;=18+OR(19)+OR(20)+OR(21)+OR(22)+OR(23)+OR(24)+OR(25)+OR(26)+OR(27)+OR(28)+OR(29),CHOOSE(1,ступени!$A$7))))))</f>
        <v>III (11-12лет)</v>
      </c>
      <c r="G5" s="106"/>
      <c r="H5" s="107">
        <f ca="1">IF(E5&lt;=11+OR(12),VLOOKUP(G5,'11-12лет'!$K$3:$N$104,4),IF(E5&lt;=13+OR(14)+OR(15),"Нет",))</f>
        <v>0</v>
      </c>
      <c r="I5" s="106"/>
      <c r="J5" s="107">
        <f ca="1">IF(E5&lt;=11+OR(12),VLOOKUP(G5,'11-12лет'!$L$3:$N$104,3),IF(E5&lt;=13+OR(14)+OR(15),"Нет",))</f>
        <v>0</v>
      </c>
      <c r="K5" s="102">
        <f t="shared" ref="K5:K7" ca="1" si="1">H5+J5</f>
        <v>0</v>
      </c>
      <c r="L5" s="111"/>
    </row>
    <row r="6" spans="1:12" ht="15.75" x14ac:dyDescent="0.25">
      <c r="A6" s="80"/>
      <c r="B6" s="81" t="s">
        <v>66</v>
      </c>
      <c r="C6" s="82">
        <v>38372</v>
      </c>
      <c r="D6" s="82"/>
      <c r="E6" s="83">
        <f t="shared" ref="E6:E7" ca="1" si="2">INT(DAYS360(C6,TODAY())/360)</f>
        <v>14</v>
      </c>
      <c r="F6" s="85" t="str">
        <f ca="1">IF(E6&lt;=9+OR(10),CHOOSE(1,ступени!$A$3),IF(E6&lt;=11+OR(12),CHOOSE(1,ступени!$A$4),IF(E6&lt;=13+OR(14)+OR(15),CHOOSE(1,ступени!$A$5),IF(E6&lt;=16+OR(17),CHOOSE(1,ступени!$A$6),IF(E6&lt;=18+OR(19)+OR(20)+OR(21)+OR(22)+OR(23)+OR(24)+OR(25)+OR(26)+OR(27)+OR(28)+OR(29),CHOOSE(1,ступени!$A$7))))))</f>
        <v>IV (13-15лет)</v>
      </c>
      <c r="G6" s="106"/>
      <c r="H6" s="107" t="str">
        <f ca="1">IF(E6&lt;=11+OR(12),VLOOKUP(G6,'11-12лет'!$K$3:$N$104,4),IF(E6&lt;=13+OR(14)+OR(15),"Нет",))</f>
        <v>Нет</v>
      </c>
      <c r="I6" s="106"/>
      <c r="J6" s="107" t="str">
        <f ca="1">IF(E6&lt;=11+OR(12),VLOOKUP(G6,'11-12лет'!$L$3:$N$104,3),IF(E6&lt;=13+OR(14)+OR(15),"Нет",))</f>
        <v>Нет</v>
      </c>
      <c r="K6" s="102" t="e">
        <f t="shared" ca="1" si="1"/>
        <v>#VALUE!</v>
      </c>
      <c r="L6" s="111"/>
    </row>
    <row r="7" spans="1:12" ht="15.75" x14ac:dyDescent="0.25">
      <c r="A7" s="80"/>
      <c r="B7" s="81"/>
      <c r="C7" s="82"/>
      <c r="D7" s="82"/>
      <c r="E7" s="83">
        <f t="shared" ca="1" si="2"/>
        <v>119</v>
      </c>
      <c r="F7" s="85" t="b">
        <f ca="1">IF(E7&lt;=9+OR(10),CHOOSE(1,ступени!$A$3),IF(E7&lt;=11+OR(12),CHOOSE(1,ступени!$A$4),IF(E7&lt;=13+OR(14)+OR(15),CHOOSE(1,ступени!$A$5),IF(E7&lt;=16+OR(17),CHOOSE(1,ступени!$A$6),IF(E7&lt;=18+OR(19)+OR(20)+OR(21)+OR(22)+OR(23)+OR(24)+OR(25)+OR(26)+OR(27)+OR(28)+OR(29),CHOOSE(1,ступени!$A$7))))))</f>
        <v>0</v>
      </c>
      <c r="G7" s="106"/>
      <c r="H7" s="107">
        <f ca="1">IF(E7&lt;=11+OR(12),VLOOKUP(G7,'11-12лет'!$K$3:$N$104,4),IF(E7&lt;=13+OR(14)+OR(15),"Нет",))</f>
        <v>0</v>
      </c>
      <c r="I7" s="106"/>
      <c r="J7" s="107">
        <f ca="1">IF(E7&lt;=11+OR(12),VLOOKUP(G7,'11-12лет'!$L$3:$N$104,3),IF(E7&lt;=13+OR(14)+OR(15),"Нет",))</f>
        <v>0</v>
      </c>
      <c r="K7" s="102">
        <f t="shared" ca="1" si="1"/>
        <v>0</v>
      </c>
      <c r="L7" s="111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82" workbookViewId="0">
      <selection activeCell="P10" sqref="P10"/>
    </sheetView>
  </sheetViews>
  <sheetFormatPr defaultRowHeight="15" x14ac:dyDescent="0.25"/>
  <cols>
    <col min="1" max="1" width="11.42578125" customWidth="1"/>
    <col min="2" max="2" width="13.7109375" customWidth="1"/>
    <col min="4" max="4" width="2.7109375" customWidth="1"/>
    <col min="6" max="6" width="11.140625" customWidth="1"/>
    <col min="7" max="7" width="11.42578125" customWidth="1"/>
    <col min="8" max="8" width="10" customWidth="1"/>
    <col min="12" max="12" width="11.7109375" customWidth="1"/>
  </cols>
  <sheetData>
    <row r="1" spans="1:14" ht="15.75" thickBot="1" x14ac:dyDescent="0.3">
      <c r="F1" s="115" t="s">
        <v>67</v>
      </c>
      <c r="G1" s="115"/>
      <c r="H1" s="115"/>
      <c r="I1" s="115"/>
      <c r="K1" s="115" t="s">
        <v>68</v>
      </c>
      <c r="L1" s="115"/>
      <c r="M1" s="115"/>
      <c r="N1" s="115"/>
    </row>
    <row r="2" spans="1:14" ht="19.5" customHeight="1" x14ac:dyDescent="0.25">
      <c r="A2" s="3" t="s">
        <v>47</v>
      </c>
      <c r="B2" s="4" t="s">
        <v>12</v>
      </c>
      <c r="C2" s="23" t="s">
        <v>48</v>
      </c>
      <c r="D2" s="55"/>
      <c r="E2" s="54" t="s">
        <v>0</v>
      </c>
      <c r="F2" s="4" t="s">
        <v>24</v>
      </c>
      <c r="G2" s="4" t="s">
        <v>22</v>
      </c>
      <c r="H2" s="4" t="s">
        <v>23</v>
      </c>
      <c r="I2" s="36" t="s">
        <v>0</v>
      </c>
      <c r="J2" s="5"/>
      <c r="K2" s="4" t="s">
        <v>24</v>
      </c>
      <c r="L2" s="4" t="s">
        <v>22</v>
      </c>
      <c r="M2" s="4" t="s">
        <v>23</v>
      </c>
      <c r="N2" s="36" t="s">
        <v>0</v>
      </c>
    </row>
    <row r="3" spans="1:14" x14ac:dyDescent="0.25">
      <c r="A3" s="6">
        <v>0</v>
      </c>
      <c r="B3" s="7">
        <v>0</v>
      </c>
      <c r="C3" s="52">
        <v>0</v>
      </c>
      <c r="D3" s="47"/>
      <c r="E3" s="95">
        <v>0</v>
      </c>
      <c r="F3" s="7"/>
      <c r="G3" s="8"/>
      <c r="H3" s="8"/>
      <c r="I3" s="37"/>
      <c r="J3" s="5"/>
      <c r="K3" s="7"/>
      <c r="L3" s="8"/>
      <c r="M3" s="8"/>
      <c r="N3" s="37"/>
    </row>
    <row r="4" spans="1:14" x14ac:dyDescent="0.25">
      <c r="A4" s="9">
        <v>1</v>
      </c>
      <c r="B4" s="10">
        <v>0.1</v>
      </c>
      <c r="C4" s="87">
        <v>0.1</v>
      </c>
      <c r="D4" s="93"/>
      <c r="E4" s="96">
        <v>100</v>
      </c>
      <c r="F4" s="10">
        <v>0</v>
      </c>
      <c r="G4" s="10">
        <v>0</v>
      </c>
      <c r="H4" s="10">
        <v>-40</v>
      </c>
      <c r="I4" s="38">
        <v>0</v>
      </c>
      <c r="J4" s="5"/>
      <c r="K4" s="10">
        <v>0</v>
      </c>
      <c r="L4" s="10">
        <v>0</v>
      </c>
      <c r="M4" s="10">
        <v>-40</v>
      </c>
      <c r="N4" s="38">
        <v>0</v>
      </c>
    </row>
    <row r="5" spans="1:14" x14ac:dyDescent="0.25">
      <c r="A5" s="31">
        <v>4.5</v>
      </c>
      <c r="B5" s="1">
        <v>29</v>
      </c>
      <c r="C5" s="15">
        <f>7.2+0.4</f>
        <v>7.6000000000000005</v>
      </c>
      <c r="D5" s="19"/>
      <c r="E5" s="96">
        <v>100</v>
      </c>
      <c r="F5" s="75">
        <v>1</v>
      </c>
      <c r="G5" s="39">
        <v>2</v>
      </c>
      <c r="H5" s="44">
        <v>-5</v>
      </c>
      <c r="I5" s="34">
        <v>1</v>
      </c>
      <c r="J5" s="5"/>
      <c r="K5" s="26">
        <v>1</v>
      </c>
      <c r="L5" s="60">
        <v>2</v>
      </c>
      <c r="M5" s="50">
        <v>-5</v>
      </c>
      <c r="N5" s="34">
        <v>1</v>
      </c>
    </row>
    <row r="6" spans="1:14" x14ac:dyDescent="0.25">
      <c r="A6" s="21">
        <v>4.51</v>
      </c>
      <c r="B6" s="14">
        <v>29.1</v>
      </c>
      <c r="C6" s="88"/>
      <c r="D6" s="56"/>
      <c r="E6" s="96">
        <v>99</v>
      </c>
      <c r="F6" s="28"/>
      <c r="G6" s="39">
        <v>4</v>
      </c>
      <c r="H6" s="26">
        <v>-4</v>
      </c>
      <c r="I6" s="34">
        <v>2</v>
      </c>
      <c r="J6" s="5"/>
      <c r="K6" s="26">
        <v>2</v>
      </c>
      <c r="L6" s="57">
        <v>4</v>
      </c>
      <c r="M6" s="68">
        <v>-4</v>
      </c>
      <c r="N6" s="34">
        <v>2</v>
      </c>
    </row>
    <row r="7" spans="1:14" x14ac:dyDescent="0.25">
      <c r="A7" s="21">
        <v>4.5199999999999996</v>
      </c>
      <c r="B7" s="14">
        <v>29.3</v>
      </c>
      <c r="C7" s="88"/>
      <c r="D7" s="56"/>
      <c r="E7" s="96">
        <v>98</v>
      </c>
      <c r="F7" s="26">
        <v>2</v>
      </c>
      <c r="G7" s="39">
        <v>6</v>
      </c>
      <c r="H7" s="28"/>
      <c r="I7" s="34">
        <v>3</v>
      </c>
      <c r="J7" s="5"/>
      <c r="K7" s="26">
        <v>3</v>
      </c>
      <c r="L7" s="57">
        <v>6</v>
      </c>
      <c r="M7" s="24"/>
      <c r="N7" s="34">
        <v>3</v>
      </c>
    </row>
    <row r="8" spans="1:14" x14ac:dyDescent="0.25">
      <c r="A8" s="20">
        <v>4.53</v>
      </c>
      <c r="B8" s="14">
        <v>29.5</v>
      </c>
      <c r="C8" s="14">
        <v>7.7</v>
      </c>
      <c r="D8" s="56"/>
      <c r="E8" s="96">
        <v>97</v>
      </c>
      <c r="F8" s="26">
        <v>3</v>
      </c>
      <c r="G8" s="39">
        <v>8</v>
      </c>
      <c r="H8" s="26">
        <v>-3</v>
      </c>
      <c r="I8" s="34">
        <v>4</v>
      </c>
      <c r="J8" s="5"/>
      <c r="K8" s="26">
        <v>4</v>
      </c>
      <c r="L8" s="57">
        <v>8</v>
      </c>
      <c r="M8" s="50">
        <v>-3</v>
      </c>
      <c r="N8" s="34">
        <v>4</v>
      </c>
    </row>
    <row r="9" spans="1:14" x14ac:dyDescent="0.25">
      <c r="A9" s="21">
        <v>4.54</v>
      </c>
      <c r="B9" s="14">
        <v>29.7</v>
      </c>
      <c r="C9" s="88"/>
      <c r="D9" s="56"/>
      <c r="E9" s="96">
        <v>96</v>
      </c>
      <c r="F9" s="26">
        <v>4</v>
      </c>
      <c r="G9" s="39">
        <v>10</v>
      </c>
      <c r="H9" s="28"/>
      <c r="I9" s="34">
        <v>5</v>
      </c>
      <c r="J9" s="5"/>
      <c r="K9" s="26">
        <v>5</v>
      </c>
      <c r="L9" s="60">
        <v>10</v>
      </c>
      <c r="M9" s="24"/>
      <c r="N9" s="34">
        <v>5</v>
      </c>
    </row>
    <row r="10" spans="1:14" x14ac:dyDescent="0.25">
      <c r="A10" s="21">
        <v>4.55</v>
      </c>
      <c r="B10" s="14">
        <v>29.9</v>
      </c>
      <c r="C10" s="88"/>
      <c r="D10" s="56"/>
      <c r="E10" s="96">
        <v>95</v>
      </c>
      <c r="F10" s="26">
        <v>5</v>
      </c>
      <c r="G10" s="39">
        <v>12</v>
      </c>
      <c r="H10" s="26">
        <v>-2</v>
      </c>
      <c r="I10" s="34">
        <v>6</v>
      </c>
      <c r="J10" s="5"/>
      <c r="K10" s="26">
        <v>6</v>
      </c>
      <c r="L10" s="57">
        <v>12</v>
      </c>
      <c r="M10" s="68">
        <v>-2</v>
      </c>
      <c r="N10" s="34">
        <v>6</v>
      </c>
    </row>
    <row r="11" spans="1:14" x14ac:dyDescent="0.25">
      <c r="A11" s="20">
        <v>4.5599999999999996</v>
      </c>
      <c r="B11" s="14">
        <v>30.1</v>
      </c>
      <c r="C11" s="14">
        <v>7.8</v>
      </c>
      <c r="D11" s="56"/>
      <c r="E11" s="96">
        <v>94</v>
      </c>
      <c r="F11" s="26">
        <v>6</v>
      </c>
      <c r="G11" s="39">
        <v>14</v>
      </c>
      <c r="H11" s="46"/>
      <c r="I11" s="34">
        <v>7</v>
      </c>
      <c r="J11" s="5"/>
      <c r="K11" s="26">
        <v>7</v>
      </c>
      <c r="L11" s="26">
        <v>13</v>
      </c>
      <c r="M11" s="71"/>
      <c r="N11" s="34">
        <v>7</v>
      </c>
    </row>
    <row r="12" spans="1:14" x14ac:dyDescent="0.25">
      <c r="A12" s="21">
        <v>4.57</v>
      </c>
      <c r="B12" s="14">
        <v>30.3</v>
      </c>
      <c r="C12" s="88"/>
      <c r="D12" s="56"/>
      <c r="E12" s="96">
        <v>93</v>
      </c>
      <c r="F12" s="26">
        <v>7</v>
      </c>
      <c r="G12" s="39">
        <v>16</v>
      </c>
      <c r="H12" s="26">
        <v>-1</v>
      </c>
      <c r="I12" s="34">
        <v>8</v>
      </c>
      <c r="J12" s="5"/>
      <c r="K12" s="26">
        <v>8</v>
      </c>
      <c r="L12" s="57">
        <v>14</v>
      </c>
      <c r="M12" s="68">
        <v>-1</v>
      </c>
      <c r="N12" s="34">
        <v>8</v>
      </c>
    </row>
    <row r="13" spans="1:14" x14ac:dyDescent="0.25">
      <c r="A13" s="21">
        <v>4.58</v>
      </c>
      <c r="B13" s="14">
        <v>30.5</v>
      </c>
      <c r="C13" s="88"/>
      <c r="D13" s="56"/>
      <c r="E13" s="96">
        <v>92</v>
      </c>
      <c r="F13" s="26">
        <v>8</v>
      </c>
      <c r="G13" s="39">
        <v>18</v>
      </c>
      <c r="H13" s="28"/>
      <c r="I13" s="34">
        <v>9</v>
      </c>
      <c r="J13" s="5"/>
      <c r="K13" s="26">
        <v>9</v>
      </c>
      <c r="L13" s="61">
        <v>15</v>
      </c>
      <c r="M13" s="24"/>
      <c r="N13" s="34">
        <v>9</v>
      </c>
    </row>
    <row r="14" spans="1:14" x14ac:dyDescent="0.25">
      <c r="A14" s="20">
        <v>4.59</v>
      </c>
      <c r="B14" s="14">
        <v>30.7</v>
      </c>
      <c r="C14" s="14">
        <v>7.9</v>
      </c>
      <c r="D14" s="56"/>
      <c r="E14" s="96">
        <v>91</v>
      </c>
      <c r="F14" s="26">
        <v>9</v>
      </c>
      <c r="G14" s="42">
        <v>20</v>
      </c>
      <c r="H14" s="44">
        <v>0</v>
      </c>
      <c r="I14" s="34">
        <v>10</v>
      </c>
      <c r="J14" s="5"/>
      <c r="K14" s="27">
        <v>10</v>
      </c>
      <c r="L14" s="58">
        <v>16</v>
      </c>
      <c r="M14" s="72">
        <v>0</v>
      </c>
      <c r="N14" s="34">
        <v>10</v>
      </c>
    </row>
    <row r="15" spans="1:14" x14ac:dyDescent="0.25">
      <c r="A15" s="21">
        <v>5</v>
      </c>
      <c r="B15" s="1">
        <v>30.9</v>
      </c>
      <c r="C15" s="89"/>
      <c r="D15" s="19"/>
      <c r="E15" s="96">
        <v>90</v>
      </c>
      <c r="F15" s="27">
        <v>10</v>
      </c>
      <c r="G15" s="39">
        <v>21</v>
      </c>
      <c r="H15" s="28"/>
      <c r="I15" s="34">
        <v>11</v>
      </c>
      <c r="J15" s="5"/>
      <c r="K15" s="28"/>
      <c r="L15" s="26">
        <v>17</v>
      </c>
      <c r="M15" s="24"/>
      <c r="N15" s="34">
        <v>11</v>
      </c>
    </row>
    <row r="16" spans="1:14" x14ac:dyDescent="0.25">
      <c r="A16" s="21">
        <v>5.01</v>
      </c>
      <c r="B16" s="14">
        <v>31</v>
      </c>
      <c r="C16" s="88"/>
      <c r="D16" s="56"/>
      <c r="E16" s="96">
        <v>89</v>
      </c>
      <c r="F16" s="28"/>
      <c r="G16" s="39">
        <v>22</v>
      </c>
      <c r="H16" s="28"/>
      <c r="I16" s="34">
        <v>12</v>
      </c>
      <c r="J16" s="5"/>
      <c r="K16" s="26">
        <v>11</v>
      </c>
      <c r="L16" s="62">
        <v>18</v>
      </c>
      <c r="M16" s="68">
        <v>1</v>
      </c>
      <c r="N16" s="34">
        <v>12</v>
      </c>
    </row>
    <row r="17" spans="1:14" x14ac:dyDescent="0.25">
      <c r="A17" s="21">
        <v>5.03</v>
      </c>
      <c r="B17" s="14">
        <v>31.4</v>
      </c>
      <c r="C17" s="14">
        <v>8</v>
      </c>
      <c r="D17" s="56"/>
      <c r="E17" s="96">
        <v>88</v>
      </c>
      <c r="F17" s="26">
        <v>11</v>
      </c>
      <c r="G17" s="39">
        <v>23</v>
      </c>
      <c r="H17" s="44">
        <v>1</v>
      </c>
      <c r="I17" s="34">
        <v>13</v>
      </c>
      <c r="J17" s="5"/>
      <c r="K17" s="28"/>
      <c r="L17" s="61">
        <v>19</v>
      </c>
      <c r="M17" s="73"/>
      <c r="N17" s="34">
        <v>13</v>
      </c>
    </row>
    <row r="18" spans="1:14" x14ac:dyDescent="0.25">
      <c r="A18" s="21">
        <v>5.05</v>
      </c>
      <c r="B18" s="14">
        <v>31.7</v>
      </c>
      <c r="C18" s="88"/>
      <c r="D18" s="56"/>
      <c r="E18" s="96">
        <v>87</v>
      </c>
      <c r="F18" s="28"/>
      <c r="G18" s="39">
        <v>24</v>
      </c>
      <c r="H18" s="28"/>
      <c r="I18" s="34">
        <v>14</v>
      </c>
      <c r="J18" s="5"/>
      <c r="K18" s="26">
        <v>12</v>
      </c>
      <c r="L18" s="62">
        <v>20</v>
      </c>
      <c r="M18" s="68">
        <v>2</v>
      </c>
      <c r="N18" s="34">
        <v>14</v>
      </c>
    </row>
    <row r="19" spans="1:14" x14ac:dyDescent="0.25">
      <c r="A19" s="21">
        <v>5.07</v>
      </c>
      <c r="B19" s="14">
        <v>32</v>
      </c>
      <c r="C19" s="88"/>
      <c r="D19" s="56"/>
      <c r="E19" s="96">
        <v>86</v>
      </c>
      <c r="F19" s="26">
        <v>12</v>
      </c>
      <c r="G19" s="39">
        <v>25</v>
      </c>
      <c r="H19" s="28"/>
      <c r="I19" s="34">
        <v>15</v>
      </c>
      <c r="J19" s="5"/>
      <c r="K19" s="28"/>
      <c r="L19" s="63">
        <v>21</v>
      </c>
      <c r="M19" s="70"/>
      <c r="N19" s="34">
        <v>15</v>
      </c>
    </row>
    <row r="20" spans="1:14" x14ac:dyDescent="0.25">
      <c r="A20" s="21">
        <v>5.09</v>
      </c>
      <c r="B20" s="14">
        <v>32.299999999999997</v>
      </c>
      <c r="C20" s="14">
        <v>8.1</v>
      </c>
      <c r="D20" s="56"/>
      <c r="E20" s="96">
        <v>85</v>
      </c>
      <c r="F20" s="28"/>
      <c r="G20" s="39">
        <v>26</v>
      </c>
      <c r="H20" s="44">
        <v>2</v>
      </c>
      <c r="I20" s="34">
        <v>16</v>
      </c>
      <c r="J20" s="5"/>
      <c r="K20" s="26">
        <v>13</v>
      </c>
      <c r="L20" s="62">
        <v>22</v>
      </c>
      <c r="M20" s="50">
        <v>3</v>
      </c>
      <c r="N20" s="34">
        <v>16</v>
      </c>
    </row>
    <row r="21" spans="1:14" x14ac:dyDescent="0.25">
      <c r="A21" s="21">
        <v>5.1100000000000003</v>
      </c>
      <c r="B21" s="14">
        <v>32.6</v>
      </c>
      <c r="C21" s="88"/>
      <c r="D21" s="56"/>
      <c r="E21" s="96">
        <v>84</v>
      </c>
      <c r="F21" s="26">
        <v>13</v>
      </c>
      <c r="G21" s="39">
        <v>27</v>
      </c>
      <c r="H21" s="28"/>
      <c r="I21" s="34">
        <v>17</v>
      </c>
      <c r="J21" s="5"/>
      <c r="K21" s="28"/>
      <c r="L21" s="61">
        <v>23</v>
      </c>
      <c r="M21" s="24"/>
      <c r="N21" s="34">
        <v>17</v>
      </c>
    </row>
    <row r="22" spans="1:14" x14ac:dyDescent="0.25">
      <c r="A22" s="21">
        <v>5.13</v>
      </c>
      <c r="B22" s="14">
        <v>32.9</v>
      </c>
      <c r="C22" s="88"/>
      <c r="D22" s="56"/>
      <c r="E22" s="96">
        <v>83</v>
      </c>
      <c r="F22" s="26">
        <v>14</v>
      </c>
      <c r="G22" s="39">
        <v>28</v>
      </c>
      <c r="H22" s="28"/>
      <c r="I22" s="34">
        <v>18</v>
      </c>
      <c r="J22" s="5"/>
      <c r="K22" s="26">
        <v>14</v>
      </c>
      <c r="L22" s="62">
        <v>24</v>
      </c>
      <c r="M22" s="68">
        <v>4</v>
      </c>
      <c r="N22" s="34">
        <v>18</v>
      </c>
    </row>
    <row r="23" spans="1:14" x14ac:dyDescent="0.25">
      <c r="A23" s="21">
        <v>5.15</v>
      </c>
      <c r="B23" s="14">
        <v>33.200000000000003</v>
      </c>
      <c r="C23" s="14">
        <v>8.1999999999999993</v>
      </c>
      <c r="D23" s="56"/>
      <c r="E23" s="96">
        <v>82</v>
      </c>
      <c r="F23" s="28"/>
      <c r="G23" s="39">
        <v>29</v>
      </c>
      <c r="H23" s="44">
        <v>3</v>
      </c>
      <c r="I23" s="34">
        <v>19</v>
      </c>
      <c r="J23" s="5"/>
      <c r="K23" s="28"/>
      <c r="L23" s="63">
        <v>25</v>
      </c>
      <c r="M23" s="71"/>
      <c r="N23" s="34">
        <v>19</v>
      </c>
    </row>
    <row r="24" spans="1:14" x14ac:dyDescent="0.25">
      <c r="A24" s="21">
        <v>5.17</v>
      </c>
      <c r="B24" s="14">
        <v>33.5</v>
      </c>
      <c r="C24" s="88"/>
      <c r="D24" s="56"/>
      <c r="E24" s="96">
        <v>81</v>
      </c>
      <c r="F24" s="27">
        <v>15</v>
      </c>
      <c r="G24" s="42">
        <v>30</v>
      </c>
      <c r="H24" s="28"/>
      <c r="I24" s="34">
        <v>20</v>
      </c>
      <c r="J24" s="5"/>
      <c r="K24" s="27">
        <v>15</v>
      </c>
      <c r="L24" s="64">
        <v>26</v>
      </c>
      <c r="M24" s="69">
        <v>5</v>
      </c>
      <c r="N24" s="34">
        <v>20</v>
      </c>
    </row>
    <row r="25" spans="1:14" x14ac:dyDescent="0.25">
      <c r="A25" s="21">
        <v>5.19</v>
      </c>
      <c r="B25" s="1">
        <v>33.799999999999997</v>
      </c>
      <c r="C25" s="89"/>
      <c r="D25" s="19"/>
      <c r="E25" s="96">
        <v>80</v>
      </c>
      <c r="F25" s="28"/>
      <c r="G25" s="39">
        <v>31</v>
      </c>
      <c r="H25" s="28"/>
      <c r="I25" s="34">
        <v>21</v>
      </c>
      <c r="J25" s="5"/>
      <c r="K25" s="28"/>
      <c r="L25" s="61">
        <v>27</v>
      </c>
      <c r="M25" s="24"/>
      <c r="N25" s="34">
        <v>21</v>
      </c>
    </row>
    <row r="26" spans="1:14" x14ac:dyDescent="0.25">
      <c r="A26" s="21">
        <v>5.21</v>
      </c>
      <c r="B26" s="14">
        <v>34.1</v>
      </c>
      <c r="C26" s="14">
        <v>8.3000000000000007</v>
      </c>
      <c r="D26" s="56"/>
      <c r="E26" s="96">
        <v>79</v>
      </c>
      <c r="F26" s="26">
        <v>16</v>
      </c>
      <c r="G26" s="39">
        <v>32</v>
      </c>
      <c r="H26" s="26">
        <v>4</v>
      </c>
      <c r="I26" s="34">
        <v>22</v>
      </c>
      <c r="J26" s="5"/>
      <c r="K26" s="26">
        <v>16</v>
      </c>
      <c r="L26" s="62">
        <v>28</v>
      </c>
      <c r="M26" s="68">
        <v>6</v>
      </c>
      <c r="N26" s="34">
        <v>22</v>
      </c>
    </row>
    <row r="27" spans="1:14" x14ac:dyDescent="0.25">
      <c r="A27" s="21">
        <v>5.23</v>
      </c>
      <c r="B27" s="14">
        <v>34.5</v>
      </c>
      <c r="C27" s="88"/>
      <c r="D27" s="56"/>
      <c r="E27" s="96">
        <v>78</v>
      </c>
      <c r="F27" s="28"/>
      <c r="G27" s="39">
        <v>33</v>
      </c>
      <c r="H27" s="28"/>
      <c r="I27" s="34">
        <v>23</v>
      </c>
      <c r="J27" s="5"/>
      <c r="K27" s="28"/>
      <c r="L27" s="63">
        <v>29</v>
      </c>
      <c r="M27" s="24"/>
      <c r="N27" s="34">
        <v>23</v>
      </c>
    </row>
    <row r="28" spans="1:14" x14ac:dyDescent="0.25">
      <c r="A28" s="21">
        <v>5.25</v>
      </c>
      <c r="B28" s="14">
        <v>34.9</v>
      </c>
      <c r="C28" s="88"/>
      <c r="D28" s="56"/>
      <c r="E28" s="96">
        <v>77</v>
      </c>
      <c r="F28" s="26">
        <v>17</v>
      </c>
      <c r="G28" s="39">
        <v>34</v>
      </c>
      <c r="H28" s="28"/>
      <c r="I28" s="34">
        <v>24</v>
      </c>
      <c r="J28" s="5"/>
      <c r="K28" s="26">
        <v>17</v>
      </c>
      <c r="L28" s="62">
        <v>30</v>
      </c>
      <c r="M28" s="68">
        <v>7</v>
      </c>
      <c r="N28" s="34">
        <v>24</v>
      </c>
    </row>
    <row r="29" spans="1:14" x14ac:dyDescent="0.25">
      <c r="A29" s="21">
        <v>5.27</v>
      </c>
      <c r="B29" s="14">
        <v>35.299999999999997</v>
      </c>
      <c r="C29" s="14">
        <v>8.4</v>
      </c>
      <c r="D29" s="56"/>
      <c r="E29" s="96">
        <v>76</v>
      </c>
      <c r="F29" s="28"/>
      <c r="G29" s="39">
        <v>35</v>
      </c>
      <c r="H29" s="44">
        <v>5</v>
      </c>
      <c r="I29" s="34">
        <v>25</v>
      </c>
      <c r="J29" s="5"/>
      <c r="K29" s="28"/>
      <c r="L29" s="61">
        <v>31</v>
      </c>
      <c r="M29" s="71"/>
      <c r="N29" s="34">
        <v>25</v>
      </c>
    </row>
    <row r="30" spans="1:14" x14ac:dyDescent="0.25">
      <c r="A30" s="21">
        <v>5.29</v>
      </c>
      <c r="B30" s="14">
        <v>35.700000000000003</v>
      </c>
      <c r="C30" s="88"/>
      <c r="D30" s="56"/>
      <c r="E30" s="96">
        <v>75</v>
      </c>
      <c r="F30" s="26">
        <v>18</v>
      </c>
      <c r="G30" s="39">
        <v>36</v>
      </c>
      <c r="H30" s="28"/>
      <c r="I30" s="34">
        <v>26</v>
      </c>
      <c r="J30" s="5"/>
      <c r="K30" s="26">
        <v>18</v>
      </c>
      <c r="L30" s="62">
        <v>32</v>
      </c>
      <c r="M30" s="68">
        <v>8</v>
      </c>
      <c r="N30" s="34">
        <v>26</v>
      </c>
    </row>
    <row r="31" spans="1:14" x14ac:dyDescent="0.25">
      <c r="A31" s="21">
        <v>5.31</v>
      </c>
      <c r="B31" s="14">
        <v>36.1</v>
      </c>
      <c r="C31" s="88"/>
      <c r="D31" s="56"/>
      <c r="E31" s="96">
        <v>74</v>
      </c>
      <c r="F31" s="28"/>
      <c r="G31" s="39">
        <v>37</v>
      </c>
      <c r="H31" s="28"/>
      <c r="I31" s="34">
        <v>27</v>
      </c>
      <c r="J31" s="5"/>
      <c r="K31" s="28"/>
      <c r="L31" s="63">
        <v>33</v>
      </c>
      <c r="M31" s="24"/>
      <c r="N31" s="34">
        <v>27</v>
      </c>
    </row>
    <row r="32" spans="1:14" x14ac:dyDescent="0.25">
      <c r="A32" s="21">
        <v>5.33</v>
      </c>
      <c r="B32" s="14">
        <v>36.5</v>
      </c>
      <c r="C32" s="14">
        <v>8.5</v>
      </c>
      <c r="D32" s="56"/>
      <c r="E32" s="96">
        <v>73</v>
      </c>
      <c r="F32" s="26">
        <v>19</v>
      </c>
      <c r="G32" s="39">
        <v>38</v>
      </c>
      <c r="H32" s="26">
        <v>6</v>
      </c>
      <c r="I32" s="34">
        <v>28</v>
      </c>
      <c r="J32" s="5"/>
      <c r="K32" s="26">
        <v>19</v>
      </c>
      <c r="L32" s="62">
        <v>34</v>
      </c>
      <c r="M32" s="68">
        <v>9</v>
      </c>
      <c r="N32" s="34">
        <v>28</v>
      </c>
    </row>
    <row r="33" spans="1:14" x14ac:dyDescent="0.25">
      <c r="A33" s="21">
        <v>5.35</v>
      </c>
      <c r="B33" s="14">
        <v>36.9</v>
      </c>
      <c r="C33" s="88"/>
      <c r="D33" s="56"/>
      <c r="E33" s="96">
        <v>72</v>
      </c>
      <c r="F33" s="28"/>
      <c r="G33" s="39">
        <v>39</v>
      </c>
      <c r="H33" s="28"/>
      <c r="I33" s="34">
        <v>29</v>
      </c>
      <c r="J33" s="5"/>
      <c r="K33" s="28"/>
      <c r="L33" s="61">
        <v>35</v>
      </c>
      <c r="M33" s="24"/>
      <c r="N33" s="34">
        <v>29</v>
      </c>
    </row>
    <row r="34" spans="1:14" x14ac:dyDescent="0.25">
      <c r="A34" s="21">
        <v>5.37</v>
      </c>
      <c r="B34" s="14">
        <v>37.299999999999997</v>
      </c>
      <c r="C34" s="88"/>
      <c r="D34" s="56"/>
      <c r="E34" s="96">
        <v>71</v>
      </c>
      <c r="F34" s="27">
        <v>20</v>
      </c>
      <c r="G34" s="42">
        <v>40</v>
      </c>
      <c r="H34" s="28"/>
      <c r="I34" s="34">
        <v>30</v>
      </c>
      <c r="J34" s="5"/>
      <c r="K34" s="27">
        <v>20</v>
      </c>
      <c r="L34" s="64">
        <v>36</v>
      </c>
      <c r="M34" s="69">
        <v>10</v>
      </c>
      <c r="N34" s="34">
        <v>30</v>
      </c>
    </row>
    <row r="35" spans="1:14" x14ac:dyDescent="0.25">
      <c r="A35" s="21">
        <v>5.39</v>
      </c>
      <c r="B35" s="1">
        <v>37.700000000000003</v>
      </c>
      <c r="C35" s="1">
        <v>8.6</v>
      </c>
      <c r="D35" s="19"/>
      <c r="E35" s="97">
        <v>70</v>
      </c>
      <c r="F35" s="28"/>
      <c r="G35" s="39">
        <v>41</v>
      </c>
      <c r="H35" s="44">
        <v>7</v>
      </c>
      <c r="I35" s="34">
        <v>31</v>
      </c>
      <c r="J35" s="11"/>
      <c r="K35" s="28"/>
      <c r="L35" s="63">
        <v>37</v>
      </c>
      <c r="M35" s="71"/>
      <c r="N35" s="34">
        <v>31</v>
      </c>
    </row>
    <row r="36" spans="1:14" x14ac:dyDescent="0.25">
      <c r="A36" s="21">
        <v>5.41</v>
      </c>
      <c r="B36" s="14">
        <v>38.1</v>
      </c>
      <c r="C36" s="90"/>
      <c r="D36" s="29"/>
      <c r="E36" s="97">
        <v>69</v>
      </c>
      <c r="F36" s="26">
        <v>21</v>
      </c>
      <c r="G36" s="39">
        <v>42</v>
      </c>
      <c r="H36" s="28"/>
      <c r="I36" s="34">
        <v>32</v>
      </c>
      <c r="J36" s="11"/>
      <c r="K36" s="26">
        <v>21</v>
      </c>
      <c r="L36" s="62">
        <v>38</v>
      </c>
      <c r="M36" s="68">
        <v>11</v>
      </c>
      <c r="N36" s="34">
        <v>32</v>
      </c>
    </row>
    <row r="37" spans="1:14" x14ac:dyDescent="0.25">
      <c r="A37" s="21">
        <v>5.43</v>
      </c>
      <c r="B37" s="14">
        <v>38.5</v>
      </c>
      <c r="C37" s="90"/>
      <c r="D37" s="29"/>
      <c r="E37" s="97">
        <v>68</v>
      </c>
      <c r="F37" s="28"/>
      <c r="G37" s="39">
        <v>43</v>
      </c>
      <c r="H37" s="28"/>
      <c r="I37" s="34">
        <v>33</v>
      </c>
      <c r="J37" s="11"/>
      <c r="K37" s="28"/>
      <c r="L37" s="61">
        <v>39</v>
      </c>
      <c r="M37" s="24"/>
      <c r="N37" s="34">
        <v>33</v>
      </c>
    </row>
    <row r="38" spans="1:14" x14ac:dyDescent="0.25">
      <c r="A38" s="21">
        <v>5.45</v>
      </c>
      <c r="B38" s="14">
        <v>38.9</v>
      </c>
      <c r="C38" s="14">
        <v>8.6999999999999993</v>
      </c>
      <c r="D38" s="56"/>
      <c r="E38" s="97">
        <v>67</v>
      </c>
      <c r="F38" s="26">
        <v>22</v>
      </c>
      <c r="G38" s="39">
        <v>44</v>
      </c>
      <c r="H38" s="26">
        <v>8</v>
      </c>
      <c r="I38" s="34">
        <v>34</v>
      </c>
      <c r="J38" s="11"/>
      <c r="K38" s="26">
        <v>22</v>
      </c>
      <c r="L38" s="62">
        <v>40</v>
      </c>
      <c r="M38" s="68">
        <v>12</v>
      </c>
      <c r="N38" s="34">
        <v>34</v>
      </c>
    </row>
    <row r="39" spans="1:14" x14ac:dyDescent="0.25">
      <c r="A39" s="21">
        <v>5.47</v>
      </c>
      <c r="B39" s="14">
        <v>39.299999999999997</v>
      </c>
      <c r="C39" s="88"/>
      <c r="D39" s="56"/>
      <c r="E39" s="97">
        <v>66</v>
      </c>
      <c r="F39" s="28"/>
      <c r="G39" s="39">
        <v>45</v>
      </c>
      <c r="H39" s="28"/>
      <c r="I39" s="34">
        <v>35</v>
      </c>
      <c r="J39" s="11"/>
      <c r="K39" s="28"/>
      <c r="L39" s="63">
        <v>41</v>
      </c>
      <c r="M39" s="24"/>
      <c r="N39" s="34">
        <v>35</v>
      </c>
    </row>
    <row r="40" spans="1:14" x14ac:dyDescent="0.25">
      <c r="A40" s="21">
        <v>5.49</v>
      </c>
      <c r="B40" s="14">
        <v>39.700000000000003</v>
      </c>
      <c r="C40" s="88"/>
      <c r="D40" s="56"/>
      <c r="E40" s="97">
        <v>65</v>
      </c>
      <c r="F40" s="26">
        <v>23</v>
      </c>
      <c r="G40" s="39">
        <v>46</v>
      </c>
      <c r="H40" s="28"/>
      <c r="I40" s="34">
        <v>36</v>
      </c>
      <c r="J40" s="11"/>
      <c r="K40" s="26">
        <v>23</v>
      </c>
      <c r="L40" s="62">
        <v>42</v>
      </c>
      <c r="M40" s="68">
        <v>13</v>
      </c>
      <c r="N40" s="34">
        <v>36</v>
      </c>
    </row>
    <row r="41" spans="1:14" x14ac:dyDescent="0.25">
      <c r="A41" s="21">
        <v>5.51</v>
      </c>
      <c r="B41" s="14">
        <v>40.1</v>
      </c>
      <c r="C41" s="14">
        <v>8.8000000000000007</v>
      </c>
      <c r="D41" s="56"/>
      <c r="E41" s="97">
        <v>64</v>
      </c>
      <c r="F41" s="28"/>
      <c r="G41" s="39">
        <v>47</v>
      </c>
      <c r="H41" s="44">
        <v>9</v>
      </c>
      <c r="I41" s="34">
        <v>37</v>
      </c>
      <c r="J41" s="11"/>
      <c r="K41" s="28"/>
      <c r="L41" s="61">
        <v>43</v>
      </c>
      <c r="M41" s="71"/>
      <c r="N41" s="34">
        <v>37</v>
      </c>
    </row>
    <row r="42" spans="1:14" x14ac:dyDescent="0.25">
      <c r="A42" s="21">
        <v>5.53</v>
      </c>
      <c r="B42" s="14">
        <v>40.6</v>
      </c>
      <c r="C42" s="88"/>
      <c r="D42" s="56"/>
      <c r="E42" s="97">
        <v>63</v>
      </c>
      <c r="F42" s="26">
        <v>24</v>
      </c>
      <c r="G42" s="39">
        <v>48</v>
      </c>
      <c r="H42" s="28"/>
      <c r="I42" s="34">
        <v>38</v>
      </c>
      <c r="J42" s="11"/>
      <c r="K42" s="26">
        <v>24</v>
      </c>
      <c r="L42" s="62">
        <v>44</v>
      </c>
      <c r="M42" s="68">
        <v>14</v>
      </c>
      <c r="N42" s="34">
        <v>38</v>
      </c>
    </row>
    <row r="43" spans="1:14" x14ac:dyDescent="0.25">
      <c r="A43" s="21">
        <v>5.55</v>
      </c>
      <c r="B43" s="14">
        <v>41.1</v>
      </c>
      <c r="C43" s="88"/>
      <c r="D43" s="56"/>
      <c r="E43" s="97">
        <v>62</v>
      </c>
      <c r="F43" s="28"/>
      <c r="G43" s="39">
        <v>49</v>
      </c>
      <c r="H43" s="28"/>
      <c r="I43" s="34">
        <v>39</v>
      </c>
      <c r="J43" s="11"/>
      <c r="K43" s="28"/>
      <c r="L43" s="65"/>
      <c r="M43" s="24"/>
      <c r="N43" s="34">
        <v>39</v>
      </c>
    </row>
    <row r="44" spans="1:14" x14ac:dyDescent="0.25">
      <c r="A44" s="21">
        <v>5.57</v>
      </c>
      <c r="B44" s="14">
        <v>41.6</v>
      </c>
      <c r="C44" s="14">
        <v>8.9</v>
      </c>
      <c r="D44" s="56"/>
      <c r="E44" s="97">
        <v>61</v>
      </c>
      <c r="F44" s="27">
        <v>25</v>
      </c>
      <c r="G44" s="42">
        <v>50</v>
      </c>
      <c r="H44" s="27">
        <v>10</v>
      </c>
      <c r="I44" s="34">
        <v>40</v>
      </c>
      <c r="J44" s="11"/>
      <c r="K44" s="27">
        <v>25</v>
      </c>
      <c r="L44" s="64">
        <v>45</v>
      </c>
      <c r="M44" s="69">
        <v>15</v>
      </c>
      <c r="N44" s="34">
        <v>40</v>
      </c>
    </row>
    <row r="45" spans="1:14" x14ac:dyDescent="0.25">
      <c r="A45" s="20">
        <v>5.59</v>
      </c>
      <c r="B45" s="1">
        <v>42.1</v>
      </c>
      <c r="C45" s="89"/>
      <c r="D45" s="19"/>
      <c r="E45" s="97">
        <v>60</v>
      </c>
      <c r="F45" s="28"/>
      <c r="G45" s="28"/>
      <c r="H45" s="28"/>
      <c r="I45" s="34">
        <v>41</v>
      </c>
      <c r="J45" s="11"/>
      <c r="K45" s="28"/>
      <c r="L45" s="66"/>
      <c r="M45" s="24"/>
      <c r="N45" s="34">
        <v>41</v>
      </c>
    </row>
    <row r="46" spans="1:14" x14ac:dyDescent="0.25">
      <c r="A46" s="21">
        <v>6.01</v>
      </c>
      <c r="B46" s="14">
        <v>42.7</v>
      </c>
      <c r="C46" s="88"/>
      <c r="D46" s="56"/>
      <c r="E46" s="97">
        <v>59</v>
      </c>
      <c r="F46" s="26">
        <v>26</v>
      </c>
      <c r="G46" s="39">
        <v>51</v>
      </c>
      <c r="H46" s="28"/>
      <c r="I46" s="34">
        <v>42</v>
      </c>
      <c r="J46" s="11"/>
      <c r="K46" s="26">
        <v>26</v>
      </c>
      <c r="L46" s="62">
        <v>46</v>
      </c>
      <c r="M46" s="24"/>
      <c r="N46" s="34">
        <v>42</v>
      </c>
    </row>
    <row r="47" spans="1:14" x14ac:dyDescent="0.25">
      <c r="A47" s="21">
        <v>6.04</v>
      </c>
      <c r="B47" s="14">
        <v>43.3</v>
      </c>
      <c r="C47" s="14">
        <v>9</v>
      </c>
      <c r="D47" s="56"/>
      <c r="E47" s="97">
        <v>58</v>
      </c>
      <c r="F47" s="28"/>
      <c r="G47" s="28"/>
      <c r="H47" s="26">
        <v>11</v>
      </c>
      <c r="I47" s="34">
        <v>43</v>
      </c>
      <c r="J47" s="11"/>
      <c r="K47" s="28"/>
      <c r="L47" s="59"/>
      <c r="M47" s="51">
        <v>16</v>
      </c>
      <c r="N47" s="34">
        <v>43</v>
      </c>
    </row>
    <row r="48" spans="1:14" x14ac:dyDescent="0.25">
      <c r="A48" s="20">
        <v>6.07</v>
      </c>
      <c r="B48" s="14">
        <v>43.9</v>
      </c>
      <c r="C48" s="88"/>
      <c r="D48" s="56"/>
      <c r="E48" s="97">
        <v>57</v>
      </c>
      <c r="F48" s="26">
        <v>27</v>
      </c>
      <c r="G48" s="39">
        <v>52</v>
      </c>
      <c r="H48" s="28"/>
      <c r="I48" s="34">
        <v>44</v>
      </c>
      <c r="J48" s="11"/>
      <c r="K48" s="26">
        <v>27</v>
      </c>
      <c r="L48" s="62">
        <v>47</v>
      </c>
      <c r="M48" s="24"/>
      <c r="N48" s="34">
        <v>44</v>
      </c>
    </row>
    <row r="49" spans="1:14" x14ac:dyDescent="0.25">
      <c r="A49" s="21">
        <v>6.1</v>
      </c>
      <c r="B49" s="14">
        <v>44.5</v>
      </c>
      <c r="C49" s="88"/>
      <c r="D49" s="56"/>
      <c r="E49" s="97">
        <v>56</v>
      </c>
      <c r="F49" s="28"/>
      <c r="G49" s="28"/>
      <c r="H49" s="28"/>
      <c r="I49" s="34">
        <v>45</v>
      </c>
      <c r="J49" s="11"/>
      <c r="K49" s="28"/>
      <c r="L49" s="67"/>
      <c r="M49" s="24"/>
      <c r="N49" s="34">
        <v>45</v>
      </c>
    </row>
    <row r="50" spans="1:14" x14ac:dyDescent="0.25">
      <c r="A50" s="21">
        <v>6.13</v>
      </c>
      <c r="B50" s="14">
        <v>45.1</v>
      </c>
      <c r="C50" s="14">
        <v>9.1</v>
      </c>
      <c r="D50" s="56"/>
      <c r="E50" s="97">
        <v>55</v>
      </c>
      <c r="F50" s="26">
        <v>28</v>
      </c>
      <c r="G50" s="39">
        <v>53</v>
      </c>
      <c r="H50" s="26">
        <v>12</v>
      </c>
      <c r="I50" s="34">
        <v>46</v>
      </c>
      <c r="J50" s="11"/>
      <c r="K50" s="26">
        <v>28</v>
      </c>
      <c r="L50" s="62">
        <v>48</v>
      </c>
      <c r="M50" s="68">
        <v>17</v>
      </c>
      <c r="N50" s="34">
        <v>46</v>
      </c>
    </row>
    <row r="51" spans="1:14" x14ac:dyDescent="0.25">
      <c r="A51" s="20">
        <v>6.16</v>
      </c>
      <c r="B51" s="14">
        <v>45.9</v>
      </c>
      <c r="C51" s="88"/>
      <c r="D51" s="56"/>
      <c r="E51" s="97">
        <v>54</v>
      </c>
      <c r="F51" s="28"/>
      <c r="G51" s="28"/>
      <c r="H51" s="28"/>
      <c r="I51" s="34">
        <v>47</v>
      </c>
      <c r="J51" s="11"/>
      <c r="K51" s="28"/>
      <c r="L51" s="59"/>
      <c r="M51" s="24"/>
      <c r="N51" s="34">
        <v>47</v>
      </c>
    </row>
    <row r="52" spans="1:14" x14ac:dyDescent="0.25">
      <c r="A52" s="21">
        <v>6.19</v>
      </c>
      <c r="B52" s="14">
        <v>46.7</v>
      </c>
      <c r="C52" s="88"/>
      <c r="D52" s="56"/>
      <c r="E52" s="97">
        <v>53</v>
      </c>
      <c r="F52" s="26">
        <v>29</v>
      </c>
      <c r="G52" s="39">
        <v>54</v>
      </c>
      <c r="H52" s="28"/>
      <c r="I52" s="34">
        <v>48</v>
      </c>
      <c r="J52" s="11"/>
      <c r="K52" s="26">
        <v>29</v>
      </c>
      <c r="L52" s="62">
        <v>49</v>
      </c>
      <c r="M52" s="24"/>
      <c r="N52" s="34">
        <v>48</v>
      </c>
    </row>
    <row r="53" spans="1:14" x14ac:dyDescent="0.25">
      <c r="A53" s="21">
        <v>6.22</v>
      </c>
      <c r="B53" s="14">
        <v>47.5</v>
      </c>
      <c r="C53" s="14">
        <v>9.1999999999999993</v>
      </c>
      <c r="D53" s="56"/>
      <c r="E53" s="97">
        <v>52</v>
      </c>
      <c r="F53" s="28"/>
      <c r="G53" s="28"/>
      <c r="H53" s="44">
        <v>13</v>
      </c>
      <c r="I53" s="34">
        <v>49</v>
      </c>
      <c r="J53" s="11"/>
      <c r="K53" s="77"/>
      <c r="L53" s="66"/>
      <c r="M53" s="74">
        <v>18</v>
      </c>
      <c r="N53" s="34">
        <v>49</v>
      </c>
    </row>
    <row r="54" spans="1:14" ht="15.75" thickBot="1" x14ac:dyDescent="0.3">
      <c r="A54" s="20">
        <v>6.25</v>
      </c>
      <c r="B54" s="14">
        <v>48.3</v>
      </c>
      <c r="C54" s="91"/>
      <c r="D54" s="56"/>
      <c r="E54" s="97">
        <v>51</v>
      </c>
      <c r="F54" s="76">
        <v>30</v>
      </c>
      <c r="G54" s="43">
        <v>55</v>
      </c>
      <c r="H54" s="28"/>
      <c r="I54" s="34">
        <v>50</v>
      </c>
      <c r="J54" s="11"/>
      <c r="K54" s="76">
        <v>30</v>
      </c>
      <c r="L54" s="25">
        <v>50</v>
      </c>
      <c r="M54" s="49"/>
      <c r="N54" s="34">
        <v>50</v>
      </c>
    </row>
    <row r="55" spans="1:14" x14ac:dyDescent="0.25">
      <c r="A55" s="31">
        <v>6.28</v>
      </c>
      <c r="B55" s="15">
        <v>49.1</v>
      </c>
      <c r="C55" s="89"/>
      <c r="D55" s="19"/>
      <c r="E55" s="97">
        <v>50</v>
      </c>
      <c r="F55" s="41"/>
      <c r="G55" s="41"/>
      <c r="H55" s="41"/>
      <c r="I55" s="34">
        <v>51</v>
      </c>
      <c r="J55" s="11"/>
      <c r="K55" s="28"/>
      <c r="L55" s="28"/>
      <c r="M55" s="24"/>
      <c r="N55" s="34">
        <v>51</v>
      </c>
    </row>
    <row r="56" spans="1:14" x14ac:dyDescent="0.25">
      <c r="A56" s="21">
        <v>6.31</v>
      </c>
      <c r="B56" s="14">
        <v>50.1</v>
      </c>
      <c r="C56" s="14">
        <f>8.9+0.4</f>
        <v>9.3000000000000007</v>
      </c>
      <c r="D56" s="56"/>
      <c r="E56" s="97">
        <v>49</v>
      </c>
      <c r="F56" s="26">
        <v>31</v>
      </c>
      <c r="G56" s="39">
        <v>56</v>
      </c>
      <c r="H56" s="29">
        <v>14</v>
      </c>
      <c r="I56" s="34">
        <v>52</v>
      </c>
      <c r="J56" s="11"/>
      <c r="K56" s="26">
        <v>31</v>
      </c>
      <c r="L56" s="39">
        <v>51</v>
      </c>
      <c r="M56" s="29">
        <v>19</v>
      </c>
      <c r="N56" s="34">
        <v>52</v>
      </c>
    </row>
    <row r="57" spans="1:14" x14ac:dyDescent="0.25">
      <c r="A57" s="21">
        <v>6.34</v>
      </c>
      <c r="B57" s="14">
        <v>51.1</v>
      </c>
      <c r="C57" s="88"/>
      <c r="D57" s="56"/>
      <c r="E57" s="97">
        <v>48</v>
      </c>
      <c r="F57" s="28"/>
      <c r="G57" s="28"/>
      <c r="H57" s="28"/>
      <c r="I57" s="34">
        <v>53</v>
      </c>
      <c r="J57" s="11"/>
      <c r="K57" s="28"/>
      <c r="L57" s="28"/>
      <c r="M57" s="24"/>
      <c r="N57" s="34">
        <v>53</v>
      </c>
    </row>
    <row r="58" spans="1:14" x14ac:dyDescent="0.25">
      <c r="A58" s="21">
        <v>6.37</v>
      </c>
      <c r="B58" s="14">
        <v>52.1</v>
      </c>
      <c r="C58" s="88"/>
      <c r="D58" s="56"/>
      <c r="E58" s="97">
        <v>47</v>
      </c>
      <c r="F58" s="26">
        <v>32</v>
      </c>
      <c r="G58" s="39">
        <v>57</v>
      </c>
      <c r="H58" s="28"/>
      <c r="I58" s="34">
        <v>54</v>
      </c>
      <c r="J58" s="11"/>
      <c r="K58" s="26">
        <v>32</v>
      </c>
      <c r="L58" s="39">
        <v>52</v>
      </c>
      <c r="M58" s="24"/>
      <c r="N58" s="34">
        <v>54</v>
      </c>
    </row>
    <row r="59" spans="1:14" x14ac:dyDescent="0.25">
      <c r="A59" s="21">
        <v>6.4</v>
      </c>
      <c r="B59" s="14">
        <v>53.1</v>
      </c>
      <c r="C59" s="14">
        <f>9+0.4</f>
        <v>9.4</v>
      </c>
      <c r="D59" s="56"/>
      <c r="E59" s="97">
        <v>46</v>
      </c>
      <c r="F59" s="28"/>
      <c r="G59" s="28"/>
      <c r="H59" s="26">
        <v>15</v>
      </c>
      <c r="I59" s="34">
        <v>55</v>
      </c>
      <c r="J59" s="11"/>
      <c r="K59" s="28"/>
      <c r="L59" s="28"/>
      <c r="M59" s="48">
        <v>20</v>
      </c>
      <c r="N59" s="34">
        <v>55</v>
      </c>
    </row>
    <row r="60" spans="1:14" x14ac:dyDescent="0.25">
      <c r="A60" s="21">
        <v>6.43</v>
      </c>
      <c r="B60" s="14">
        <v>54.1</v>
      </c>
      <c r="C60" s="88"/>
      <c r="D60" s="56"/>
      <c r="E60" s="97">
        <v>45</v>
      </c>
      <c r="F60" s="26">
        <v>33</v>
      </c>
      <c r="G60" s="39">
        <v>58</v>
      </c>
      <c r="H60" s="28"/>
      <c r="I60" s="34">
        <v>56</v>
      </c>
      <c r="J60" s="11"/>
      <c r="K60" s="26">
        <v>33</v>
      </c>
      <c r="L60" s="39">
        <v>53</v>
      </c>
      <c r="M60" s="24"/>
      <c r="N60" s="34">
        <v>56</v>
      </c>
    </row>
    <row r="61" spans="1:14" x14ac:dyDescent="0.25">
      <c r="A61" s="21">
        <v>6.46</v>
      </c>
      <c r="B61" s="14">
        <v>55.1</v>
      </c>
      <c r="C61" s="14">
        <f>9.1+0.4</f>
        <v>9.5</v>
      </c>
      <c r="D61" s="56"/>
      <c r="E61" s="97">
        <v>44</v>
      </c>
      <c r="F61" s="28"/>
      <c r="G61" s="28"/>
      <c r="H61" s="28"/>
      <c r="I61" s="34">
        <v>57</v>
      </c>
      <c r="J61" s="11"/>
      <c r="K61" s="28"/>
      <c r="L61" s="28"/>
      <c r="M61" s="24"/>
      <c r="N61" s="34">
        <v>57</v>
      </c>
    </row>
    <row r="62" spans="1:14" x14ac:dyDescent="0.25">
      <c r="A62" s="21">
        <v>6.5</v>
      </c>
      <c r="B62" s="14">
        <v>56.1</v>
      </c>
      <c r="C62" s="88"/>
      <c r="D62" s="56"/>
      <c r="E62" s="97">
        <v>43</v>
      </c>
      <c r="F62" s="26">
        <v>34</v>
      </c>
      <c r="G62" s="39">
        <v>59</v>
      </c>
      <c r="H62" s="26">
        <v>16</v>
      </c>
      <c r="I62" s="34">
        <v>58</v>
      </c>
      <c r="J62" s="11"/>
      <c r="K62" s="26">
        <v>34</v>
      </c>
      <c r="L62" s="39">
        <v>54</v>
      </c>
      <c r="M62" s="29">
        <v>21</v>
      </c>
      <c r="N62" s="34">
        <v>58</v>
      </c>
    </row>
    <row r="63" spans="1:14" x14ac:dyDescent="0.25">
      <c r="A63" s="21">
        <v>6.54</v>
      </c>
      <c r="B63" s="14">
        <v>57.1</v>
      </c>
      <c r="C63" s="14">
        <f>9.2+0.4</f>
        <v>9.6</v>
      </c>
      <c r="D63" s="56"/>
      <c r="E63" s="97">
        <v>42</v>
      </c>
      <c r="F63" s="28"/>
      <c r="G63" s="28"/>
      <c r="H63" s="28"/>
      <c r="I63" s="34">
        <v>59</v>
      </c>
      <c r="J63" s="11"/>
      <c r="K63" s="28"/>
      <c r="L63" s="28"/>
      <c r="M63" s="24"/>
      <c r="N63" s="34">
        <v>59</v>
      </c>
    </row>
    <row r="64" spans="1:14" x14ac:dyDescent="0.25">
      <c r="A64" s="21">
        <v>6.58</v>
      </c>
      <c r="B64" s="14">
        <v>58.1</v>
      </c>
      <c r="C64" s="88"/>
      <c r="D64" s="56"/>
      <c r="E64" s="97">
        <v>41</v>
      </c>
      <c r="F64" s="27">
        <v>35</v>
      </c>
      <c r="G64" s="42">
        <v>60</v>
      </c>
      <c r="H64" s="28"/>
      <c r="I64" s="34">
        <v>60</v>
      </c>
      <c r="J64" s="11"/>
      <c r="K64" s="27">
        <v>35</v>
      </c>
      <c r="L64" s="42">
        <v>55</v>
      </c>
      <c r="M64" s="24"/>
      <c r="N64" s="34">
        <v>60</v>
      </c>
    </row>
    <row r="65" spans="1:14" x14ac:dyDescent="0.25">
      <c r="A65" s="21">
        <v>6.62</v>
      </c>
      <c r="B65" s="1">
        <v>59.1</v>
      </c>
      <c r="C65" s="1">
        <f>9.3+0.4</f>
        <v>9.7000000000000011</v>
      </c>
      <c r="D65" s="19"/>
      <c r="E65" s="97">
        <v>40</v>
      </c>
      <c r="F65" s="28"/>
      <c r="G65" s="28"/>
      <c r="H65" s="26">
        <v>17</v>
      </c>
      <c r="I65" s="34">
        <v>61</v>
      </c>
      <c r="J65" s="11"/>
      <c r="K65" s="28"/>
      <c r="L65" s="28"/>
      <c r="M65" s="48">
        <v>22</v>
      </c>
      <c r="N65" s="34">
        <v>61</v>
      </c>
    </row>
    <row r="66" spans="1:14" x14ac:dyDescent="0.25">
      <c r="A66" s="21">
        <v>7.06</v>
      </c>
      <c r="B66" s="14" t="s">
        <v>2</v>
      </c>
      <c r="C66" s="88"/>
      <c r="D66" s="56"/>
      <c r="E66" s="97">
        <v>39</v>
      </c>
      <c r="F66" s="26">
        <v>36</v>
      </c>
      <c r="G66" s="39">
        <v>61</v>
      </c>
      <c r="H66" s="28"/>
      <c r="I66" s="34">
        <v>62</v>
      </c>
      <c r="J66" s="11"/>
      <c r="K66" s="26">
        <v>36</v>
      </c>
      <c r="L66" s="39">
        <v>56</v>
      </c>
      <c r="M66" s="24"/>
      <c r="N66" s="34">
        <v>62</v>
      </c>
    </row>
    <row r="67" spans="1:14" x14ac:dyDescent="0.25">
      <c r="A67" s="21">
        <v>7.1</v>
      </c>
      <c r="B67" s="14" t="s">
        <v>3</v>
      </c>
      <c r="C67" s="14">
        <f>9.4+0.4</f>
        <v>9.8000000000000007</v>
      </c>
      <c r="D67" s="56"/>
      <c r="E67" s="97">
        <v>38</v>
      </c>
      <c r="F67" s="28"/>
      <c r="G67" s="28"/>
      <c r="H67" s="28"/>
      <c r="I67" s="34">
        <v>63</v>
      </c>
      <c r="J67" s="11"/>
      <c r="K67" s="28"/>
      <c r="L67" s="28"/>
      <c r="M67" s="24"/>
      <c r="N67" s="34">
        <v>63</v>
      </c>
    </row>
    <row r="68" spans="1:14" x14ac:dyDescent="0.25">
      <c r="A68" s="21">
        <v>7.14</v>
      </c>
      <c r="B68" s="14" t="s">
        <v>4</v>
      </c>
      <c r="C68" s="88"/>
      <c r="D68" s="56"/>
      <c r="E68" s="97">
        <v>37</v>
      </c>
      <c r="F68" s="26">
        <v>37</v>
      </c>
      <c r="G68" s="39">
        <v>62</v>
      </c>
      <c r="H68" s="29">
        <v>18</v>
      </c>
      <c r="I68" s="34">
        <v>64</v>
      </c>
      <c r="J68" s="11"/>
      <c r="K68" s="26">
        <v>37</v>
      </c>
      <c r="L68" s="39">
        <v>57</v>
      </c>
      <c r="M68" s="29">
        <v>23</v>
      </c>
      <c r="N68" s="34">
        <v>64</v>
      </c>
    </row>
    <row r="69" spans="1:14" x14ac:dyDescent="0.25">
      <c r="A69" s="21">
        <v>7.18</v>
      </c>
      <c r="B69" s="14" t="s">
        <v>5</v>
      </c>
      <c r="C69" s="14">
        <f>9.5+0.4</f>
        <v>9.9</v>
      </c>
      <c r="D69" s="56"/>
      <c r="E69" s="97">
        <v>36</v>
      </c>
      <c r="F69" s="28"/>
      <c r="G69" s="28"/>
      <c r="H69" s="28"/>
      <c r="I69" s="34">
        <v>65</v>
      </c>
      <c r="J69" s="11"/>
      <c r="K69" s="28"/>
      <c r="L69" s="28"/>
      <c r="M69" s="24"/>
      <c r="N69" s="34">
        <v>65</v>
      </c>
    </row>
    <row r="70" spans="1:14" x14ac:dyDescent="0.25">
      <c r="A70" s="21">
        <v>7.22</v>
      </c>
      <c r="B70" s="14" t="s">
        <v>6</v>
      </c>
      <c r="C70" s="88"/>
      <c r="D70" s="56"/>
      <c r="E70" s="97">
        <v>35</v>
      </c>
      <c r="F70" s="26">
        <v>38</v>
      </c>
      <c r="G70" s="39">
        <v>63</v>
      </c>
      <c r="H70" s="28"/>
      <c r="I70" s="34">
        <v>66</v>
      </c>
      <c r="J70" s="11"/>
      <c r="K70" s="26">
        <v>38</v>
      </c>
      <c r="L70" s="39">
        <v>58</v>
      </c>
      <c r="M70" s="24"/>
      <c r="N70" s="34">
        <v>66</v>
      </c>
    </row>
    <row r="71" spans="1:14" x14ac:dyDescent="0.25">
      <c r="A71" s="21">
        <v>7.26</v>
      </c>
      <c r="B71" s="14" t="s">
        <v>7</v>
      </c>
      <c r="C71" s="14">
        <f>9.6+0.4</f>
        <v>10</v>
      </c>
      <c r="D71" s="56"/>
      <c r="E71" s="97">
        <v>34</v>
      </c>
      <c r="F71" s="28"/>
      <c r="G71" s="28"/>
      <c r="H71" s="26">
        <v>19</v>
      </c>
      <c r="I71" s="34">
        <v>67</v>
      </c>
      <c r="J71" s="11"/>
      <c r="K71" s="28"/>
      <c r="L71" s="28"/>
      <c r="M71" s="48">
        <v>24</v>
      </c>
      <c r="N71" s="34">
        <v>67</v>
      </c>
    </row>
    <row r="72" spans="1:14" x14ac:dyDescent="0.25">
      <c r="A72" s="21">
        <v>7.31</v>
      </c>
      <c r="B72" s="14" t="s">
        <v>8</v>
      </c>
      <c r="C72" s="88"/>
      <c r="D72" s="56"/>
      <c r="E72" s="97">
        <v>33</v>
      </c>
      <c r="F72" s="26">
        <v>39</v>
      </c>
      <c r="G72" s="40">
        <v>64</v>
      </c>
      <c r="H72" s="28"/>
      <c r="I72" s="34">
        <v>68</v>
      </c>
      <c r="J72" s="11"/>
      <c r="K72" s="26">
        <v>39</v>
      </c>
      <c r="L72" s="39">
        <v>59</v>
      </c>
      <c r="M72" s="24"/>
      <c r="N72" s="34">
        <v>68</v>
      </c>
    </row>
    <row r="73" spans="1:14" x14ac:dyDescent="0.25">
      <c r="A73" s="21">
        <v>7.36</v>
      </c>
      <c r="B73" s="14" t="s">
        <v>9</v>
      </c>
      <c r="C73" s="14">
        <f>9.7+0.4</f>
        <v>10.1</v>
      </c>
      <c r="D73" s="56"/>
      <c r="E73" s="97">
        <v>32</v>
      </c>
      <c r="F73" s="28"/>
      <c r="G73" s="28"/>
      <c r="H73" s="28"/>
      <c r="I73" s="34">
        <v>69</v>
      </c>
      <c r="J73" s="11"/>
      <c r="K73" s="28"/>
      <c r="L73" s="28"/>
      <c r="M73" s="24"/>
      <c r="N73" s="34">
        <v>69</v>
      </c>
    </row>
    <row r="74" spans="1:14" x14ac:dyDescent="0.25">
      <c r="A74" s="21">
        <v>7.41</v>
      </c>
      <c r="B74" s="14" t="s">
        <v>10</v>
      </c>
      <c r="C74" s="88"/>
      <c r="D74" s="56"/>
      <c r="E74" s="97">
        <v>31</v>
      </c>
      <c r="F74" s="27">
        <v>40</v>
      </c>
      <c r="G74" s="42">
        <v>65</v>
      </c>
      <c r="H74" s="30">
        <v>20</v>
      </c>
      <c r="I74" s="34">
        <v>70</v>
      </c>
      <c r="J74" s="11"/>
      <c r="K74" s="27">
        <v>40</v>
      </c>
      <c r="L74" s="42">
        <v>60</v>
      </c>
      <c r="M74" s="30">
        <v>25</v>
      </c>
      <c r="N74" s="34">
        <v>70</v>
      </c>
    </row>
    <row r="75" spans="1:14" x14ac:dyDescent="0.25">
      <c r="A75" s="21">
        <v>7.46</v>
      </c>
      <c r="B75" s="1" t="s">
        <v>11</v>
      </c>
      <c r="C75" s="1">
        <v>10.199999999999999</v>
      </c>
      <c r="D75" s="19"/>
      <c r="E75" s="97">
        <v>30</v>
      </c>
      <c r="F75" s="28"/>
      <c r="G75" s="28"/>
      <c r="H75" s="28"/>
      <c r="I75" s="33">
        <v>71</v>
      </c>
      <c r="J75" s="11"/>
      <c r="K75" s="28"/>
      <c r="L75" s="28"/>
      <c r="M75" s="24"/>
      <c r="N75" s="33">
        <v>71</v>
      </c>
    </row>
    <row r="76" spans="1:14" x14ac:dyDescent="0.25">
      <c r="A76" s="21">
        <v>7.51</v>
      </c>
      <c r="B76" s="16" t="s">
        <v>28</v>
      </c>
      <c r="C76" s="14">
        <f>9.9+0.4</f>
        <v>10.3</v>
      </c>
      <c r="D76" s="56"/>
      <c r="E76" s="97">
        <v>29</v>
      </c>
      <c r="F76" s="28"/>
      <c r="G76" s="39">
        <v>66</v>
      </c>
      <c r="H76" s="28"/>
      <c r="I76" s="33">
        <v>72</v>
      </c>
      <c r="J76" s="11"/>
      <c r="K76" s="28"/>
      <c r="L76" s="39">
        <v>61</v>
      </c>
      <c r="M76" s="24"/>
      <c r="N76" s="33">
        <v>72</v>
      </c>
    </row>
    <row r="77" spans="1:14" x14ac:dyDescent="0.25">
      <c r="A77" s="21">
        <v>7.56</v>
      </c>
      <c r="B77" s="16" t="s">
        <v>35</v>
      </c>
      <c r="C77" s="14">
        <f>10+0.4</f>
        <v>10.4</v>
      </c>
      <c r="D77" s="56"/>
      <c r="E77" s="97">
        <v>28</v>
      </c>
      <c r="F77" s="26">
        <v>41</v>
      </c>
      <c r="G77" s="28"/>
      <c r="H77" s="26">
        <v>21</v>
      </c>
      <c r="I77" s="33">
        <v>73</v>
      </c>
      <c r="J77" s="11"/>
      <c r="K77" s="26">
        <v>41</v>
      </c>
      <c r="L77" s="28"/>
      <c r="M77" s="48">
        <v>26</v>
      </c>
      <c r="N77" s="33">
        <v>73</v>
      </c>
    </row>
    <row r="78" spans="1:14" x14ac:dyDescent="0.25">
      <c r="A78" s="21">
        <v>8.01</v>
      </c>
      <c r="B78" s="16" t="s">
        <v>31</v>
      </c>
      <c r="C78" s="14">
        <f>10.1+0.4</f>
        <v>10.5</v>
      </c>
      <c r="D78" s="56"/>
      <c r="E78" s="97">
        <v>27</v>
      </c>
      <c r="F78" s="28"/>
      <c r="G78" s="39">
        <v>67</v>
      </c>
      <c r="H78" s="28"/>
      <c r="I78" s="33">
        <v>74</v>
      </c>
      <c r="J78" s="11"/>
      <c r="K78" s="28"/>
      <c r="L78" s="39">
        <v>62</v>
      </c>
      <c r="M78" s="24"/>
      <c r="N78" s="33">
        <v>74</v>
      </c>
    </row>
    <row r="79" spans="1:14" x14ac:dyDescent="0.25">
      <c r="A79" s="21">
        <v>8.06</v>
      </c>
      <c r="B79" s="16" t="s">
        <v>36</v>
      </c>
      <c r="C79" s="14">
        <f>10.2+0.4</f>
        <v>10.6</v>
      </c>
      <c r="D79" s="56"/>
      <c r="E79" s="97">
        <v>26</v>
      </c>
      <c r="F79" s="28"/>
      <c r="G79" s="28"/>
      <c r="H79" s="28"/>
      <c r="I79" s="33">
        <v>75</v>
      </c>
      <c r="J79" s="11"/>
      <c r="K79" s="28"/>
      <c r="L79" s="28"/>
      <c r="M79" s="24"/>
      <c r="N79" s="33">
        <v>75</v>
      </c>
    </row>
    <row r="80" spans="1:14" x14ac:dyDescent="0.25">
      <c r="A80" s="21">
        <v>8.11</v>
      </c>
      <c r="B80" s="16" t="s">
        <v>37</v>
      </c>
      <c r="C80" s="14">
        <f>10.3+0.4</f>
        <v>10.700000000000001</v>
      </c>
      <c r="D80" s="56"/>
      <c r="E80" s="97">
        <v>25</v>
      </c>
      <c r="F80" s="26">
        <v>42</v>
      </c>
      <c r="G80" s="39">
        <v>68</v>
      </c>
      <c r="H80" s="29">
        <v>22</v>
      </c>
      <c r="I80" s="33">
        <v>76</v>
      </c>
      <c r="J80" s="11"/>
      <c r="K80" s="26">
        <v>42</v>
      </c>
      <c r="L80" s="39">
        <v>63</v>
      </c>
      <c r="M80" s="29">
        <v>27</v>
      </c>
      <c r="N80" s="33">
        <v>76</v>
      </c>
    </row>
    <row r="81" spans="1:14" x14ac:dyDescent="0.25">
      <c r="A81" s="21">
        <v>8.16</v>
      </c>
      <c r="B81" s="78"/>
      <c r="C81" s="14">
        <f>10.4+0.4</f>
        <v>10.8</v>
      </c>
      <c r="D81" s="56"/>
      <c r="E81" s="97">
        <v>24</v>
      </c>
      <c r="F81" s="28"/>
      <c r="G81" s="28"/>
      <c r="H81" s="28"/>
      <c r="I81" s="33">
        <v>77</v>
      </c>
      <c r="J81" s="11"/>
      <c r="K81" s="28"/>
      <c r="L81" s="28"/>
      <c r="M81" s="24"/>
      <c r="N81" s="33">
        <v>77</v>
      </c>
    </row>
    <row r="82" spans="1:14" x14ac:dyDescent="0.25">
      <c r="A82" s="21">
        <v>8.2100000000000009</v>
      </c>
      <c r="B82" s="78"/>
      <c r="C82" s="14">
        <f>10.5+0.4</f>
        <v>10.9</v>
      </c>
      <c r="D82" s="56"/>
      <c r="E82" s="97">
        <v>23</v>
      </c>
      <c r="F82" s="28"/>
      <c r="G82" s="39">
        <v>69</v>
      </c>
      <c r="H82" s="28"/>
      <c r="I82" s="33">
        <v>78</v>
      </c>
      <c r="J82" s="11"/>
      <c r="K82" s="28"/>
      <c r="L82" s="39">
        <v>64</v>
      </c>
      <c r="M82" s="24"/>
      <c r="N82" s="33">
        <v>78</v>
      </c>
    </row>
    <row r="83" spans="1:14" x14ac:dyDescent="0.25">
      <c r="A83" s="21">
        <v>8.26</v>
      </c>
      <c r="B83" s="78"/>
      <c r="C83" s="14">
        <f>10.6+0.4</f>
        <v>11</v>
      </c>
      <c r="D83" s="56"/>
      <c r="E83" s="97">
        <v>22</v>
      </c>
      <c r="F83" s="26">
        <v>43</v>
      </c>
      <c r="G83" s="28"/>
      <c r="H83" s="26">
        <v>23</v>
      </c>
      <c r="I83" s="33">
        <v>79</v>
      </c>
      <c r="J83" s="11"/>
      <c r="K83" s="26">
        <v>43</v>
      </c>
      <c r="L83" s="28"/>
      <c r="M83" s="48">
        <v>28</v>
      </c>
      <c r="N83" s="33">
        <v>79</v>
      </c>
    </row>
    <row r="84" spans="1:14" x14ac:dyDescent="0.25">
      <c r="A84" s="21">
        <v>8.31</v>
      </c>
      <c r="B84" s="78"/>
      <c r="C84" s="14">
        <f>10.7+0.4</f>
        <v>11.1</v>
      </c>
      <c r="D84" s="56"/>
      <c r="E84" s="97">
        <v>21</v>
      </c>
      <c r="F84" s="32"/>
      <c r="G84" s="42">
        <v>70</v>
      </c>
      <c r="H84" s="28"/>
      <c r="I84" s="33">
        <v>80</v>
      </c>
      <c r="J84" s="11"/>
      <c r="K84" s="32"/>
      <c r="L84" s="42">
        <v>65</v>
      </c>
      <c r="M84" s="24"/>
      <c r="N84" s="33">
        <v>80</v>
      </c>
    </row>
    <row r="85" spans="1:14" x14ac:dyDescent="0.25">
      <c r="A85" s="20">
        <v>8.36</v>
      </c>
      <c r="B85" s="79"/>
      <c r="C85" s="1">
        <v>11.2</v>
      </c>
      <c r="D85" s="19"/>
      <c r="E85" s="97">
        <v>20</v>
      </c>
      <c r="F85" s="28"/>
      <c r="G85" s="28"/>
      <c r="H85" s="28"/>
      <c r="I85" s="33">
        <v>81</v>
      </c>
      <c r="J85" s="11"/>
      <c r="K85" s="28"/>
      <c r="L85" s="28"/>
      <c r="M85" s="24"/>
      <c r="N85" s="33">
        <v>81</v>
      </c>
    </row>
    <row r="86" spans="1:14" x14ac:dyDescent="0.25">
      <c r="A86" s="21">
        <v>8.41</v>
      </c>
      <c r="B86" s="16" t="s">
        <v>32</v>
      </c>
      <c r="C86" s="14">
        <f>10.9+0.4</f>
        <v>11.3</v>
      </c>
      <c r="D86" s="56"/>
      <c r="E86" s="97">
        <v>19</v>
      </c>
      <c r="F86" s="26">
        <v>44</v>
      </c>
      <c r="G86" s="39">
        <v>71</v>
      </c>
      <c r="H86" s="29">
        <v>24</v>
      </c>
      <c r="I86" s="33">
        <v>82</v>
      </c>
      <c r="J86" s="11"/>
      <c r="K86" s="26">
        <v>44</v>
      </c>
      <c r="L86" s="39">
        <v>66</v>
      </c>
      <c r="M86" s="29">
        <v>29</v>
      </c>
      <c r="N86" s="33">
        <v>82</v>
      </c>
    </row>
    <row r="87" spans="1:14" x14ac:dyDescent="0.25">
      <c r="A87" s="21">
        <v>8.4700000000000006</v>
      </c>
      <c r="B87" s="16" t="s">
        <v>13</v>
      </c>
      <c r="C87" s="14">
        <f>11+0.4</f>
        <v>11.4</v>
      </c>
      <c r="D87" s="56"/>
      <c r="E87" s="97">
        <v>18</v>
      </c>
      <c r="F87" s="28"/>
      <c r="G87" s="28"/>
      <c r="H87" s="28"/>
      <c r="I87" s="33">
        <v>83</v>
      </c>
      <c r="J87" s="11"/>
      <c r="K87" s="28"/>
      <c r="L87" s="28"/>
      <c r="M87" s="24"/>
      <c r="N87" s="33">
        <v>83</v>
      </c>
    </row>
    <row r="88" spans="1:14" x14ac:dyDescent="0.25">
      <c r="A88" s="21">
        <v>8.5299999999999994</v>
      </c>
      <c r="B88" s="16" t="s">
        <v>38</v>
      </c>
      <c r="C88" s="14">
        <v>11.5</v>
      </c>
      <c r="D88" s="56"/>
      <c r="E88" s="97">
        <v>17</v>
      </c>
      <c r="F88" s="28"/>
      <c r="G88" s="39">
        <v>72</v>
      </c>
      <c r="H88" s="28"/>
      <c r="I88" s="33">
        <v>84</v>
      </c>
      <c r="J88" s="11"/>
      <c r="K88" s="28"/>
      <c r="L88" s="39">
        <v>67</v>
      </c>
      <c r="M88" s="24"/>
      <c r="N88" s="33">
        <v>84</v>
      </c>
    </row>
    <row r="89" spans="1:14" x14ac:dyDescent="0.25">
      <c r="A89" s="21">
        <v>8.59</v>
      </c>
      <c r="B89" s="16" t="s">
        <v>14</v>
      </c>
      <c r="C89" s="14">
        <f>11.2+0.4</f>
        <v>11.6</v>
      </c>
      <c r="D89" s="56"/>
      <c r="E89" s="97">
        <v>16</v>
      </c>
      <c r="F89" s="26">
        <v>45</v>
      </c>
      <c r="G89" s="28"/>
      <c r="H89" s="29">
        <v>25</v>
      </c>
      <c r="I89" s="33">
        <v>85</v>
      </c>
      <c r="J89" s="11"/>
      <c r="K89" s="26">
        <v>45</v>
      </c>
      <c r="L89" s="28"/>
      <c r="M89" s="29">
        <v>30</v>
      </c>
      <c r="N89" s="33">
        <v>85</v>
      </c>
    </row>
    <row r="90" spans="1:14" x14ac:dyDescent="0.25">
      <c r="A90" s="21">
        <v>9.0500000000000007</v>
      </c>
      <c r="B90" s="16" t="s">
        <v>39</v>
      </c>
      <c r="C90" s="14">
        <v>11.7</v>
      </c>
      <c r="D90" s="56"/>
      <c r="E90" s="97">
        <v>15</v>
      </c>
      <c r="F90" s="28"/>
      <c r="G90" s="39">
        <v>73</v>
      </c>
      <c r="H90" s="28"/>
      <c r="I90" s="33">
        <v>86</v>
      </c>
      <c r="J90" s="11"/>
      <c r="K90" s="28"/>
      <c r="L90" s="39">
        <v>68</v>
      </c>
      <c r="M90" s="24"/>
      <c r="N90" s="33">
        <v>86</v>
      </c>
    </row>
    <row r="91" spans="1:14" x14ac:dyDescent="0.25">
      <c r="A91" s="21">
        <v>9.11</v>
      </c>
      <c r="B91" s="16" t="s">
        <v>15</v>
      </c>
      <c r="C91" s="14">
        <f>11.4+0.4</f>
        <v>11.8</v>
      </c>
      <c r="D91" s="56"/>
      <c r="E91" s="97">
        <v>14</v>
      </c>
      <c r="F91" s="28"/>
      <c r="G91" s="28"/>
      <c r="H91" s="28"/>
      <c r="I91" s="33">
        <v>87</v>
      </c>
      <c r="J91" s="11"/>
      <c r="K91" s="28"/>
      <c r="L91" s="28"/>
      <c r="M91" s="24"/>
      <c r="N91" s="33">
        <v>87</v>
      </c>
    </row>
    <row r="92" spans="1:14" x14ac:dyDescent="0.25">
      <c r="A92" s="21">
        <v>9.17</v>
      </c>
      <c r="B92" s="16" t="s">
        <v>40</v>
      </c>
      <c r="C92" s="14">
        <v>11.9</v>
      </c>
      <c r="D92" s="56"/>
      <c r="E92" s="97">
        <v>13</v>
      </c>
      <c r="F92" s="26">
        <v>46</v>
      </c>
      <c r="G92" s="39">
        <v>74</v>
      </c>
      <c r="H92" s="29">
        <v>26</v>
      </c>
      <c r="I92" s="33">
        <v>88</v>
      </c>
      <c r="J92" s="11"/>
      <c r="K92" s="26">
        <v>46</v>
      </c>
      <c r="L92" s="39">
        <v>69</v>
      </c>
      <c r="M92" s="29">
        <v>31</v>
      </c>
      <c r="N92" s="33">
        <v>88</v>
      </c>
    </row>
    <row r="93" spans="1:14" x14ac:dyDescent="0.25">
      <c r="A93" s="21">
        <v>9.23</v>
      </c>
      <c r="B93" s="16" t="s">
        <v>16</v>
      </c>
      <c r="C93" s="14">
        <f>11.6+0.4</f>
        <v>12</v>
      </c>
      <c r="D93" s="56"/>
      <c r="E93" s="97">
        <v>12</v>
      </c>
      <c r="F93" s="32"/>
      <c r="G93" s="28"/>
      <c r="H93" s="28"/>
      <c r="I93" s="33">
        <v>89</v>
      </c>
      <c r="J93" s="11"/>
      <c r="K93" s="28"/>
      <c r="L93" s="28"/>
      <c r="M93" s="24"/>
      <c r="N93" s="33">
        <v>89</v>
      </c>
    </row>
    <row r="94" spans="1:14" x14ac:dyDescent="0.25">
      <c r="A94" s="21">
        <v>9.2899999999999991</v>
      </c>
      <c r="B94" s="16" t="s">
        <v>18</v>
      </c>
      <c r="C94" s="14">
        <v>12.1</v>
      </c>
      <c r="D94" s="56"/>
      <c r="E94" s="97">
        <v>11</v>
      </c>
      <c r="F94" s="28"/>
      <c r="G94" s="42">
        <v>75</v>
      </c>
      <c r="H94" s="32"/>
      <c r="I94" s="33">
        <v>90</v>
      </c>
      <c r="J94" s="11"/>
      <c r="K94" s="32"/>
      <c r="L94" s="42">
        <v>70</v>
      </c>
      <c r="M94" s="24"/>
      <c r="N94" s="33">
        <v>90</v>
      </c>
    </row>
    <row r="95" spans="1:14" x14ac:dyDescent="0.25">
      <c r="A95" s="20">
        <v>9.35</v>
      </c>
      <c r="B95" s="17" t="s">
        <v>17</v>
      </c>
      <c r="C95" s="14">
        <v>12.3</v>
      </c>
      <c r="D95" s="56"/>
      <c r="E95" s="97">
        <v>10</v>
      </c>
      <c r="F95" s="26">
        <v>47</v>
      </c>
      <c r="G95" s="28"/>
      <c r="H95" s="29">
        <v>27</v>
      </c>
      <c r="I95" s="33">
        <v>91</v>
      </c>
      <c r="J95" s="11"/>
      <c r="K95" s="26">
        <v>47</v>
      </c>
      <c r="L95" s="28"/>
      <c r="M95" s="29">
        <v>32</v>
      </c>
      <c r="N95" s="33">
        <v>91</v>
      </c>
    </row>
    <row r="96" spans="1:14" x14ac:dyDescent="0.25">
      <c r="A96" s="21">
        <v>9.41</v>
      </c>
      <c r="B96" s="16" t="s">
        <v>41</v>
      </c>
      <c r="C96" s="1">
        <v>12.5</v>
      </c>
      <c r="D96" s="19"/>
      <c r="E96" s="97">
        <v>9</v>
      </c>
      <c r="F96" s="28"/>
      <c r="G96" s="39">
        <v>76</v>
      </c>
      <c r="H96" s="28"/>
      <c r="I96" s="33">
        <v>92</v>
      </c>
      <c r="J96" s="11"/>
      <c r="K96" s="28"/>
      <c r="L96" s="39">
        <v>71</v>
      </c>
      <c r="M96" s="24"/>
      <c r="N96" s="33">
        <v>92</v>
      </c>
    </row>
    <row r="97" spans="1:14" x14ac:dyDescent="0.25">
      <c r="A97" s="21">
        <v>9.48</v>
      </c>
      <c r="B97" s="16" t="s">
        <v>42</v>
      </c>
      <c r="C97" s="14">
        <v>12.9</v>
      </c>
      <c r="D97" s="56"/>
      <c r="E97" s="97">
        <v>8</v>
      </c>
      <c r="F97" s="28"/>
      <c r="G97" s="28"/>
      <c r="H97" s="28"/>
      <c r="I97" s="33">
        <v>93</v>
      </c>
      <c r="J97" s="11"/>
      <c r="K97" s="28"/>
      <c r="L97" s="28"/>
      <c r="M97" s="24"/>
      <c r="N97" s="33">
        <v>93</v>
      </c>
    </row>
    <row r="98" spans="1:14" x14ac:dyDescent="0.25">
      <c r="A98" s="21">
        <v>9.5500000000000007</v>
      </c>
      <c r="B98" s="16" t="s">
        <v>26</v>
      </c>
      <c r="C98" s="14">
        <v>13</v>
      </c>
      <c r="D98" s="56"/>
      <c r="E98" s="97">
        <v>7</v>
      </c>
      <c r="F98" s="26">
        <v>48</v>
      </c>
      <c r="G98" s="39">
        <v>77</v>
      </c>
      <c r="H98" s="29">
        <v>28</v>
      </c>
      <c r="I98" s="33">
        <v>94</v>
      </c>
      <c r="J98" s="11"/>
      <c r="K98" s="26">
        <v>48</v>
      </c>
      <c r="L98" s="39">
        <v>72</v>
      </c>
      <c r="M98" s="29">
        <v>33</v>
      </c>
      <c r="N98" s="33">
        <v>94</v>
      </c>
    </row>
    <row r="99" spans="1:14" x14ac:dyDescent="0.25">
      <c r="A99" s="21">
        <v>10.029999999999999</v>
      </c>
      <c r="B99" s="16" t="s">
        <v>33</v>
      </c>
      <c r="C99" s="14">
        <v>13.1</v>
      </c>
      <c r="D99" s="56"/>
      <c r="E99" s="97">
        <v>6</v>
      </c>
      <c r="F99" s="28"/>
      <c r="G99" s="28"/>
      <c r="H99" s="28"/>
      <c r="I99" s="33">
        <v>95</v>
      </c>
      <c r="J99" s="11"/>
      <c r="K99" s="28"/>
      <c r="L99" s="28"/>
      <c r="M99" s="24"/>
      <c r="N99" s="33">
        <v>95</v>
      </c>
    </row>
    <row r="100" spans="1:14" x14ac:dyDescent="0.25">
      <c r="A100" s="21">
        <v>10.11</v>
      </c>
      <c r="B100" s="16" t="s">
        <v>43</v>
      </c>
      <c r="C100" s="14">
        <v>13.3</v>
      </c>
      <c r="D100" s="56"/>
      <c r="E100" s="97">
        <v>5</v>
      </c>
      <c r="F100" s="28"/>
      <c r="G100" s="39">
        <v>78</v>
      </c>
      <c r="H100" s="28"/>
      <c r="I100" s="33">
        <v>96</v>
      </c>
      <c r="J100" s="11"/>
      <c r="K100" s="28"/>
      <c r="L100" s="39">
        <v>73</v>
      </c>
      <c r="M100" s="24"/>
      <c r="N100" s="33">
        <v>96</v>
      </c>
    </row>
    <row r="101" spans="1:14" x14ac:dyDescent="0.25">
      <c r="A101" s="21">
        <v>10.210000000000001</v>
      </c>
      <c r="B101" s="16" t="s">
        <v>27</v>
      </c>
      <c r="C101" s="14">
        <v>13.6</v>
      </c>
      <c r="D101" s="56"/>
      <c r="E101" s="97">
        <v>4</v>
      </c>
      <c r="F101" s="26">
        <v>49</v>
      </c>
      <c r="G101" s="28"/>
      <c r="H101" s="29">
        <v>29</v>
      </c>
      <c r="I101" s="33">
        <v>97</v>
      </c>
      <c r="J101" s="11"/>
      <c r="K101" s="26">
        <v>49</v>
      </c>
      <c r="L101" s="28"/>
      <c r="M101" s="29">
        <v>34</v>
      </c>
      <c r="N101" s="33">
        <v>97</v>
      </c>
    </row>
    <row r="102" spans="1:14" x14ac:dyDescent="0.25">
      <c r="A102" s="21">
        <v>10.36</v>
      </c>
      <c r="B102" s="16" t="s">
        <v>44</v>
      </c>
      <c r="C102" s="14">
        <v>13.9</v>
      </c>
      <c r="D102" s="56"/>
      <c r="E102" s="97">
        <v>3</v>
      </c>
      <c r="F102" s="28"/>
      <c r="G102" s="39">
        <v>79</v>
      </c>
      <c r="H102" s="28"/>
      <c r="I102" s="33">
        <v>98</v>
      </c>
      <c r="J102" s="11"/>
      <c r="K102" s="28"/>
      <c r="L102" s="39">
        <v>74</v>
      </c>
      <c r="M102" s="24"/>
      <c r="N102" s="33">
        <v>98</v>
      </c>
    </row>
    <row r="103" spans="1:14" x14ac:dyDescent="0.25">
      <c r="A103" s="21">
        <v>10.51</v>
      </c>
      <c r="B103" s="16" t="s">
        <v>45</v>
      </c>
      <c r="C103" s="14">
        <v>14.2</v>
      </c>
      <c r="D103" s="56"/>
      <c r="E103" s="97">
        <v>2</v>
      </c>
      <c r="F103" s="28"/>
      <c r="G103" s="28"/>
      <c r="H103" s="28"/>
      <c r="I103" s="33">
        <v>99</v>
      </c>
      <c r="J103" s="11"/>
      <c r="K103" s="28"/>
      <c r="L103" s="28"/>
      <c r="M103" s="24"/>
      <c r="N103" s="33">
        <v>99</v>
      </c>
    </row>
    <row r="104" spans="1:14" ht="15.75" thickBot="1" x14ac:dyDescent="0.3">
      <c r="A104" s="22">
        <v>11.11</v>
      </c>
      <c r="B104" s="18" t="s">
        <v>46</v>
      </c>
      <c r="C104" s="14">
        <v>14.6</v>
      </c>
      <c r="D104" s="56"/>
      <c r="E104" s="97">
        <v>1</v>
      </c>
      <c r="F104" s="76">
        <v>50</v>
      </c>
      <c r="G104" s="43">
        <v>80</v>
      </c>
      <c r="H104" s="45">
        <v>30</v>
      </c>
      <c r="I104" s="33">
        <v>100</v>
      </c>
      <c r="J104" s="11"/>
      <c r="K104" s="76">
        <v>50</v>
      </c>
      <c r="L104" s="43">
        <v>75</v>
      </c>
      <c r="M104" s="45">
        <v>35</v>
      </c>
      <c r="N104" s="33">
        <v>100</v>
      </c>
    </row>
    <row r="105" spans="1:14" ht="15.75" thickBot="1" x14ac:dyDescent="0.3">
      <c r="A105" s="12">
        <v>11.31</v>
      </c>
      <c r="B105" s="53" t="s">
        <v>29</v>
      </c>
      <c r="C105" s="92">
        <v>15.1</v>
      </c>
      <c r="D105" s="86"/>
      <c r="E105" s="98">
        <v>0</v>
      </c>
      <c r="F105" s="13"/>
      <c r="G105" s="13"/>
      <c r="H105" s="13"/>
      <c r="I105" s="35"/>
      <c r="J105" s="11"/>
      <c r="K105" s="13"/>
      <c r="L105" s="13"/>
      <c r="M105" s="13"/>
      <c r="N105" s="35"/>
    </row>
  </sheetData>
  <mergeCells count="2">
    <mergeCell ref="F1:I1"/>
    <mergeCell ref="K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3" sqref="A3:A7"/>
    </sheetView>
  </sheetViews>
  <sheetFormatPr defaultRowHeight="15" x14ac:dyDescent="0.25"/>
  <cols>
    <col min="1" max="1" width="14.28515625" customWidth="1"/>
  </cols>
  <sheetData>
    <row r="3" spans="1:1" x14ac:dyDescent="0.25">
      <c r="A3" s="94" t="s">
        <v>49</v>
      </c>
    </row>
    <row r="4" spans="1:1" x14ac:dyDescent="0.25">
      <c r="A4" s="94" t="s">
        <v>50</v>
      </c>
    </row>
    <row r="5" spans="1:1" x14ac:dyDescent="0.25">
      <c r="A5" s="94" t="s">
        <v>51</v>
      </c>
    </row>
    <row r="6" spans="1:1" x14ac:dyDescent="0.25">
      <c r="A6" s="94" t="s">
        <v>52</v>
      </c>
    </row>
    <row r="7" spans="1:1" x14ac:dyDescent="0.25">
      <c r="A7" s="9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 (личное первенство)</vt:lpstr>
      <vt:lpstr>девушки (личное первенство)</vt:lpstr>
      <vt:lpstr>11-12лет</vt:lpstr>
      <vt:lpstr>ступени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Home</cp:lastModifiedBy>
  <dcterms:created xsi:type="dcterms:W3CDTF">2016-03-19T06:51:25Z</dcterms:created>
  <dcterms:modified xsi:type="dcterms:W3CDTF">2019-02-04T11:44:50Z</dcterms:modified>
  <cp:category>физическая культура и спорт</cp:category>
  <cp:contentStatus>окончательный</cp:contentStatus>
</cp:coreProperties>
</file>