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андарт" sheetId="1" state="visible" r:id="rId2"/>
    <sheet name="Расценки" sheetId="2" state="visible" r:id="rId3"/>
    <sheet name="Зароботок дополнительный" sheetId="3" state="visible" r:id="rId4"/>
    <sheet name="Дуб" sheetId="4" state="visible" r:id="rId5"/>
    <sheet name="Поденный зароботок" sheetId="5" state="visible" r:id="rId6"/>
    <sheet name="Отчет сосна" sheetId="6" state="visible" r:id="rId7"/>
    <sheet name="Отчет по дубу" sheetId="7" state="visible" r:id="rId8"/>
    <sheet name="Отчет по доп. работах" sheetId="8" state="visible" r:id="rId9"/>
    <sheet name="Общий отчет" sheetId="9" state="visible" r:id="rId10"/>
  </sheets>
  <definedNames>
    <definedName function="false" hidden="false" localSheetId="2" name="_xlnm.Print_Area" vbProcedure="false">'Зароботок дополнительный'!$1:$4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<sst xmlns="http://schemas.openxmlformats.org/spreadsheetml/2006/main" count="267" uniqueCount="177">
  <si>
    <t xml:space="preserve">Число</t>
  </si>
  <si>
    <t xml:space="preserve">Круглый лес, М³</t>
  </si>
  <si>
    <t xml:space="preserve">1 сорт доска, сосна</t>
  </si>
  <si>
    <t xml:space="preserve">2 сорт доска, сосна</t>
  </si>
  <si>
    <t xml:space="preserve">Рейка</t>
  </si>
  <si>
    <t xml:space="preserve">Штахеты</t>
  </si>
  <si>
    <t xml:space="preserve">Необрез</t>
  </si>
  <si>
    <t xml:space="preserve">Нестандарт</t>
  </si>
  <si>
    <t xml:space="preserve">Балка, брус</t>
  </si>
  <si>
    <t xml:space="preserve">Коефициэнт потерь, &lt; 1,6</t>
  </si>
  <si>
    <r>
      <rPr>
        <b val="true"/>
        <sz val="32"/>
        <color rgb="FFFFFFFE"/>
        <rFont val="Arial"/>
        <family val="2"/>
        <charset val="1"/>
      </rPr>
      <t xml:space="preserve">V</t>
    </r>
    <r>
      <rPr>
        <b val="true"/>
        <sz val="10.5"/>
        <color rgb="FFFFFFFE"/>
        <rFont val="Arial"/>
        <family val="2"/>
        <charset val="1"/>
      </rPr>
      <t xml:space="preserve">обр.</t>
    </r>
    <r>
      <rPr>
        <b val="true"/>
        <sz val="18"/>
        <color rgb="FFFFFFFE"/>
        <rFont val="Arial"/>
        <family val="2"/>
        <charset val="1"/>
      </rPr>
      <t xml:space="preserve">/</t>
    </r>
    <r>
      <rPr>
        <b val="true"/>
        <sz val="10"/>
        <color rgb="FFFFFFFE"/>
        <rFont val="Arial"/>
        <family val="2"/>
        <charset val="1"/>
      </rPr>
      <t xml:space="preserve"> </t>
    </r>
    <r>
      <rPr>
        <b val="true"/>
        <sz val="18"/>
        <color rgb="FFFFFFFE"/>
        <rFont val="Arial"/>
        <family val="2"/>
        <charset val="1"/>
      </rPr>
      <t xml:space="preserve">день</t>
    </r>
  </si>
  <si>
    <r>
      <rPr>
        <b val="true"/>
        <sz val="28"/>
        <color rgb="FFFFFFFE"/>
        <rFont val="Arial"/>
        <family val="2"/>
        <charset val="1"/>
      </rPr>
      <t xml:space="preserve">К</t>
    </r>
    <r>
      <rPr>
        <b val="true"/>
        <sz val="16"/>
        <color rgb="FFFFFFFE"/>
        <rFont val="Arial"/>
        <family val="2"/>
        <charset val="1"/>
      </rPr>
      <t xml:space="preserve">/ </t>
    </r>
    <r>
      <rPr>
        <b val="true"/>
        <sz val="18"/>
        <color rgb="FFFFFFFE"/>
        <rFont val="Arial"/>
        <family val="2"/>
        <charset val="1"/>
      </rPr>
      <t xml:space="preserve">день</t>
    </r>
  </si>
  <si>
    <r>
      <rPr>
        <b val="true"/>
        <sz val="18"/>
        <color rgb="FFFFFFFE"/>
        <rFont val="Arial"/>
        <family val="2"/>
        <charset val="1"/>
      </rPr>
      <t xml:space="preserve">грн/руб/</t>
    </r>
    <r>
      <rPr>
        <b val="true"/>
        <sz val="16"/>
        <color rgb="FFFFFFFE"/>
        <rFont val="Arial"/>
        <family val="2"/>
        <charset val="1"/>
      </rPr>
      <t xml:space="preserve"> день</t>
    </r>
  </si>
  <si>
    <t xml:space="preserve">шт.</t>
  </si>
  <si>
    <t xml:space="preserve">ширина, м</t>
  </si>
  <si>
    <t xml:space="preserve">Объем, м³</t>
  </si>
  <si>
    <t xml:space="preserve">Размер</t>
  </si>
  <si>
    <r>
      <rPr>
        <b val="true"/>
        <sz val="14"/>
        <rFont val="Arial"/>
        <family val="2"/>
        <charset val="1"/>
      </rPr>
      <t xml:space="preserve">Кубатура,  </t>
    </r>
    <r>
      <rPr>
        <b val="true"/>
        <sz val="18"/>
        <rFont val="Arial"/>
        <family val="2"/>
        <charset val="1"/>
      </rPr>
      <t xml:space="preserve">м³</t>
    </r>
  </si>
  <si>
    <t xml:space="preserve">грн.</t>
  </si>
  <si>
    <t xml:space="preserve">25x100x4000</t>
  </si>
  <si>
    <t xml:space="preserve">30x100x4000</t>
  </si>
  <si>
    <t xml:space="preserve">25х200х4000</t>
  </si>
  <si>
    <t xml:space="preserve">30x120x4000</t>
  </si>
  <si>
    <t xml:space="preserve">30x150x4000</t>
  </si>
  <si>
    <t xml:space="preserve">30x200x4000</t>
  </si>
  <si>
    <t xml:space="preserve">40x150x4000</t>
  </si>
  <si>
    <t xml:space="preserve">30х200х4000</t>
  </si>
  <si>
    <t xml:space="preserve">30x30x1200</t>
  </si>
  <si>
    <t xml:space="preserve">30х30х2500</t>
  </si>
  <si>
    <t xml:space="preserve">30x60x2000</t>
  </si>
  <si>
    <t xml:space="preserve">30x60x2500</t>
  </si>
  <si>
    <t xml:space="preserve">30x60x4000</t>
  </si>
  <si>
    <t xml:space="preserve">30x120x1200</t>
  </si>
  <si>
    <t xml:space="preserve">30x120x2500</t>
  </si>
  <si>
    <t xml:space="preserve">30х...х4000</t>
  </si>
  <si>
    <t xml:space="preserve">70х150х4000</t>
  </si>
  <si>
    <t xml:space="preserve">110х200х4000</t>
  </si>
  <si>
    <t xml:space="preserve">130х200х4000</t>
  </si>
  <si>
    <r>
      <rPr>
        <b val="true"/>
        <sz val="18"/>
        <color rgb="FF3399FF"/>
        <rFont val="Arial"/>
        <family val="2"/>
        <charset val="1"/>
      </rPr>
      <t xml:space="preserve">V</t>
    </r>
    <r>
      <rPr>
        <b val="true"/>
        <sz val="12"/>
        <color rgb="FF3399FF"/>
        <rFont val="Arial"/>
        <family val="2"/>
        <charset val="1"/>
      </rPr>
      <t xml:space="preserve"> </t>
    </r>
    <r>
      <rPr>
        <b val="true"/>
        <sz val="10.5"/>
        <color rgb="FF3399FF"/>
        <rFont val="Arial"/>
        <family val="2"/>
        <charset val="1"/>
      </rPr>
      <t xml:space="preserve">кругл.</t>
    </r>
  </si>
  <si>
    <r>
      <rPr>
        <b val="true"/>
        <sz val="18"/>
        <rFont val="Arial"/>
        <family val="2"/>
        <charset val="1"/>
      </rPr>
      <t xml:space="preserve">V</t>
    </r>
    <r>
      <rPr>
        <b val="true"/>
        <sz val="15"/>
        <rFont val="Arial"/>
        <family val="2"/>
        <charset val="1"/>
      </rPr>
      <t xml:space="preserve"> </t>
    </r>
    <r>
      <rPr>
        <b val="true"/>
        <sz val="10.5"/>
        <rFont val="Arial"/>
        <family val="2"/>
        <charset val="1"/>
      </rPr>
      <t xml:space="preserve">обр.</t>
    </r>
  </si>
  <si>
    <t xml:space="preserve">K</t>
  </si>
  <si>
    <t xml:space="preserve">-</t>
  </si>
  <si>
    <t xml:space="preserve">м³</t>
  </si>
  <si>
    <t xml:space="preserve">грн/руб</t>
  </si>
  <si>
    <t xml:space="preserve">,</t>
  </si>
  <si>
    <t xml:space="preserve">Вагонка</t>
  </si>
  <si>
    <t xml:space="preserve">Доска сосна</t>
  </si>
  <si>
    <t xml:space="preserve">Дуб</t>
  </si>
  <si>
    <t xml:space="preserve">Наименование</t>
  </si>
  <si>
    <t xml:space="preserve">Цена</t>
  </si>
  <si>
    <t xml:space="preserve">I сорт, обрезная</t>
  </si>
  <si>
    <t xml:space="preserve">25/30</t>
  </si>
  <si>
    <t xml:space="preserve">40/50</t>
  </si>
  <si>
    <t xml:space="preserve">Балка/брус</t>
  </si>
  <si>
    <t xml:space="preserve">II сорт</t>
  </si>
  <si>
    <t xml:space="preserve">Необрезная</t>
  </si>
  <si>
    <t xml:space="preserve">        Необрезной           1 сорт</t>
  </si>
  <si>
    <t xml:space="preserve">      Необрезной       2 сорт</t>
  </si>
  <si>
    <t xml:space="preserve">Обрезной</t>
  </si>
  <si>
    <t xml:space="preserve">Балка,брус</t>
  </si>
  <si>
    <t xml:space="preserve">I I сорт, обрезная</t>
  </si>
  <si>
    <t xml:space="preserve">30х120/150</t>
  </si>
  <si>
    <t xml:space="preserve">Окно не активно</t>
  </si>
  <si>
    <t xml:space="preserve">I I I сорт</t>
  </si>
  <si>
    <t xml:space="preserve">Лиственные</t>
  </si>
  <si>
    <t xml:space="preserve">Дуб необрезной</t>
  </si>
  <si>
    <t xml:space="preserve">Дуб необрезной 2 сорт</t>
  </si>
  <si>
    <t xml:space="preserve">Дуб обрезной</t>
  </si>
  <si>
    <t xml:space="preserve">Другое</t>
  </si>
  <si>
    <t xml:space="preserve">1 час работы </t>
  </si>
  <si>
    <r>
      <rPr>
        <sz val="10"/>
        <rFont val="Ubuntu"/>
        <family val="0"/>
        <charset val="1"/>
      </rPr>
      <t xml:space="preserve">       Заточка пил </t>
    </r>
    <r>
      <rPr>
        <b val="true"/>
        <sz val="10"/>
        <rFont val="Ubuntu"/>
        <family val="0"/>
        <charset val="1"/>
      </rPr>
      <t xml:space="preserve">грн/руб/шт.</t>
    </r>
  </si>
  <si>
    <r>
      <rPr>
        <sz val="10"/>
        <rFont val="Ubuntu"/>
        <family val="0"/>
        <charset val="1"/>
      </rPr>
      <t xml:space="preserve">Разводка пил    </t>
    </r>
    <r>
      <rPr>
        <b val="true"/>
        <sz val="10"/>
        <rFont val="Ubuntu"/>
        <family val="0"/>
        <charset val="1"/>
      </rPr>
      <t xml:space="preserve">г/р/шт.</t>
    </r>
  </si>
  <si>
    <t xml:space="preserve">Введите значение</t>
  </si>
  <si>
    <t xml:space="preserve">Распределение денег</t>
  </si>
  <si>
    <r>
      <rPr>
        <sz val="10"/>
        <rFont val="Ubuntu"/>
        <family val="0"/>
        <charset val="1"/>
      </rPr>
      <t xml:space="preserve">Процент для пилорамщика, </t>
    </r>
    <r>
      <rPr>
        <b val="true"/>
        <sz val="10"/>
        <rFont val="Ubuntu"/>
        <family val="0"/>
        <charset val="1"/>
      </rPr>
      <t xml:space="preserve">%</t>
    </r>
  </si>
  <si>
    <r>
      <rPr>
        <sz val="10"/>
        <rFont val="Ubuntu"/>
        <family val="0"/>
        <charset val="1"/>
      </rPr>
      <t xml:space="preserve">Процент для помощника пилорамщика, </t>
    </r>
    <r>
      <rPr>
        <b val="true"/>
        <sz val="10"/>
        <rFont val="Ubuntu"/>
        <family val="0"/>
        <charset val="1"/>
      </rPr>
      <t xml:space="preserve">%</t>
    </r>
  </si>
  <si>
    <t xml:space="preserve">МЕСЯЦ</t>
  </si>
  <si>
    <t xml:space="preserve">Заточка</t>
  </si>
  <si>
    <t xml:space="preserve">Разводка</t>
  </si>
  <si>
    <t xml:space="preserve">Укажите</t>
  </si>
  <si>
    <t xml:space="preserve">Рабочее время</t>
  </si>
  <si>
    <t xml:space="preserve">Всего грн/руб/день</t>
  </si>
  <si>
    <t xml:space="preserve">ящ.</t>
  </si>
  <si>
    <t xml:space="preserve">мин.</t>
  </si>
  <si>
    <t xml:space="preserve">Вид работ</t>
  </si>
  <si>
    <r>
      <rPr>
        <b val="true"/>
        <sz val="14"/>
        <color rgb="FFFFFFFF"/>
        <rFont val="Arial"/>
        <family val="2"/>
        <charset val="1"/>
      </rPr>
      <t xml:space="preserve">1 сорт дуб, необрезной, М</t>
    </r>
    <r>
      <rPr>
        <b val="true"/>
        <sz val="14"/>
        <color rgb="FFFFFFFF"/>
        <rFont val="Ubuntu"/>
        <family val="0"/>
        <charset val="1"/>
      </rPr>
      <t xml:space="preserve"></t>
    </r>
  </si>
  <si>
    <r>
      <rPr>
        <b val="true"/>
        <sz val="14"/>
        <color rgb="FFFFFFFF"/>
        <rFont val="Arial"/>
        <family val="2"/>
        <charset val="1"/>
      </rPr>
      <t xml:space="preserve">2 сорт дуб, необрезной, М</t>
    </r>
    <r>
      <rPr>
        <b val="true"/>
        <sz val="14"/>
        <color rgb="FFFFFFFF"/>
        <rFont val="Ubuntu"/>
        <family val="0"/>
        <charset val="1"/>
      </rPr>
      <t xml:space="preserve"></t>
    </r>
  </si>
  <si>
    <r>
      <rPr>
        <b val="true"/>
        <sz val="32"/>
        <rFont val="Arial"/>
        <family val="2"/>
        <charset val="1"/>
      </rPr>
      <t xml:space="preserve">V</t>
    </r>
    <r>
      <rPr>
        <b val="true"/>
        <sz val="12"/>
        <rFont val="Arial"/>
        <family val="2"/>
        <charset val="1"/>
      </rPr>
      <t xml:space="preserve">п.м</t>
    </r>
    <r>
      <rPr>
        <b val="true"/>
        <sz val="10.5"/>
        <rFont val="Arial"/>
        <family val="2"/>
        <charset val="1"/>
      </rPr>
      <t xml:space="preserve">.</t>
    </r>
    <r>
      <rPr>
        <b val="true"/>
        <sz val="18"/>
        <rFont val="Arial"/>
        <family val="2"/>
        <charset val="1"/>
      </rPr>
      <t xml:space="preserve">/</t>
    </r>
    <r>
      <rPr>
        <b val="true"/>
        <sz val="10"/>
        <rFont val="Arial"/>
        <family val="2"/>
        <charset val="1"/>
      </rPr>
      <t xml:space="preserve"> </t>
    </r>
    <r>
      <rPr>
        <b val="true"/>
        <sz val="18"/>
        <rFont val="Arial"/>
        <family val="2"/>
        <charset val="1"/>
      </rPr>
      <t xml:space="preserve">день</t>
    </r>
  </si>
  <si>
    <t xml:space="preserve">К/ день &lt;1,3</t>
  </si>
  <si>
    <t xml:space="preserve">грн/руб день</t>
  </si>
  <si>
    <t xml:space="preserve">Обрезной материал, шт.</t>
  </si>
  <si>
    <t xml:space="preserve">70x3000</t>
  </si>
  <si>
    <t xml:space="preserve">54x3000</t>
  </si>
  <si>
    <t xml:space="preserve">30х3000</t>
  </si>
  <si>
    <t xml:space="preserve">54х3000</t>
  </si>
  <si>
    <t xml:space="preserve">30x3000</t>
  </si>
  <si>
    <r>
      <rPr>
        <b val="true"/>
        <sz val="15"/>
        <rFont val="Arial"/>
        <family val="2"/>
        <charset val="1"/>
      </rPr>
      <t xml:space="preserve">М</t>
    </r>
    <r>
      <rPr>
        <b val="true"/>
        <sz val="15"/>
        <rFont val="Ubuntu"/>
        <family val="0"/>
        <charset val="1"/>
      </rPr>
      <t xml:space="preserve">/день</t>
    </r>
  </si>
  <si>
    <t xml:space="preserve">грн/руб/день</t>
  </si>
  <si>
    <t xml:space="preserve">70х120х3000</t>
  </si>
  <si>
    <t xml:space="preserve">120х120х3000</t>
  </si>
  <si>
    <t xml:space="preserve">70х100х3000</t>
  </si>
  <si>
    <t xml:space="preserve">30х100х3000</t>
  </si>
  <si>
    <t xml:space="preserve">50х70х3000</t>
  </si>
  <si>
    <t xml:space="preserve">30х80х2000</t>
  </si>
  <si>
    <t xml:space="preserve">80х120х2000</t>
  </si>
  <si>
    <r>
      <rPr>
        <b val="true"/>
        <sz val="18"/>
        <color rgb="FFD2E8DC"/>
        <rFont val="Arial"/>
        <family val="2"/>
        <charset val="1"/>
      </rPr>
      <t xml:space="preserve">Нестандарт,</t>
    </r>
    <r>
      <rPr>
        <b val="true"/>
        <sz val="18"/>
        <color rgb="FFF2DED5"/>
        <rFont val="Arial"/>
        <family val="2"/>
        <charset val="1"/>
      </rPr>
      <t xml:space="preserve"> </t>
    </r>
    <r>
      <rPr>
        <b val="true"/>
        <sz val="20"/>
        <color rgb="FFD2E8DC"/>
        <rFont val="Arial"/>
        <family val="2"/>
        <charset val="1"/>
      </rPr>
      <t xml:space="preserve">М</t>
    </r>
    <r>
      <rPr>
        <b val="true"/>
        <sz val="20"/>
        <color rgb="FFD2E8DC"/>
        <rFont val="Ubuntu"/>
        <family val="0"/>
        <charset val="1"/>
      </rPr>
      <t xml:space="preserve"></t>
    </r>
  </si>
  <si>
    <t xml:space="preserve">Если режем только обрезной дуб, то берем коэффициент здесь.        (Не меньше 1,6)</t>
  </si>
  <si>
    <t xml:space="preserve">К/день &lt;1,6</t>
  </si>
  <si>
    <t xml:space="preserve">Сумма по доске</t>
  </si>
  <si>
    <t xml:space="preserve">Сумма по доп. Работах</t>
  </si>
  <si>
    <t xml:space="preserve">Сумма</t>
  </si>
  <si>
    <t xml:space="preserve">Сумма для пилорамщика</t>
  </si>
  <si>
    <t xml:space="preserve">Сумма для помощника пилорамщика</t>
  </si>
  <si>
    <t xml:space="preserve">Процент для пилорамщика / день</t>
  </si>
  <si>
    <t xml:space="preserve">Процент для помощника пилорамщика / день</t>
  </si>
  <si>
    <t xml:space="preserve">Отсутствовал</t>
  </si>
  <si>
    <t xml:space="preserve"> </t>
  </si>
  <si>
    <t xml:space="preserve">Сосна, ТЕСТ</t>
  </si>
  <si>
    <t xml:space="preserve">Назв. Пиломатер.</t>
  </si>
  <si>
    <t xml:space="preserve">М/П</t>
  </si>
  <si>
    <r>
      <rPr>
        <b val="true"/>
        <sz val="15"/>
        <rFont val="Arial"/>
        <family val="2"/>
        <charset val="1"/>
      </rPr>
      <t xml:space="preserve">М</t>
    </r>
    <r>
      <rPr>
        <b val="true"/>
        <sz val="15"/>
        <rFont val="Ubuntu"/>
        <family val="0"/>
        <charset val="1"/>
      </rPr>
      <t xml:space="preserve">³</t>
    </r>
  </si>
  <si>
    <r>
      <rPr>
        <b val="true"/>
        <sz val="13"/>
        <rFont val="Arial"/>
        <family val="2"/>
        <charset val="1"/>
      </rPr>
      <t xml:space="preserve">грн/руб/ 1М</t>
    </r>
    <r>
      <rPr>
        <b val="true"/>
        <sz val="13"/>
        <rFont val="Ubuntu"/>
        <family val="0"/>
        <charset val="1"/>
      </rPr>
      <t xml:space="preserve">³</t>
    </r>
  </si>
  <si>
    <t xml:space="preserve">Прим.</t>
  </si>
  <si>
    <t xml:space="preserve">25х100х4000</t>
  </si>
  <si>
    <t xml:space="preserve">25х100</t>
  </si>
  <si>
    <t xml:space="preserve">30х100х4000</t>
  </si>
  <si>
    <t xml:space="preserve">30х100</t>
  </si>
  <si>
    <t xml:space="preserve">25х200</t>
  </si>
  <si>
    <t xml:space="preserve">30x120</t>
  </si>
  <si>
    <t xml:space="preserve">30x150</t>
  </si>
  <si>
    <t xml:space="preserve">30x200</t>
  </si>
  <si>
    <t xml:space="preserve">40x150</t>
  </si>
  <si>
    <t xml:space="preserve">70х150</t>
  </si>
  <si>
    <t xml:space="preserve">110х200</t>
  </si>
  <si>
    <t xml:space="preserve">130x200x4000</t>
  </si>
  <si>
    <t xml:space="preserve">130x200</t>
  </si>
  <si>
    <t xml:space="preserve">Р   е   й   к   а</t>
  </si>
  <si>
    <t xml:space="preserve">30x30</t>
  </si>
  <si>
    <t xml:space="preserve">30x60</t>
  </si>
  <si>
    <t xml:space="preserve">І І с   о   р   т</t>
  </si>
  <si>
    <t xml:space="preserve">30х200</t>
  </si>
  <si>
    <t xml:space="preserve">І І І  с   о   р   т </t>
  </si>
  <si>
    <t xml:space="preserve">Н е с т а н д а р т</t>
  </si>
  <si>
    <t xml:space="preserve">Ясень или другая порода дерева</t>
  </si>
  <si>
    <t xml:space="preserve">Ясень 302,4 м3</t>
  </si>
  <si>
    <t xml:space="preserve">40х120х3000Яс.</t>
  </si>
  <si>
    <t xml:space="preserve">Дуб,ТЕСТ</t>
  </si>
  <si>
    <r>
      <rPr>
        <b val="true"/>
        <sz val="18"/>
        <rFont val="Arial"/>
        <family val="2"/>
        <charset val="1"/>
      </rPr>
      <t xml:space="preserve">грн/ 1</t>
    </r>
    <r>
      <rPr>
        <b val="true"/>
        <sz val="15"/>
        <rFont val="Arial"/>
        <family val="2"/>
        <charset val="1"/>
      </rPr>
      <t xml:space="preserve">М</t>
    </r>
    <r>
      <rPr>
        <b val="true"/>
        <sz val="15"/>
        <rFont val="Ubuntu"/>
        <family val="0"/>
        <charset val="1"/>
      </rPr>
      <t xml:space="preserve">³</t>
    </r>
  </si>
  <si>
    <t xml:space="preserve">Дуб необр. I сорт</t>
  </si>
  <si>
    <t xml:space="preserve">Дуб необр. I I сорт</t>
  </si>
  <si>
    <t xml:space="preserve">Дуб обр.</t>
  </si>
  <si>
    <t xml:space="preserve">           </t>
  </si>
  <si>
    <t xml:space="preserve">Месяц</t>
  </si>
  <si>
    <t xml:space="preserve">Назв.</t>
  </si>
  <si>
    <t xml:space="preserve">цена</t>
  </si>
  <si>
    <t xml:space="preserve">количество</t>
  </si>
  <si>
    <t xml:space="preserve">Заточка                      шт.</t>
  </si>
  <si>
    <t xml:space="preserve">Развод                        шт.</t>
  </si>
  <si>
    <t xml:space="preserve">Укажите     </t>
  </si>
  <si>
    <t xml:space="preserve">Время                   часов </t>
  </si>
  <si>
    <t xml:space="preserve">                       </t>
  </si>
  <si>
    <t xml:space="preserve">Норма кругл.</t>
  </si>
  <si>
    <t xml:space="preserve">V кр. Дуб</t>
  </si>
  <si>
    <t xml:space="preserve">V кр. Сосна</t>
  </si>
  <si>
    <t xml:space="preserve">Vкр. </t>
  </si>
  <si>
    <t xml:space="preserve">Норма</t>
  </si>
  <si>
    <t xml:space="preserve">N </t>
  </si>
  <si>
    <r>
      <rPr>
        <b val="true"/>
        <sz val="20"/>
        <rFont val="Ubuntu"/>
        <family val="0"/>
        <charset val="1"/>
      </rPr>
      <t xml:space="preserve">К</t>
    </r>
    <r>
      <rPr>
        <b val="true"/>
        <sz val="18"/>
        <rFont val="Ubuntu"/>
        <family val="0"/>
        <charset val="1"/>
      </rPr>
      <t xml:space="preserve"> дуб</t>
    </r>
  </si>
  <si>
    <t xml:space="preserve">V п.м.</t>
  </si>
  <si>
    <t xml:space="preserve">V обр.</t>
  </si>
  <si>
    <t xml:space="preserve">К&lt;1,3</t>
  </si>
  <si>
    <t xml:space="preserve">К&lt;1,6</t>
  </si>
  <si>
    <r>
      <rPr>
        <b val="true"/>
        <sz val="20"/>
        <rFont val="Ubuntu"/>
        <family val="0"/>
        <charset val="1"/>
      </rPr>
      <t xml:space="preserve">К</t>
    </r>
    <r>
      <rPr>
        <b val="true"/>
        <sz val="18"/>
        <rFont val="Ubuntu"/>
        <family val="0"/>
        <charset val="1"/>
      </rPr>
      <t xml:space="preserve"> сосна</t>
    </r>
  </si>
  <si>
    <t xml:space="preserve">V необр.</t>
  </si>
  <si>
    <t xml:space="preserve">К</t>
  </si>
  <si>
    <r>
      <rPr>
        <b val="true"/>
        <sz val="10"/>
        <color rgb="FFEF413D"/>
        <rFont val="Arial"/>
        <family val="2"/>
        <charset val="1"/>
      </rPr>
      <t xml:space="preserve">Поддержка </t>
    </r>
    <r>
      <rPr>
        <sz val="10"/>
        <rFont val="Arial"/>
        <family val="2"/>
        <charset val="1"/>
      </rPr>
      <t xml:space="preserve">-</t>
    </r>
    <r>
      <rPr>
        <b val="true"/>
        <sz val="10"/>
        <color rgb="FF00B6BD"/>
        <rFont val="Arial"/>
        <family val="2"/>
        <charset val="1"/>
      </rPr>
      <t xml:space="preserve">Telegram</t>
    </r>
    <r>
      <rPr>
        <sz val="10"/>
        <rFont val="Arial"/>
        <family val="2"/>
        <charset val="1"/>
      </rPr>
      <t xml:space="preserve">-канал</t>
    </r>
  </si>
  <si>
    <t xml:space="preserve">https://t.me/IT_pilorama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</si>
</sst>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#,##0.00"/>
    <numFmt numFmtId="167" formatCode="0.0000"/>
    <numFmt numFmtId="168" formatCode="0.00000"/>
    <numFmt numFmtId="169" formatCode="0%"/>
    <numFmt numFmtId="170" formatCode="0.000"/>
  </numFmts>
  <fonts count="7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4"/>
      <color rgb="FFEEEEEE"/>
      <name val="Arial"/>
      <family val="2"/>
      <charset val="1"/>
    </font>
    <font>
      <b val="true"/>
      <sz val="32"/>
      <color rgb="FFFFFFFE"/>
      <name val="Arial"/>
      <family val="2"/>
      <charset val="1"/>
    </font>
    <font>
      <b val="true"/>
      <sz val="10.5"/>
      <color rgb="FFFFFFFE"/>
      <name val="Arial"/>
      <family val="2"/>
      <charset val="1"/>
    </font>
    <font>
      <b val="true"/>
      <sz val="18"/>
      <color rgb="FFFFFFFE"/>
      <name val="Arial"/>
      <family val="2"/>
      <charset val="1"/>
    </font>
    <font>
      <b val="true"/>
      <sz val="10"/>
      <color rgb="FFFFFFFE"/>
      <name val="Arial"/>
      <family val="2"/>
      <charset val="1"/>
    </font>
    <font>
      <b val="true"/>
      <sz val="28"/>
      <color rgb="FFFFFFFE"/>
      <name val="Arial"/>
      <family val="2"/>
      <charset val="1"/>
    </font>
    <font>
      <b val="true"/>
      <sz val="16"/>
      <color rgb="FFFFFFFE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8"/>
      <color rgb="FFEEEEEE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8"/>
      <color rgb="FF3399FF"/>
      <name val="Arial"/>
      <family val="2"/>
      <charset val="1"/>
    </font>
    <font>
      <b val="true"/>
      <sz val="12"/>
      <color rgb="FF3399FF"/>
      <name val="Arial"/>
      <family val="2"/>
      <charset val="1"/>
    </font>
    <font>
      <b val="true"/>
      <sz val="10.5"/>
      <color rgb="FF3399FF"/>
      <name val="Arial"/>
      <family val="2"/>
      <charset val="1"/>
    </font>
    <font>
      <b val="true"/>
      <sz val="10.5"/>
      <name val="Arial"/>
      <family val="2"/>
      <charset val="1"/>
    </font>
    <font>
      <b val="true"/>
      <sz val="22"/>
      <color rgb="FFEEEEEE"/>
      <name val="Arial"/>
      <family val="2"/>
      <charset val="1"/>
    </font>
    <font>
      <b val="true"/>
      <sz val="28"/>
      <color rgb="FFEEEEEE"/>
      <name val="Arial"/>
      <family val="2"/>
      <charset val="1"/>
    </font>
    <font>
      <sz val="10"/>
      <color rgb="FFE2E2E2"/>
      <name val="Arial"/>
      <family val="2"/>
      <charset val="1"/>
    </font>
    <font>
      <b val="true"/>
      <sz val="22"/>
      <color rgb="FFE2E2E2"/>
      <name val="Arial"/>
      <family val="2"/>
      <charset val="1"/>
    </font>
    <font>
      <sz val="10"/>
      <color rgb="FFE1E1E1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28"/>
      <name val="Arial"/>
      <family val="2"/>
      <charset val="1"/>
    </font>
    <font>
      <b val="true"/>
      <sz val="28"/>
      <color rgb="FFE2E2E2"/>
      <name val="Arial"/>
      <family val="2"/>
      <charset val="1"/>
    </font>
    <font>
      <sz val="10"/>
      <color rgb="FF193300"/>
      <name val="Arial"/>
      <family val="2"/>
      <charset val="1"/>
    </font>
    <font>
      <sz val="10"/>
      <name val="Ubuntu"/>
      <family val="0"/>
      <charset val="1"/>
    </font>
    <font>
      <b val="true"/>
      <sz val="15"/>
      <color rgb="FFFFFFFF"/>
      <name val="Ubuntu"/>
      <family val="0"/>
      <charset val="1"/>
    </font>
    <font>
      <b val="true"/>
      <sz val="15"/>
      <color rgb="FF193300"/>
      <name val="Ubuntu"/>
      <family val="0"/>
      <charset val="1"/>
    </font>
    <font>
      <b val="true"/>
      <sz val="14"/>
      <color rgb="FFFFFFFF"/>
      <name val="Ubuntu"/>
      <family val="0"/>
      <charset val="1"/>
    </font>
    <font>
      <b val="true"/>
      <sz val="18"/>
      <color rgb="FFF0FFFF"/>
      <name val="Ubuntu"/>
      <family val="0"/>
      <charset val="1"/>
    </font>
    <font>
      <b val="true"/>
      <sz val="10"/>
      <name val="Ubuntu"/>
      <family val="0"/>
      <charset val="1"/>
    </font>
    <font>
      <b val="true"/>
      <sz val="18"/>
      <color rgb="FF191919"/>
      <name val="Ubuntu"/>
      <family val="0"/>
      <charset val="1"/>
    </font>
    <font>
      <b val="true"/>
      <sz val="18"/>
      <name val="Ubuntu"/>
      <family val="0"/>
      <charset val="1"/>
    </font>
    <font>
      <b val="true"/>
      <sz val="18"/>
      <color rgb="FFFDE06B"/>
      <name val="Ubuntu"/>
      <family val="0"/>
      <charset val="1"/>
    </font>
    <font>
      <b val="true"/>
      <sz val="18"/>
      <color rgb="FFDAE3F3"/>
      <name val="Ubuntu"/>
      <family val="0"/>
      <charset val="1"/>
    </font>
    <font>
      <b val="true"/>
      <sz val="18"/>
      <color rgb="FFDCDCDC"/>
      <name val="Ubuntu"/>
      <family val="0"/>
      <charset val="1"/>
    </font>
    <font>
      <b val="true"/>
      <sz val="10"/>
      <color rgb="FFE0FFFF"/>
      <name val="Ubuntu"/>
      <family val="0"/>
      <charset val="1"/>
    </font>
    <font>
      <b val="true"/>
      <sz val="10"/>
      <color rgb="FFF0FFFF"/>
      <name val="Ubuntu"/>
      <family val="0"/>
      <charset val="1"/>
    </font>
    <font>
      <b val="true"/>
      <sz val="10"/>
      <color rgb="FF3C3C3C"/>
      <name val="Ubuntu"/>
      <family val="0"/>
      <charset val="1"/>
    </font>
    <font>
      <sz val="15"/>
      <name val="Ubuntu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15"/>
      <color rgb="FFFFFFFF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16"/>
      <color rgb="FFEEEEEE"/>
      <name val="Arial"/>
      <family val="2"/>
      <charset val="1"/>
    </font>
    <font>
      <b val="true"/>
      <sz val="15"/>
      <name val="Ubuntu"/>
      <family val="0"/>
      <charset val="1"/>
    </font>
    <font>
      <b val="true"/>
      <sz val="18"/>
      <color rgb="FFCCFF00"/>
      <name val="Arial"/>
      <family val="2"/>
      <charset val="1"/>
    </font>
    <font>
      <b val="true"/>
      <sz val="18"/>
      <color rgb="FF800000"/>
      <name val="Arial"/>
      <family val="2"/>
      <charset val="1"/>
    </font>
    <font>
      <b val="true"/>
      <sz val="18"/>
      <color rgb="FFD2E8DC"/>
      <name val="Arial"/>
      <family val="2"/>
      <charset val="1"/>
    </font>
    <font>
      <b val="true"/>
      <sz val="18"/>
      <color rgb="FFF2DED5"/>
      <name val="Arial"/>
      <family val="2"/>
      <charset val="1"/>
    </font>
    <font>
      <b val="true"/>
      <sz val="20"/>
      <color rgb="FFD2E8DC"/>
      <name val="Arial"/>
      <family val="2"/>
      <charset val="1"/>
    </font>
    <font>
      <b val="true"/>
      <sz val="20"/>
      <color rgb="FFD2E8DC"/>
      <name val="Ubuntu"/>
      <family val="0"/>
      <charset val="1"/>
    </font>
    <font>
      <b val="true"/>
      <i val="true"/>
      <sz val="10"/>
      <name val="Arial"/>
      <family val="2"/>
      <charset val="1"/>
    </font>
    <font>
      <b val="true"/>
      <sz val="28"/>
      <color rgb="FFFFD320"/>
      <name val="Arial"/>
      <family val="2"/>
      <charset val="1"/>
    </font>
    <font>
      <sz val="16"/>
      <color rgb="FFFFFFFF"/>
      <name val="Arial"/>
      <family val="2"/>
      <charset val="1"/>
    </font>
    <font>
      <b val="true"/>
      <sz val="22"/>
      <name val="Arial"/>
      <family val="2"/>
      <charset val="1"/>
    </font>
    <font>
      <sz val="10"/>
      <color rgb="FF7E0021"/>
      <name val="Arial"/>
      <family val="2"/>
      <charset val="1"/>
    </font>
    <font>
      <b val="true"/>
      <sz val="15"/>
      <color rgb="FFEEEEEE"/>
      <name val="Arial"/>
      <family val="2"/>
      <charset val="1"/>
    </font>
    <font>
      <b val="true"/>
      <sz val="15"/>
      <color rgb="FF0084D1"/>
      <name val="Arial"/>
      <family val="2"/>
      <charset val="1"/>
    </font>
    <font>
      <b val="true"/>
      <sz val="14"/>
      <color rgb="FFF0F8FF"/>
      <name val="Arial"/>
      <family val="2"/>
      <charset val="1"/>
    </font>
    <font>
      <b val="true"/>
      <sz val="13"/>
      <name val="Arial"/>
      <family val="2"/>
      <charset val="1"/>
    </font>
    <font>
      <b val="true"/>
      <sz val="13"/>
      <name val="Ubuntu"/>
      <family val="0"/>
      <charset val="1"/>
    </font>
    <font>
      <b val="true"/>
      <sz val="20"/>
      <name val="Arial"/>
      <family val="2"/>
      <charset val="1"/>
    </font>
    <font>
      <b val="true"/>
      <sz val="14"/>
      <color rgb="FF42A278"/>
      <name val="Ubuntu"/>
      <family val="0"/>
      <charset val="1"/>
    </font>
    <font>
      <b val="true"/>
      <sz val="12"/>
      <color rgb="FFE12839"/>
      <name val="Arial"/>
      <family val="2"/>
      <charset val="1"/>
    </font>
    <font>
      <b val="true"/>
      <sz val="20"/>
      <name val="Ubuntu"/>
      <family val="0"/>
      <charset val="1"/>
    </font>
    <font>
      <b val="true"/>
      <sz val="14"/>
      <color rgb="FF42A278"/>
      <name val="Arial"/>
      <family val="2"/>
      <charset val="1"/>
    </font>
    <font>
      <b val="true"/>
      <sz val="14"/>
      <color rgb="FF006C78"/>
      <name val="Arial"/>
      <family val="2"/>
      <charset val="1"/>
    </font>
    <font>
      <b val="true"/>
      <sz val="20"/>
      <color rgb="FFEEEEEE"/>
      <name val="Arial"/>
      <family val="2"/>
      <charset val="1"/>
    </font>
    <font>
      <b val="true"/>
      <sz val="10"/>
      <color rgb="FFEF413D"/>
      <name val="Arial"/>
      <family val="2"/>
      <charset val="1"/>
    </font>
    <font>
      <b val="true"/>
      <sz val="10"/>
      <color rgb="FF00B6BD"/>
      <name val="Arial"/>
      <family val="2"/>
      <charset val="1"/>
    </font>
    <font>
      <sz val="10"/>
      <color rgb="FF0000FF"/>
      <name val="Arial"/>
      <family val="2"/>
      <charset val="1"/>
    </font>
  </fonts>
  <fills count="53">
    <fill>
      <patternFill patternType="none"/>
    </fill>
    <fill>
      <patternFill patternType="gray125"/>
    </fill>
    <fill>
      <patternFill patternType="solid">
        <fgColor rgb="FF9996D6"/>
        <bgColor rgb="FF9999FF"/>
      </patternFill>
    </fill>
    <fill>
      <patternFill patternType="solid">
        <fgColor rgb="FFFD8007"/>
        <bgColor rgb="FFFF9801"/>
      </patternFill>
    </fill>
    <fill>
      <patternFill patternType="darkGray">
        <fgColor rgb="FF00C502"/>
        <bgColor rgb="FF00CC00"/>
      </patternFill>
    </fill>
    <fill>
      <patternFill patternType="darkGray">
        <fgColor rgb="FF3FA17A"/>
        <bgColor rgb="FF1099AF"/>
      </patternFill>
    </fill>
    <fill>
      <patternFill patternType="solid">
        <fgColor rgb="FFCCFF00"/>
        <bgColor rgb="FFFFFF00"/>
      </patternFill>
    </fill>
    <fill>
      <patternFill patternType="solid">
        <fgColor rgb="FF00FF6C"/>
        <bgColor rgb="FF00CC33"/>
      </patternFill>
    </fill>
    <fill>
      <patternFill patternType="solid">
        <fgColor rgb="FFFFFF9A"/>
        <bgColor rgb="FFE0EFD4"/>
      </patternFill>
    </fill>
    <fill>
      <patternFill patternType="solid">
        <fgColor rgb="FFFF9801"/>
        <bgColor rgb="FFFD8007"/>
      </patternFill>
    </fill>
    <fill>
      <patternFill patternType="solid">
        <fgColor rgb="FFFFCC00"/>
        <bgColor rgb="FFFFD320"/>
      </patternFill>
    </fill>
    <fill>
      <patternFill patternType="solid">
        <fgColor rgb="FF00FFFF"/>
        <bgColor rgb="FF00FF6C"/>
      </patternFill>
    </fill>
    <fill>
      <patternFill patternType="solid">
        <fgColor rgb="FF236820"/>
        <bgColor rgb="FF1E3507"/>
      </patternFill>
    </fill>
    <fill>
      <patternFill patternType="solid">
        <fgColor rgb="FF73DCE5"/>
        <bgColor rgb="FF6EDDDF"/>
      </patternFill>
    </fill>
    <fill>
      <patternFill patternType="solid">
        <fgColor rgb="FF7DE911"/>
        <bgColor rgb="FF7FFF00"/>
      </patternFill>
    </fill>
    <fill>
      <patternFill patternType="solid">
        <fgColor rgb="FF66FF00"/>
        <bgColor rgb="FF7FFF00"/>
      </patternFill>
    </fill>
    <fill>
      <patternFill patternType="solid">
        <fgColor rgb="FFFFFF00"/>
        <bgColor rgb="FFFFF401"/>
      </patternFill>
    </fill>
    <fill>
      <patternFill patternType="solid">
        <fgColor rgb="FFE92A38"/>
        <bgColor rgb="FF7F0007"/>
      </patternFill>
    </fill>
    <fill>
      <patternFill patternType="solid">
        <fgColor rgb="FF6EDDDF"/>
        <bgColor rgb="FF73DCE5"/>
      </patternFill>
    </fill>
    <fill>
      <patternFill patternType="solid">
        <fgColor rgb="FF8DFEA6"/>
        <bgColor rgb="FF99FE99"/>
      </patternFill>
    </fill>
    <fill>
      <patternFill patternType="solid">
        <fgColor rgb="FFFDDF6E"/>
        <bgColor rgb="FFFFD320"/>
      </patternFill>
    </fill>
    <fill>
      <patternFill patternType="solid">
        <fgColor rgb="FFE1E1E1"/>
        <bgColor rgb="FFE2E2E2"/>
      </patternFill>
    </fill>
    <fill>
      <patternFill patternType="solid">
        <fgColor rgb="FFEEEEEE"/>
        <bgColor rgb="FFE0EFD4"/>
      </patternFill>
    </fill>
    <fill>
      <patternFill patternType="solid">
        <fgColor rgb="FF5F6B6D"/>
        <bgColor rgb="FF5C6E71"/>
      </patternFill>
    </fill>
    <fill>
      <patternFill patternType="solid">
        <fgColor rgb="FFCBCFDE"/>
        <bgColor rgb="FFCCCCCC"/>
      </patternFill>
    </fill>
    <fill>
      <patternFill patternType="solid">
        <fgColor rgb="FF00C502"/>
        <bgColor rgb="FF00CC00"/>
      </patternFill>
    </fill>
    <fill>
      <patternFill patternType="solid">
        <fgColor rgb="FF00CC00"/>
        <bgColor rgb="FF00C502"/>
      </patternFill>
    </fill>
    <fill>
      <patternFill patternType="solid">
        <fgColor rgb="FFCAFFD8"/>
        <bgColor rgb="FFCCFFCC"/>
      </patternFill>
    </fill>
    <fill>
      <patternFill patternType="solid">
        <fgColor rgb="FFFFD320"/>
        <bgColor rgb="FFFFCC00"/>
      </patternFill>
    </fill>
    <fill>
      <patternFill patternType="solid">
        <fgColor rgb="FF93FB74"/>
        <bgColor rgb="FF99FE99"/>
      </patternFill>
    </fill>
    <fill>
      <patternFill patternType="solid">
        <fgColor rgb="FF00CC33"/>
        <bgColor rgb="FF00CC00"/>
      </patternFill>
    </fill>
    <fill>
      <patternFill patternType="solid">
        <fgColor rgb="FF5C6E71"/>
        <bgColor rgb="FF5F6B6D"/>
      </patternFill>
    </fill>
    <fill>
      <patternFill patternType="solid">
        <fgColor rgb="FFDFE5E1"/>
        <bgColor rgb="FFE2E2E2"/>
      </patternFill>
    </fill>
    <fill>
      <patternFill patternType="darkGray">
        <fgColor rgb="FF5C6E71"/>
        <bgColor rgb="FF5F6B6D"/>
      </patternFill>
    </fill>
    <fill>
      <patternFill patternType="solid">
        <fgColor rgb="FFD58C01"/>
        <bgColor rgb="FFFD8007"/>
      </patternFill>
    </fill>
    <fill>
      <patternFill patternType="solid">
        <fgColor rgb="FF8CF551"/>
        <bgColor rgb="FF93FB74"/>
      </patternFill>
    </fill>
    <fill>
      <patternFill patternType="solid">
        <fgColor rgb="FFFFFFFF"/>
        <bgColor rgb="FFFFFFFE"/>
      </patternFill>
    </fill>
    <fill>
      <patternFill patternType="solid">
        <fgColor rgb="FFCCCCCC"/>
        <bgColor rgb="FFCBCFDE"/>
      </patternFill>
    </fill>
    <fill>
      <patternFill patternType="solid">
        <fgColor rgb="FFFFF401"/>
        <bgColor rgb="FFFFFF00"/>
      </patternFill>
    </fill>
    <fill>
      <patternFill patternType="solid">
        <fgColor rgb="FF99FE99"/>
        <bgColor rgb="FF8DFEA6"/>
      </patternFill>
    </fill>
    <fill>
      <patternFill patternType="solid">
        <fgColor rgb="FFE0EFD4"/>
        <bgColor rgb="FFDFE5E1"/>
      </patternFill>
    </fill>
    <fill>
      <patternFill patternType="solid">
        <fgColor rgb="FFD8E7F5"/>
        <bgColor rgb="FFDFE5E1"/>
      </patternFill>
    </fill>
    <fill>
      <patternFill patternType="solid">
        <fgColor rgb="FF1F0A08"/>
        <bgColor rgb="FF000000"/>
      </patternFill>
    </fill>
    <fill>
      <patternFill patternType="solid">
        <fgColor rgb="FF000000"/>
        <bgColor rgb="FF1F0A08"/>
      </patternFill>
    </fill>
    <fill>
      <patternFill patternType="solid">
        <fgColor rgb="FFFF9999"/>
        <bgColor rgb="FFFF9801"/>
      </patternFill>
    </fill>
    <fill>
      <patternFill patternType="solid">
        <fgColor rgb="FF9999FF"/>
        <bgColor rgb="FF9996D6"/>
      </patternFill>
    </fill>
    <fill>
      <patternFill patternType="solid">
        <fgColor rgb="FF3FA17A"/>
        <bgColor rgb="FF1099AF"/>
      </patternFill>
    </fill>
    <fill>
      <patternFill patternType="solid">
        <fgColor rgb="FFBFE4D9"/>
        <bgColor rgb="FFD2E8DC"/>
      </patternFill>
    </fill>
    <fill>
      <patternFill patternType="darkGray">
        <fgColor rgb="FFF0DFDE"/>
        <bgColor rgb="FFE2E2E2"/>
      </patternFill>
    </fill>
    <fill>
      <patternFill patternType="darkGray">
        <fgColor rgb="FF339AFC"/>
        <bgColor rgb="FF1099AF"/>
      </patternFill>
    </fill>
    <fill>
      <patternFill patternType="solid">
        <fgColor rgb="FFCCFF66"/>
        <bgColor rgb="FF93FB74"/>
      </patternFill>
    </fill>
    <fill>
      <patternFill patternType="solid">
        <fgColor rgb="FF7FFF00"/>
        <bgColor rgb="FF66FF00"/>
      </patternFill>
    </fill>
    <fill>
      <patternFill patternType="solid">
        <fgColor rgb="FFCCFFCC"/>
        <bgColor rgb="FFCAFFD8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8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19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5" fillId="2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11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6" fillId="2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1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2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7" fillId="2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2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6" fillId="2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8" fillId="2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6" fillId="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2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1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2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2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3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2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2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3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3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35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2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2" fillId="35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3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7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2" fillId="3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3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2" fillId="35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2" fillId="35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2" fillId="3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3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6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3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9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3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4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4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1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5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1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8" fillId="2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2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1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9" fillId="3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0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4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2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1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1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9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4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3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1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4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4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59" fillId="9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59" fillId="4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9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59" fillId="48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41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2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3" fillId="2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3" fillId="4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7" fillId="1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4" fillId="4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4" fillId="4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2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8" fillId="2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0" fillId="2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4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4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2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1" fillId="3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2" fillId="2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1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1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1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39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7" fillId="2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7" fillId="5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4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1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3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7" fillId="4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7" fillId="1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64" fillId="25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65" fillId="5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66" fillId="46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7" fillId="3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7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7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2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2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52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5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5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0" fillId="52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9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47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7" fillId="3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5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3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5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9" fillId="3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6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22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0" fillId="22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1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3" fillId="22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4" fillId="22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5" fillId="4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E92A38"/>
      <rgbColor rgb="FF00FF6C"/>
      <rgbColor rgb="FF0000FF"/>
      <rgbColor rgb="FFFFFF00"/>
      <rgbColor rgb="FFE2E2E2"/>
      <rgbColor rgb="FF00FFFF"/>
      <rgbColor rgb="FF7F0007"/>
      <rgbColor rgb="FF236820"/>
      <rgbColor rgb="FFCCFF66"/>
      <rgbColor rgb="FFD58C01"/>
      <rgbColor rgb="FFD2E8DC"/>
      <rgbColor rgb="FF1099AF"/>
      <rgbColor rgb="FFCCCCCC"/>
      <rgbColor rgb="FF5C6E71"/>
      <rgbColor rgb="FF9999FF"/>
      <rgbColor rgb="FFBFE4D9"/>
      <rgbColor rgb="FFFFFFFE"/>
      <rgbColor rgb="FFCAFFD8"/>
      <rgbColor rgb="FF99FE99"/>
      <rgbColor rgb="FFFFD320"/>
      <rgbColor rgb="FF00CC00"/>
      <rgbColor rgb="FFCBCFDE"/>
      <rgbColor rgb="FFEEEEEE"/>
      <rgbColor rgb="FFDFE5E1"/>
      <rgbColor rgb="FFFFF401"/>
      <rgbColor rgb="FF8DFEA6"/>
      <rgbColor rgb="FFD8E7F5"/>
      <rgbColor rgb="FFCCFF00"/>
      <rgbColor rgb="FF00CC33"/>
      <rgbColor rgb="FFE0EFD4"/>
      <rgbColor rgb="FF00C502"/>
      <rgbColor rgb="FFEFFEFF"/>
      <rgbColor rgb="FFCCFFCC"/>
      <rgbColor rgb="FFFFFF9A"/>
      <rgbColor rgb="FF73DCE5"/>
      <rgbColor rgb="FFFF9999"/>
      <rgbColor rgb="FFE1E1E1"/>
      <rgbColor rgb="FFFDDF6E"/>
      <rgbColor rgb="FF339AFC"/>
      <rgbColor rgb="FF6EDDDF"/>
      <rgbColor rgb="FF7DE911"/>
      <rgbColor rgb="FFFFCC00"/>
      <rgbColor rgb="FFFF9801"/>
      <rgbColor rgb="FFFD8007"/>
      <rgbColor rgb="FF5F6B6D"/>
      <rgbColor rgb="FF9996D6"/>
      <rgbColor rgb="FF7FFF00"/>
      <rgbColor rgb="FF3FA17A"/>
      <rgbColor rgb="FF1F0A08"/>
      <rgbColor rgb="FF1E3507"/>
      <rgbColor rgb="FF8CF551"/>
      <rgbColor rgb="FFF0DFDE"/>
      <rgbColor rgb="FF93FB74"/>
      <rgbColor rgb="FF66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https://t.me/IT_piloram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H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K4" activePane="bottomLeft" state="frozen"/>
      <selection pane="topLeft" activeCell="A1" activeCellId="0" sqref="A1"/>
      <selection pane="bottomLeft" activeCell="W18" activeCellId="0" sqref="W18"/>
    </sheetView>
  </sheetViews>
  <sheetFormatPr defaultRowHeight="12.8" zeroHeight="false" outlineLevelRow="0" outlineLevelCol="0"/>
  <cols>
    <col collapsed="false" customWidth="true" hidden="false" outlineLevel="0" max="1" min="1" style="0" width="13.36"/>
    <col collapsed="false" customWidth="true" hidden="false" outlineLevel="0" max="19" min="2" style="0" width="22.28"/>
    <col collapsed="false" customWidth="true" hidden="false" outlineLevel="0" max="20" min="20" style="0" width="8.79"/>
    <col collapsed="false" customWidth="true" hidden="false" outlineLevel="0" max="21" min="21" style="0" width="9.32"/>
    <col collapsed="false" customWidth="true" hidden="false" outlineLevel="0" max="22" min="22" style="0" width="8.21"/>
    <col collapsed="false" customWidth="true" hidden="false" outlineLevel="0" max="23" min="23" style="1" width="17.25"/>
    <col collapsed="false" customWidth="true" hidden="false" outlineLevel="0" max="24" min="24" style="0" width="16.6"/>
    <col collapsed="false" customWidth="true" hidden="false" outlineLevel="0" max="25" min="25" style="0" width="16.74"/>
    <col collapsed="false" customWidth="true" hidden="false" outlineLevel="0" max="26" min="26" style="0" width="22.46"/>
    <col collapsed="false" customWidth="true" hidden="false" outlineLevel="0" max="27" min="27" style="0" width="23.15"/>
    <col collapsed="false" customWidth="true" hidden="false" outlineLevel="0" max="28" min="28" style="0" width="23.73"/>
    <col collapsed="false" customWidth="true" hidden="false" outlineLevel="0" max="29" min="29" style="0" width="13.66"/>
    <col collapsed="false" customWidth="true" hidden="false" outlineLevel="0" max="30" min="30" style="0" width="11.34"/>
    <col collapsed="false" customWidth="true" hidden="false" outlineLevel="0" max="31" min="31" style="0" width="11.45"/>
    <col collapsed="false" customWidth="true" hidden="false" outlineLevel="0" max="32" min="32" style="0" width="11.34"/>
    <col collapsed="false" customWidth="true" hidden="false" outlineLevel="0" max="33" min="33" style="0" width="16.09"/>
    <col collapsed="false" customWidth="true" hidden="false" outlineLevel="0" max="1025" min="34" style="0" width="11.34"/>
  </cols>
  <sheetData>
    <row r="1" customFormat="false" ht="23.1" hidden="false" customHeight="true" outlineLevel="0" collapsed="false">
      <c r="A1" s="2" t="s">
        <v>0</v>
      </c>
      <c r="B1" s="3" t="s">
        <v>1</v>
      </c>
      <c r="C1" s="4" t="s">
        <v>2</v>
      </c>
      <c r="D1" s="4"/>
      <c r="E1" s="4"/>
      <c r="F1" s="4"/>
      <c r="G1" s="4"/>
      <c r="H1" s="4"/>
      <c r="I1" s="4"/>
      <c r="J1" s="4" t="s">
        <v>3</v>
      </c>
      <c r="K1" s="4"/>
      <c r="L1" s="4"/>
      <c r="M1" s="4" t="s">
        <v>4</v>
      </c>
      <c r="N1" s="4"/>
      <c r="O1" s="4"/>
      <c r="P1" s="4"/>
      <c r="Q1" s="4"/>
      <c r="R1" s="5" t="s">
        <v>5</v>
      </c>
      <c r="S1" s="5"/>
      <c r="T1" s="5" t="s">
        <v>6</v>
      </c>
      <c r="U1" s="5"/>
      <c r="V1" s="5"/>
      <c r="W1" s="5" t="s">
        <v>7</v>
      </c>
      <c r="X1" s="5"/>
      <c r="Y1" s="5"/>
      <c r="Z1" s="5" t="s">
        <v>8</v>
      </c>
      <c r="AA1" s="5"/>
      <c r="AB1" s="5"/>
      <c r="AC1" s="6" t="s">
        <v>9</v>
      </c>
      <c r="AD1" s="6"/>
      <c r="AE1" s="6"/>
      <c r="AF1" s="7" t="s">
        <v>10</v>
      </c>
      <c r="AG1" s="8" t="s">
        <v>11</v>
      </c>
      <c r="AH1" s="9" t="s">
        <v>12</v>
      </c>
    </row>
    <row r="2" customFormat="false" ht="25.6" hidden="false" customHeight="true" outlineLevel="0" collapsed="false">
      <c r="A2" s="2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10" t="s">
        <v>13</v>
      </c>
      <c r="U2" s="11" t="s">
        <v>14</v>
      </c>
      <c r="V2" s="11" t="s">
        <v>15</v>
      </c>
      <c r="W2" s="5" t="s">
        <v>16</v>
      </c>
      <c r="X2" s="12" t="s">
        <v>17</v>
      </c>
      <c r="Y2" s="5" t="s">
        <v>18</v>
      </c>
      <c r="Z2" s="5"/>
      <c r="AA2" s="5"/>
      <c r="AB2" s="5"/>
      <c r="AC2" s="6"/>
      <c r="AD2" s="6"/>
      <c r="AE2" s="6"/>
      <c r="AF2" s="7"/>
      <c r="AG2" s="8"/>
      <c r="AH2" s="9"/>
    </row>
    <row r="3" customFormat="false" ht="25.6" hidden="false" customHeight="true" outlineLevel="0" collapsed="false">
      <c r="A3" s="2"/>
      <c r="B3" s="2"/>
      <c r="C3" s="13" t="s">
        <v>19</v>
      </c>
      <c r="D3" s="13" t="s">
        <v>20</v>
      </c>
      <c r="E3" s="14" t="s">
        <v>21</v>
      </c>
      <c r="F3" s="15" t="s">
        <v>22</v>
      </c>
      <c r="G3" s="15" t="s">
        <v>23</v>
      </c>
      <c r="H3" s="15" t="s">
        <v>24</v>
      </c>
      <c r="I3" s="16" t="s">
        <v>25</v>
      </c>
      <c r="J3" s="17" t="s">
        <v>22</v>
      </c>
      <c r="K3" s="17" t="s">
        <v>26</v>
      </c>
      <c r="L3" s="17" t="s">
        <v>23</v>
      </c>
      <c r="M3" s="18" t="s">
        <v>27</v>
      </c>
      <c r="N3" s="18" t="s">
        <v>28</v>
      </c>
      <c r="O3" s="18" t="s">
        <v>29</v>
      </c>
      <c r="P3" s="18" t="s">
        <v>30</v>
      </c>
      <c r="Q3" s="18" t="s">
        <v>31</v>
      </c>
      <c r="R3" s="17" t="s">
        <v>32</v>
      </c>
      <c r="S3" s="15" t="s">
        <v>33</v>
      </c>
      <c r="T3" s="19" t="s">
        <v>34</v>
      </c>
      <c r="U3" s="19"/>
      <c r="V3" s="19"/>
      <c r="W3" s="5"/>
      <c r="X3" s="5"/>
      <c r="Y3" s="5"/>
      <c r="Z3" s="20" t="s">
        <v>35</v>
      </c>
      <c r="AA3" s="21" t="s">
        <v>36</v>
      </c>
      <c r="AB3" s="21" t="s">
        <v>37</v>
      </c>
      <c r="AC3" s="22" t="s">
        <v>38</v>
      </c>
      <c r="AD3" s="23" t="s">
        <v>39</v>
      </c>
      <c r="AE3" s="24" t="s">
        <v>40</v>
      </c>
      <c r="AF3" s="7"/>
      <c r="AG3" s="8"/>
      <c r="AH3" s="9"/>
    </row>
    <row r="4" customFormat="false" ht="12.8" hidden="false" customHeight="false" outlineLevel="0" collapsed="false">
      <c r="A4" s="25" t="n">
        <v>1</v>
      </c>
      <c r="B4" s="26"/>
      <c r="C4" s="27"/>
      <c r="D4" s="26"/>
      <c r="E4" s="27"/>
      <c r="F4" s="26"/>
      <c r="G4" s="27"/>
      <c r="H4" s="26"/>
      <c r="I4" s="27"/>
      <c r="J4" s="26"/>
      <c r="K4" s="27"/>
      <c r="L4" s="26"/>
      <c r="M4" s="27"/>
      <c r="N4" s="26"/>
      <c r="O4" s="27"/>
      <c r="P4" s="26"/>
      <c r="Q4" s="27"/>
      <c r="R4" s="26"/>
      <c r="S4" s="27"/>
      <c r="T4" s="27"/>
      <c r="U4" s="27"/>
      <c r="V4" s="28" t="n">
        <f aca="false">T4*0.03*U4*4</f>
        <v>0</v>
      </c>
      <c r="W4" s="29"/>
      <c r="X4" s="27"/>
      <c r="Y4" s="27"/>
      <c r="Z4" s="27"/>
      <c r="AA4" s="27"/>
      <c r="AB4" s="27"/>
      <c r="AC4" s="30" t="n">
        <f aca="false">1*B38</f>
        <v>0</v>
      </c>
      <c r="AD4" s="30" t="n">
        <f aca="false">C38+D38+E38+F38+G38+H38+I38+J38+K38+L38+M38+N38+O38+P38+Q38+R38+S38+Z38+AA38+AB38+W38</f>
        <v>0</v>
      </c>
      <c r="AE4" s="31" t="n">
        <f aca="false">IF(AD4&lt;=0,0,(AC4-T38*1.3)/AD4)</f>
        <v>0</v>
      </c>
      <c r="AF4" s="32" t="n">
        <f aca="false">(C4*0.025*0.1*4)+(D4*0.03*0.1*4)+(E4*0.025*0.2*4)+(F4*0.03*0.12*4)+(G4*0.03*0.15*4)+(H4*0.03*0.2*4)+(I4*0.04*0.15*4)+(J4*0.03*0.12*4)+(K4*0.03*0.2*4)+(L4*0.03*0.15*4)+(M4*0.03*0.03*1.2)+(N4*0.03*0.03*2.5)+(O4*0.03*0.06*2)+(P4*0.03*0.06*2.5)+(Q4*0.03*0.06*4)+(R4*0.03*0.12*1.2)+(S4*0.03*0.12*2.5)+(Z4*0.07*0.15*4)+(AA4*0.11*0.2*4)+(AB4*0.13*0.2*4)</f>
        <v>0</v>
      </c>
      <c r="AG4" s="33" t="n">
        <f aca="false">IF(AF4&lt;=0,0,(B4-V4*1.3)/AF4)</f>
        <v>0</v>
      </c>
      <c r="AH4" s="34" t="n">
        <f aca="false">(C4*0.025*0.1*4*Расценки!G4)+(D4*0.03*0.1*4*Расценки!G4)+(E4*0.025*0.2*4*Расценки!G4)+(F4*0.03*0.12*4*Расценки!G4)+(G4*0.03*0.15*4*Расценки!G4)+(H4*0.03*0.2*4*Расценки!G4)+(I4*0.04*0.15*4*Расценки!H4)+(J4*0.03*0.12*4*Расценки!K4)+(K4*0.03*0.2*4*Расценки!K4)+(L4*0.03*0.15*4*Расценки!K4)+(M4*0.03*0.03*1.2*Расценки!J4)+(N4*0.03*0.03*2.5*Расценки!J4)+(O4*0.03*0.06*2*Расценки!J4)+(P4*0.03*0.06*2.5*Расценки!J4)+(Q4*0.03*0.06*4*Расценки!J4)+(R4*0.03*0.12*1.2*Расценки!K4)+(S4*0.03*0.12*2.5*Расценки!G4)+(V4*Расценки!L4)+(Z4*0.07*0.15*4*Расценки!I4)+(AA4*0.11*0.2*4*Расценки!I4)+(AB4*0.13*0.2*4*Расценки!I4)+Y4</f>
        <v>0</v>
      </c>
    </row>
    <row r="5" customFormat="false" ht="12.8" hidden="false" customHeight="false" outlineLevel="0" collapsed="false">
      <c r="A5" s="25" t="n">
        <v>2</v>
      </c>
      <c r="B5" s="26"/>
      <c r="C5" s="27"/>
      <c r="D5" s="26"/>
      <c r="E5" s="27"/>
      <c r="F5" s="26"/>
      <c r="G5" s="27"/>
      <c r="H5" s="26"/>
      <c r="I5" s="27"/>
      <c r="J5" s="26"/>
      <c r="K5" s="27"/>
      <c r="L5" s="26"/>
      <c r="M5" s="27"/>
      <c r="N5" s="26"/>
      <c r="O5" s="27"/>
      <c r="P5" s="26"/>
      <c r="Q5" s="27"/>
      <c r="R5" s="26"/>
      <c r="S5" s="27"/>
      <c r="T5" s="27"/>
      <c r="U5" s="27"/>
      <c r="V5" s="28" t="n">
        <f aca="false">T5*0.03*U5*4</f>
        <v>0</v>
      </c>
      <c r="W5" s="29"/>
      <c r="X5" s="27"/>
      <c r="Y5" s="27"/>
      <c r="Z5" s="27"/>
      <c r="AA5" s="27"/>
      <c r="AB5" s="27"/>
      <c r="AC5" s="30"/>
      <c r="AD5" s="30"/>
      <c r="AE5" s="30"/>
      <c r="AF5" s="32" t="n">
        <f aca="false">(C5*0.025*0.1*4)+(D5*0.03*0.1*4)+(E5*0.025*0.2*4)+(F5*0.03*0.12*4)+(G5*0.03*0.15*4)+(H5*0.03*0.2*4)+(I5*0.04*0.15*4)+(J5*0.03*0.12*4)+(K5*0.03*0.2*4)+(L5*0.03*0.15*4)+(M5*0.03*0.03*1.2)+(N5*0.03*0.03*2.5)+(O5*0.03*0.06*2)+(P5*0.03*0.06*2.5)+(Q5*0.03*0.06*4)+(R5*0.03*0.12*1.2)+(S5*0.03*0.12*2.5)+(Z5*0.07*0.15*4)+(AA5*0.11*0.2*4)+(AB5*0.13*0.2*4)</f>
        <v>0</v>
      </c>
      <c r="AG5" s="33" t="n">
        <f aca="false">IF(AF5&lt;=0,0,(B5-V5*1.3)/AF5)</f>
        <v>0</v>
      </c>
      <c r="AH5" s="34" t="n">
        <f aca="false">(C5*0.025*0.1*4*Расценки!G5)+(D5*0.03*0.1*4*Расценки!G5)+(E5*0.025*0.2*4*Расценки!G5)+(F5*0.03*0.12*4*Расценки!G5)+(G5*0.03*0.15*4*Расценки!G5)+(H5*0.03*0.2*4*Расценки!G5)+(I5*0.04*0.15*4*Расценки!H5)+(J5*0.03*0.12*4*Расценки!K5)+(K5*0.03*0.2*4*Расценки!K5)+(L5*0.03*0.15*4*Расценки!K5)+(M5*0.03*0.03*1.2*Расценки!J5)+(N5*0.03*0.03*2.5*Расценки!J5)+(O5*0.03*0.06*2*Расценки!J5)+(P5*0.03*0.06*2.5*Расценки!J5)+(Q5*0.03*0.06*4*Расценки!J5)+(R5*0.03*0.12*1.2*Расценки!K5)+(S5*0.03*0.12*2.5*Расценки!G5)+(V5*Расценки!L5)+(Z5*0.07*0.15*4*Расценки!I5)+(AA5*0.11*0.2*4*Расценки!I5)+(AB5*0.13*0.2*4*Расценки!I5)+Y5</f>
        <v>0</v>
      </c>
    </row>
    <row r="6" customFormat="false" ht="12.8" hidden="false" customHeight="false" outlineLevel="0" collapsed="false">
      <c r="A6" s="25" t="n">
        <v>3</v>
      </c>
      <c r="B6" s="26"/>
      <c r="C6" s="27"/>
      <c r="D6" s="26"/>
      <c r="E6" s="27"/>
      <c r="F6" s="26"/>
      <c r="G6" s="27"/>
      <c r="H6" s="26"/>
      <c r="I6" s="27"/>
      <c r="J6" s="26"/>
      <c r="K6" s="27"/>
      <c r="L6" s="26"/>
      <c r="M6" s="27"/>
      <c r="N6" s="26"/>
      <c r="O6" s="27"/>
      <c r="P6" s="26"/>
      <c r="Q6" s="27"/>
      <c r="R6" s="26"/>
      <c r="S6" s="27"/>
      <c r="T6" s="27"/>
      <c r="U6" s="27"/>
      <c r="V6" s="28" t="n">
        <f aca="false">T6*0.03*U6*4</f>
        <v>0</v>
      </c>
      <c r="W6" s="29"/>
      <c r="X6" s="27"/>
      <c r="Y6" s="27"/>
      <c r="Z6" s="27"/>
      <c r="AA6" s="27"/>
      <c r="AB6" s="27"/>
      <c r="AC6" s="30"/>
      <c r="AD6" s="30"/>
      <c r="AE6" s="30"/>
      <c r="AF6" s="32" t="n">
        <f aca="false">(C6*0.025*0.1*4)+(D6*0.03*0.1*4)+(E6*0.025*0.2*4)+(F6*0.03*0.12*4)+(G6*0.03*0.15*4)+(H6*0.03*0.2*4)+(I6*0.04*0.15*4)+(J6*0.03*0.12*4)+(K6*0.03*0.2*4)+(L6*0.03*0.15*4)+(M6*0.03*0.03*1.2)+(N6*0.03*0.03*2.5)+(O6*0.03*0.06*2)+(P6*0.03*0.06*2.5)+(Q6*0.03*0.06*4)+(R6*0.03*0.12*1.2)+(S6*0.03*0.12*2.5)+(Z6*0.07*0.15*4)+(AA6*0.11*0.2*4)+(AB6*0.13*0.2*4)</f>
        <v>0</v>
      </c>
      <c r="AG6" s="33" t="n">
        <f aca="false">IF(AF6&lt;=0,0,(B6-V6*1.3)/AF6)</f>
        <v>0</v>
      </c>
      <c r="AH6" s="34" t="n">
        <f aca="false">(C6*0.025*0.1*4*Расценки!G6)+(D6*0.03*0.1*4*Расценки!G6)+(E6*0.025*0.2*4*Расценки!G6)+(F6*0.03*0.12*4*Расценки!G6)+(G6*0.03*0.15*4*Расценки!G6)+(H6*0.03*0.2*4*Расценки!G6)+(I6*0.04*0.15*4*Расценки!H6)+(J6*0.03*0.12*4*Расценки!K6)+(K6*0.03*0.2*4*Расценки!K6)+(L6*0.03*0.15*4*Расценки!K6)+(M6*0.03*0.03*1.2*Расценки!J6)+(N6*0.03*0.03*2.5*Расценки!J6)+(O6*0.03*0.06*2*Расценки!J6)+(P6*0.03*0.06*2.5*Расценки!J6)+(Q6*0.03*0.06*4*Расценки!J6)+(R6*0.03*0.12*1.2*Расценки!K6)+(S6*0.03*0.12*2.5*Расценки!G6)+(V6*Расценки!L6)+(Z6*0.07*0.15*4*Расценки!I6)+(AA6*0.11*0.2*4*Расценки!I6)+(AB6*0.13*0.2*4*Расценки!I6)+Y6</f>
        <v>0</v>
      </c>
    </row>
    <row r="7" customFormat="false" ht="12.8" hidden="false" customHeight="false" outlineLevel="0" collapsed="false">
      <c r="A7" s="25" t="n">
        <v>4</v>
      </c>
      <c r="B7" s="26"/>
      <c r="C7" s="27"/>
      <c r="D7" s="26"/>
      <c r="E7" s="27"/>
      <c r="F7" s="26"/>
      <c r="G7" s="27"/>
      <c r="H7" s="26"/>
      <c r="I7" s="27"/>
      <c r="J7" s="26"/>
      <c r="K7" s="27"/>
      <c r="L7" s="26"/>
      <c r="M7" s="27"/>
      <c r="N7" s="26"/>
      <c r="O7" s="27"/>
      <c r="P7" s="26"/>
      <c r="Q7" s="27"/>
      <c r="R7" s="26"/>
      <c r="S7" s="27"/>
      <c r="T7" s="27"/>
      <c r="U7" s="27"/>
      <c r="V7" s="28" t="n">
        <f aca="false">T7*0.03*U7*4</f>
        <v>0</v>
      </c>
      <c r="W7" s="29"/>
      <c r="X7" s="27"/>
      <c r="Y7" s="27"/>
      <c r="Z7" s="27"/>
      <c r="AA7" s="27"/>
      <c r="AB7" s="27"/>
      <c r="AC7" s="35"/>
      <c r="AD7" s="35"/>
      <c r="AE7" s="35"/>
      <c r="AF7" s="32" t="n">
        <f aca="false">(C7*0.025*0.1*4)+(D7*0.03*0.1*4)+(E7*0.025*0.2*4)+(F7*0.03*0.12*4)+(G7*0.03*0.15*4)+(H7*0.03*0.2*4)+(I7*0.04*0.15*4)+(J7*0.03*0.12*4)+(K7*0.03*0.2*4)+(L7*0.03*0.15*4)+(M7*0.03*0.03*1.2)+(N7*0.03*0.03*2.5)+(O7*0.03*0.06*2)+(P7*0.03*0.06*2.5)+(Q7*0.03*0.06*4)+(R7*0.03*0.12*1.2)+(S7*0.03*0.12*2.5)+(Z7*0.07*0.15*4)+(AA7*0.11*0.2*4)+(AB7*0.13*0.2*4)</f>
        <v>0</v>
      </c>
      <c r="AG7" s="33" t="n">
        <f aca="false">IF(AF7&lt;=0,0,(B7-V7*1.3)/AF7)</f>
        <v>0</v>
      </c>
      <c r="AH7" s="34" t="n">
        <f aca="false">(C7*0.025*0.1*4*Расценки!G7)+(D7*0.03*0.1*4*Расценки!G7)+(E7*0.025*0.2*4*Расценки!G7)+(F7*0.03*0.12*4*Расценки!G7)+(G7*0.03*0.15*4*Расценки!G7)+(H7*0.03*0.2*4*Расценки!G7)+(I7*0.04*0.15*4*Расценки!H7)+(J7*0.03*0.12*4*Расценки!K7)+(K7*0.03*0.2*4*Расценки!K7)+(L7*0.03*0.15*4*Расценки!K7)+(M7*0.03*0.03*1.2*Расценки!J7)+(N7*0.03*0.03*2.5*Расценки!J7)+(O7*0.03*0.06*2*Расценки!J7)+(P7*0.03*0.06*2.5*Расценки!J7)+(Q7*0.03*0.06*4*Расценки!J7)+(R7*0.03*0.12*1.2*Расценки!K7)+(S7*0.03*0.12*2.5*Расценки!G7)+(V7*Расценки!L7)+(Z7*0.07*0.15*4*Расценки!I7)+(AA7*0.11*0.2*4*Расценки!I7)+(AB7*0.13*0.2*4*Расценки!I7)+Y7</f>
        <v>0</v>
      </c>
    </row>
    <row r="8" customFormat="false" ht="12.8" hidden="false" customHeight="false" outlineLevel="0" collapsed="false">
      <c r="A8" s="25" t="n">
        <v>5</v>
      </c>
      <c r="B8" s="26"/>
      <c r="C8" s="27"/>
      <c r="D8" s="26"/>
      <c r="E8" s="27"/>
      <c r="F8" s="26"/>
      <c r="G8" s="27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7"/>
      <c r="U8" s="27"/>
      <c r="V8" s="28" t="n">
        <f aca="false">T8*0.03*U8*4</f>
        <v>0</v>
      </c>
      <c r="W8" s="29"/>
      <c r="X8" s="27"/>
      <c r="Y8" s="27"/>
      <c r="Z8" s="27"/>
      <c r="AA8" s="27"/>
      <c r="AB8" s="27"/>
      <c r="AC8" s="36"/>
      <c r="AD8" s="36"/>
      <c r="AE8" s="36"/>
      <c r="AF8" s="32" t="n">
        <f aca="false">(C8*0.025*0.1*4)+(D8*0.03*0.1*4)+(E8*0.025*0.2*4)+(F8*0.03*0.12*4)+(G8*0.03*0.15*4)+(H8*0.03*0.2*4)+(I8*0.04*0.15*4)+(J8*0.03*0.12*4)+(K8*0.03*0.2*4)+(L8*0.03*0.15*4)+(M8*0.03*0.03*1.2)+(N8*0.03*0.03*2.5)+(O8*0.03*0.06*2)+(P8*0.03*0.06*2.5)+(Q8*0.03*0.06*4)+(R8*0.03*0.12*1.2)+(S8*0.03*0.12*2.5)+(Z8*0.07*0.15*4)+(AA8*0.11*0.2*4)+(AB8*0.13*0.2*4)</f>
        <v>0</v>
      </c>
      <c r="AG8" s="33" t="n">
        <f aca="false">IF(AF8&lt;=0,0,(B8-V8*1.3)/AF8)</f>
        <v>0</v>
      </c>
      <c r="AH8" s="34" t="n">
        <f aca="false">(C8*0.025*0.1*4*Расценки!G8)+(D8*0.03*0.1*4*Расценки!G8)+(E8*0.025*0.2*4*Расценки!G8)+(F8*0.03*0.12*4*Расценки!G8)+(G8*0.03*0.15*4*Расценки!G8)+(H8*0.03*0.2*4*Расценки!G8)+(I8*0.04*0.15*4*Расценки!H8)+(J8*0.03*0.12*4*Расценки!K8)+(K8*0.03*0.2*4*Расценки!K8)+(L8*0.03*0.15*4*Расценки!K8)+(M8*0.03*0.03*1.2*Расценки!J8)+(N8*0.03*0.03*2.5*Расценки!J8)+(O8*0.03*0.06*2*Расценки!J8)+(P8*0.03*0.06*2.5*Расценки!J8)+(Q8*0.03*0.06*4*Расценки!J8)+(R8*0.03*0.12*1.2*Расценки!K8)+(S8*0.03*0.12*2.5*Расценки!G8)+(V8*Расценки!L8)+(Z8*0.07*0.15*4*Расценки!I8)+(AA8*0.11*0.2*4*Расценки!I8)+(AB8*0.13*0.2*4*Расценки!I8)+Y8</f>
        <v>0</v>
      </c>
    </row>
    <row r="9" customFormat="false" ht="12.8" hidden="false" customHeight="false" outlineLevel="0" collapsed="false">
      <c r="A9" s="25" t="n">
        <v>6</v>
      </c>
      <c r="B9" s="26"/>
      <c r="C9" s="27"/>
      <c r="D9" s="26"/>
      <c r="E9" s="27"/>
      <c r="F9" s="26"/>
      <c r="G9" s="27"/>
      <c r="H9" s="26"/>
      <c r="I9" s="27"/>
      <c r="J9" s="26"/>
      <c r="K9" s="27"/>
      <c r="L9" s="26"/>
      <c r="M9" s="27"/>
      <c r="N9" s="26"/>
      <c r="O9" s="27"/>
      <c r="P9" s="26"/>
      <c r="Q9" s="27"/>
      <c r="R9" s="26"/>
      <c r="S9" s="27"/>
      <c r="T9" s="27"/>
      <c r="U9" s="27"/>
      <c r="V9" s="28" t="n">
        <f aca="false">T9*0.03*U9*4</f>
        <v>0</v>
      </c>
      <c r="W9" s="29"/>
      <c r="X9" s="27"/>
      <c r="Y9" s="27"/>
      <c r="Z9" s="27"/>
      <c r="AA9" s="27"/>
      <c r="AB9" s="27"/>
      <c r="AC9" s="35"/>
      <c r="AD9" s="35"/>
      <c r="AE9" s="35"/>
      <c r="AF9" s="32" t="n">
        <f aca="false">(C9*0.025*0.1*4)+(D9*0.03*0.1*4)+(E9*0.025*0.2*4)+(F9*0.03*0.12*4)+(G9*0.03*0.15*4)+(H9*0.03*0.2*4)+(I9*0.04*0.15*4)+(J9*0.03*0.12*4)+(K9*0.03*0.2*4)+(L9*0.03*0.15*4)+(M9*0.03*0.03*1.2)+(N9*0.03*0.03*2.5)+(O9*0.03*0.06*2)+(P9*0.03*0.06*2.5)+(Q9*0.03*0.06*4)+(R9*0.03*0.12*1.2)+(S9*0.03*0.12*2.5)+(Z9*0.07*0.15*4)+(AA9*0.11*0.2*4)+(AB9*0.13*0.2*4)</f>
        <v>0</v>
      </c>
      <c r="AG9" s="33" t="n">
        <f aca="false">IF(AF9&lt;=0,0,(B9-V9*1.3)/AF9)</f>
        <v>0</v>
      </c>
      <c r="AH9" s="34" t="n">
        <f aca="false">(C9*0.025*0.1*4*Расценки!G9)+(D9*0.03*0.1*4*Расценки!G9)+(E9*0.025*0.2*4*Расценки!G9)+(F9*0.03*0.12*4*Расценки!G9)+(G9*0.03*0.15*4*Расценки!G9)+(H9*0.03*0.2*4*Расценки!G9)+(I9*0.04*0.15*4*Расценки!H9)+(J9*0.03*0.12*4*Расценки!K9)+(K9*0.03*0.2*4*Расценки!K9)+(L9*0.03*0.15*4*Расценки!K9)+(M9*0.03*0.03*1.2*Расценки!J9)+(N9*0.03*0.03*2.5*Расценки!J9)+(O9*0.03*0.06*2*Расценки!J9)+(P9*0.03*0.06*2.5*Расценки!J9)+(Q9*0.03*0.06*4*Расценки!J9)+(R9*0.03*0.12*1.2*Расценки!K9)+(S9*0.03*0.12*2.5*Расценки!G9)+(V9*Расценки!L9)+(Z9*0.07*0.15*4*Расценки!I9)+(AA9*0.11*0.2*4*Расценки!I9)+(AB9*0.13*0.2*4*Расценки!I9)+Y9</f>
        <v>0</v>
      </c>
    </row>
    <row r="10" customFormat="false" ht="12.8" hidden="false" customHeight="false" outlineLevel="0" collapsed="false">
      <c r="A10" s="25" t="n">
        <v>7</v>
      </c>
      <c r="B10" s="26"/>
      <c r="C10" s="27"/>
      <c r="D10" s="26"/>
      <c r="E10" s="27"/>
      <c r="F10" s="26"/>
      <c r="G10" s="27"/>
      <c r="H10" s="26"/>
      <c r="I10" s="27"/>
      <c r="J10" s="26"/>
      <c r="K10" s="27"/>
      <c r="L10" s="26"/>
      <c r="M10" s="27"/>
      <c r="N10" s="26"/>
      <c r="O10" s="27"/>
      <c r="P10" s="26"/>
      <c r="Q10" s="27"/>
      <c r="R10" s="26"/>
      <c r="S10" s="27"/>
      <c r="T10" s="27"/>
      <c r="U10" s="27"/>
      <c r="V10" s="28" t="n">
        <f aca="false">T10*0.03*U10*4</f>
        <v>0</v>
      </c>
      <c r="W10" s="29"/>
      <c r="X10" s="27"/>
      <c r="Y10" s="27"/>
      <c r="Z10" s="27"/>
      <c r="AA10" s="27"/>
      <c r="AB10" s="27"/>
      <c r="AC10" s="36"/>
      <c r="AD10" s="36"/>
      <c r="AE10" s="36"/>
      <c r="AF10" s="32" t="n">
        <f aca="false">(C10*0.025*0.1*4)+(D10*0.03*0.1*4)+(E10*0.025*0.2*4)+(F10*0.03*0.12*4)+(G10*0.03*0.15*4)+(H10*0.03*0.2*4)+(I10*0.04*0.15*4)+(J10*0.03*0.12*4)+(K10*0.03*0.2*4)+(L10*0.03*0.15*4)+(M10*0.03*0.03*1.2)+(N10*0.03*0.03*2.5)+(O10*0.03*0.06*2)+(P10*0.03*0.06*2.5)+(Q10*0.03*0.06*4)+(R10*0.03*0.12*1.2)+(S10*0.03*0.12*2.5)+(Z10*0.07*0.15*4)+(AA10*0.11*0.2*4)+(AB10*0.13*0.2*4)</f>
        <v>0</v>
      </c>
      <c r="AG10" s="33" t="n">
        <f aca="false">IF(AF10&lt;=0,0,(B10-V10*1.3)/AF10)</f>
        <v>0</v>
      </c>
      <c r="AH10" s="34" t="n">
        <f aca="false">(C10*0.025*0.1*4*Расценки!G10)+(D10*0.03*0.1*4*Расценки!G10)+(E10*0.025*0.2*4*Расценки!G10)+(F10*0.03*0.12*4*Расценки!G10)+(G10*0.03*0.15*4*Расценки!G10)+(H10*0.03*0.2*4*Расценки!G10)+(I10*0.04*0.15*4*Расценки!H10)+(J10*0.03*0.12*4*Расценки!K10)+(K10*0.03*0.2*4*Расценки!K10)+(L10*0.03*0.15*4*Расценки!K10)+(M10*0.03*0.03*1.2*Расценки!J10)+(N10*0.03*0.03*2.5*Расценки!J10)+(O10*0.03*0.06*2*Расценки!J10)+(P10*0.03*0.06*2.5*Расценки!J10)+(Q10*0.03*0.06*4*Расценки!J10)+(R10*0.03*0.12*1.2*Расценки!K10)+(S10*0.03*0.12*2.5*Расценки!G10)+(V10*Расценки!L10)+(Z10*0.07*0.15*4*Расценки!I10)+(AA10*0.11*0.2*4*Расценки!I10)+(AB10*0.13*0.2*4*Расценки!I10)+Y10</f>
        <v>0</v>
      </c>
    </row>
    <row r="11" customFormat="false" ht="12.8" hidden="false" customHeight="false" outlineLevel="0" collapsed="false">
      <c r="A11" s="25" t="n">
        <v>8</v>
      </c>
      <c r="B11" s="26"/>
      <c r="C11" s="27"/>
      <c r="D11" s="26"/>
      <c r="E11" s="27"/>
      <c r="F11" s="26"/>
      <c r="G11" s="27"/>
      <c r="H11" s="26"/>
      <c r="I11" s="27"/>
      <c r="J11" s="26"/>
      <c r="K11" s="27"/>
      <c r="L11" s="26"/>
      <c r="M11" s="27"/>
      <c r="N11" s="26"/>
      <c r="O11" s="27"/>
      <c r="P11" s="26"/>
      <c r="Q11" s="27"/>
      <c r="R11" s="26"/>
      <c r="S11" s="27"/>
      <c r="T11" s="27"/>
      <c r="U11" s="27"/>
      <c r="V11" s="28" t="n">
        <f aca="false">T11*0.03*U11*4</f>
        <v>0</v>
      </c>
      <c r="W11" s="29"/>
      <c r="X11" s="27"/>
      <c r="Y11" s="27"/>
      <c r="Z11" s="27"/>
      <c r="AA11" s="27"/>
      <c r="AB11" s="27"/>
      <c r="AC11" s="35"/>
      <c r="AD11" s="35"/>
      <c r="AE11" s="35"/>
      <c r="AF11" s="32" t="n">
        <f aca="false">(C11*0.025*0.1*4)+(D11*0.03*0.1*4)+(E11*0.025*0.2*4)+(F11*0.03*0.12*4)+(G11*0.03*0.15*4)+(H11*0.03*0.2*4)+(I11*0.04*0.15*4)+(J11*0.03*0.12*4)+(K11*0.03*0.2*4)+(L11*0.03*0.15*4)+(M11*0.03*0.03*1.2)+(N11*0.03*0.03*2.5)+(O11*0.03*0.06*2)+(P11*0.03*0.06*2.5)+(Q11*0.03*0.06*4)+(R11*0.03*0.12*1.2)+(S11*0.03*0.12*2.5)+(Z11*0.07*0.15*4)+(AA11*0.11*0.2*4)+(AB11*0.13*0.2*4)</f>
        <v>0</v>
      </c>
      <c r="AG11" s="33" t="n">
        <f aca="false">IF(AF11&lt;=0,0,(B11-V11*1.3)/AF11)</f>
        <v>0</v>
      </c>
      <c r="AH11" s="34" t="n">
        <f aca="false">(C11*0.025*0.1*4*Расценки!G11)+(D11*0.03*0.1*4*Расценки!G11)+(E11*0.025*0.2*4*Расценки!G11)+(F11*0.03*0.12*4*Расценки!G11)+(G11*0.03*0.15*4*Расценки!G11)+(H11*0.03*0.2*4*Расценки!G11)+(I11*0.04*0.15*4*Расценки!H11)+(J11*0.03*0.12*4*Расценки!K11)+(K11*0.03*0.2*4*Расценки!K11)+(L11*0.03*0.15*4*Расценки!K11)+(M11*0.03*0.03*1.2*Расценки!J11)+(N11*0.03*0.03*2.5*Расценки!J11)+(O11*0.03*0.06*2*Расценки!J11)+(P11*0.03*0.06*2.5*Расценки!J11)+(Q11*0.03*0.06*4*Расценки!J11)+(R11*0.03*0.12*1.2*Расценки!K11)+(S11*0.03*0.12*2.5*Расценки!G11)+(V11*Расценки!L11)+(Z11*0.07*0.15*4*Расценки!I11)+(AA11*0.11*0.2*4*Расценки!I11)+(AB11*0.13*0.2*4*Расценки!I11)+Y11</f>
        <v>0</v>
      </c>
    </row>
    <row r="12" customFormat="false" ht="12.8" hidden="false" customHeight="false" outlineLevel="0" collapsed="false">
      <c r="A12" s="25" t="n">
        <v>9</v>
      </c>
      <c r="B12" s="26"/>
      <c r="C12" s="27"/>
      <c r="D12" s="26"/>
      <c r="E12" s="27"/>
      <c r="F12" s="26"/>
      <c r="G12" s="27"/>
      <c r="H12" s="26"/>
      <c r="I12" s="27"/>
      <c r="J12" s="26"/>
      <c r="K12" s="27"/>
      <c r="L12" s="26"/>
      <c r="M12" s="27"/>
      <c r="N12" s="26"/>
      <c r="O12" s="27"/>
      <c r="P12" s="26"/>
      <c r="Q12" s="27"/>
      <c r="R12" s="26"/>
      <c r="S12" s="27"/>
      <c r="T12" s="27"/>
      <c r="U12" s="27"/>
      <c r="V12" s="28" t="n">
        <f aca="false">T12*0.03*U12*4</f>
        <v>0</v>
      </c>
      <c r="W12" s="29"/>
      <c r="X12" s="27"/>
      <c r="Y12" s="27"/>
      <c r="Z12" s="27"/>
      <c r="AA12" s="27"/>
      <c r="AB12" s="27"/>
      <c r="AC12" s="36"/>
      <c r="AD12" s="36"/>
      <c r="AE12" s="36"/>
      <c r="AF12" s="32" t="n">
        <f aca="false">(C12*0.025*0.1*4)+(D12*0.03*0.1*4)+(E12*0.025*0.2*4)+(F12*0.03*0.12*4)+(G12*0.03*0.15*4)+(H12*0.03*0.2*4)+(I12*0.04*0.15*4)+(J12*0.03*0.12*4)+(K12*0.03*0.2*4)+(L12*0.03*0.15*4)+(M12*0.03*0.03*1.2)+(N12*0.03*0.03*2.5)+(O12*0.03*0.06*2)+(P12*0.03*0.06*2.5)+(Q12*0.03*0.06*4)+(R12*0.03*0.12*1.2)+(S12*0.03*0.12*2.5)+(Z12*0.07*0.15*4)+(AA12*0.11*0.2*4)+(AB12*0.13*0.2*4)</f>
        <v>0</v>
      </c>
      <c r="AG12" s="33" t="n">
        <f aca="false">IF(AF12&lt;=0,0,(B12-V12*1.3)/AF12)</f>
        <v>0</v>
      </c>
      <c r="AH12" s="34" t="n">
        <f aca="false">(C12*0.025*0.1*4*Расценки!G12)+(D12*0.03*0.1*4*Расценки!G12)+(E12*0.025*0.2*4*Расценки!G12)+(F12*0.03*0.12*4*Расценки!G12)+(G12*0.03*0.15*4*Расценки!G12)+(H12*0.03*0.2*4*Расценки!G12)+(I12*0.04*0.15*4*Расценки!H12)+(J12*0.03*0.12*4*Расценки!K12)+(K12*0.03*0.2*4*Расценки!K12)+(L12*0.03*0.15*4*Расценки!K12)+(M12*0.03*0.03*1.2*Расценки!J12)+(N12*0.03*0.03*2.5*Расценки!J12)+(O12*0.03*0.06*2*Расценки!J12)+(P12*0.03*0.06*2.5*Расценки!J12)+(Q12*0.03*0.06*4*Расценки!J12)+(R12*0.03*0.12*1.2*Расценки!K12)+(S12*0.03*0.12*2.5*Расценки!G12)+(V12*Расценки!L12)+(Z12*0.07*0.15*4*Расценки!I12)+(AA12*0.11*0.2*4*Расценки!I12)+(AB12*0.13*0.2*4*Расценки!I12)+Y12</f>
        <v>0</v>
      </c>
    </row>
    <row r="13" customFormat="false" ht="12.8" hidden="false" customHeight="false" outlineLevel="0" collapsed="false">
      <c r="A13" s="25" t="n">
        <v>10</v>
      </c>
      <c r="B13" s="26"/>
      <c r="C13" s="27"/>
      <c r="D13" s="26"/>
      <c r="E13" s="27"/>
      <c r="F13" s="26"/>
      <c r="G13" s="27"/>
      <c r="H13" s="26"/>
      <c r="I13" s="27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7"/>
      <c r="U13" s="27"/>
      <c r="V13" s="28" t="n">
        <f aca="false">T13*0.03*U13*4</f>
        <v>0</v>
      </c>
      <c r="W13" s="29"/>
      <c r="X13" s="27"/>
      <c r="Y13" s="27"/>
      <c r="Z13" s="27"/>
      <c r="AA13" s="27"/>
      <c r="AB13" s="27"/>
      <c r="AC13" s="35"/>
      <c r="AD13" s="35"/>
      <c r="AE13" s="35"/>
      <c r="AF13" s="32" t="n">
        <f aca="false">(C13*0.025*0.1*4)+(D13*0.03*0.1*4)+(E13*0.025*0.2*4)+(F13*0.03*0.12*4)+(G13*0.03*0.15*4)+(H13*0.03*0.2*4)+(I13*0.04*0.15*4)+(J13*0.03*0.12*4)+(K13*0.03*0.2*4)+(L13*0.03*0.15*4)+(M13*0.03*0.03*1.2)+(N13*0.03*0.03*2.5)+(O13*0.03*0.06*2)+(P13*0.03*0.06*2.5)+(Q13*0.03*0.06*4)+(R13*0.03*0.12*1.2)+(S13*0.03*0.12*2.5)+(Z13*0.07*0.15*4)+(AA13*0.11*0.2*4)+(AB13*0.13*0.2*4)</f>
        <v>0</v>
      </c>
      <c r="AG13" s="33" t="n">
        <f aca="false">IF(AF13&lt;=0,0,(B13-V13*1.3)/AF13)</f>
        <v>0</v>
      </c>
      <c r="AH13" s="34" t="n">
        <f aca="false">(C13*0.025*0.1*4*Расценки!G13)+(D13*0.03*0.1*4*Расценки!G13)+(E13*0.025*0.2*4*Расценки!G13)+(F13*0.03*0.12*4*Расценки!G13)+(G13*0.03*0.15*4*Расценки!G13)+(H13*0.03*0.2*4*Расценки!G13)+(I13*0.04*0.15*4*Расценки!H13)+(J13*0.03*0.12*4*Расценки!K13)+(K13*0.03*0.2*4*Расценки!K13)+(L13*0.03*0.15*4*Расценки!K13)+(M13*0.03*0.03*1.2*Расценки!J13)+(N13*0.03*0.03*2.5*Расценки!J13)+(O13*0.03*0.06*2*Расценки!J13)+(P13*0.03*0.06*2.5*Расценки!J13)+(Q13*0.03*0.06*4*Расценки!J13)+(R13*0.03*0.12*1.2*Расценки!K13)+(S13*0.03*0.12*2.5*Расценки!G13)+(V13*Расценки!L13)+(Z13*0.07*0.15*4*Расценки!I13)+(AA13*0.11*0.2*4*Расценки!I13)+(AB13*0.13*0.2*4*Расценки!I13)+Y13</f>
        <v>0</v>
      </c>
    </row>
    <row r="14" customFormat="false" ht="12.8" hidden="false" customHeight="false" outlineLevel="0" collapsed="false">
      <c r="A14" s="25" t="n">
        <v>11</v>
      </c>
      <c r="B14" s="26"/>
      <c r="C14" s="27"/>
      <c r="D14" s="26"/>
      <c r="E14" s="27"/>
      <c r="F14" s="26"/>
      <c r="G14" s="27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7"/>
      <c r="U14" s="27"/>
      <c r="V14" s="28" t="n">
        <f aca="false">T14*0.03*U14*4</f>
        <v>0</v>
      </c>
      <c r="W14" s="29"/>
      <c r="X14" s="27"/>
      <c r="Y14" s="27"/>
      <c r="Z14" s="27"/>
      <c r="AA14" s="27"/>
      <c r="AB14" s="27"/>
      <c r="AC14" s="36"/>
      <c r="AD14" s="36"/>
      <c r="AE14" s="36"/>
      <c r="AF14" s="32" t="n">
        <f aca="false">(C14*0.025*0.1*4)+(D14*0.03*0.1*4)+(E14*0.025*0.2*4)+(F14*0.03*0.12*4)+(G14*0.03*0.15*4)+(H14*0.03*0.2*4)+(I14*0.04*0.15*4)+(J14*0.03*0.12*4)+(K14*0.03*0.2*4)+(L14*0.03*0.15*4)+(M14*0.03*0.03*1.2)+(N14*0.03*0.03*2.5)+(O14*0.03*0.06*2)+(P14*0.03*0.06*2.5)+(Q14*0.03*0.06*4)+(R14*0.03*0.12*1.2)+(S14*0.03*0.12*2.5)+(Z14*0.07*0.15*4)+(AA14*0.11*0.2*4)+(AB14*0.13*0.2*4)</f>
        <v>0</v>
      </c>
      <c r="AG14" s="33" t="n">
        <f aca="false">IF(AF14&lt;=0,0,(B14-V14*1.3)/AF14)</f>
        <v>0</v>
      </c>
      <c r="AH14" s="34" t="n">
        <f aca="false">(C14*0.025*0.1*4*Расценки!G14)+(D14*0.03*0.1*4*Расценки!G14)+(E14*0.025*0.2*4*Расценки!G14)+(F14*0.03*0.12*4*Расценки!G14)+(G14*0.03*0.15*4*Расценки!G14)+(H14*0.03*0.2*4*Расценки!G14)+(I14*0.04*0.15*4*Расценки!H14)+(J14*0.03*0.12*4*Расценки!K14)+(K14*0.03*0.2*4*Расценки!K14)+(L14*0.03*0.15*4*Расценки!K14)+(M14*0.03*0.03*1.2*Расценки!J14)+(N14*0.03*0.03*2.5*Расценки!J14)+(O14*0.03*0.06*2*Расценки!J14)+(P14*0.03*0.06*2.5*Расценки!J14)+(Q14*0.03*0.06*4*Расценки!J14)+(R14*0.03*0.12*1.2*Расценки!K14)+(S14*0.03*0.12*2.5*Расценки!G14)+(V14*Расценки!L14)+(Z14*0.07*0.15*4*Расценки!I14)+(AA14*0.11*0.2*4*Расценки!I14)+(AB14*0.13*0.2*4*Расценки!I14)+Y14</f>
        <v>0</v>
      </c>
    </row>
    <row r="15" customFormat="false" ht="12.8" hidden="false" customHeight="false" outlineLevel="0" collapsed="false">
      <c r="A15" s="25" t="n">
        <v>12</v>
      </c>
      <c r="B15" s="26"/>
      <c r="C15" s="27"/>
      <c r="D15" s="26"/>
      <c r="E15" s="27"/>
      <c r="F15" s="26"/>
      <c r="G15" s="27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7"/>
      <c r="U15" s="27"/>
      <c r="V15" s="28" t="n">
        <f aca="false">T15*0.03*U15*4</f>
        <v>0</v>
      </c>
      <c r="W15" s="29"/>
      <c r="X15" s="27"/>
      <c r="Y15" s="27"/>
      <c r="Z15" s="27"/>
      <c r="AA15" s="27"/>
      <c r="AB15" s="27"/>
      <c r="AC15" s="35"/>
      <c r="AD15" s="35"/>
      <c r="AE15" s="35"/>
      <c r="AF15" s="32" t="n">
        <f aca="false">(C15*0.025*0.1*4)+(D15*0.03*0.1*4)+(E15*0.025*0.2*4)+(F15*0.03*0.12*4)+(G15*0.03*0.15*4)+(H15*0.03*0.2*4)+(I15*0.04*0.15*4)+(J15*0.03*0.12*4)+(K15*0.03*0.2*4)+(L15*0.03*0.15*4)+(M15*0.03*0.03*1.2)+(N15*0.03*0.03*2.5)+(O15*0.03*0.06*2)+(P15*0.03*0.06*2.5)+(Q15*0.03*0.06*4)+(R15*0.03*0.12*1.2)+(S15*0.03*0.12*2.5)+(Z15*0.07*0.15*4)+(AA15*0.11*0.2*4)+(AB15*0.13*0.2*4)</f>
        <v>0</v>
      </c>
      <c r="AG15" s="33" t="n">
        <f aca="false">IF(AF15&lt;=0,0,(B15-V15*1.3)/AF15)</f>
        <v>0</v>
      </c>
      <c r="AH15" s="34" t="n">
        <f aca="false">(C15*0.025*0.1*4*Расценки!G15)+(D15*0.03*0.1*4*Расценки!G15)+(E15*0.025*0.2*4*Расценки!G15)+(F15*0.03*0.12*4*Расценки!G15)+(G15*0.03*0.15*4*Расценки!G15)+(H15*0.03*0.2*4*Расценки!G15)+(I15*0.04*0.15*4*Расценки!H15)+(J15*0.03*0.12*4*Расценки!K15)+(K15*0.03*0.2*4*Расценки!K15)+(L15*0.03*0.15*4*Расценки!K15)+(M15*0.03*0.03*1.2*Расценки!J15)+(N15*0.03*0.03*2.5*Расценки!J15)+(O15*0.03*0.06*2*Расценки!J15)+(P15*0.03*0.06*2.5*Расценки!J15)+(Q15*0.03*0.06*4*Расценки!J15)+(R15*0.03*0.12*1.2*Расценки!K15)+(S15*0.03*0.12*2.5*Расценки!G15)+(V15*Расценки!L15)+(Z15*0.07*0.15*4*Расценки!I15)+(AA15*0.11*0.2*4*Расценки!I15)+(AB15*0.13*0.2*4*Расценки!I15)+Y15</f>
        <v>0</v>
      </c>
    </row>
    <row r="16" customFormat="false" ht="14.35" hidden="false" customHeight="true" outlineLevel="0" collapsed="false">
      <c r="A16" s="25" t="n">
        <v>13</v>
      </c>
      <c r="B16" s="26"/>
      <c r="C16" s="27"/>
      <c r="D16" s="26"/>
      <c r="E16" s="27"/>
      <c r="F16" s="26"/>
      <c r="G16" s="27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7"/>
      <c r="U16" s="27"/>
      <c r="V16" s="28" t="n">
        <f aca="false">T16*0.03*U16*4</f>
        <v>0</v>
      </c>
      <c r="W16" s="29"/>
      <c r="X16" s="27"/>
      <c r="Y16" s="27"/>
      <c r="Z16" s="27"/>
      <c r="AA16" s="27"/>
      <c r="AB16" s="27"/>
      <c r="AC16" s="36"/>
      <c r="AD16" s="36"/>
      <c r="AE16" s="36"/>
      <c r="AF16" s="32" t="n">
        <f aca="false">(C16*0.025*0.1*4)+(D16*0.03*0.1*4)+(E16*0.025*0.2*4)+(F16*0.03*0.12*4)+(G16*0.03*0.15*4)+(H16*0.03*0.2*4)+(I16*0.04*0.15*4)+(J16*0.03*0.12*4)+(K16*0.03*0.2*4)+(L16*0.03*0.15*4)+(M16*0.03*0.03*1.2)+(N16*0.03*0.03*2.5)+(O16*0.03*0.06*2)+(P16*0.03*0.06*2.5)+(Q16*0.03*0.06*4)+(R16*0.03*0.12*1.2)+(S16*0.03*0.12*2.5)+(Z16*0.07*0.15*4)+(AA16*0.11*0.2*4)+(AB16*0.13*0.2*4)</f>
        <v>0</v>
      </c>
      <c r="AG16" s="33" t="n">
        <f aca="false">IF(AF16&lt;=0,0,(B16-V16*1.3)/AF16)</f>
        <v>0</v>
      </c>
      <c r="AH16" s="34" t="n">
        <f aca="false">(C16*0.025*0.1*4*Расценки!G16)+(D16*0.03*0.1*4*Расценки!G16)+(E16*0.025*0.2*4*Расценки!G16)+(F16*0.03*0.12*4*Расценки!G16)+(G16*0.03*0.15*4*Расценки!G16)+(H16*0.03*0.2*4*Расценки!G16)+(I16*0.04*0.15*4*Расценки!H16)+(J16*0.03*0.12*4*Расценки!K16)+(K16*0.03*0.2*4*Расценки!K16)+(L16*0.03*0.15*4*Расценки!K16)+(M16*0.03*0.03*1.2*Расценки!J16)+(N16*0.03*0.03*2.5*Расценки!J16)+(O16*0.03*0.06*2*Расценки!J16)+(P16*0.03*0.06*2.5*Расценки!J16)+(Q16*0.03*0.06*4*Расценки!J16)+(R16*0.03*0.12*1.2*Расценки!K16)+(S16*0.03*0.12*2.5*Расценки!G16)+(V16*Расценки!L16)+(Z16*0.07*0.15*4*Расценки!I16)+(AA16*0.11*0.2*4*Расценки!I16)+(AB16*0.13*0.2*4*Расценки!I16)+Y16</f>
        <v>0</v>
      </c>
    </row>
    <row r="17" customFormat="false" ht="14.35" hidden="false" customHeight="true" outlineLevel="0" collapsed="false">
      <c r="A17" s="25" t="n">
        <v>14</v>
      </c>
      <c r="B17" s="26"/>
      <c r="C17" s="27"/>
      <c r="D17" s="26"/>
      <c r="E17" s="27"/>
      <c r="F17" s="26"/>
      <c r="G17" s="27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7"/>
      <c r="U17" s="27"/>
      <c r="V17" s="28" t="n">
        <f aca="false">T17*0.03*U17*4</f>
        <v>0</v>
      </c>
      <c r="W17" s="29"/>
      <c r="X17" s="27"/>
      <c r="Y17" s="27"/>
      <c r="Z17" s="27"/>
      <c r="AA17" s="27"/>
      <c r="AB17" s="27"/>
      <c r="AC17" s="35"/>
      <c r="AD17" s="35"/>
      <c r="AE17" s="35"/>
      <c r="AF17" s="32" t="n">
        <f aca="false">(C17*0.025*0.1*4)+(D17*0.03*0.1*4)+(E17*0.025*0.2*4)+(F17*0.03*0.12*4)+(G17*0.03*0.15*4)+(H17*0.03*0.2*4)+(I17*0.04*0.15*4)+(J17*0.03*0.12*4)+(K17*0.03*0.2*4)+(L17*0.03*0.15*4)+(M17*0.03*0.03*1.2)+(N17*0.03*0.03*2.5)+(O17*0.03*0.06*2)+(P17*0.03*0.06*2.5)+(Q17*0.03*0.06*4)+(R17*0.03*0.12*1.2)+(S17*0.03*0.12*2.5)+(Z17*0.07*0.15*4)+(AA17*0.11*0.2*4)+(AB17*0.13*0.2*4)</f>
        <v>0</v>
      </c>
      <c r="AG17" s="33" t="n">
        <f aca="false">IF(AF17&lt;=0,0,(B17-V17*1.3)/AF17)</f>
        <v>0</v>
      </c>
      <c r="AH17" s="34" t="n">
        <f aca="false">(C17*0.025*0.1*4*Расценки!G17)+(D17*0.03*0.1*4*Расценки!G17)+(E17*0.025*0.2*4*Расценки!G17)+(F17*0.03*0.12*4*Расценки!G17)+(G17*0.03*0.15*4*Расценки!G17)+(H17*0.03*0.2*4*Расценки!G17)+(I17*0.04*0.15*4*Расценки!H17)+(J17*0.03*0.12*4*Расценки!K17)+(K17*0.03*0.2*4*Расценки!K17)+(L17*0.03*0.15*4*Расценки!K17)+(M17*0.03*0.03*1.2*Расценки!J17)+(N17*0.03*0.03*2.5*Расценки!J17)+(O17*0.03*0.06*2*Расценки!J17)+(P17*0.03*0.06*2.5*Расценки!J17)+(Q17*0.03*0.06*4*Расценки!J17)+(R17*0.03*0.12*1.2*Расценки!K17)+(S17*0.03*0.12*2.5*Расценки!G17)+(V17*Расценки!L17)+(Z17*0.07*0.15*4*Расценки!I17)+(AA17*0.11*0.2*4*Расценки!I17)+(AB17*0.13*0.2*4*Расценки!I17)+Y17</f>
        <v>0</v>
      </c>
    </row>
    <row r="18" customFormat="false" ht="12.8" hidden="false" customHeight="false" outlineLevel="0" collapsed="false">
      <c r="A18" s="25" t="n">
        <v>15</v>
      </c>
      <c r="B18" s="26"/>
      <c r="C18" s="27"/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7"/>
      <c r="U18" s="27"/>
      <c r="V18" s="28" t="n">
        <f aca="false">T18*0.03*U18*4</f>
        <v>0</v>
      </c>
      <c r="W18" s="29"/>
      <c r="X18" s="27"/>
      <c r="Y18" s="27"/>
      <c r="Z18" s="27"/>
      <c r="AA18" s="27"/>
      <c r="AB18" s="27"/>
      <c r="AC18" s="36"/>
      <c r="AD18" s="36"/>
      <c r="AE18" s="36"/>
      <c r="AF18" s="32" t="n">
        <f aca="false">(C18*0.025*0.1*4)+(D18*0.03*0.1*4)+(E18*0.025*0.2*4)+(F18*0.03*0.12*4)+(G18*0.03*0.15*4)+(H18*0.03*0.2*4)+(I18*0.04*0.15*4)+(J18*0.03*0.12*4)+(K18*0.03*0.2*4)+(L18*0.03*0.15*4)+(M18*0.03*0.03*1.2)+(N18*0.03*0.03*2.5)+(O18*0.03*0.06*2)+(P18*0.03*0.06*2.5)+(Q18*0.03*0.06*4)+(R18*0.03*0.12*1.2)+(S18*0.03*0.12*2.5)+(Z18*0.07*0.15*4)+(AA18*0.11*0.2*4)+(AB18*0.13*0.2*4)</f>
        <v>0</v>
      </c>
      <c r="AG18" s="33" t="n">
        <f aca="false">IF(AF18&lt;=0,0,(B18-V18*1.3)/AF18)</f>
        <v>0</v>
      </c>
      <c r="AH18" s="34" t="n">
        <f aca="false">(C18*0.025*0.1*4*Расценки!G18)+(D18*0.03*0.1*4*Расценки!G18)+(E18*0.025*0.2*4*Расценки!G18)+(F18*0.03*0.12*4*Расценки!G18)+(G18*0.03*0.15*4*Расценки!G18)+(H18*0.03*0.2*4*Расценки!G18)+(I18*0.04*0.15*4*Расценки!H18)+(J18*0.03*0.12*4*Расценки!K18)+(K18*0.03*0.2*4*Расценки!K18)+(L18*0.03*0.15*4*Расценки!K18)+(M18*0.03*0.03*1.2*Расценки!J18)+(N18*0.03*0.03*2.5*Расценки!J18)+(O18*0.03*0.06*2*Расценки!J18)+(P18*0.03*0.06*2.5*Расценки!J18)+(Q18*0.03*0.06*4*Расценки!J18)+(R18*0.03*0.12*1.2*Расценки!K18)+(S18*0.03*0.12*2.5*Расценки!G18)+(V18*Расценки!L18)+(Z18*0.07*0.15*4*Расценки!I18)+(AA18*0.11*0.2*4*Расценки!I18)+(AB18*0.13*0.2*4*Расценки!I18)+Y18</f>
        <v>0</v>
      </c>
    </row>
    <row r="19" customFormat="false" ht="12.8" hidden="false" customHeight="false" outlineLevel="0" collapsed="false">
      <c r="A19" s="25" t="n">
        <v>16</v>
      </c>
      <c r="B19" s="26"/>
      <c r="C19" s="27"/>
      <c r="D19" s="26"/>
      <c r="E19" s="27"/>
      <c r="F19" s="26"/>
      <c r="G19" s="27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7"/>
      <c r="U19" s="27"/>
      <c r="V19" s="28" t="n">
        <f aca="false">T19*0.03*U19*4</f>
        <v>0</v>
      </c>
      <c r="W19" s="29"/>
      <c r="X19" s="27"/>
      <c r="Y19" s="27"/>
      <c r="Z19" s="27"/>
      <c r="AA19" s="27"/>
      <c r="AB19" s="27"/>
      <c r="AC19" s="35"/>
      <c r="AD19" s="35"/>
      <c r="AE19" s="35"/>
      <c r="AF19" s="32" t="n">
        <f aca="false">(C19*0.025*0.1*4)+(D19*0.03*0.1*4)+(E19*0.025*0.2*4)+(F19*0.03*0.12*4)+(G19*0.03*0.15*4)+(H19*0.03*0.2*4)+(I19*0.04*0.15*4)+(J19*0.03*0.12*4)+(K19*0.03*0.2*4)+(L19*0.03*0.15*4)+(M19*0.03*0.03*1.2)+(N19*0.03*0.03*2.5)+(O19*0.03*0.06*2)+(P19*0.03*0.06*2.5)+(Q19*0.03*0.06*4)+(R19*0.03*0.12*1.2)+(S19*0.03*0.12*2.5)+(Z19*0.07*0.15*4)+(AA19*0.11*0.2*4)+(AB19*0.13*0.2*4)</f>
        <v>0</v>
      </c>
      <c r="AG19" s="33" t="n">
        <f aca="false">IF(AF19&lt;=0,0,(B19-V19*1.3)/AF19)</f>
        <v>0</v>
      </c>
      <c r="AH19" s="34" t="n">
        <f aca="false">(C19*0.025*0.1*4*Расценки!G19)+(D19*0.03*0.1*4*Расценки!G19)+(E19*0.025*0.2*4*Расценки!G19)+(F19*0.03*0.12*4*Расценки!G19)+(G19*0.03*0.15*4*Расценки!G19)+(H19*0.03*0.2*4*Расценки!G19)+(I19*0.04*0.15*4*Расценки!H19)+(J19*0.03*0.12*4*Расценки!K19)+(K19*0.03*0.2*4*Расценки!K19)+(L19*0.03*0.15*4*Расценки!K19)+(M19*0.03*0.03*1.2*Расценки!J19)+(N19*0.03*0.03*2.5*Расценки!J19)+(O19*0.03*0.06*2*Расценки!J19)+(P19*0.03*0.06*2.5*Расценки!J19)+(Q19*0.03*0.06*4*Расценки!J19)+(R19*0.03*0.12*1.2*Расценки!K19)+(S19*0.03*0.12*2.5*Расценки!G19)+(V19*Расценки!L19)+(Z19*0.07*0.15*4*Расценки!I19)+(AA19*0.11*0.2*4*Расценки!I19)+(AB19*0.13*0.2*4*Расценки!I19)+Y19</f>
        <v>0</v>
      </c>
    </row>
    <row r="20" customFormat="false" ht="12.8" hidden="false" customHeight="false" outlineLevel="0" collapsed="false">
      <c r="A20" s="25" t="n">
        <v>17</v>
      </c>
      <c r="B20" s="26"/>
      <c r="C20" s="27"/>
      <c r="D20" s="26"/>
      <c r="E20" s="27"/>
      <c r="F20" s="26"/>
      <c r="G20" s="27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7"/>
      <c r="U20" s="27"/>
      <c r="V20" s="28" t="n">
        <f aca="false">T20*0.03*U20*4</f>
        <v>0</v>
      </c>
      <c r="W20" s="29"/>
      <c r="X20" s="27"/>
      <c r="Y20" s="27"/>
      <c r="Z20" s="27"/>
      <c r="AA20" s="27"/>
      <c r="AB20" s="27"/>
      <c r="AC20" s="36"/>
      <c r="AD20" s="36"/>
      <c r="AE20" s="36"/>
      <c r="AF20" s="32" t="n">
        <f aca="false">(C20*0.025*0.1*4)+(D20*0.03*0.1*4)+(E20*0.025*0.2*4)+(F20*0.03*0.12*4)+(G20*0.03*0.15*4)+(H20*0.03*0.2*4)+(I20*0.04*0.15*4)+(J20*0.03*0.12*4)+(K20*0.03*0.2*4)+(L20*0.03*0.15*4)+(M20*0.03*0.03*1.2)+(N20*0.03*0.03*2.5)+(O20*0.03*0.06*2)+(P20*0.03*0.06*2.5)+(Q20*0.03*0.06*4)+(R20*0.03*0.12*1.2)+(S20*0.03*0.12*2.5)+(Z20*0.07*0.15*4)+(AA20*0.11*0.2*4)+(AB20*0.13*0.2*4)</f>
        <v>0</v>
      </c>
      <c r="AG20" s="33" t="n">
        <f aca="false">IF(AF20&lt;=0,0,(B20-V20*1.3)/AF20)</f>
        <v>0</v>
      </c>
      <c r="AH20" s="34" t="n">
        <f aca="false">(C20*0.025*0.1*4*Расценки!G20)+(D20*0.03*0.1*4*Расценки!G20)+(E20*0.025*0.2*4*Расценки!G20)+(F20*0.03*0.12*4*Расценки!G20)+(G20*0.03*0.15*4*Расценки!G20)+(H20*0.03*0.2*4*Расценки!G20)+(I20*0.04*0.15*4*Расценки!H20)+(J20*0.03*0.12*4*Расценки!K20)+(K20*0.03*0.2*4*Расценки!K20)+(L20*0.03*0.15*4*Расценки!K20)+(M20*0.03*0.03*1.2*Расценки!J20)+(N20*0.03*0.03*2.5*Расценки!J20)+(O20*0.03*0.06*2*Расценки!J20)+(P20*0.03*0.06*2.5*Расценки!J20)+(Q20*0.03*0.06*4*Расценки!J20)+(R20*0.03*0.12*1.2*Расценки!K20)+(S20*0.03*0.12*2.5*Расценки!G20)+(V20*Расценки!L20)+(Z20*0.07*0.15*4*Расценки!I20)+(AA20*0.11*0.2*4*Расценки!I20)+(AB20*0.13*0.2*4*Расценки!I20)+Y20</f>
        <v>0</v>
      </c>
    </row>
    <row r="21" customFormat="false" ht="12.8" hidden="false" customHeight="false" outlineLevel="0" collapsed="false">
      <c r="A21" s="25" t="n">
        <v>18</v>
      </c>
      <c r="B21" s="26"/>
      <c r="C21" s="27"/>
      <c r="D21" s="26"/>
      <c r="E21" s="27"/>
      <c r="F21" s="26"/>
      <c r="G21" s="27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7"/>
      <c r="U21" s="27"/>
      <c r="V21" s="28" t="n">
        <f aca="false">T21*0.03*U21*4</f>
        <v>0</v>
      </c>
      <c r="W21" s="29"/>
      <c r="X21" s="27"/>
      <c r="Y21" s="27"/>
      <c r="Z21" s="27"/>
      <c r="AA21" s="27"/>
      <c r="AB21" s="27"/>
      <c r="AC21" s="35"/>
      <c r="AD21" s="35"/>
      <c r="AE21" s="35"/>
      <c r="AF21" s="32" t="n">
        <f aca="false">(C21*0.025*0.1*4)+(D21*0.03*0.1*4)+(E21*0.025*0.2*4)+(F21*0.03*0.12*4)+(G21*0.03*0.15*4)+(H21*0.03*0.2*4)+(I21*0.04*0.15*4)+(J21*0.03*0.12*4)+(K21*0.03*0.2*4)+(L21*0.03*0.15*4)+(M21*0.03*0.03*1.2)+(N21*0.03*0.03*2.5)+(O21*0.03*0.06*2)+(P21*0.03*0.06*2.5)+(Q21*0.03*0.06*4)+(R21*0.03*0.12*1.2)+(S21*0.03*0.12*2.5)+(Z21*0.07*0.15*4)+(AA21*0.11*0.2*4)+(AB21*0.13*0.2*4)</f>
        <v>0</v>
      </c>
      <c r="AG21" s="33" t="n">
        <f aca="false">IF(AF21&lt;=0,0,(B21-V21*1.3)/AF21)</f>
        <v>0</v>
      </c>
      <c r="AH21" s="34" t="n">
        <f aca="false">(C21*0.025*0.1*4*Расценки!G21)+(D21*0.03*0.1*4*Расценки!G21)+(E21*0.025*0.2*4*Расценки!G21)+(F21*0.03*0.12*4*Расценки!G21)+(G21*0.03*0.15*4*Расценки!G21)+(H21*0.03*0.2*4*Расценки!G21)+(I21*0.04*0.15*4*Расценки!H21)+(J21*0.03*0.12*4*Расценки!K21)+(K21*0.03*0.2*4*Расценки!K21)+(L21*0.03*0.15*4*Расценки!K21)+(M21*0.03*0.03*1.2*Расценки!J21)+(N21*0.03*0.03*2.5*Расценки!J21)+(O21*0.03*0.06*2*Расценки!J21)+(P21*0.03*0.06*2.5*Расценки!J21)+(Q21*0.03*0.06*4*Расценки!J21)+(R21*0.03*0.12*1.2*Расценки!K21)+(S21*0.03*0.12*2.5*Расценки!G21)+(V21*Расценки!L21)+(Z21*0.07*0.15*4*Расценки!I21)+(AA21*0.11*0.2*4*Расценки!I21)+(AB21*0.13*0.2*4*Расценки!I21)+Y21</f>
        <v>0</v>
      </c>
    </row>
    <row r="22" customFormat="false" ht="12.8" hidden="false" customHeight="false" outlineLevel="0" collapsed="false">
      <c r="A22" s="25" t="n">
        <v>19</v>
      </c>
      <c r="B22" s="26"/>
      <c r="C22" s="27"/>
      <c r="D22" s="26"/>
      <c r="E22" s="27"/>
      <c r="F22" s="26"/>
      <c r="G22" s="27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7"/>
      <c r="U22" s="27"/>
      <c r="V22" s="28" t="n">
        <f aca="false">T22*0.03*U22*4</f>
        <v>0</v>
      </c>
      <c r="W22" s="29"/>
      <c r="X22" s="27"/>
      <c r="Y22" s="27"/>
      <c r="Z22" s="27"/>
      <c r="AA22" s="27"/>
      <c r="AB22" s="27"/>
      <c r="AC22" s="36"/>
      <c r="AD22" s="36"/>
      <c r="AE22" s="36"/>
      <c r="AF22" s="32" t="n">
        <f aca="false">(C22*0.025*0.1*4)+(D22*0.03*0.1*4)+(E22*0.025*0.2*4)+(F22*0.03*0.12*4)+(G22*0.03*0.15*4)+(H22*0.03*0.2*4)+(I22*0.04*0.15*4)+(J22*0.03*0.12*4)+(K22*0.03*0.2*4)+(L22*0.03*0.15*4)+(M22*0.03*0.03*1.2)+(N22*0.03*0.03*2.5)+(O22*0.03*0.06*2)+(P22*0.03*0.06*2.5)+(Q22*0.03*0.06*4)+(R22*0.03*0.12*1.2)+(S22*0.03*0.12*2.5)+(Z22*0.07*0.15*4)+(AA22*0.11*0.2*4)+(AB22*0.13*0.2*4)</f>
        <v>0</v>
      </c>
      <c r="AG22" s="33" t="n">
        <f aca="false">IF(AF22&lt;=0,0,(B22-V22*1.3)/AF22)</f>
        <v>0</v>
      </c>
      <c r="AH22" s="34" t="n">
        <f aca="false">(C22*0.025*0.1*4*Расценки!G22)+(D22*0.03*0.1*4*Расценки!G22)+(E22*0.025*0.2*4*Расценки!G22)+(F22*0.03*0.12*4*Расценки!G22)+(G22*0.03*0.15*4*Расценки!G22)+(H22*0.03*0.2*4*Расценки!G22)+(I22*0.04*0.15*4*Расценки!H22)+(J22*0.03*0.12*4*Расценки!K22)+(K22*0.03*0.2*4*Расценки!K22)+(L22*0.03*0.15*4*Расценки!K22)+(M22*0.03*0.03*1.2*Расценки!J22)+(N22*0.03*0.03*2.5*Расценки!J22)+(O22*0.03*0.06*2*Расценки!J22)+(P22*0.03*0.06*2.5*Расценки!J22)+(Q22*0.03*0.06*4*Расценки!J22)+(R22*0.03*0.12*1.2*Расценки!K22)+(S22*0.03*0.12*2.5*Расценки!G22)+(V22*Расценки!L22)+(Z22*0.07*0.15*4*Расценки!I22)+(AA22*0.11*0.2*4*Расценки!I22)+(AB22*0.13*0.2*4*Расценки!I22)+Y22</f>
        <v>0</v>
      </c>
    </row>
    <row r="23" customFormat="false" ht="12.8" hidden="false" customHeight="false" outlineLevel="0" collapsed="false">
      <c r="A23" s="25" t="n">
        <v>20</v>
      </c>
      <c r="B23" s="26"/>
      <c r="C23" s="27"/>
      <c r="D23" s="26"/>
      <c r="E23" s="27"/>
      <c r="F23" s="26"/>
      <c r="G23" s="27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7"/>
      <c r="U23" s="27"/>
      <c r="V23" s="28" t="n">
        <f aca="false">T23*0.03*U23*4</f>
        <v>0</v>
      </c>
      <c r="W23" s="29"/>
      <c r="X23" s="27"/>
      <c r="Y23" s="27"/>
      <c r="Z23" s="27"/>
      <c r="AA23" s="27"/>
      <c r="AB23" s="27"/>
      <c r="AC23" s="35"/>
      <c r="AD23" s="35"/>
      <c r="AE23" s="35"/>
      <c r="AF23" s="32" t="n">
        <f aca="false">(C23*0.025*0.1*4)+(D23*0.03*0.1*4)+(E23*0.025*0.2*4)+(F23*0.03*0.12*4)+(G23*0.03*0.15*4)+(H23*0.03*0.2*4)+(I23*0.04*0.15*4)+(J23*0.03*0.12*4)+(K23*0.03*0.2*4)+(L23*0.03*0.15*4)+(M23*0.03*0.03*1.2)+(N23*0.03*0.03*2.5)+(O23*0.03*0.06*2)+(P23*0.03*0.06*2.5)+(Q23*0.03*0.06*4)+(R23*0.03*0.12*1.2)+(S23*0.03*0.12*2.5)+(Z23*0.07*0.15*4)+(AA23*0.11*0.2*4)+(AB23*0.13*0.2*4)</f>
        <v>0</v>
      </c>
      <c r="AG23" s="33" t="n">
        <f aca="false">IF(AF23&lt;=0,0,(B23-V23*1.3)/AF23)</f>
        <v>0</v>
      </c>
      <c r="AH23" s="34" t="n">
        <f aca="false">(C23*0.025*0.1*4*Расценки!G23)+(D23*0.03*0.1*4*Расценки!G23)+(E23*0.025*0.2*4*Расценки!G23)+(F23*0.03*0.12*4*Расценки!G23)+(G23*0.03*0.15*4*Расценки!G23)+(H23*0.03*0.2*4*Расценки!G23)+(I23*0.04*0.15*4*Расценки!H23)+(J23*0.03*0.12*4*Расценки!K23)+(K23*0.03*0.2*4*Расценки!K23)+(L23*0.03*0.15*4*Расценки!K23)+(M23*0.03*0.03*1.2*Расценки!J23)+(N23*0.03*0.03*2.5*Расценки!J23)+(O23*0.03*0.06*2*Расценки!J23)+(P23*0.03*0.06*2.5*Расценки!J23)+(Q23*0.03*0.06*4*Расценки!J23)+(R23*0.03*0.12*1.2*Расценки!K23)+(S23*0.03*0.12*2.5*Расценки!G23)+(V23*Расценки!L23)+(Z23*0.07*0.15*4*Расценки!I23)+(AA23*0.11*0.2*4*Расценки!I23)+(AB23*0.13*0.2*4*Расценки!I23)+Y23</f>
        <v>0</v>
      </c>
    </row>
    <row r="24" customFormat="false" ht="12.8" hidden="false" customHeight="false" outlineLevel="0" collapsed="false">
      <c r="A24" s="25" t="n">
        <v>21</v>
      </c>
      <c r="B24" s="26"/>
      <c r="C24" s="27"/>
      <c r="D24" s="26"/>
      <c r="E24" s="27"/>
      <c r="F24" s="26"/>
      <c r="G24" s="27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7"/>
      <c r="U24" s="27"/>
      <c r="V24" s="28" t="n">
        <f aca="false">T24*0.03*U24*4</f>
        <v>0</v>
      </c>
      <c r="W24" s="29"/>
      <c r="X24" s="27"/>
      <c r="Y24" s="27"/>
      <c r="Z24" s="27"/>
      <c r="AA24" s="27"/>
      <c r="AB24" s="27"/>
      <c r="AC24" s="36"/>
      <c r="AD24" s="36"/>
      <c r="AE24" s="36"/>
      <c r="AF24" s="32" t="n">
        <f aca="false">(C24*0.025*0.1*4)+(D24*0.03*0.1*4)+(E24*0.025*0.2*4)+(F24*0.03*0.12*4)+(G24*0.03*0.15*4)+(H24*0.03*0.2*4)+(I24*0.04*0.15*4)+(J24*0.03*0.12*4)+(K24*0.03*0.2*4)+(L24*0.03*0.15*4)+(M24*0.03*0.03*1.2)+(N24*0.03*0.03*2.5)+(O24*0.03*0.06*2)+(P24*0.03*0.06*2.5)+(Q24*0.03*0.06*4)+(R24*0.03*0.12*1.2)+(S24*0.03*0.12*2.5)+(Z24*0.07*0.15*4)+(AA24*0.11*0.2*4)+(AB24*0.13*0.2*4)</f>
        <v>0</v>
      </c>
      <c r="AG24" s="33" t="n">
        <f aca="false">IF(AF24&lt;=0,0,(B24-V24*1.3)/AF24)</f>
        <v>0</v>
      </c>
      <c r="AH24" s="34" t="n">
        <f aca="false">(C24*0.025*0.1*4*Расценки!G24)+(D24*0.03*0.1*4*Расценки!G24)+(E24*0.025*0.2*4*Расценки!G24)+(F24*0.03*0.12*4*Расценки!G24)+(G24*0.03*0.15*4*Расценки!G24)+(H24*0.03*0.2*4*Расценки!G24)+(I24*0.04*0.15*4*Расценки!H24)+(J24*0.03*0.12*4*Расценки!K24)+(K24*0.03*0.2*4*Расценки!K24)+(L24*0.03*0.15*4*Расценки!K24)+(M24*0.03*0.03*1.2*Расценки!J24)+(N24*0.03*0.03*2.5*Расценки!J24)+(O24*0.03*0.06*2*Расценки!J24)+(P24*0.03*0.06*2.5*Расценки!J24)+(Q24*0.03*0.06*4*Расценки!J24)+(R24*0.03*0.12*1.2*Расценки!K24)+(S24*0.03*0.12*2.5*Расценки!G24)+(V24*Расценки!L24)+(Z24*0.07*0.15*4*Расценки!I24)+(AA24*0.11*0.2*4*Расценки!I24)+(AB24*0.13*0.2*4*Расценки!I24)+Y24</f>
        <v>0</v>
      </c>
    </row>
    <row r="25" customFormat="false" ht="12.8" hidden="false" customHeight="false" outlineLevel="0" collapsed="false">
      <c r="A25" s="25" t="n">
        <v>22</v>
      </c>
      <c r="B25" s="26"/>
      <c r="C25" s="27"/>
      <c r="D25" s="26"/>
      <c r="E25" s="27"/>
      <c r="F25" s="26"/>
      <c r="G25" s="27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7"/>
      <c r="U25" s="27"/>
      <c r="V25" s="28" t="n">
        <f aca="false">T25*0.03*U25*4</f>
        <v>0</v>
      </c>
      <c r="W25" s="29"/>
      <c r="X25" s="27"/>
      <c r="Y25" s="27"/>
      <c r="Z25" s="27"/>
      <c r="AA25" s="27"/>
      <c r="AB25" s="27"/>
      <c r="AC25" s="35"/>
      <c r="AD25" s="35"/>
      <c r="AE25" s="35"/>
      <c r="AF25" s="32" t="n">
        <f aca="false">(C25*0.025*0.1*4)+(D25*0.03*0.1*4)+(E25*0.025*0.2*4)+(F25*0.03*0.12*4)+(G25*0.03*0.15*4)+(H25*0.03*0.2*4)+(I25*0.04*0.15*4)+(J25*0.03*0.12*4)+(K25*0.03*0.2*4)+(L25*0.03*0.15*4)+(M25*0.03*0.03*1.2)+(N25*0.03*0.03*2.5)+(O25*0.03*0.06*2)+(P25*0.03*0.06*2.5)+(Q25*0.03*0.06*4)+(R25*0.03*0.12*1.2)+(S25*0.03*0.12*2.5)+(Z25*0.07*0.15*4)+(AA25*0.11*0.2*4)+(AB25*0.13*0.2*4)</f>
        <v>0</v>
      </c>
      <c r="AG25" s="33" t="n">
        <f aca="false">IF(AF25&lt;=0,0,(B25-V25*1.3)/AF25)</f>
        <v>0</v>
      </c>
      <c r="AH25" s="34" t="n">
        <f aca="false">(C25*0.025*0.1*4*Расценки!G25)+(D25*0.03*0.1*4*Расценки!G25)+(E25*0.025*0.2*4*Расценки!G25)+(F25*0.03*0.12*4*Расценки!G25)+(G25*0.03*0.15*4*Расценки!G25)+(H25*0.03*0.2*4*Расценки!G25)+(I25*0.04*0.15*4*Расценки!H25)+(J25*0.03*0.12*4*Расценки!K25)+(K25*0.03*0.2*4*Расценки!K25)+(L25*0.03*0.15*4*Расценки!K25)+(M25*0.03*0.03*1.2*Расценки!J25)+(N25*0.03*0.03*2.5*Расценки!J25)+(O25*0.03*0.06*2*Расценки!J25)+(P25*0.03*0.06*2.5*Расценки!J25)+(Q25*0.03*0.06*4*Расценки!J25)+(R25*0.03*0.12*1.2*Расценки!K25)+(S25*0.03*0.12*2.5*Расценки!G25)+(V25*Расценки!L25)+(Z25*0.07*0.15*4*Расценки!I25)+(AA25*0.11*0.2*4*Расценки!I25)+(AB25*0.13*0.2*4*Расценки!I25)+Y25</f>
        <v>0</v>
      </c>
    </row>
    <row r="26" customFormat="false" ht="12.8" hidden="false" customHeight="false" outlineLevel="0" collapsed="false">
      <c r="A26" s="25" t="n">
        <v>23</v>
      </c>
      <c r="B26" s="26"/>
      <c r="C26" s="27"/>
      <c r="D26" s="26"/>
      <c r="E26" s="27"/>
      <c r="F26" s="26"/>
      <c r="G26" s="27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7"/>
      <c r="U26" s="27"/>
      <c r="V26" s="28" t="n">
        <f aca="false">T26*0.03*U26*4</f>
        <v>0</v>
      </c>
      <c r="W26" s="29"/>
      <c r="X26" s="27"/>
      <c r="Y26" s="27"/>
      <c r="Z26" s="27"/>
      <c r="AA26" s="27"/>
      <c r="AB26" s="27"/>
      <c r="AC26" s="36"/>
      <c r="AD26" s="36"/>
      <c r="AE26" s="36"/>
      <c r="AF26" s="32" t="n">
        <f aca="false">(C26*0.025*0.1*4)+(D26*0.03*0.1*4)+(E26*0.025*0.2*4)+(F26*0.03*0.12*4)+(G26*0.03*0.15*4)+(H26*0.03*0.2*4)+(I26*0.04*0.15*4)+(J26*0.03*0.12*4)+(K26*0.03*0.2*4)+(L26*0.03*0.15*4)+(M26*0.03*0.03*1.2)+(N26*0.03*0.03*2.5)+(O26*0.03*0.06*2)+(P26*0.03*0.06*2.5)+(Q26*0.03*0.06*4)+(R26*0.03*0.12*1.2)+(S26*0.03*0.12*2.5)+(Z26*0.07*0.15*4)+(AA26*0.11*0.2*4)+(AB26*0.13*0.2*4)</f>
        <v>0</v>
      </c>
      <c r="AG26" s="33" t="n">
        <f aca="false">IF(AF26&lt;=0,0,(B26-V26*1.3)/AF26)</f>
        <v>0</v>
      </c>
      <c r="AH26" s="34" t="n">
        <f aca="false">(C26*0.025*0.1*4*Расценки!G26)+(D26*0.03*0.1*4*Расценки!G26)+(E26*0.025*0.2*4*Расценки!G26)+(F26*0.03*0.12*4*Расценки!G26)+(G26*0.03*0.15*4*Расценки!G26)+(H26*0.03*0.2*4*Расценки!G26)+(I26*0.04*0.15*4*Расценки!H26)+(J26*0.03*0.12*4*Расценки!K26)+(K26*0.03*0.2*4*Расценки!K26)+(L26*0.03*0.15*4*Расценки!K26)+(M26*0.03*0.03*1.2*Расценки!J26)+(N26*0.03*0.03*2.5*Расценки!J26)+(O26*0.03*0.06*2*Расценки!J26)+(P26*0.03*0.06*2.5*Расценки!J26)+(Q26*0.03*0.06*4*Расценки!J26)+(R26*0.03*0.12*1.2*Расценки!K26)+(S26*0.03*0.12*2.5*Расценки!G26)+(V26*Расценки!L26)+(Z26*0.07*0.15*4*Расценки!I26)+(AA26*0.11*0.2*4*Расценки!I26)+(AB26*0.13*0.2*4*Расценки!I26)+Y26</f>
        <v>0</v>
      </c>
    </row>
    <row r="27" customFormat="false" ht="12.8" hidden="false" customHeight="false" outlineLevel="0" collapsed="false">
      <c r="A27" s="25" t="n">
        <v>24</v>
      </c>
      <c r="B27" s="26"/>
      <c r="C27" s="27"/>
      <c r="D27" s="26"/>
      <c r="E27" s="27"/>
      <c r="F27" s="26"/>
      <c r="G27" s="27"/>
      <c r="H27" s="26"/>
      <c r="I27" s="27"/>
      <c r="J27" s="26"/>
      <c r="K27" s="27"/>
      <c r="L27" s="26"/>
      <c r="M27" s="27"/>
      <c r="N27" s="26"/>
      <c r="O27" s="27"/>
      <c r="P27" s="26"/>
      <c r="Q27" s="27"/>
      <c r="R27" s="26"/>
      <c r="S27" s="27"/>
      <c r="T27" s="27"/>
      <c r="U27" s="27"/>
      <c r="V27" s="28" t="n">
        <f aca="false">T27*0.03*U27*4</f>
        <v>0</v>
      </c>
      <c r="W27" s="29"/>
      <c r="X27" s="27"/>
      <c r="Y27" s="27"/>
      <c r="Z27" s="27"/>
      <c r="AA27" s="27"/>
      <c r="AB27" s="27"/>
      <c r="AC27" s="35"/>
      <c r="AD27" s="35"/>
      <c r="AE27" s="35"/>
      <c r="AF27" s="32" t="n">
        <f aca="false">(C27*0.025*0.1*4)+(D27*0.03*0.1*4)+(E27*0.025*0.2*4)+(F27*0.03*0.12*4)+(G27*0.03*0.15*4)+(H27*0.03*0.2*4)+(I27*0.04*0.15*4)+(J27*0.03*0.12*4)+(K27*0.03*0.2*4)+(L27*0.03*0.15*4)+(M27*0.03*0.03*1.2)+(N27*0.03*0.03*2.5)+(O27*0.03*0.06*2)+(P27*0.03*0.06*2.5)+(Q27*0.03*0.06*4)+(R27*0.03*0.12*1.2)+(S27*0.03*0.12*2.5)+(Z27*0.07*0.15*4)+(AA27*0.11*0.2*4)+(AB27*0.13*0.2*4)</f>
        <v>0</v>
      </c>
      <c r="AG27" s="33" t="n">
        <f aca="false">IF(AF27&lt;=0,0,(B27-V27*1.3)/AF27)</f>
        <v>0</v>
      </c>
      <c r="AH27" s="34" t="n">
        <f aca="false">(C27*0.025*0.1*4*Расценки!G27)+(D27*0.03*0.1*4*Расценки!G27)+(E27*0.025*0.2*4*Расценки!G27)+(F27*0.03*0.12*4*Расценки!G27)+(G27*0.03*0.15*4*Расценки!G27)+(H27*0.03*0.2*4*Расценки!G27)+(I27*0.04*0.15*4*Расценки!H27)+(J27*0.03*0.12*4*Расценки!K27)+(K27*0.03*0.2*4*Расценки!K27)+(L27*0.03*0.15*4*Расценки!K27)+(M27*0.03*0.03*1.2*Расценки!J27)+(N27*0.03*0.03*2.5*Расценки!J27)+(O27*0.03*0.06*2*Расценки!J27)+(P27*0.03*0.06*2.5*Расценки!J27)+(Q27*0.03*0.06*4*Расценки!J27)+(R27*0.03*0.12*1.2*Расценки!K27)+(S27*0.03*0.12*2.5*Расценки!G27)+(V27*Расценки!L27)+(Z27*0.07*0.15*4*Расценки!I27)+(AA27*0.11*0.2*4*Расценки!I27)+(AB27*0.13*0.2*4*Расценки!I27)+Y27</f>
        <v>0</v>
      </c>
    </row>
    <row r="28" customFormat="false" ht="12.8" hidden="false" customHeight="false" outlineLevel="0" collapsed="false">
      <c r="A28" s="25" t="n">
        <v>25</v>
      </c>
      <c r="B28" s="26"/>
      <c r="C28" s="27"/>
      <c r="D28" s="26"/>
      <c r="E28" s="27"/>
      <c r="F28" s="26"/>
      <c r="G28" s="27"/>
      <c r="H28" s="26"/>
      <c r="I28" s="27"/>
      <c r="J28" s="26"/>
      <c r="K28" s="27"/>
      <c r="L28" s="26"/>
      <c r="M28" s="27"/>
      <c r="N28" s="26"/>
      <c r="O28" s="27"/>
      <c r="P28" s="26"/>
      <c r="Q28" s="27"/>
      <c r="R28" s="26"/>
      <c r="S28" s="27"/>
      <c r="T28" s="27"/>
      <c r="U28" s="27"/>
      <c r="V28" s="28" t="n">
        <f aca="false">T28*0.03*U28*4</f>
        <v>0</v>
      </c>
      <c r="W28" s="29"/>
      <c r="X28" s="27"/>
      <c r="Y28" s="27"/>
      <c r="Z28" s="27"/>
      <c r="AA28" s="27"/>
      <c r="AB28" s="27"/>
      <c r="AC28" s="36"/>
      <c r="AD28" s="36"/>
      <c r="AE28" s="36"/>
      <c r="AF28" s="32" t="n">
        <f aca="false">(C28*0.025*0.1*4)+(D28*0.03*0.1*4)+(E28*0.025*0.2*4)+(F28*0.03*0.12*4)+(G28*0.03*0.15*4)+(H28*0.03*0.2*4)+(I28*0.04*0.15*4)+(J28*0.03*0.12*4)+(K28*0.03*0.2*4)+(L28*0.03*0.15*4)+(M28*0.03*0.03*1.2)+(N28*0.03*0.03*2.5)+(O28*0.03*0.06*2)+(P28*0.03*0.06*2.5)+(Q28*0.03*0.06*4)+(R28*0.03*0.12*1.2)+(S28*0.03*0.12*2.5)+(Z28*0.07*0.15*4)+(AA28*0.11*0.2*4)+(AB28*0.13*0.2*4)</f>
        <v>0</v>
      </c>
      <c r="AG28" s="33" t="n">
        <f aca="false">IF(AF28&lt;=0,0,(B28-V28*1.3)/AF28)</f>
        <v>0</v>
      </c>
      <c r="AH28" s="34" t="n">
        <f aca="false">(C28*0.025*0.1*4*Расценки!G28)+(D28*0.03*0.1*4*Расценки!G28)+(E28*0.025*0.2*4*Расценки!G28)+(F28*0.03*0.12*4*Расценки!G28)+(G28*0.03*0.15*4*Расценки!G28)+(H28*0.03*0.2*4*Расценки!G28)+(I28*0.04*0.15*4*Расценки!H28)+(J28*0.03*0.12*4*Расценки!K28)+(K28*0.03*0.2*4*Расценки!K28)+(L28*0.03*0.15*4*Расценки!K28)+(M28*0.03*0.03*1.2*Расценки!J28)+(N28*0.03*0.03*2.5*Расценки!J28)+(O28*0.03*0.06*2*Расценки!J28)+(P28*0.03*0.06*2.5*Расценки!J28)+(Q28*0.03*0.06*4*Расценки!J28)+(R28*0.03*0.12*1.2*Расценки!K28)+(S28*0.03*0.12*2.5*Расценки!G28)+(V28*Расценки!L28)+(Z28*0.07*0.15*4*Расценки!I28)+(AA28*0.11*0.2*4*Расценки!I28)+(AB28*0.13*0.2*4*Расценки!I28)+Y28</f>
        <v>0</v>
      </c>
    </row>
    <row r="29" customFormat="false" ht="12.8" hidden="false" customHeight="false" outlineLevel="0" collapsed="false">
      <c r="A29" s="25" t="n">
        <v>26</v>
      </c>
      <c r="B29" s="26"/>
      <c r="C29" s="27"/>
      <c r="D29" s="26"/>
      <c r="E29" s="27"/>
      <c r="F29" s="26"/>
      <c r="G29" s="27"/>
      <c r="H29" s="26"/>
      <c r="I29" s="27"/>
      <c r="J29" s="26"/>
      <c r="K29" s="27"/>
      <c r="L29" s="26"/>
      <c r="M29" s="27"/>
      <c r="N29" s="26"/>
      <c r="O29" s="27"/>
      <c r="P29" s="26"/>
      <c r="Q29" s="27"/>
      <c r="R29" s="26"/>
      <c r="S29" s="27"/>
      <c r="T29" s="27"/>
      <c r="U29" s="27"/>
      <c r="V29" s="28" t="n">
        <f aca="false">T29*0.03*U29*4</f>
        <v>0</v>
      </c>
      <c r="W29" s="29"/>
      <c r="X29" s="27"/>
      <c r="Y29" s="27"/>
      <c r="Z29" s="27"/>
      <c r="AA29" s="27"/>
      <c r="AB29" s="27"/>
      <c r="AC29" s="35"/>
      <c r="AD29" s="35"/>
      <c r="AE29" s="35"/>
      <c r="AF29" s="32" t="n">
        <f aca="false">(C29*0.025*0.1*4)+(D29*0.03*0.1*4)+(E29*0.025*0.2*4)+(F29*0.03*0.12*4)+(G29*0.03*0.15*4)+(H29*0.03*0.2*4)+(I29*0.04*0.15*4)+(J29*0.03*0.12*4)+(K29*0.03*0.2*4)+(L29*0.03*0.15*4)+(M29*0.03*0.03*1.2)+(N29*0.03*0.03*2.5)+(O29*0.03*0.06*2)+(P29*0.03*0.06*2.5)+(Q29*0.03*0.06*4)+(R29*0.03*0.12*1.2)+(S29*0.03*0.12*2.5)+(Z29*0.07*0.15*4)+(AA29*0.11*0.2*4)+(AB29*0.13*0.2*4)</f>
        <v>0</v>
      </c>
      <c r="AG29" s="33" t="n">
        <f aca="false">IF(AF29&lt;=0,0,(B29-V29*1.3)/AF29)</f>
        <v>0</v>
      </c>
      <c r="AH29" s="34" t="n">
        <f aca="false">(C29*0.025*0.1*4*Расценки!G29)+(D29*0.03*0.1*4*Расценки!G29)+(E29*0.025*0.2*4*Расценки!G29)+(F29*0.03*0.12*4*Расценки!G29)+(G29*0.03*0.15*4*Расценки!G29)+(H29*0.03*0.2*4*Расценки!G29)+(I29*0.04*0.15*4*Расценки!H29)+(J29*0.03*0.12*4*Расценки!K29)+(K29*0.03*0.2*4*Расценки!K29)+(L29*0.03*0.15*4*Расценки!K29)+(M29*0.03*0.03*1.2*Расценки!J29)+(N29*0.03*0.03*2.5*Расценки!J29)+(O29*0.03*0.06*2*Расценки!J29)+(P29*0.03*0.06*2.5*Расценки!J29)+(Q29*0.03*0.06*4*Расценки!J29)+(R29*0.03*0.12*1.2*Расценки!K29)+(S29*0.03*0.12*2.5*Расценки!G29)+(V29*Расценки!L29)+(Z29*0.07*0.15*4*Расценки!I29)+(AA29*0.11*0.2*4*Расценки!I29)+(AB29*0.13*0.2*4*Расценки!I29)+Y29</f>
        <v>0</v>
      </c>
    </row>
    <row r="30" customFormat="false" ht="12.8" hidden="false" customHeight="false" outlineLevel="0" collapsed="false">
      <c r="A30" s="25" t="n">
        <v>27</v>
      </c>
      <c r="B30" s="26"/>
      <c r="C30" s="27"/>
      <c r="D30" s="26"/>
      <c r="E30" s="27"/>
      <c r="F30" s="26"/>
      <c r="G30" s="27"/>
      <c r="H30" s="26"/>
      <c r="I30" s="27"/>
      <c r="J30" s="26"/>
      <c r="K30" s="27"/>
      <c r="L30" s="26"/>
      <c r="M30" s="27"/>
      <c r="N30" s="26"/>
      <c r="O30" s="27"/>
      <c r="P30" s="26"/>
      <c r="Q30" s="27"/>
      <c r="R30" s="26"/>
      <c r="S30" s="27"/>
      <c r="T30" s="27"/>
      <c r="U30" s="27"/>
      <c r="V30" s="28" t="n">
        <f aca="false">T30*0.03*U30*4</f>
        <v>0</v>
      </c>
      <c r="W30" s="29"/>
      <c r="X30" s="27"/>
      <c r="Y30" s="27"/>
      <c r="Z30" s="27"/>
      <c r="AA30" s="27"/>
      <c r="AB30" s="27"/>
      <c r="AC30" s="36"/>
      <c r="AD30" s="36"/>
      <c r="AE30" s="36"/>
      <c r="AF30" s="32" t="n">
        <f aca="false">(C30*0.025*0.1*4)+(D30*0.03*0.1*4)+(E30*0.025*0.2*4)+(F30*0.03*0.12*4)+(G30*0.03*0.15*4)+(H30*0.03*0.2*4)+(I30*0.04*0.15*4)+(J30*0.03*0.12*4)+(K30*0.03*0.2*4)+(L30*0.03*0.15*4)+(M30*0.03*0.03*1.2)+(N30*0.03*0.03*2.5)+(O30*0.03*0.06*2)+(P30*0.03*0.06*2.5)+(Q30*0.03*0.06*4)+(R30*0.03*0.12*1.2)+(S30*0.03*0.12*2.5)+(Z30*0.07*0.15*4)+(AA30*0.11*0.2*4)+(AB30*0.13*0.2*4)</f>
        <v>0</v>
      </c>
      <c r="AG30" s="33" t="n">
        <f aca="false">IF(AF30&lt;=0,0,(B30-V30*1.3)/AF30)</f>
        <v>0</v>
      </c>
      <c r="AH30" s="34" t="n">
        <f aca="false">(C30*0.025*0.1*4*Расценки!G30)+(D30*0.03*0.1*4*Расценки!G30)+(E30*0.025*0.2*4*Расценки!G30)+(F30*0.03*0.12*4*Расценки!G30)+(G30*0.03*0.15*4*Расценки!G30)+(H30*0.03*0.2*4*Расценки!G30)+(I30*0.04*0.15*4*Расценки!H30)+(J30*0.03*0.12*4*Расценки!K30)+(K30*0.03*0.2*4*Расценки!K30)+(L30*0.03*0.15*4*Расценки!K30)+(M30*0.03*0.03*1.2*Расценки!J30)+(N30*0.03*0.03*2.5*Расценки!J30)+(O30*0.03*0.06*2*Расценки!J30)+(P30*0.03*0.06*2.5*Расценки!J30)+(Q30*0.03*0.06*4*Расценки!J30)+(R30*0.03*0.12*1.2*Расценки!K30)+(S30*0.03*0.12*2.5*Расценки!G30)+(V30*Расценки!L30)+(Z30*0.07*0.15*4*Расценки!I30)+(AA30*0.11*0.2*4*Расценки!I30)+(AB30*0.13*0.2*4*Расценки!I30)+Y30</f>
        <v>0</v>
      </c>
    </row>
    <row r="31" customFormat="false" ht="12.8" hidden="false" customHeight="false" outlineLevel="0" collapsed="false">
      <c r="A31" s="25" t="n">
        <v>28</v>
      </c>
      <c r="B31" s="26"/>
      <c r="C31" s="27"/>
      <c r="D31" s="26"/>
      <c r="E31" s="27"/>
      <c r="F31" s="26"/>
      <c r="G31" s="27"/>
      <c r="H31" s="26"/>
      <c r="I31" s="27"/>
      <c r="J31" s="26"/>
      <c r="K31" s="27"/>
      <c r="L31" s="26"/>
      <c r="M31" s="27"/>
      <c r="N31" s="26"/>
      <c r="O31" s="27"/>
      <c r="P31" s="26"/>
      <c r="Q31" s="27"/>
      <c r="R31" s="26"/>
      <c r="S31" s="27"/>
      <c r="T31" s="27"/>
      <c r="U31" s="27"/>
      <c r="V31" s="28" t="n">
        <f aca="false">T31*0.03*U31*4</f>
        <v>0</v>
      </c>
      <c r="W31" s="29"/>
      <c r="X31" s="27"/>
      <c r="Y31" s="27"/>
      <c r="Z31" s="27"/>
      <c r="AA31" s="27"/>
      <c r="AB31" s="27"/>
      <c r="AC31" s="35"/>
      <c r="AD31" s="35"/>
      <c r="AE31" s="35"/>
      <c r="AF31" s="32" t="n">
        <f aca="false">(C31*0.025*0.1*4)+(D31*0.03*0.1*4)+(E31*0.025*0.2*4)+(F31*0.03*0.12*4)+(G31*0.03*0.15*4)+(H31*0.03*0.2*4)+(I31*0.04*0.15*4)+(J31*0.03*0.12*4)+(K31*0.03*0.2*4)+(L31*0.03*0.15*4)+(M31*0.03*0.03*1.2)+(N31*0.03*0.03*2.5)+(O31*0.03*0.06*2)+(P31*0.03*0.06*2.5)+(Q31*0.03*0.06*4)+(R31*0.03*0.12*1.2)+(S31*0.03*0.12*2.5)+(Z31*0.07*0.15*4)+(AA31*0.11*0.2*4)+(AB31*0.13*0.2*4)</f>
        <v>0</v>
      </c>
      <c r="AG31" s="33" t="n">
        <f aca="false">IF(AF31&lt;=0,0,(B31-V31*1.3)/AF31)</f>
        <v>0</v>
      </c>
      <c r="AH31" s="34" t="n">
        <f aca="false">(C31*0.025*0.1*4*Расценки!G31)+(D31*0.03*0.1*4*Расценки!G31)+(E31*0.025*0.2*4*Расценки!G31)+(F31*0.03*0.12*4*Расценки!G31)+(G31*0.03*0.15*4*Расценки!G31)+(H31*0.03*0.2*4*Расценки!G31)+(I31*0.04*0.15*4*Расценки!H31)+(J31*0.03*0.12*4*Расценки!K31)+(K31*0.03*0.2*4*Расценки!K31)+(L31*0.03*0.15*4*Расценки!K31)+(M31*0.03*0.03*1.2*Расценки!J31)+(N31*0.03*0.03*2.5*Расценки!J31)+(O31*0.03*0.06*2*Расценки!J31)+(P31*0.03*0.06*2.5*Расценки!J31)+(Q31*0.03*0.06*4*Расценки!J31)+(R31*0.03*0.12*1.2*Расценки!K31)+(S31*0.03*0.12*2.5*Расценки!G31)+(V31*Расценки!L31)+(Z31*0.07*0.15*4*Расценки!I31)+(AA31*0.11*0.2*4*Расценки!I31)+(AB31*0.13*0.2*4*Расценки!I31)+Y31</f>
        <v>0</v>
      </c>
    </row>
    <row r="32" customFormat="false" ht="12.8" hidden="false" customHeight="false" outlineLevel="0" collapsed="false">
      <c r="A32" s="25" t="n">
        <v>29</v>
      </c>
      <c r="B32" s="26"/>
      <c r="C32" s="27"/>
      <c r="D32" s="26"/>
      <c r="E32" s="27"/>
      <c r="F32" s="26"/>
      <c r="G32" s="27"/>
      <c r="H32" s="26"/>
      <c r="I32" s="27"/>
      <c r="J32" s="26"/>
      <c r="K32" s="27"/>
      <c r="L32" s="26"/>
      <c r="M32" s="27"/>
      <c r="N32" s="26"/>
      <c r="O32" s="27"/>
      <c r="P32" s="26"/>
      <c r="Q32" s="27"/>
      <c r="R32" s="26"/>
      <c r="S32" s="27"/>
      <c r="T32" s="27"/>
      <c r="U32" s="27"/>
      <c r="V32" s="28" t="n">
        <f aca="false">T32*0.03*U32*4</f>
        <v>0</v>
      </c>
      <c r="W32" s="29"/>
      <c r="X32" s="27"/>
      <c r="Y32" s="27"/>
      <c r="Z32" s="27"/>
      <c r="AA32" s="27"/>
      <c r="AB32" s="27"/>
      <c r="AC32" s="36"/>
      <c r="AD32" s="36"/>
      <c r="AE32" s="36"/>
      <c r="AF32" s="32" t="n">
        <f aca="false">(C32*0.025*0.1*4)+(D32*0.03*0.1*4)+(E32*0.025*0.2*4)+(F32*0.03*0.12*4)+(G32*0.03*0.15*4)+(H32*0.03*0.2*4)+(I32*0.04*0.15*4)+(J32*0.03*0.12*4)+(K32*0.03*0.2*4)+(L32*0.03*0.15*4)+(M32*0.03*0.03*1.2)+(N32*0.03*0.03*2.5)+(O32*0.03*0.06*2)+(P32*0.03*0.06*2.5)+(Q32*0.03*0.06*4)+(R32*0.03*0.12*1.2)+(S32*0.03*0.12*2.5)+(Z32*0.07*0.15*4)+(AA32*0.11*0.2*4)+(AB32*0.13*0.2*4)</f>
        <v>0</v>
      </c>
      <c r="AG32" s="33" t="n">
        <f aca="false">IF(AF32&lt;=0,0,(B32-V32*1.3)/AF32)</f>
        <v>0</v>
      </c>
      <c r="AH32" s="34" t="n">
        <f aca="false">(C32*0.025*0.1*4*Расценки!G32)+(D32*0.03*0.1*4*Расценки!G32)+(E32*0.025*0.2*4*Расценки!G32)+(F32*0.03*0.12*4*Расценки!G32)+(G32*0.03*0.15*4*Расценки!G32)+(H32*0.03*0.2*4*Расценки!G32)+(I32*0.04*0.15*4*Расценки!H32)+(J32*0.03*0.12*4*Расценки!K32)+(K32*0.03*0.2*4*Расценки!K32)+(L32*0.03*0.15*4*Расценки!K32)+(M32*0.03*0.03*1.2*Расценки!J32)+(N32*0.03*0.03*2.5*Расценки!J32)+(O32*0.03*0.06*2*Расценки!J32)+(P32*0.03*0.06*2.5*Расценки!J32)+(Q32*0.03*0.06*4*Расценки!J32)+(R32*0.03*0.12*1.2*Расценки!K32)+(S32*0.03*0.12*2.5*Расценки!G32)+(V32*Расценки!L32)+(Z32*0.07*0.15*4*Расценки!I32)+(AA32*0.11*0.2*4*Расценки!I32)+(AB32*0.13*0.2*4*Расценки!I32)+Y32</f>
        <v>0</v>
      </c>
    </row>
    <row r="33" customFormat="false" ht="12.8" hidden="false" customHeight="false" outlineLevel="0" collapsed="false">
      <c r="A33" s="25" t="n">
        <v>30</v>
      </c>
      <c r="B33" s="26"/>
      <c r="C33" s="27"/>
      <c r="D33" s="26"/>
      <c r="E33" s="27"/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26"/>
      <c r="Q33" s="27"/>
      <c r="R33" s="26"/>
      <c r="S33" s="27"/>
      <c r="T33" s="27"/>
      <c r="U33" s="27"/>
      <c r="V33" s="28" t="n">
        <f aca="false">T33*0.03*U33*4</f>
        <v>0</v>
      </c>
      <c r="W33" s="29"/>
      <c r="X33" s="27"/>
      <c r="Y33" s="27"/>
      <c r="Z33" s="27"/>
      <c r="AA33" s="27"/>
      <c r="AB33" s="27"/>
      <c r="AC33" s="35"/>
      <c r="AD33" s="35"/>
      <c r="AE33" s="35"/>
      <c r="AF33" s="32" t="n">
        <f aca="false">(C33*0.025*0.1*4)+(D33*0.03*0.1*4)+(E33*0.025*0.2*4)+(F33*0.03*0.12*4)+(G33*0.03*0.15*4)+(H33*0.03*0.2*4)+(I33*0.04*0.15*4)+(J33*0.03*0.12*4)+(K33*0.03*0.2*4)+(L33*0.03*0.15*4)+(M33*0.03*0.03*1.2)+(N33*0.03*0.03*2.5)+(O33*0.03*0.06*2)+(P33*0.03*0.06*2.5)+(Q33*0.03*0.06*4)+(R33*0.03*0.12*1.2)+(S33*0.03*0.12*2.5)+(Z33*0.07*0.15*4)+(AA33*0.11*0.2*4)+(AB33*0.13*0.2*4)</f>
        <v>0</v>
      </c>
      <c r="AG33" s="33" t="n">
        <f aca="false">IF(AF33&lt;=0,0,(B33-V33*1.3)/AF33)</f>
        <v>0</v>
      </c>
      <c r="AH33" s="34" t="n">
        <f aca="false">(C33*0.025*0.1*4*Расценки!G33)+(D33*0.03*0.1*4*Расценки!G33)+(E33*0.025*0.2*4*Расценки!G33)+(F33*0.03*0.12*4*Расценки!G33)+(G33*0.03*0.15*4*Расценки!G33)+(H33*0.03*0.2*4*Расценки!G33)+(I33*0.04*0.15*4*Расценки!H33)+(J33*0.03*0.12*4*Расценки!K33)+(K33*0.03*0.2*4*Расценки!K33)+(L33*0.03*0.15*4*Расценки!K33)+(M33*0.03*0.03*1.2*Расценки!J33)+(N33*0.03*0.03*2.5*Расценки!J33)+(O33*0.03*0.06*2*Расценки!J33)+(P33*0.03*0.06*2.5*Расценки!J33)+(Q33*0.03*0.06*4*Расценки!J33)+(R33*0.03*0.12*1.2*Расценки!K33)+(S33*0.03*0.12*2.5*Расценки!G33)+(V33*Расценки!L33)+(Z33*0.07*0.15*4*Расценки!I33)+(AA33*0.11*0.2*4*Расценки!I33)+(AB33*0.13*0.2*4*Расценки!I33)+Y33</f>
        <v>0</v>
      </c>
    </row>
    <row r="34" customFormat="false" ht="12.8" hidden="false" customHeight="false" outlineLevel="0" collapsed="false">
      <c r="A34" s="25" t="n">
        <v>31</v>
      </c>
      <c r="B34" s="26"/>
      <c r="C34" s="27"/>
      <c r="D34" s="26"/>
      <c r="E34" s="27"/>
      <c r="F34" s="26"/>
      <c r="G34" s="27"/>
      <c r="H34" s="26"/>
      <c r="I34" s="27"/>
      <c r="J34" s="26"/>
      <c r="K34" s="27"/>
      <c r="L34" s="26"/>
      <c r="M34" s="27"/>
      <c r="N34" s="26"/>
      <c r="O34" s="27"/>
      <c r="P34" s="26"/>
      <c r="Q34" s="27"/>
      <c r="R34" s="26"/>
      <c r="S34" s="27"/>
      <c r="T34" s="27"/>
      <c r="U34" s="27"/>
      <c r="V34" s="28" t="n">
        <f aca="false">T34*0.03*U34*4</f>
        <v>0</v>
      </c>
      <c r="W34" s="29"/>
      <c r="X34" s="27"/>
      <c r="Y34" s="27"/>
      <c r="Z34" s="27"/>
      <c r="AA34" s="27"/>
      <c r="AB34" s="27"/>
      <c r="AC34" s="36"/>
      <c r="AD34" s="36"/>
      <c r="AE34" s="36"/>
      <c r="AF34" s="32" t="n">
        <f aca="false">(C34*0.025*0.1*4)+(D34*0.03*0.1*4)+(E34*0.025*0.2*4)+(F34*0.03*0.12*4)+(G34*0.03*0.15*4)+(H34*0.03*0.2*4)+(I34*0.04*0.15*4)+(J34*0.03*0.12*4)+(K34*0.03*0.2*4)+(L34*0.03*0.15*4)+(M34*0.03*0.03*1.2)+(N34*0.03*0.03*2.5)+(O34*0.03*0.06*2)+(P34*0.03*0.06*2.5)+(Q34*0.03*0.06*4)+(R34*0.03*0.12*1.2)+(S34*0.03*0.12*2.5)+(Z34*0.07*0.15*4)+(AA34*0.11*0.2*4)+(AB34*0.13*0.2*4)</f>
        <v>0</v>
      </c>
      <c r="AG34" s="33" t="n">
        <f aca="false">IF(AF34&lt;=0,0,(B34-V34*1.3)/AF34)</f>
        <v>0</v>
      </c>
      <c r="AH34" s="34" t="n">
        <f aca="false">(C34*0.025*0.1*4*Расценки!G34)+(D34*0.03*0.1*4*Расценки!G34)+(E34*0.025*0.2*4*Расценки!G34)+(F34*0.03*0.12*4*Расценки!G34)+(G34*0.03*0.15*4*Расценки!G34)+(H34*0.03*0.2*4*Расценки!G34)+(I34*0.04*0.15*4*Расценки!H34)+(J34*0.03*0.12*4*Расценки!K34)+(K34*0.03*0.2*4*Расценки!K34)+(L34*0.03*0.15*4*Расценки!K34)+(M34*0.03*0.03*1.2*Расценки!J34)+(N34*0.03*0.03*2.5*Расценки!J34)+(O34*0.03*0.06*2*Расценки!J34)+(P34*0.03*0.06*2.5*Расценки!J34)+(Q34*0.03*0.06*4*Расценки!J34)+(R34*0.03*0.12*1.2*Расценки!K34)+(S34*0.03*0.12*2.5*Расценки!G34)+(V34*Расценки!L34)+(Z34*0.07*0.15*4*Расценки!I34)+(AA34*0.11*0.2*4*Расценки!I34)+(AB34*0.13*0.2*4*Расценки!I34)+Y34</f>
        <v>0</v>
      </c>
    </row>
    <row r="35" customFormat="false" ht="12.8" hidden="false" customHeight="false" outlineLevel="0" collapsed="false">
      <c r="A35" s="37" t="s">
        <v>13</v>
      </c>
      <c r="B35" s="38" t="s">
        <v>41</v>
      </c>
      <c r="C35" s="39" t="n">
        <f aca="false">SUM(C4:C34)</f>
        <v>0</v>
      </c>
      <c r="D35" s="39" t="n">
        <f aca="false">SUM(D4:D34)</f>
        <v>0</v>
      </c>
      <c r="E35" s="39" t="n">
        <f aca="false">SUM(E4:E34)</f>
        <v>0</v>
      </c>
      <c r="F35" s="39" t="n">
        <f aca="false">SUM(F4:F34)</f>
        <v>0</v>
      </c>
      <c r="G35" s="39" t="n">
        <f aca="false">SUM(G4:G34)</f>
        <v>0</v>
      </c>
      <c r="H35" s="39" t="n">
        <f aca="false">SUM(H4:H34)</f>
        <v>0</v>
      </c>
      <c r="I35" s="39" t="n">
        <f aca="false">SUM(I4:I34)</f>
        <v>0</v>
      </c>
      <c r="J35" s="39" t="n">
        <f aca="false">SUM(J4:J34)</f>
        <v>0</v>
      </c>
      <c r="K35" s="39" t="n">
        <f aca="false">SUM(K4:K34)</f>
        <v>0</v>
      </c>
      <c r="L35" s="39" t="n">
        <f aca="false">SUM(L4:L34)</f>
        <v>0</v>
      </c>
      <c r="M35" s="39" t="n">
        <f aca="false">SUM(M4:M34)</f>
        <v>0</v>
      </c>
      <c r="N35" s="39" t="n">
        <f aca="false">SUM(N4:N34)</f>
        <v>0</v>
      </c>
      <c r="O35" s="39" t="n">
        <f aca="false">SUM(O4:O34)</f>
        <v>0</v>
      </c>
      <c r="P35" s="39" t="n">
        <f aca="false">SUM(P4:P34)</f>
        <v>0</v>
      </c>
      <c r="Q35" s="39" t="n">
        <f aca="false">SUM(Q4:Q34)</f>
        <v>0</v>
      </c>
      <c r="R35" s="39" t="n">
        <f aca="false">SUM(R4:R34)</f>
        <v>0</v>
      </c>
      <c r="S35" s="39" t="n">
        <f aca="false">SUM(S4:S34)</f>
        <v>0</v>
      </c>
      <c r="T35" s="39" t="n">
        <f aca="false">SUM(T4:T34)</f>
        <v>0</v>
      </c>
      <c r="U35" s="39"/>
      <c r="V35" s="39"/>
      <c r="W35" s="39"/>
      <c r="X35" s="39"/>
      <c r="Y35" s="39"/>
      <c r="Z35" s="39" t="n">
        <f aca="false">SUM(Z4:Z34)</f>
        <v>0</v>
      </c>
      <c r="AA35" s="39" t="n">
        <f aca="false">SUM(AA4:AA34)</f>
        <v>0</v>
      </c>
      <c r="AB35" s="39" t="n">
        <f aca="false">SUM(AB4:AB34)</f>
        <v>0</v>
      </c>
      <c r="AC35" s="40"/>
      <c r="AD35" s="40"/>
      <c r="AE35" s="40"/>
      <c r="AF35" s="41" t="n">
        <f aca="false">SUM(AF4:AF34)</f>
        <v>0</v>
      </c>
      <c r="AG35" s="42"/>
      <c r="AH35" s="43" t="n">
        <f aca="false">SUM(AH4:AH34)</f>
        <v>0</v>
      </c>
    </row>
    <row r="36" customFormat="false" ht="12.8" hidden="false" customHeight="false" outlineLevel="0" collapsed="false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40"/>
      <c r="AE36" s="40"/>
      <c r="AF36" s="41"/>
      <c r="AG36" s="41"/>
      <c r="AH36" s="43"/>
    </row>
    <row r="37" customFormat="false" ht="12.8" hidden="false" customHeight="false" outlineLevel="0" collapsed="false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0"/>
      <c r="AD37" s="40"/>
      <c r="AE37" s="40"/>
      <c r="AF37" s="41"/>
      <c r="AG37" s="41"/>
      <c r="AH37" s="43"/>
    </row>
    <row r="38" customFormat="false" ht="12.8" hidden="false" customHeight="false" outlineLevel="0" collapsed="false">
      <c r="A38" s="44" t="s">
        <v>42</v>
      </c>
      <c r="B38" s="45" t="n">
        <f aca="false">SUM(B4:B34)</f>
        <v>0</v>
      </c>
      <c r="C38" s="46" t="n">
        <f aca="false">0.025*0.1*4*C35</f>
        <v>0</v>
      </c>
      <c r="D38" s="46" t="n">
        <f aca="false">0.03*0.1*4*D35</f>
        <v>0</v>
      </c>
      <c r="E38" s="46" t="n">
        <f aca="false">0.025*0.2*4*E35</f>
        <v>0</v>
      </c>
      <c r="F38" s="46" t="n">
        <f aca="false">0.03*0.12*4*F35</f>
        <v>0</v>
      </c>
      <c r="G38" s="46" t="n">
        <f aca="false">0.03*0.15*4*G35</f>
        <v>0</v>
      </c>
      <c r="H38" s="46" t="n">
        <f aca="false">0.03*0.2*4*H35</f>
        <v>0</v>
      </c>
      <c r="I38" s="46" t="n">
        <f aca="false">0.04*0.15*4*I35</f>
        <v>0</v>
      </c>
      <c r="J38" s="46" t="n">
        <f aca="false">0.03*0.12*4*J35</f>
        <v>0</v>
      </c>
      <c r="K38" s="46" t="n">
        <f aca="false">0.03*0.2*4*K35</f>
        <v>0</v>
      </c>
      <c r="L38" s="46" t="n">
        <f aca="false">0.03*0.15*4*L35</f>
        <v>0</v>
      </c>
      <c r="M38" s="46" t="n">
        <f aca="false">0.03*0.03*1.2*M35</f>
        <v>0</v>
      </c>
      <c r="N38" s="46" t="n">
        <f aca="false">0.03*0.03*2.5*N35</f>
        <v>0</v>
      </c>
      <c r="O38" s="46" t="n">
        <f aca="false">0.03*0.06*2*O35</f>
        <v>0</v>
      </c>
      <c r="P38" s="46" t="n">
        <f aca="false">0.03*0.06*2.5*P35</f>
        <v>0</v>
      </c>
      <c r="Q38" s="46" t="n">
        <f aca="false">0.03*0.06*4*Q35</f>
        <v>0</v>
      </c>
      <c r="R38" s="46" t="n">
        <f aca="false">0.03*0.12*1.2*R35</f>
        <v>0</v>
      </c>
      <c r="S38" s="46" t="n">
        <f aca="false">0.03*0.12*2.5*S35</f>
        <v>0</v>
      </c>
      <c r="T38" s="46" t="n">
        <f aca="false">SUM(V4:V34)</f>
        <v>0</v>
      </c>
      <c r="U38" s="46"/>
      <c r="V38" s="46"/>
      <c r="W38" s="46" t="n">
        <f aca="false">SUM(X4:X34)</f>
        <v>0</v>
      </c>
      <c r="X38" s="46" t="n">
        <f aca="false">SUM(Y4:Y34)</f>
        <v>0</v>
      </c>
      <c r="Y38" s="46" t="e">
        <f aca="false">SUM(#REF!)</f>
        <v>#REF!</v>
      </c>
      <c r="Z38" s="46" t="n">
        <f aca="false">Z35*0.07*0.15*4</f>
        <v>0</v>
      </c>
      <c r="AA38" s="46" t="n">
        <f aca="false">AA35*0.11*0.2*4</f>
        <v>0</v>
      </c>
      <c r="AB38" s="46" t="n">
        <f aca="false">AB35*0.13*0.2*4</f>
        <v>0</v>
      </c>
      <c r="AC38" s="40"/>
      <c r="AD38" s="40"/>
      <c r="AE38" s="40"/>
      <c r="AF38" s="41"/>
      <c r="AG38" s="41"/>
      <c r="AH38" s="43"/>
    </row>
    <row r="39" customFormat="false" ht="12.8" hidden="false" customHeight="false" outlineLevel="0" collapsed="false">
      <c r="A39" s="44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0"/>
      <c r="AD39" s="40"/>
      <c r="AE39" s="40"/>
      <c r="AF39" s="41"/>
      <c r="AG39" s="41"/>
      <c r="AH39" s="43"/>
    </row>
    <row r="40" customFormat="false" ht="12.8" hidden="false" customHeight="false" outlineLevel="0" collapsed="false">
      <c r="A40" s="44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0"/>
      <c r="AD40" s="40"/>
      <c r="AE40" s="40"/>
      <c r="AF40" s="41"/>
      <c r="AG40" s="41"/>
      <c r="AH40" s="43"/>
    </row>
    <row r="41" customFormat="false" ht="12.8" hidden="false" customHeight="false" outlineLevel="0" collapsed="false">
      <c r="A41" s="47" t="s">
        <v>43</v>
      </c>
      <c r="B41" s="48" t="n">
        <f aca="false">AC41</f>
        <v>0</v>
      </c>
      <c r="C41" s="49" t="n">
        <f aca="false">C38*Расценки!C5</f>
        <v>0</v>
      </c>
      <c r="D41" s="49" t="n">
        <f aca="false">D38*Расценки!C5</f>
        <v>0</v>
      </c>
      <c r="E41" s="49" t="n">
        <f aca="false">E38*Расценки!C5</f>
        <v>0</v>
      </c>
      <c r="F41" s="49" t="n">
        <f aca="false">F38*Расценки!C5</f>
        <v>0</v>
      </c>
      <c r="G41" s="49" t="n">
        <f aca="false">G38*Расценки!C5</f>
        <v>0</v>
      </c>
      <c r="H41" s="49" t="n">
        <f aca="false">H38*Расценки!C5</f>
        <v>0</v>
      </c>
      <c r="I41" s="49" t="n">
        <f aca="false">I38*Расценки!C6</f>
        <v>0</v>
      </c>
      <c r="J41" s="49" t="n">
        <f aca="false">J38*Расценки!C10</f>
        <v>0</v>
      </c>
      <c r="K41" s="49" t="n">
        <f aca="false">K38*Расценки!C10</f>
        <v>0</v>
      </c>
      <c r="L41" s="49" t="n">
        <f aca="false">L38*Расценки!C10</f>
        <v>0</v>
      </c>
      <c r="M41" s="49" t="n">
        <f aca="false">M38*Расценки!C7</f>
        <v>0</v>
      </c>
      <c r="N41" s="49" t="n">
        <f aca="false">N38*Расценки!C7</f>
        <v>0</v>
      </c>
      <c r="O41" s="49" t="n">
        <f aca="false">O38*Расценки!C7</f>
        <v>0</v>
      </c>
      <c r="P41" s="49" t="n">
        <f aca="false">P38*Расценки!C7</f>
        <v>0</v>
      </c>
      <c r="Q41" s="49" t="n">
        <f aca="false">Q38*Расценки!C7</f>
        <v>0</v>
      </c>
      <c r="R41" s="49" t="n">
        <f aca="false">R38*Расценки!C10</f>
        <v>0</v>
      </c>
      <c r="S41" s="49" t="n">
        <f aca="false">S38*Расценки!C5</f>
        <v>0</v>
      </c>
      <c r="T41" s="49" t="n">
        <f aca="false">T38*Расценки!C14</f>
        <v>0</v>
      </c>
      <c r="U41" s="49"/>
      <c r="V41" s="49"/>
      <c r="W41" s="49" t="n">
        <f aca="false">SUM(Y4:Y34)</f>
        <v>0</v>
      </c>
      <c r="X41" s="49"/>
      <c r="Y41" s="49"/>
      <c r="Z41" s="49" t="n">
        <f aca="false">Z38*Расценки!C8</f>
        <v>0</v>
      </c>
      <c r="AA41" s="49" t="n">
        <f aca="false">AA38*Расценки!C8</f>
        <v>0</v>
      </c>
      <c r="AB41" s="49" t="n">
        <f aca="false">AB38*Расценки!C8</f>
        <v>0</v>
      </c>
      <c r="AC41" s="50" t="n">
        <f aca="false">SUM(C41:AB41)</f>
        <v>0</v>
      </c>
      <c r="AD41" s="50"/>
      <c r="AE41" s="50"/>
      <c r="AF41" s="51"/>
      <c r="AG41" s="51"/>
      <c r="AH41" s="51"/>
    </row>
    <row r="42" customFormat="false" ht="12.8" hidden="false" customHeight="false" outlineLevel="0" collapsed="false">
      <c r="A42" s="47"/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50"/>
      <c r="AD42" s="50"/>
      <c r="AE42" s="50"/>
      <c r="AF42" s="51"/>
      <c r="AG42" s="51"/>
      <c r="AH42" s="51"/>
    </row>
    <row r="43" customFormat="false" ht="12.8" hidden="false" customHeight="false" outlineLevel="0" collapsed="false">
      <c r="A43" s="47"/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50"/>
      <c r="AD43" s="50"/>
      <c r="AE43" s="50"/>
      <c r="AF43" s="51"/>
      <c r="AG43" s="51"/>
      <c r="AH43" s="51"/>
    </row>
    <row r="52" customFormat="false" ht="12.8" hidden="false" customHeight="false" outlineLevel="0" collapsed="false">
      <c r="E52" s="0" t="s">
        <v>44</v>
      </c>
      <c r="AA52" s="52"/>
    </row>
  </sheetData>
  <sheetProtection sheet="true" password="9ef4" objects="true" scenarios="true"/>
  <mergeCells count="125">
    <mergeCell ref="A1:A3"/>
    <mergeCell ref="B1:B3"/>
    <mergeCell ref="C1:I2"/>
    <mergeCell ref="J1:L2"/>
    <mergeCell ref="M1:Q2"/>
    <mergeCell ref="R1:S2"/>
    <mergeCell ref="T1:V1"/>
    <mergeCell ref="W1:Y1"/>
    <mergeCell ref="Z1:AB2"/>
    <mergeCell ref="AC1:AE2"/>
    <mergeCell ref="AF1:AF3"/>
    <mergeCell ref="AG1:AG3"/>
    <mergeCell ref="AH1:AH3"/>
    <mergeCell ref="W2:W3"/>
    <mergeCell ref="X2:X3"/>
    <mergeCell ref="Y2:Y3"/>
    <mergeCell ref="T3:V3"/>
    <mergeCell ref="AC4:AC6"/>
    <mergeCell ref="AD4:AD6"/>
    <mergeCell ref="AE4:AE6"/>
    <mergeCell ref="AC7:AE7"/>
    <mergeCell ref="AC8:AE8"/>
    <mergeCell ref="AC9:AE9"/>
    <mergeCell ref="AC10:AE10"/>
    <mergeCell ref="AC11:AE11"/>
    <mergeCell ref="AC12:AE12"/>
    <mergeCell ref="AC13:AE13"/>
    <mergeCell ref="AC14:AE14"/>
    <mergeCell ref="AC15:AE15"/>
    <mergeCell ref="AC16:AE16"/>
    <mergeCell ref="AC17:AE17"/>
    <mergeCell ref="AC18:AE18"/>
    <mergeCell ref="AC19:AE19"/>
    <mergeCell ref="AC20:AE20"/>
    <mergeCell ref="AC21:AE21"/>
    <mergeCell ref="AC22:AE22"/>
    <mergeCell ref="AC23:AE23"/>
    <mergeCell ref="AC24:AE24"/>
    <mergeCell ref="AC25:AE25"/>
    <mergeCell ref="AC26:AE26"/>
    <mergeCell ref="AC27:AE27"/>
    <mergeCell ref="AC28:AE28"/>
    <mergeCell ref="AC29:AE29"/>
    <mergeCell ref="AC30:AE30"/>
    <mergeCell ref="AC31:AE31"/>
    <mergeCell ref="AC32:AE32"/>
    <mergeCell ref="AC33:AE33"/>
    <mergeCell ref="AC34:AE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P35:P37"/>
    <mergeCell ref="Q35:Q37"/>
    <mergeCell ref="R35:R37"/>
    <mergeCell ref="S35:S37"/>
    <mergeCell ref="T35:V37"/>
    <mergeCell ref="W35:Y37"/>
    <mergeCell ref="Z35:Z37"/>
    <mergeCell ref="AA35:AA37"/>
    <mergeCell ref="AB35:AB37"/>
    <mergeCell ref="AC35:AE40"/>
    <mergeCell ref="AF35:AF40"/>
    <mergeCell ref="AG35:AG40"/>
    <mergeCell ref="AH35:AH40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O38:O40"/>
    <mergeCell ref="P38:P40"/>
    <mergeCell ref="Q38:Q40"/>
    <mergeCell ref="R38:R40"/>
    <mergeCell ref="S38:S40"/>
    <mergeCell ref="T38:V40"/>
    <mergeCell ref="W38:Y40"/>
    <mergeCell ref="Z38:Z40"/>
    <mergeCell ref="AA38:AA40"/>
    <mergeCell ref="AB38:AB40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  <mergeCell ref="J41:J43"/>
    <mergeCell ref="K41:K43"/>
    <mergeCell ref="L41:L43"/>
    <mergeCell ref="M41:M43"/>
    <mergeCell ref="N41:N43"/>
    <mergeCell ref="O41:O43"/>
    <mergeCell ref="P41:P43"/>
    <mergeCell ref="Q41:Q43"/>
    <mergeCell ref="R41:R43"/>
    <mergeCell ref="S41:S43"/>
    <mergeCell ref="T41:V43"/>
    <mergeCell ref="W41:Y43"/>
    <mergeCell ref="Z41:Z43"/>
    <mergeCell ref="AA41:AA43"/>
    <mergeCell ref="AB41:AB43"/>
    <mergeCell ref="AC41:AE4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7" activeCellId="0" sqref="C37"/>
    </sheetView>
  </sheetViews>
  <sheetFormatPr defaultRowHeight="12.8" zeroHeight="false" outlineLevelRow="0" outlineLevelCol="0"/>
  <cols>
    <col collapsed="false" customWidth="true" hidden="false" outlineLevel="0" max="1" min="1" style="53" width="14.69"/>
    <col collapsed="false" customWidth="true" hidden="false" outlineLevel="0" max="2" min="2" style="53" width="22.28"/>
    <col collapsed="false" customWidth="true" hidden="false" outlineLevel="0" max="3" min="3" style="53" width="20.64"/>
    <col collapsed="false" customWidth="true" hidden="false" outlineLevel="0" max="4" min="4" style="53" width="11.34"/>
    <col collapsed="false" customWidth="true" hidden="true" outlineLevel="0" max="5" min="5" style="53" width="13.36"/>
    <col collapsed="false" customWidth="true" hidden="true" outlineLevel="0" max="6" min="6" style="53" width="12.04"/>
    <col collapsed="false" customWidth="true" hidden="true" outlineLevel="0" max="7" min="7" style="53" width="17.59"/>
    <col collapsed="false" customWidth="true" hidden="true" outlineLevel="0" max="8" min="8" style="53" width="22.28"/>
    <col collapsed="false" customWidth="true" hidden="true" outlineLevel="0" max="9" min="9" style="53" width="24.87"/>
    <col collapsed="false" customWidth="true" hidden="true" outlineLevel="0" max="10" min="10" style="53" width="23.61"/>
    <col collapsed="false" customWidth="true" hidden="true" outlineLevel="0" max="11" min="11" style="53" width="22.28"/>
    <col collapsed="false" customWidth="true" hidden="true" outlineLevel="0" max="12" min="12" style="53" width="20.37"/>
    <col collapsed="false" customWidth="true" hidden="true" outlineLevel="0" max="13" min="13" style="53" width="11.34"/>
    <col collapsed="false" customWidth="true" hidden="true" outlineLevel="0" max="14" min="14" style="53" width="17.47"/>
    <col collapsed="false" customWidth="true" hidden="true" outlineLevel="0" max="15" min="15" style="53" width="15.53"/>
    <col collapsed="false" customWidth="true" hidden="true" outlineLevel="0" max="16" min="16" style="53" width="14.69"/>
    <col collapsed="false" customWidth="true" hidden="true" outlineLevel="0" max="18" min="17" style="53" width="11.34"/>
    <col collapsed="false" customWidth="true" hidden="false" outlineLevel="0" max="1018" min="19" style="53" width="11.34"/>
    <col collapsed="false" customWidth="false" hidden="false" outlineLevel="0" max="1025" min="1019" style="0" width="11.52"/>
  </cols>
  <sheetData>
    <row r="1" customFormat="false" ht="12.8" hidden="false" customHeight="false" outlineLevel="0" collapsed="false">
      <c r="E1" s="54" t="s">
        <v>0</v>
      </c>
      <c r="F1" s="55" t="s">
        <v>45</v>
      </c>
      <c r="G1" s="56" t="s">
        <v>46</v>
      </c>
      <c r="H1" s="56"/>
      <c r="I1" s="56"/>
      <c r="J1" s="56"/>
      <c r="K1" s="56"/>
      <c r="L1" s="56"/>
      <c r="M1" s="56"/>
      <c r="N1" s="57" t="s">
        <v>47</v>
      </c>
      <c r="O1" s="57"/>
      <c r="P1" s="57"/>
      <c r="Q1" s="57"/>
      <c r="R1" s="57"/>
    </row>
    <row r="2" customFormat="false" ht="12.8" hidden="false" customHeight="false" outlineLevel="0" collapsed="false">
      <c r="B2" s="58" t="s">
        <v>48</v>
      </c>
      <c r="C2" s="58" t="s">
        <v>49</v>
      </c>
      <c r="E2" s="54"/>
      <c r="F2" s="54"/>
      <c r="G2" s="56"/>
      <c r="H2" s="56"/>
      <c r="I2" s="56"/>
      <c r="J2" s="56"/>
      <c r="K2" s="56"/>
      <c r="L2" s="56"/>
      <c r="M2" s="56"/>
      <c r="N2" s="57"/>
      <c r="O2" s="57"/>
      <c r="P2" s="57"/>
      <c r="Q2" s="57"/>
      <c r="R2" s="57"/>
    </row>
    <row r="3" customFormat="false" ht="22.35" hidden="false" customHeight="false" outlineLevel="0" collapsed="false">
      <c r="B3" s="59" t="s">
        <v>50</v>
      </c>
      <c r="C3" s="59"/>
      <c r="E3" s="54"/>
      <c r="F3" s="54"/>
      <c r="G3" s="60" t="s">
        <v>51</v>
      </c>
      <c r="H3" s="61" t="s">
        <v>52</v>
      </c>
      <c r="I3" s="62" t="s">
        <v>53</v>
      </c>
      <c r="J3" s="63" t="s">
        <v>4</v>
      </c>
      <c r="K3" s="64" t="s">
        <v>54</v>
      </c>
      <c r="L3" s="65" t="s">
        <v>55</v>
      </c>
      <c r="M3" s="66"/>
      <c r="N3" s="67" t="s">
        <v>56</v>
      </c>
      <c r="O3" s="68" t="s">
        <v>57</v>
      </c>
      <c r="P3" s="69" t="s">
        <v>58</v>
      </c>
      <c r="Q3" s="70"/>
      <c r="R3" s="70"/>
    </row>
    <row r="4" customFormat="false" ht="12.8" hidden="true" customHeight="false" outlineLevel="0" collapsed="false">
      <c r="B4" s="71"/>
      <c r="C4" s="72"/>
      <c r="E4" s="73" t="n">
        <v>1</v>
      </c>
      <c r="F4" s="73" t="n">
        <f aca="false">C4</f>
        <v>0</v>
      </c>
      <c r="G4" s="73" t="n">
        <f aca="false">C5</f>
        <v>250</v>
      </c>
      <c r="H4" s="73" t="n">
        <f aca="false">C6</f>
        <v>245</v>
      </c>
      <c r="I4" s="73" t="n">
        <f aca="false">C8</f>
        <v>248</v>
      </c>
      <c r="J4" s="73" t="n">
        <f aca="false">C7</f>
        <v>225</v>
      </c>
      <c r="K4" s="73" t="n">
        <f aca="false">C10</f>
        <v>185</v>
      </c>
      <c r="L4" s="73" t="n">
        <f aca="false">C14</f>
        <v>135</v>
      </c>
      <c r="M4" s="70"/>
      <c r="N4" s="73" t="n">
        <f aca="false">C16</f>
        <v>200</v>
      </c>
      <c r="O4" s="73" t="n">
        <f aca="false">C17</f>
        <v>160</v>
      </c>
      <c r="P4" s="73" t="n">
        <f aca="false">C18</f>
        <v>240</v>
      </c>
      <c r="Q4" s="70"/>
      <c r="R4" s="70"/>
    </row>
    <row r="5" customFormat="false" ht="12.8" hidden="false" customHeight="false" outlineLevel="0" collapsed="false">
      <c r="B5" s="74" t="n">
        <v>25.3</v>
      </c>
      <c r="C5" s="72" t="n">
        <v>250</v>
      </c>
      <c r="E5" s="73" t="n">
        <v>2</v>
      </c>
      <c r="F5" s="75" t="n">
        <f aca="false">C4</f>
        <v>0</v>
      </c>
      <c r="G5" s="73" t="n">
        <f aca="false">C5</f>
        <v>250</v>
      </c>
      <c r="H5" s="76" t="n">
        <f aca="false">C6</f>
        <v>245</v>
      </c>
      <c r="I5" s="73" t="n">
        <f aca="false">C8</f>
        <v>248</v>
      </c>
      <c r="J5" s="73" t="n">
        <f aca="false">C7</f>
        <v>225</v>
      </c>
      <c r="K5" s="73" t="n">
        <f aca="false">C10</f>
        <v>185</v>
      </c>
      <c r="L5" s="73" t="n">
        <f aca="false">C14</f>
        <v>135</v>
      </c>
      <c r="M5" s="70"/>
      <c r="N5" s="73" t="n">
        <f aca="false">C16</f>
        <v>200</v>
      </c>
      <c r="O5" s="73" t="n">
        <f aca="false">C17</f>
        <v>160</v>
      </c>
      <c r="P5" s="73" t="n">
        <f aca="false">C18</f>
        <v>240</v>
      </c>
      <c r="Q5" s="70"/>
      <c r="R5" s="70"/>
    </row>
    <row r="6" customFormat="false" ht="12.8" hidden="false" customHeight="false" outlineLevel="0" collapsed="false">
      <c r="B6" s="74" t="n">
        <v>40.5</v>
      </c>
      <c r="C6" s="72" t="n">
        <v>245</v>
      </c>
      <c r="E6" s="73" t="n">
        <v>3</v>
      </c>
      <c r="F6" s="73" t="n">
        <f aca="false">C4</f>
        <v>0</v>
      </c>
      <c r="G6" s="73" t="n">
        <f aca="false">C5</f>
        <v>250</v>
      </c>
      <c r="H6" s="73" t="n">
        <f aca="false">C6</f>
        <v>245</v>
      </c>
      <c r="I6" s="73" t="n">
        <f aca="false">C8</f>
        <v>248</v>
      </c>
      <c r="J6" s="73" t="n">
        <f aca="false">C7</f>
        <v>225</v>
      </c>
      <c r="K6" s="73" t="n">
        <f aca="false">C10</f>
        <v>185</v>
      </c>
      <c r="L6" s="73" t="n">
        <f aca="false">C14</f>
        <v>135</v>
      </c>
      <c r="M6" s="70"/>
      <c r="N6" s="73" t="n">
        <f aca="false">C16</f>
        <v>200</v>
      </c>
      <c r="O6" s="73" t="n">
        <f aca="false">C17</f>
        <v>160</v>
      </c>
      <c r="P6" s="73" t="n">
        <f aca="false">C18</f>
        <v>240</v>
      </c>
      <c r="Q6" s="70"/>
      <c r="R6" s="70"/>
    </row>
    <row r="7" customFormat="false" ht="12.8" hidden="false" customHeight="false" outlineLevel="0" collapsed="false">
      <c r="B7" s="74" t="s">
        <v>4</v>
      </c>
      <c r="C7" s="72" t="n">
        <v>225</v>
      </c>
      <c r="E7" s="73" t="n">
        <v>4</v>
      </c>
      <c r="F7" s="73" t="n">
        <f aca="false">C4</f>
        <v>0</v>
      </c>
      <c r="G7" s="73" t="n">
        <f aca="false">C5</f>
        <v>250</v>
      </c>
      <c r="H7" s="73" t="n">
        <f aca="false">C6</f>
        <v>245</v>
      </c>
      <c r="I7" s="73" t="n">
        <f aca="false">C8</f>
        <v>248</v>
      </c>
      <c r="J7" s="73" t="n">
        <f aca="false">C7</f>
        <v>225</v>
      </c>
      <c r="K7" s="73" t="n">
        <f aca="false">C10</f>
        <v>185</v>
      </c>
      <c r="L7" s="73" t="n">
        <f aca="false">C14</f>
        <v>135</v>
      </c>
      <c r="M7" s="70"/>
      <c r="N7" s="73" t="n">
        <f aca="false">C16</f>
        <v>200</v>
      </c>
      <c r="O7" s="73" t="n">
        <f aca="false">C17</f>
        <v>160</v>
      </c>
      <c r="P7" s="73" t="n">
        <f aca="false">C18</f>
        <v>240</v>
      </c>
      <c r="Q7" s="70"/>
      <c r="R7" s="70"/>
    </row>
    <row r="8" customFormat="false" ht="12.8" hidden="false" customHeight="false" outlineLevel="0" collapsed="false">
      <c r="B8" s="74" t="s">
        <v>59</v>
      </c>
      <c r="C8" s="72" t="n">
        <v>248</v>
      </c>
      <c r="E8" s="73" t="n">
        <v>5</v>
      </c>
      <c r="F8" s="73" t="n">
        <f aca="false">C4</f>
        <v>0</v>
      </c>
      <c r="G8" s="73" t="n">
        <f aca="false">C5</f>
        <v>250</v>
      </c>
      <c r="H8" s="73" t="n">
        <f aca="false">C6</f>
        <v>245</v>
      </c>
      <c r="I8" s="73" t="n">
        <f aca="false">C8</f>
        <v>248</v>
      </c>
      <c r="J8" s="73" t="n">
        <f aca="false">C7</f>
        <v>225</v>
      </c>
      <c r="K8" s="73" t="n">
        <f aca="false">C10</f>
        <v>185</v>
      </c>
      <c r="L8" s="73" t="n">
        <f aca="false">C14</f>
        <v>135</v>
      </c>
      <c r="M8" s="70"/>
      <c r="N8" s="73" t="n">
        <f aca="false">C16</f>
        <v>200</v>
      </c>
      <c r="O8" s="73" t="n">
        <f aca="false">C17</f>
        <v>160</v>
      </c>
      <c r="P8" s="73" t="n">
        <f aca="false">C18</f>
        <v>240</v>
      </c>
      <c r="Q8" s="70"/>
      <c r="R8" s="70"/>
    </row>
    <row r="9" customFormat="false" ht="12.8" hidden="false" customHeight="false" outlineLevel="0" collapsed="false">
      <c r="B9" s="77" t="s">
        <v>60</v>
      </c>
      <c r="C9" s="77"/>
      <c r="E9" s="73" t="n">
        <v>6</v>
      </c>
      <c r="F9" s="73" t="n">
        <f aca="false">C4</f>
        <v>0</v>
      </c>
      <c r="G9" s="73" t="n">
        <f aca="false">C5</f>
        <v>250</v>
      </c>
      <c r="H9" s="73" t="n">
        <f aca="false">C6</f>
        <v>245</v>
      </c>
      <c r="I9" s="73" t="n">
        <f aca="false">C8</f>
        <v>248</v>
      </c>
      <c r="J9" s="73" t="n">
        <f aca="false">C7</f>
        <v>225</v>
      </c>
      <c r="K9" s="73" t="n">
        <f aca="false">C10</f>
        <v>185</v>
      </c>
      <c r="L9" s="73" t="n">
        <f aca="false">C14</f>
        <v>135</v>
      </c>
      <c r="M9" s="70"/>
      <c r="N9" s="73" t="n">
        <f aca="false">C16</f>
        <v>200</v>
      </c>
      <c r="O9" s="73" t="n">
        <f aca="false">C17</f>
        <v>160</v>
      </c>
      <c r="P9" s="73" t="n">
        <f aca="false">C18</f>
        <v>240</v>
      </c>
      <c r="Q9" s="70"/>
      <c r="R9" s="70"/>
    </row>
    <row r="10" customFormat="false" ht="12.8" hidden="false" customHeight="false" outlineLevel="0" collapsed="false">
      <c r="B10" s="74" t="s">
        <v>61</v>
      </c>
      <c r="C10" s="72" t="n">
        <v>185</v>
      </c>
      <c r="E10" s="73" t="n">
        <v>7</v>
      </c>
      <c r="F10" s="73" t="n">
        <f aca="false">C4</f>
        <v>0</v>
      </c>
      <c r="G10" s="73" t="n">
        <f aca="false">C5</f>
        <v>250</v>
      </c>
      <c r="H10" s="73" t="n">
        <f aca="false">C6</f>
        <v>245</v>
      </c>
      <c r="I10" s="73" t="n">
        <f aca="false">C8</f>
        <v>248</v>
      </c>
      <c r="J10" s="73" t="n">
        <f aca="false">C7</f>
        <v>225</v>
      </c>
      <c r="K10" s="73" t="n">
        <f aca="false">C10</f>
        <v>185</v>
      </c>
      <c r="L10" s="73" t="n">
        <f aca="false">C14</f>
        <v>135</v>
      </c>
      <c r="M10" s="70"/>
      <c r="N10" s="73" t="n">
        <f aca="false">C16</f>
        <v>200</v>
      </c>
      <c r="O10" s="73" t="n">
        <f aca="false">C17</f>
        <v>160</v>
      </c>
      <c r="P10" s="73" t="n">
        <f aca="false">C18</f>
        <v>240</v>
      </c>
      <c r="Q10" s="70"/>
      <c r="R10" s="70"/>
    </row>
    <row r="11" customFormat="false" ht="12.8" hidden="true" customHeight="false" outlineLevel="0" collapsed="false">
      <c r="B11" s="78" t="s">
        <v>62</v>
      </c>
      <c r="C11" s="79" t="n">
        <v>0</v>
      </c>
      <c r="E11" s="73" t="n">
        <v>8</v>
      </c>
      <c r="F11" s="73" t="n">
        <f aca="false">C4</f>
        <v>0</v>
      </c>
      <c r="G11" s="73" t="n">
        <f aca="false">C5</f>
        <v>250</v>
      </c>
      <c r="H11" s="73" t="n">
        <f aca="false">C6</f>
        <v>245</v>
      </c>
      <c r="I11" s="73" t="n">
        <f aca="false">C8</f>
        <v>248</v>
      </c>
      <c r="J11" s="73" t="n">
        <f aca="false">C7</f>
        <v>225</v>
      </c>
      <c r="K11" s="73" t="n">
        <f aca="false">C10</f>
        <v>185</v>
      </c>
      <c r="L11" s="73" t="n">
        <f aca="false">C14</f>
        <v>135</v>
      </c>
      <c r="M11" s="70"/>
      <c r="N11" s="73" t="n">
        <f aca="false">C16</f>
        <v>200</v>
      </c>
      <c r="O11" s="73" t="n">
        <f aca="false">C17</f>
        <v>160</v>
      </c>
      <c r="P11" s="73" t="n">
        <f aca="false">C18</f>
        <v>240</v>
      </c>
      <c r="Q11" s="70"/>
      <c r="R11" s="70"/>
    </row>
    <row r="12" customFormat="false" ht="12.8" hidden="true" customHeight="false" outlineLevel="0" collapsed="false">
      <c r="B12" s="78" t="s">
        <v>62</v>
      </c>
      <c r="C12" s="79" t="n">
        <v>0</v>
      </c>
      <c r="E12" s="73" t="n">
        <v>9</v>
      </c>
      <c r="F12" s="73" t="n">
        <f aca="false">C4</f>
        <v>0</v>
      </c>
      <c r="G12" s="73" t="n">
        <f aca="false">C5</f>
        <v>250</v>
      </c>
      <c r="H12" s="73" t="n">
        <f aca="false">C6</f>
        <v>245</v>
      </c>
      <c r="I12" s="73" t="n">
        <f aca="false">C8</f>
        <v>248</v>
      </c>
      <c r="J12" s="73" t="n">
        <f aca="false">C7</f>
        <v>225</v>
      </c>
      <c r="K12" s="73" t="n">
        <f aca="false">C10</f>
        <v>185</v>
      </c>
      <c r="L12" s="73" t="n">
        <f aca="false">C14</f>
        <v>135</v>
      </c>
      <c r="M12" s="70"/>
      <c r="N12" s="73" t="n">
        <f aca="false">C16</f>
        <v>200</v>
      </c>
      <c r="O12" s="73" t="n">
        <f aca="false">C17</f>
        <v>160</v>
      </c>
      <c r="P12" s="73" t="n">
        <f aca="false">C18</f>
        <v>240</v>
      </c>
      <c r="Q12" s="70"/>
      <c r="R12" s="70"/>
    </row>
    <row r="13" customFormat="false" ht="12.8" hidden="false" customHeight="false" outlineLevel="0" collapsed="false">
      <c r="B13" s="77" t="s">
        <v>63</v>
      </c>
      <c r="C13" s="77"/>
      <c r="E13" s="73" t="n">
        <v>10</v>
      </c>
      <c r="F13" s="73" t="n">
        <f aca="false">C4</f>
        <v>0</v>
      </c>
      <c r="G13" s="73" t="n">
        <f aca="false">C5</f>
        <v>250</v>
      </c>
      <c r="H13" s="73" t="n">
        <f aca="false">C6</f>
        <v>245</v>
      </c>
      <c r="I13" s="73" t="n">
        <f aca="false">C8</f>
        <v>248</v>
      </c>
      <c r="J13" s="73" t="n">
        <f aca="false">C7</f>
        <v>225</v>
      </c>
      <c r="K13" s="73" t="n">
        <f aca="false">C10</f>
        <v>185</v>
      </c>
      <c r="L13" s="73" t="n">
        <f aca="false">C14</f>
        <v>135</v>
      </c>
      <c r="M13" s="70"/>
      <c r="N13" s="73" t="n">
        <f aca="false">C16</f>
        <v>200</v>
      </c>
      <c r="O13" s="73" t="n">
        <f aca="false">C17</f>
        <v>160</v>
      </c>
      <c r="P13" s="73" t="n">
        <f aca="false">C18</f>
        <v>240</v>
      </c>
      <c r="Q13" s="70"/>
      <c r="R13" s="70"/>
    </row>
    <row r="14" customFormat="false" ht="12.8" hidden="false" customHeight="false" outlineLevel="0" collapsed="false">
      <c r="B14" s="74" t="s">
        <v>55</v>
      </c>
      <c r="C14" s="72" t="n">
        <v>135</v>
      </c>
      <c r="E14" s="73" t="n">
        <v>11</v>
      </c>
      <c r="F14" s="73" t="n">
        <f aca="false">C4</f>
        <v>0</v>
      </c>
      <c r="G14" s="73" t="n">
        <f aca="false">C5</f>
        <v>250</v>
      </c>
      <c r="H14" s="73" t="n">
        <f aca="false">C6</f>
        <v>245</v>
      </c>
      <c r="I14" s="73" t="n">
        <f aca="false">C8</f>
        <v>248</v>
      </c>
      <c r="J14" s="73" t="n">
        <f aca="false">C7</f>
        <v>225</v>
      </c>
      <c r="K14" s="73" t="n">
        <f aca="false">C10</f>
        <v>185</v>
      </c>
      <c r="L14" s="73" t="n">
        <f aca="false">C14</f>
        <v>135</v>
      </c>
      <c r="M14" s="70"/>
      <c r="N14" s="73" t="n">
        <f aca="false">C16</f>
        <v>200</v>
      </c>
      <c r="O14" s="73" t="n">
        <f aca="false">C17</f>
        <v>160</v>
      </c>
      <c r="P14" s="73" t="n">
        <f aca="false">C18</f>
        <v>240</v>
      </c>
      <c r="Q14" s="70"/>
      <c r="R14" s="70"/>
    </row>
    <row r="15" customFormat="false" ht="12.8" hidden="false" customHeight="false" outlineLevel="0" collapsed="false">
      <c r="B15" s="77" t="s">
        <v>64</v>
      </c>
      <c r="C15" s="77"/>
      <c r="E15" s="73" t="n">
        <v>12</v>
      </c>
      <c r="F15" s="73" t="n">
        <f aca="false">C4</f>
        <v>0</v>
      </c>
      <c r="G15" s="73" t="n">
        <f aca="false">C5</f>
        <v>250</v>
      </c>
      <c r="H15" s="73" t="n">
        <f aca="false">C6</f>
        <v>245</v>
      </c>
      <c r="I15" s="73" t="n">
        <f aca="false">C8</f>
        <v>248</v>
      </c>
      <c r="J15" s="73" t="n">
        <f aca="false">C7</f>
        <v>225</v>
      </c>
      <c r="K15" s="73" t="n">
        <f aca="false">C10</f>
        <v>185</v>
      </c>
      <c r="L15" s="73" t="n">
        <f aca="false">C14</f>
        <v>135</v>
      </c>
      <c r="M15" s="70"/>
      <c r="N15" s="73" t="n">
        <f aca="false">C16</f>
        <v>200</v>
      </c>
      <c r="O15" s="73" t="n">
        <f aca="false">C17</f>
        <v>160</v>
      </c>
      <c r="P15" s="73" t="n">
        <f aca="false">C18</f>
        <v>240</v>
      </c>
      <c r="Q15" s="70"/>
      <c r="R15" s="70"/>
    </row>
    <row r="16" customFormat="false" ht="12.8" hidden="false" customHeight="false" outlineLevel="0" collapsed="false">
      <c r="B16" s="74" t="s">
        <v>65</v>
      </c>
      <c r="C16" s="72" t="n">
        <v>200</v>
      </c>
      <c r="E16" s="73" t="n">
        <v>13</v>
      </c>
      <c r="F16" s="73" t="n">
        <f aca="false">C4</f>
        <v>0</v>
      </c>
      <c r="G16" s="73" t="n">
        <f aca="false">C5</f>
        <v>250</v>
      </c>
      <c r="H16" s="73" t="n">
        <f aca="false">C6</f>
        <v>245</v>
      </c>
      <c r="I16" s="73" t="n">
        <f aca="false">C8</f>
        <v>248</v>
      </c>
      <c r="J16" s="73" t="n">
        <f aca="false">C7</f>
        <v>225</v>
      </c>
      <c r="K16" s="73" t="n">
        <f aca="false">C10</f>
        <v>185</v>
      </c>
      <c r="L16" s="73" t="n">
        <f aca="false">C14</f>
        <v>135</v>
      </c>
      <c r="M16" s="70"/>
      <c r="N16" s="73" t="n">
        <f aca="false">C16</f>
        <v>200</v>
      </c>
      <c r="O16" s="73" t="n">
        <f aca="false">C17</f>
        <v>160</v>
      </c>
      <c r="P16" s="73" t="n">
        <f aca="false">C18</f>
        <v>240</v>
      </c>
      <c r="Q16" s="70"/>
      <c r="R16" s="70"/>
    </row>
    <row r="17" customFormat="false" ht="12.8" hidden="false" customHeight="false" outlineLevel="0" collapsed="false">
      <c r="B17" s="74" t="s">
        <v>66</v>
      </c>
      <c r="C17" s="72" t="n">
        <v>160</v>
      </c>
      <c r="E17" s="73" t="n">
        <v>14</v>
      </c>
      <c r="F17" s="73" t="n">
        <f aca="false">C4</f>
        <v>0</v>
      </c>
      <c r="G17" s="73" t="n">
        <f aca="false">C5</f>
        <v>250</v>
      </c>
      <c r="H17" s="73" t="n">
        <f aca="false">C6</f>
        <v>245</v>
      </c>
      <c r="I17" s="73" t="n">
        <f aca="false">C8</f>
        <v>248</v>
      </c>
      <c r="J17" s="73" t="n">
        <f aca="false">C7</f>
        <v>225</v>
      </c>
      <c r="K17" s="73" t="n">
        <f aca="false">C10</f>
        <v>185</v>
      </c>
      <c r="L17" s="73" t="n">
        <f aca="false">C14</f>
        <v>135</v>
      </c>
      <c r="M17" s="70"/>
      <c r="N17" s="73" t="n">
        <f aca="false">C16</f>
        <v>200</v>
      </c>
      <c r="O17" s="73" t="n">
        <f aca="false">C17</f>
        <v>160</v>
      </c>
      <c r="P17" s="73" t="n">
        <f aca="false">C18</f>
        <v>240</v>
      </c>
      <c r="Q17" s="70"/>
      <c r="R17" s="70"/>
    </row>
    <row r="18" customFormat="false" ht="12.8" hidden="false" customHeight="false" outlineLevel="0" collapsed="false">
      <c r="B18" s="74" t="s">
        <v>67</v>
      </c>
      <c r="C18" s="72" t="n">
        <v>240</v>
      </c>
      <c r="E18" s="73" t="n">
        <v>15</v>
      </c>
      <c r="F18" s="73" t="n">
        <f aca="false">C4</f>
        <v>0</v>
      </c>
      <c r="G18" s="73" t="n">
        <f aca="false">C5</f>
        <v>250</v>
      </c>
      <c r="H18" s="73" t="n">
        <f aca="false">C6</f>
        <v>245</v>
      </c>
      <c r="I18" s="73" t="n">
        <f aca="false">C8</f>
        <v>248</v>
      </c>
      <c r="J18" s="73" t="n">
        <f aca="false">C7</f>
        <v>225</v>
      </c>
      <c r="K18" s="73" t="n">
        <f aca="false">C10</f>
        <v>185</v>
      </c>
      <c r="L18" s="73" t="n">
        <f aca="false">C14</f>
        <v>135</v>
      </c>
      <c r="M18" s="70"/>
      <c r="N18" s="73" t="n">
        <f aca="false">C16</f>
        <v>200</v>
      </c>
      <c r="O18" s="73" t="n">
        <f aca="false">C17</f>
        <v>160</v>
      </c>
      <c r="P18" s="73" t="n">
        <f aca="false">C18</f>
        <v>240</v>
      </c>
      <c r="Q18" s="70"/>
      <c r="R18" s="70"/>
    </row>
    <row r="19" customFormat="false" ht="12.8" hidden="false" customHeight="false" outlineLevel="0" collapsed="false">
      <c r="B19" s="77" t="s">
        <v>68</v>
      </c>
      <c r="C19" s="77"/>
      <c r="E19" s="73" t="n">
        <v>16</v>
      </c>
      <c r="F19" s="73" t="n">
        <f aca="false">C4</f>
        <v>0</v>
      </c>
      <c r="G19" s="73" t="n">
        <f aca="false">C5</f>
        <v>250</v>
      </c>
      <c r="H19" s="73" t="n">
        <f aca="false">C6</f>
        <v>245</v>
      </c>
      <c r="I19" s="73" t="n">
        <f aca="false">C8</f>
        <v>248</v>
      </c>
      <c r="J19" s="73" t="n">
        <f aca="false">C7</f>
        <v>225</v>
      </c>
      <c r="K19" s="73" t="n">
        <f aca="false">C10</f>
        <v>185</v>
      </c>
      <c r="L19" s="73" t="n">
        <f aca="false">C14</f>
        <v>135</v>
      </c>
      <c r="M19" s="70"/>
      <c r="N19" s="73" t="n">
        <f aca="false">C16</f>
        <v>200</v>
      </c>
      <c r="O19" s="73" t="n">
        <f aca="false">C17</f>
        <v>160</v>
      </c>
      <c r="P19" s="73" t="n">
        <f aca="false">C18</f>
        <v>240</v>
      </c>
      <c r="Q19" s="70"/>
      <c r="R19" s="70"/>
    </row>
    <row r="20" customFormat="false" ht="12.8" hidden="false" customHeight="false" outlineLevel="0" collapsed="false">
      <c r="B20" s="74" t="s">
        <v>69</v>
      </c>
      <c r="C20" s="72" t="n">
        <v>20</v>
      </c>
      <c r="E20" s="73" t="n">
        <v>17</v>
      </c>
      <c r="F20" s="73" t="n">
        <f aca="false">C4</f>
        <v>0</v>
      </c>
      <c r="G20" s="73" t="n">
        <f aca="false">C5</f>
        <v>250</v>
      </c>
      <c r="H20" s="73" t="n">
        <f aca="false">C6</f>
        <v>245</v>
      </c>
      <c r="I20" s="73" t="n">
        <f aca="false">C8</f>
        <v>248</v>
      </c>
      <c r="J20" s="73" t="n">
        <f aca="false">C7</f>
        <v>225</v>
      </c>
      <c r="K20" s="73" t="n">
        <f aca="false">C10</f>
        <v>185</v>
      </c>
      <c r="L20" s="73" t="n">
        <f aca="false">C14</f>
        <v>135</v>
      </c>
      <c r="M20" s="70"/>
      <c r="N20" s="73" t="n">
        <f aca="false">C16</f>
        <v>200</v>
      </c>
      <c r="O20" s="73" t="n">
        <f aca="false">C17</f>
        <v>160</v>
      </c>
      <c r="P20" s="73" t="n">
        <f aca="false">C18</f>
        <v>240</v>
      </c>
      <c r="Q20" s="70"/>
      <c r="R20" s="70"/>
    </row>
    <row r="21" customFormat="false" ht="12.8" hidden="true" customHeight="false" outlineLevel="0" collapsed="false">
      <c r="B21" s="78" t="s">
        <v>62</v>
      </c>
      <c r="C21" s="79" t="n">
        <v>0</v>
      </c>
      <c r="E21" s="73" t="n">
        <v>18</v>
      </c>
      <c r="F21" s="73" t="n">
        <f aca="false">C4</f>
        <v>0</v>
      </c>
      <c r="G21" s="73" t="n">
        <f aca="false">C5</f>
        <v>250</v>
      </c>
      <c r="H21" s="73" t="n">
        <f aca="false">C6</f>
        <v>245</v>
      </c>
      <c r="I21" s="73" t="n">
        <f aca="false">C8</f>
        <v>248</v>
      </c>
      <c r="J21" s="73" t="n">
        <f aca="false">C7</f>
        <v>225</v>
      </c>
      <c r="K21" s="73" t="n">
        <f aca="false">C10</f>
        <v>185</v>
      </c>
      <c r="L21" s="73" t="n">
        <f aca="false">C14</f>
        <v>135</v>
      </c>
      <c r="M21" s="70"/>
      <c r="N21" s="73" t="n">
        <f aca="false">C16</f>
        <v>200</v>
      </c>
      <c r="O21" s="73" t="n">
        <f aca="false">C17</f>
        <v>160</v>
      </c>
      <c r="P21" s="73" t="n">
        <f aca="false">C18</f>
        <v>240</v>
      </c>
      <c r="Q21" s="70"/>
      <c r="R21" s="70"/>
    </row>
    <row r="22" customFormat="false" ht="12.8" hidden="true" customHeight="false" outlineLevel="0" collapsed="false">
      <c r="B22" s="78" t="s">
        <v>62</v>
      </c>
      <c r="C22" s="79" t="n">
        <v>0</v>
      </c>
      <c r="E22" s="73" t="n">
        <v>19</v>
      </c>
      <c r="F22" s="73" t="n">
        <f aca="false">C4</f>
        <v>0</v>
      </c>
      <c r="G22" s="73" t="n">
        <f aca="false">C5</f>
        <v>250</v>
      </c>
      <c r="H22" s="73" t="n">
        <f aca="false">C6</f>
        <v>245</v>
      </c>
      <c r="I22" s="73" t="n">
        <f aca="false">C8</f>
        <v>248</v>
      </c>
      <c r="J22" s="73" t="n">
        <f aca="false">C7</f>
        <v>225</v>
      </c>
      <c r="K22" s="73" t="n">
        <f aca="false">C10</f>
        <v>185</v>
      </c>
      <c r="L22" s="73" t="n">
        <f aca="false">C14</f>
        <v>135</v>
      </c>
      <c r="M22" s="70"/>
      <c r="N22" s="73" t="n">
        <f aca="false">C16</f>
        <v>200</v>
      </c>
      <c r="O22" s="73" t="n">
        <f aca="false">C17</f>
        <v>160</v>
      </c>
      <c r="P22" s="73" t="n">
        <f aca="false">C18</f>
        <v>240</v>
      </c>
      <c r="Q22" s="70"/>
      <c r="R22" s="70"/>
    </row>
    <row r="23" customFormat="false" ht="12.8" hidden="false" customHeight="false" outlineLevel="0" collapsed="false">
      <c r="B23" s="80" t="s">
        <v>70</v>
      </c>
      <c r="C23" s="72" t="n">
        <v>3</v>
      </c>
      <c r="E23" s="73" t="n">
        <v>20</v>
      </c>
      <c r="F23" s="73" t="n">
        <f aca="false">C4</f>
        <v>0</v>
      </c>
      <c r="G23" s="73" t="n">
        <f aca="false">C5</f>
        <v>250</v>
      </c>
      <c r="H23" s="73" t="n">
        <f aca="false">C6</f>
        <v>245</v>
      </c>
      <c r="I23" s="73" t="n">
        <f aca="false">C8</f>
        <v>248</v>
      </c>
      <c r="J23" s="73" t="n">
        <f aca="false">C7</f>
        <v>225</v>
      </c>
      <c r="K23" s="73" t="n">
        <f aca="false">C10</f>
        <v>185</v>
      </c>
      <c r="L23" s="73" t="n">
        <f aca="false">C14</f>
        <v>135</v>
      </c>
      <c r="M23" s="70"/>
      <c r="N23" s="73" t="n">
        <f aca="false">C16</f>
        <v>200</v>
      </c>
      <c r="O23" s="73" t="n">
        <f aca="false">C17</f>
        <v>160</v>
      </c>
      <c r="P23" s="73" t="n">
        <f aca="false">C18</f>
        <v>240</v>
      </c>
      <c r="Q23" s="70"/>
      <c r="R23" s="70"/>
    </row>
    <row r="24" customFormat="false" ht="12.8" hidden="false" customHeight="false" outlineLevel="0" collapsed="false">
      <c r="B24" s="74" t="s">
        <v>71</v>
      </c>
      <c r="C24" s="72" t="n">
        <v>4</v>
      </c>
      <c r="E24" s="73" t="n">
        <v>21</v>
      </c>
      <c r="F24" s="73" t="n">
        <f aca="false">C4</f>
        <v>0</v>
      </c>
      <c r="G24" s="73" t="n">
        <f aca="false">C5</f>
        <v>250</v>
      </c>
      <c r="H24" s="73" t="n">
        <f aca="false">C6</f>
        <v>245</v>
      </c>
      <c r="I24" s="73" t="n">
        <f aca="false">C8</f>
        <v>248</v>
      </c>
      <c r="J24" s="73" t="n">
        <f aca="false">C7</f>
        <v>225</v>
      </c>
      <c r="K24" s="73" t="n">
        <f aca="false">C10</f>
        <v>185</v>
      </c>
      <c r="L24" s="73" t="n">
        <f aca="false">C14</f>
        <v>135</v>
      </c>
      <c r="M24" s="70"/>
      <c r="N24" s="73" t="n">
        <f aca="false">C16</f>
        <v>200</v>
      </c>
      <c r="O24" s="73" t="n">
        <f aca="false">C17</f>
        <v>160</v>
      </c>
      <c r="P24" s="73" t="n">
        <f aca="false">C18</f>
        <v>240</v>
      </c>
      <c r="Q24" s="70"/>
      <c r="R24" s="70"/>
    </row>
    <row r="25" customFormat="false" ht="12.8" hidden="false" customHeight="false" outlineLevel="0" collapsed="false">
      <c r="B25" s="81" t="s">
        <v>72</v>
      </c>
      <c r="C25" s="72" t="n">
        <v>1</v>
      </c>
      <c r="E25" s="73" t="n">
        <v>22</v>
      </c>
      <c r="F25" s="73" t="n">
        <f aca="false">C4</f>
        <v>0</v>
      </c>
      <c r="G25" s="73" t="n">
        <f aca="false">C5</f>
        <v>250</v>
      </c>
      <c r="H25" s="73" t="n">
        <f aca="false">C6</f>
        <v>245</v>
      </c>
      <c r="I25" s="73" t="n">
        <f aca="false">C8</f>
        <v>248</v>
      </c>
      <c r="J25" s="73" t="n">
        <f aca="false">C7</f>
        <v>225</v>
      </c>
      <c r="K25" s="73" t="n">
        <f aca="false">C10</f>
        <v>185</v>
      </c>
      <c r="L25" s="73" t="n">
        <f aca="false">C14</f>
        <v>135</v>
      </c>
      <c r="M25" s="70"/>
      <c r="N25" s="73" t="n">
        <f aca="false">C16</f>
        <v>200</v>
      </c>
      <c r="O25" s="73" t="n">
        <f aca="false">C17</f>
        <v>160</v>
      </c>
      <c r="P25" s="73" t="n">
        <f aca="false">C18</f>
        <v>240</v>
      </c>
      <c r="Q25" s="70"/>
      <c r="R25" s="70"/>
    </row>
    <row r="26" customFormat="false" ht="12.8" hidden="true" customHeight="false" outlineLevel="0" collapsed="false">
      <c r="B26" s="79" t="s">
        <v>62</v>
      </c>
      <c r="C26" s="82" t="n">
        <v>0</v>
      </c>
      <c r="E26" s="73" t="n">
        <v>23</v>
      </c>
      <c r="F26" s="73" t="n">
        <f aca="false">C4</f>
        <v>0</v>
      </c>
      <c r="G26" s="73" t="n">
        <f aca="false">C5</f>
        <v>250</v>
      </c>
      <c r="H26" s="73" t="n">
        <f aca="false">C6</f>
        <v>245</v>
      </c>
      <c r="I26" s="73" t="n">
        <f aca="false">C8</f>
        <v>248</v>
      </c>
      <c r="J26" s="73" t="n">
        <f aca="false">C7</f>
        <v>225</v>
      </c>
      <c r="K26" s="73" t="n">
        <f aca="false">C10</f>
        <v>185</v>
      </c>
      <c r="L26" s="73" t="n">
        <f aca="false">C14</f>
        <v>135</v>
      </c>
      <c r="M26" s="70"/>
      <c r="N26" s="73" t="n">
        <f aca="false">C16</f>
        <v>200</v>
      </c>
      <c r="O26" s="73" t="n">
        <f aca="false">C17</f>
        <v>160</v>
      </c>
      <c r="P26" s="73" t="n">
        <f aca="false">C18</f>
        <v>240</v>
      </c>
      <c r="Q26" s="70"/>
      <c r="R26" s="70"/>
    </row>
    <row r="27" customFormat="false" ht="12.8" hidden="false" customHeight="false" outlineLevel="0" collapsed="false">
      <c r="B27" s="83" t="s">
        <v>73</v>
      </c>
      <c r="C27" s="83"/>
      <c r="E27" s="73" t="n">
        <v>24</v>
      </c>
      <c r="F27" s="73" t="n">
        <f aca="false">C4</f>
        <v>0</v>
      </c>
      <c r="G27" s="73" t="n">
        <f aca="false">C5</f>
        <v>250</v>
      </c>
      <c r="H27" s="73" t="n">
        <f aca="false">C6</f>
        <v>245</v>
      </c>
      <c r="I27" s="73" t="n">
        <f aca="false">C8</f>
        <v>248</v>
      </c>
      <c r="J27" s="73" t="n">
        <f aca="false">C7</f>
        <v>225</v>
      </c>
      <c r="K27" s="73" t="n">
        <f aca="false">C10</f>
        <v>185</v>
      </c>
      <c r="L27" s="73" t="n">
        <f aca="false">C14</f>
        <v>135</v>
      </c>
      <c r="M27" s="70"/>
      <c r="N27" s="73" t="n">
        <f aca="false">C16</f>
        <v>200</v>
      </c>
      <c r="O27" s="73" t="n">
        <f aca="false">C17</f>
        <v>160</v>
      </c>
      <c r="P27" s="73" t="n">
        <f aca="false">C18</f>
        <v>240</v>
      </c>
      <c r="Q27" s="70"/>
      <c r="R27" s="70"/>
    </row>
    <row r="28" customFormat="false" ht="26.25" hidden="false" customHeight="true" outlineLevel="0" collapsed="false">
      <c r="B28" s="84" t="s">
        <v>74</v>
      </c>
      <c r="C28" s="85" t="n">
        <v>28</v>
      </c>
      <c r="E28" s="73" t="n">
        <v>25</v>
      </c>
      <c r="F28" s="73" t="n">
        <f aca="false">C4</f>
        <v>0</v>
      </c>
      <c r="G28" s="73" t="n">
        <f aca="false">C5</f>
        <v>250</v>
      </c>
      <c r="H28" s="73" t="n">
        <f aca="false">C6</f>
        <v>245</v>
      </c>
      <c r="I28" s="73" t="n">
        <f aca="false">C8</f>
        <v>248</v>
      </c>
      <c r="J28" s="73" t="n">
        <f aca="false">C7</f>
        <v>225</v>
      </c>
      <c r="K28" s="73" t="n">
        <f aca="false">C10</f>
        <v>185</v>
      </c>
      <c r="L28" s="73" t="n">
        <f aca="false">C14</f>
        <v>135</v>
      </c>
      <c r="M28" s="70"/>
      <c r="N28" s="73" t="n">
        <f aca="false">C16</f>
        <v>200</v>
      </c>
      <c r="O28" s="73" t="n">
        <f aca="false">C17</f>
        <v>160</v>
      </c>
      <c r="P28" s="73" t="n">
        <f aca="false">C18</f>
        <v>240</v>
      </c>
      <c r="Q28" s="70"/>
      <c r="R28" s="70"/>
    </row>
    <row r="29" customFormat="false" ht="39.75" hidden="false" customHeight="true" outlineLevel="0" collapsed="false">
      <c r="B29" s="84" t="s">
        <v>75</v>
      </c>
      <c r="C29" s="85" t="n">
        <v>24</v>
      </c>
      <c r="E29" s="73" t="n">
        <v>26</v>
      </c>
      <c r="F29" s="73" t="n">
        <f aca="false">C4</f>
        <v>0</v>
      </c>
      <c r="G29" s="73" t="n">
        <f aca="false">C5</f>
        <v>250</v>
      </c>
      <c r="H29" s="73" t="n">
        <f aca="false">C6</f>
        <v>245</v>
      </c>
      <c r="I29" s="73" t="n">
        <f aca="false">C8</f>
        <v>248</v>
      </c>
      <c r="J29" s="73" t="n">
        <f aca="false">C7</f>
        <v>225</v>
      </c>
      <c r="K29" s="73" t="n">
        <f aca="false">C10</f>
        <v>185</v>
      </c>
      <c r="L29" s="73" t="n">
        <f aca="false">C14</f>
        <v>135</v>
      </c>
      <c r="M29" s="70"/>
      <c r="N29" s="73" t="n">
        <f aca="false">C16</f>
        <v>200</v>
      </c>
      <c r="O29" s="73" t="n">
        <f aca="false">C17</f>
        <v>160</v>
      </c>
      <c r="P29" s="73" t="n">
        <f aca="false">C18</f>
        <v>240</v>
      </c>
      <c r="Q29" s="70"/>
      <c r="R29" s="70"/>
    </row>
    <row r="30" customFormat="false" ht="12.8" hidden="false" customHeight="false" outlineLevel="0" collapsed="false">
      <c r="E30" s="73" t="n">
        <v>27</v>
      </c>
      <c r="F30" s="73" t="n">
        <f aca="false">C4</f>
        <v>0</v>
      </c>
      <c r="G30" s="73" t="n">
        <f aca="false">C5</f>
        <v>250</v>
      </c>
      <c r="H30" s="73" t="n">
        <f aca="false">C6</f>
        <v>245</v>
      </c>
      <c r="I30" s="73" t="n">
        <f aca="false">C8</f>
        <v>248</v>
      </c>
      <c r="J30" s="73" t="n">
        <f aca="false">C7</f>
        <v>225</v>
      </c>
      <c r="K30" s="73" t="n">
        <f aca="false">C10</f>
        <v>185</v>
      </c>
      <c r="L30" s="73" t="n">
        <f aca="false">C14</f>
        <v>135</v>
      </c>
      <c r="M30" s="70"/>
      <c r="N30" s="73" t="n">
        <f aca="false">C16</f>
        <v>200</v>
      </c>
      <c r="O30" s="73" t="n">
        <f aca="false">C17</f>
        <v>160</v>
      </c>
      <c r="P30" s="73" t="n">
        <f aca="false">C18</f>
        <v>240</v>
      </c>
      <c r="Q30" s="70"/>
      <c r="R30" s="70"/>
    </row>
    <row r="31" customFormat="false" ht="12.8" hidden="false" customHeight="false" outlineLevel="0" collapsed="false">
      <c r="E31" s="73" t="n">
        <v>28</v>
      </c>
      <c r="F31" s="73" t="n">
        <f aca="false">C4</f>
        <v>0</v>
      </c>
      <c r="G31" s="73" t="n">
        <f aca="false">C5</f>
        <v>250</v>
      </c>
      <c r="H31" s="73" t="n">
        <f aca="false">C6</f>
        <v>245</v>
      </c>
      <c r="I31" s="73" t="n">
        <f aca="false">C8</f>
        <v>248</v>
      </c>
      <c r="J31" s="73" t="n">
        <f aca="false">C7</f>
        <v>225</v>
      </c>
      <c r="K31" s="73" t="n">
        <f aca="false">C10</f>
        <v>185</v>
      </c>
      <c r="L31" s="73" t="n">
        <f aca="false">C14</f>
        <v>135</v>
      </c>
      <c r="M31" s="70"/>
      <c r="N31" s="73" t="n">
        <f aca="false">C16</f>
        <v>200</v>
      </c>
      <c r="O31" s="73" t="n">
        <f aca="false">C17</f>
        <v>160</v>
      </c>
      <c r="P31" s="73" t="n">
        <f aca="false">C18</f>
        <v>240</v>
      </c>
      <c r="Q31" s="70"/>
      <c r="R31" s="70"/>
    </row>
    <row r="32" customFormat="false" ht="12.8" hidden="false" customHeight="false" outlineLevel="0" collapsed="false">
      <c r="A32" s="86"/>
      <c r="B32" s="86"/>
      <c r="C32" s="86"/>
      <c r="E32" s="73" t="n">
        <v>29</v>
      </c>
      <c r="F32" s="73" t="n">
        <f aca="false">C4</f>
        <v>0</v>
      </c>
      <c r="G32" s="73" t="n">
        <f aca="false">C5</f>
        <v>250</v>
      </c>
      <c r="H32" s="73" t="n">
        <f aca="false">C6</f>
        <v>245</v>
      </c>
      <c r="I32" s="73" t="n">
        <f aca="false">C8</f>
        <v>248</v>
      </c>
      <c r="J32" s="73" t="n">
        <f aca="false">C7</f>
        <v>225</v>
      </c>
      <c r="K32" s="73" t="n">
        <f aca="false">C10</f>
        <v>185</v>
      </c>
      <c r="L32" s="73" t="n">
        <f aca="false">C14</f>
        <v>135</v>
      </c>
      <c r="M32" s="70"/>
      <c r="N32" s="73" t="n">
        <f aca="false">C16</f>
        <v>200</v>
      </c>
      <c r="O32" s="73" t="n">
        <f aca="false">C17</f>
        <v>160</v>
      </c>
      <c r="P32" s="73" t="n">
        <f aca="false">C18</f>
        <v>240</v>
      </c>
      <c r="Q32" s="70"/>
      <c r="R32" s="70"/>
    </row>
    <row r="33" customFormat="false" ht="12.8" hidden="false" customHeight="false" outlineLevel="0" collapsed="false">
      <c r="A33" s="86"/>
      <c r="B33" s="86"/>
      <c r="C33" s="86"/>
      <c r="E33" s="73" t="n">
        <v>30</v>
      </c>
      <c r="F33" s="73" t="n">
        <f aca="false">C4</f>
        <v>0</v>
      </c>
      <c r="G33" s="73" t="n">
        <f aca="false">C5</f>
        <v>250</v>
      </c>
      <c r="H33" s="73" t="n">
        <f aca="false">C6</f>
        <v>245</v>
      </c>
      <c r="I33" s="73" t="n">
        <f aca="false">C8</f>
        <v>248</v>
      </c>
      <c r="J33" s="73" t="n">
        <f aca="false">C7</f>
        <v>225</v>
      </c>
      <c r="K33" s="73" t="n">
        <f aca="false">C10</f>
        <v>185</v>
      </c>
      <c r="L33" s="73" t="n">
        <f aca="false">C14</f>
        <v>135</v>
      </c>
      <c r="M33" s="70"/>
      <c r="N33" s="73" t="n">
        <f aca="false">C16</f>
        <v>200</v>
      </c>
      <c r="O33" s="73" t="n">
        <f aca="false">C17</f>
        <v>160</v>
      </c>
      <c r="P33" s="73" t="n">
        <f aca="false">C18</f>
        <v>240</v>
      </c>
      <c r="Q33" s="70"/>
      <c r="R33" s="70"/>
    </row>
    <row r="34" customFormat="false" ht="12.8" hidden="false" customHeight="false" outlineLevel="0" collapsed="false">
      <c r="A34" s="86"/>
      <c r="B34" s="86"/>
      <c r="C34" s="86"/>
      <c r="E34" s="73" t="n">
        <v>31</v>
      </c>
      <c r="F34" s="73" t="n">
        <f aca="false">C4</f>
        <v>0</v>
      </c>
      <c r="G34" s="73" t="n">
        <f aca="false">C5</f>
        <v>250</v>
      </c>
      <c r="H34" s="73" t="n">
        <f aca="false">C6</f>
        <v>245</v>
      </c>
      <c r="I34" s="73" t="n">
        <f aca="false">C8</f>
        <v>248</v>
      </c>
      <c r="J34" s="73" t="n">
        <f aca="false">C7</f>
        <v>225</v>
      </c>
      <c r="K34" s="73" t="n">
        <f aca="false">C10</f>
        <v>185</v>
      </c>
      <c r="L34" s="73" t="n">
        <f aca="false">C14</f>
        <v>135</v>
      </c>
      <c r="M34" s="70"/>
      <c r="N34" s="73" t="n">
        <f aca="false">C16</f>
        <v>200</v>
      </c>
      <c r="O34" s="73" t="n">
        <f aca="false">C17</f>
        <v>160</v>
      </c>
      <c r="P34" s="73" t="n">
        <f aca="false">C18</f>
        <v>240</v>
      </c>
      <c r="Q34" s="70"/>
      <c r="R34" s="70"/>
    </row>
  </sheetData>
  <sheetProtection sheet="true" password="9ef4" objects="true" scenarios="true"/>
  <mergeCells count="10">
    <mergeCell ref="E1:E3"/>
    <mergeCell ref="F1:F3"/>
    <mergeCell ref="G1:M2"/>
    <mergeCell ref="N1:R2"/>
    <mergeCell ref="B3:C3"/>
    <mergeCell ref="B9:C9"/>
    <mergeCell ref="B13:C13"/>
    <mergeCell ref="B15:C15"/>
    <mergeCell ref="B19:C19"/>
    <mergeCell ref="B27:C2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J42" activeCellId="0" sqref="J42"/>
    </sheetView>
  </sheetViews>
  <sheetFormatPr defaultRowHeight="12.8" zeroHeight="false" outlineLevelRow="0" outlineLevelCol="0"/>
  <cols>
    <col collapsed="false" customWidth="true" hidden="false" outlineLevel="0" max="9" min="1" style="0" width="11.34"/>
    <col collapsed="false" customWidth="true" hidden="false" outlineLevel="0" max="10" min="10" style="0" width="15.95"/>
    <col collapsed="false" customWidth="true" hidden="false" outlineLevel="0" max="11" min="11" style="0" width="11.34"/>
    <col collapsed="false" customWidth="true" hidden="false" outlineLevel="0" max="12" min="12" style="0" width="15.28"/>
    <col collapsed="false" customWidth="true" hidden="false" outlineLevel="0" max="1025" min="13" style="0" width="11.34"/>
  </cols>
  <sheetData>
    <row r="1" customFormat="false" ht="29.95" hidden="false" customHeight="true" outlineLevel="0" collapsed="false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customFormat="false" ht="12.8" hidden="false" customHeight="true" outlineLevel="0" collapsed="false">
      <c r="A2" s="88" t="s">
        <v>0</v>
      </c>
      <c r="B2" s="88" t="s">
        <v>77</v>
      </c>
      <c r="C2" s="88"/>
      <c r="D2" s="88" t="s">
        <v>78</v>
      </c>
      <c r="E2" s="88"/>
      <c r="F2" s="88" t="s">
        <v>79</v>
      </c>
      <c r="G2" s="88"/>
      <c r="H2" s="88" t="s">
        <v>80</v>
      </c>
      <c r="I2" s="88"/>
      <c r="J2" s="88" t="s">
        <v>68</v>
      </c>
      <c r="K2" s="88"/>
      <c r="L2" s="89" t="s">
        <v>81</v>
      </c>
    </row>
    <row r="3" customFormat="false" ht="12.8" hidden="false" customHeight="false" outlineLevel="0" collapsed="false">
      <c r="A3" s="88"/>
      <c r="B3" s="90" t="s">
        <v>13</v>
      </c>
      <c r="C3" s="91" t="s">
        <v>43</v>
      </c>
      <c r="D3" s="90" t="s">
        <v>13</v>
      </c>
      <c r="E3" s="91" t="s">
        <v>43</v>
      </c>
      <c r="F3" s="90" t="s">
        <v>82</v>
      </c>
      <c r="G3" s="91" t="s">
        <v>43</v>
      </c>
      <c r="H3" s="90" t="s">
        <v>83</v>
      </c>
      <c r="I3" s="91" t="s">
        <v>43</v>
      </c>
      <c r="J3" s="92" t="s">
        <v>84</v>
      </c>
      <c r="K3" s="91" t="s">
        <v>43</v>
      </c>
      <c r="L3" s="89"/>
    </row>
    <row r="4" customFormat="false" ht="12.8" hidden="false" customHeight="false" outlineLevel="0" collapsed="false">
      <c r="A4" s="93" t="n">
        <v>1</v>
      </c>
      <c r="B4" s="27"/>
      <c r="C4" s="94" t="n">
        <f aca="false">B4*Расценки!C$23</f>
        <v>0</v>
      </c>
      <c r="D4" s="27"/>
      <c r="E4" s="94" t="n">
        <f aca="false">D4*Расценки!C$24</f>
        <v>0</v>
      </c>
      <c r="F4" s="27"/>
      <c r="G4" s="94" t="n">
        <f aca="false">F4*Расценки!C$25</f>
        <v>0</v>
      </c>
      <c r="H4" s="27"/>
      <c r="I4" s="95" t="n">
        <f aca="false">H4/60*Расценки!C$20</f>
        <v>0</v>
      </c>
      <c r="J4" s="27"/>
      <c r="K4" s="27"/>
      <c r="L4" s="96" t="n">
        <f aca="false">C4+E4+G4+I4+K4</f>
        <v>0</v>
      </c>
    </row>
    <row r="5" customFormat="false" ht="12.8" hidden="false" customHeight="false" outlineLevel="0" collapsed="false">
      <c r="A5" s="93" t="n">
        <v>2</v>
      </c>
      <c r="B5" s="27"/>
      <c r="C5" s="94" t="n">
        <f aca="false">B5*Расценки!C$23</f>
        <v>0</v>
      </c>
      <c r="D5" s="27"/>
      <c r="E5" s="94" t="n">
        <f aca="false">D5*Расценки!C$24</f>
        <v>0</v>
      </c>
      <c r="F5" s="27"/>
      <c r="G5" s="94" t="n">
        <f aca="false">F5*Расценки!C$25</f>
        <v>0</v>
      </c>
      <c r="H5" s="27"/>
      <c r="I5" s="95" t="n">
        <f aca="false">H5/60*Расценки!C$20</f>
        <v>0</v>
      </c>
      <c r="J5" s="27"/>
      <c r="K5" s="27"/>
      <c r="L5" s="96" t="n">
        <f aca="false">C5+E5+G5+I5+K5</f>
        <v>0</v>
      </c>
    </row>
    <row r="6" customFormat="false" ht="12.8" hidden="false" customHeight="false" outlineLevel="0" collapsed="false">
      <c r="A6" s="93" t="n">
        <v>3</v>
      </c>
      <c r="B6" s="27"/>
      <c r="C6" s="94" t="n">
        <f aca="false">B6*Расценки!C$23</f>
        <v>0</v>
      </c>
      <c r="D6" s="27"/>
      <c r="E6" s="94" t="n">
        <f aca="false">D6*Расценки!C$24</f>
        <v>0</v>
      </c>
      <c r="F6" s="27"/>
      <c r="G6" s="94" t="n">
        <f aca="false">F6*Расценки!C$25</f>
        <v>0</v>
      </c>
      <c r="H6" s="27"/>
      <c r="I6" s="95" t="n">
        <f aca="false">H6/60*Расценки!C$20</f>
        <v>0</v>
      </c>
      <c r="J6" s="27"/>
      <c r="K6" s="27"/>
      <c r="L6" s="96" t="n">
        <f aca="false">C6+E6+G6+I6+K6</f>
        <v>0</v>
      </c>
    </row>
    <row r="7" customFormat="false" ht="12.8" hidden="false" customHeight="false" outlineLevel="0" collapsed="false">
      <c r="A7" s="93" t="n">
        <v>4</v>
      </c>
      <c r="B7" s="27"/>
      <c r="C7" s="94" t="n">
        <f aca="false">B7*Расценки!C$23</f>
        <v>0</v>
      </c>
      <c r="D7" s="27"/>
      <c r="E7" s="94" t="n">
        <f aca="false">D7*Расценки!C$24</f>
        <v>0</v>
      </c>
      <c r="F7" s="27"/>
      <c r="G7" s="94" t="n">
        <f aca="false">F7*Расценки!C$25</f>
        <v>0</v>
      </c>
      <c r="H7" s="27"/>
      <c r="I7" s="95" t="n">
        <f aca="false">H7/60*Расценки!C$20</f>
        <v>0</v>
      </c>
      <c r="J7" s="27"/>
      <c r="K7" s="27"/>
      <c r="L7" s="96" t="n">
        <f aca="false">C7+E7+G7+I7+K7</f>
        <v>0</v>
      </c>
    </row>
    <row r="8" customFormat="false" ht="12.8" hidden="false" customHeight="false" outlineLevel="0" collapsed="false">
      <c r="A8" s="93" t="n">
        <v>5</v>
      </c>
      <c r="B8" s="27"/>
      <c r="C8" s="94" t="n">
        <f aca="false">B8*Расценки!C$23</f>
        <v>0</v>
      </c>
      <c r="D8" s="27"/>
      <c r="E8" s="94" t="n">
        <f aca="false">D8*Расценки!C$24</f>
        <v>0</v>
      </c>
      <c r="F8" s="27"/>
      <c r="G8" s="94" t="n">
        <f aca="false">F8*Расценки!C$25</f>
        <v>0</v>
      </c>
      <c r="H8" s="27"/>
      <c r="I8" s="95" t="n">
        <f aca="false">H8/60*Расценки!C$20</f>
        <v>0</v>
      </c>
      <c r="J8" s="27"/>
      <c r="K8" s="27"/>
      <c r="L8" s="96" t="n">
        <f aca="false">C8+E8+G8+I8+K8</f>
        <v>0</v>
      </c>
    </row>
    <row r="9" customFormat="false" ht="12.8" hidden="false" customHeight="false" outlineLevel="0" collapsed="false">
      <c r="A9" s="93" t="n">
        <v>6</v>
      </c>
      <c r="B9" s="27"/>
      <c r="C9" s="94" t="n">
        <f aca="false">B9*Расценки!C$23</f>
        <v>0</v>
      </c>
      <c r="D9" s="27"/>
      <c r="E9" s="94" t="n">
        <f aca="false">D9*Расценки!C$24</f>
        <v>0</v>
      </c>
      <c r="F9" s="27"/>
      <c r="G9" s="94" t="n">
        <f aca="false">F9*Расценки!C$25</f>
        <v>0</v>
      </c>
      <c r="H9" s="27"/>
      <c r="I9" s="95" t="n">
        <f aca="false">H9/60*Расценки!C$20</f>
        <v>0</v>
      </c>
      <c r="J9" s="27"/>
      <c r="K9" s="27"/>
      <c r="L9" s="96" t="n">
        <f aca="false">C9+E9+G9+I9+K9</f>
        <v>0</v>
      </c>
    </row>
    <row r="10" customFormat="false" ht="12.8" hidden="false" customHeight="false" outlineLevel="0" collapsed="false">
      <c r="A10" s="93" t="n">
        <v>7</v>
      </c>
      <c r="B10" s="27"/>
      <c r="C10" s="94" t="n">
        <f aca="false">B10*Расценки!C$23</f>
        <v>0</v>
      </c>
      <c r="D10" s="27"/>
      <c r="E10" s="94" t="n">
        <f aca="false">D10*Расценки!C$24</f>
        <v>0</v>
      </c>
      <c r="F10" s="27"/>
      <c r="G10" s="94" t="n">
        <f aca="false">F10*Расценки!C$25</f>
        <v>0</v>
      </c>
      <c r="H10" s="27"/>
      <c r="I10" s="95" t="n">
        <f aca="false">H10/60*Расценки!C$20</f>
        <v>0</v>
      </c>
      <c r="J10" s="27"/>
      <c r="K10" s="27"/>
      <c r="L10" s="96" t="n">
        <f aca="false">C10+E10+G10+I10+K10</f>
        <v>0</v>
      </c>
    </row>
    <row r="11" customFormat="false" ht="12.8" hidden="false" customHeight="false" outlineLevel="0" collapsed="false">
      <c r="A11" s="93" t="n">
        <v>8</v>
      </c>
      <c r="B11" s="27"/>
      <c r="C11" s="94" t="n">
        <f aca="false">B11*Расценки!C$23</f>
        <v>0</v>
      </c>
      <c r="D11" s="27"/>
      <c r="E11" s="94" t="n">
        <f aca="false">D11*Расценки!C$24</f>
        <v>0</v>
      </c>
      <c r="F11" s="27"/>
      <c r="G11" s="94" t="n">
        <f aca="false">F11*Расценки!C$25</f>
        <v>0</v>
      </c>
      <c r="H11" s="27"/>
      <c r="I11" s="95" t="n">
        <f aca="false">H11/60*Расценки!C$20</f>
        <v>0</v>
      </c>
      <c r="J11" s="27"/>
      <c r="K11" s="27"/>
      <c r="L11" s="96" t="n">
        <f aca="false">C11+E11+G11+I11+K11</f>
        <v>0</v>
      </c>
    </row>
    <row r="12" customFormat="false" ht="12.8" hidden="false" customHeight="false" outlineLevel="0" collapsed="false">
      <c r="A12" s="93" t="n">
        <v>9</v>
      </c>
      <c r="B12" s="27"/>
      <c r="C12" s="94" t="n">
        <f aca="false">B12*Расценки!C$23</f>
        <v>0</v>
      </c>
      <c r="D12" s="27"/>
      <c r="E12" s="94" t="n">
        <f aca="false">D12*Расценки!C$24</f>
        <v>0</v>
      </c>
      <c r="F12" s="27"/>
      <c r="G12" s="94" t="n">
        <f aca="false">F12*Расценки!C$25</f>
        <v>0</v>
      </c>
      <c r="H12" s="27"/>
      <c r="I12" s="95" t="n">
        <f aca="false">H12/60*Расценки!C$20</f>
        <v>0</v>
      </c>
      <c r="J12" s="27"/>
      <c r="K12" s="27"/>
      <c r="L12" s="96" t="n">
        <f aca="false">C12+E12+G12+I12+K12</f>
        <v>0</v>
      </c>
    </row>
    <row r="13" customFormat="false" ht="12.8" hidden="false" customHeight="false" outlineLevel="0" collapsed="false">
      <c r="A13" s="93" t="n">
        <v>10</v>
      </c>
      <c r="B13" s="27"/>
      <c r="C13" s="94" t="n">
        <f aca="false">B13*Расценки!C$23</f>
        <v>0</v>
      </c>
      <c r="D13" s="27"/>
      <c r="E13" s="94" t="n">
        <f aca="false">D13*Расценки!C$24</f>
        <v>0</v>
      </c>
      <c r="F13" s="27"/>
      <c r="G13" s="94" t="n">
        <f aca="false">F13*Расценки!C$25</f>
        <v>0</v>
      </c>
      <c r="H13" s="27"/>
      <c r="I13" s="95" t="n">
        <f aca="false">H13/60*Расценки!C$20</f>
        <v>0</v>
      </c>
      <c r="J13" s="27"/>
      <c r="K13" s="27"/>
      <c r="L13" s="96" t="n">
        <f aca="false">C13+E13+G13+I13+K13</f>
        <v>0</v>
      </c>
    </row>
    <row r="14" customFormat="false" ht="12.8" hidden="false" customHeight="false" outlineLevel="0" collapsed="false">
      <c r="A14" s="93" t="n">
        <v>11</v>
      </c>
      <c r="B14" s="27"/>
      <c r="C14" s="94" t="n">
        <f aca="false">B14*Расценки!C$23</f>
        <v>0</v>
      </c>
      <c r="D14" s="27"/>
      <c r="E14" s="94" t="n">
        <f aca="false">D14*Расценки!C$24</f>
        <v>0</v>
      </c>
      <c r="F14" s="27"/>
      <c r="G14" s="94" t="n">
        <f aca="false">F14*Расценки!C$25</f>
        <v>0</v>
      </c>
      <c r="H14" s="27"/>
      <c r="I14" s="95" t="n">
        <f aca="false">H14/60*Расценки!C$20</f>
        <v>0</v>
      </c>
      <c r="J14" s="27"/>
      <c r="K14" s="27"/>
      <c r="L14" s="96" t="n">
        <f aca="false">C14+E14+G14+I14+K14</f>
        <v>0</v>
      </c>
    </row>
    <row r="15" customFormat="false" ht="12.8" hidden="false" customHeight="false" outlineLevel="0" collapsed="false">
      <c r="A15" s="93" t="n">
        <v>12</v>
      </c>
      <c r="B15" s="27"/>
      <c r="C15" s="94" t="n">
        <f aca="false">B15*Расценки!C$23</f>
        <v>0</v>
      </c>
      <c r="D15" s="27"/>
      <c r="E15" s="94" t="n">
        <f aca="false">D15*Расценки!C$24</f>
        <v>0</v>
      </c>
      <c r="F15" s="27"/>
      <c r="G15" s="94" t="n">
        <f aca="false">F15*Расценки!C$25</f>
        <v>0</v>
      </c>
      <c r="H15" s="27"/>
      <c r="I15" s="95" t="n">
        <f aca="false">H15/60*Расценки!C$20</f>
        <v>0</v>
      </c>
      <c r="J15" s="27"/>
      <c r="K15" s="27"/>
      <c r="L15" s="96" t="n">
        <f aca="false">C15+E15+G15+I15+K15</f>
        <v>0</v>
      </c>
    </row>
    <row r="16" customFormat="false" ht="12.8" hidden="false" customHeight="false" outlineLevel="0" collapsed="false">
      <c r="A16" s="93" t="n">
        <v>13</v>
      </c>
      <c r="B16" s="27"/>
      <c r="C16" s="94" t="n">
        <f aca="false">B16*Расценки!C$23</f>
        <v>0</v>
      </c>
      <c r="D16" s="27"/>
      <c r="E16" s="94" t="n">
        <f aca="false">D16*Расценки!C$24</f>
        <v>0</v>
      </c>
      <c r="F16" s="27"/>
      <c r="G16" s="94" t="n">
        <f aca="false">F16*Расценки!C$25</f>
        <v>0</v>
      </c>
      <c r="H16" s="27"/>
      <c r="I16" s="95" t="n">
        <f aca="false">H16/60*Расценки!C$20</f>
        <v>0</v>
      </c>
      <c r="J16" s="27"/>
      <c r="K16" s="27"/>
      <c r="L16" s="96" t="n">
        <f aca="false">C16+E16+G16+I16+K16</f>
        <v>0</v>
      </c>
    </row>
    <row r="17" customFormat="false" ht="12.8" hidden="false" customHeight="false" outlineLevel="0" collapsed="false">
      <c r="A17" s="93" t="n">
        <v>14</v>
      </c>
      <c r="B17" s="27"/>
      <c r="C17" s="94" t="n">
        <f aca="false">B17*Расценки!C$23</f>
        <v>0</v>
      </c>
      <c r="D17" s="27"/>
      <c r="E17" s="94" t="n">
        <f aca="false">D17*Расценки!C$24</f>
        <v>0</v>
      </c>
      <c r="F17" s="27"/>
      <c r="G17" s="94" t="n">
        <f aca="false">F17*Расценки!C$25</f>
        <v>0</v>
      </c>
      <c r="H17" s="27"/>
      <c r="I17" s="95" t="n">
        <f aca="false">H17/60*Расценки!C$20</f>
        <v>0</v>
      </c>
      <c r="J17" s="27"/>
      <c r="K17" s="27"/>
      <c r="L17" s="96" t="n">
        <f aca="false">C17+E17+G17+I17+K17</f>
        <v>0</v>
      </c>
    </row>
    <row r="18" customFormat="false" ht="12.8" hidden="false" customHeight="false" outlineLevel="0" collapsed="false">
      <c r="A18" s="93" t="n">
        <v>15</v>
      </c>
      <c r="B18" s="27"/>
      <c r="C18" s="94" t="n">
        <f aca="false">B18*Расценки!C$23</f>
        <v>0</v>
      </c>
      <c r="D18" s="27"/>
      <c r="E18" s="94" t="n">
        <f aca="false">D18*Расценки!C$24</f>
        <v>0</v>
      </c>
      <c r="F18" s="27"/>
      <c r="G18" s="94" t="n">
        <f aca="false">F18*Расценки!C$25</f>
        <v>0</v>
      </c>
      <c r="H18" s="27"/>
      <c r="I18" s="95" t="n">
        <f aca="false">H18/60*Расценки!C$20</f>
        <v>0</v>
      </c>
      <c r="J18" s="27"/>
      <c r="K18" s="27"/>
      <c r="L18" s="96" t="n">
        <f aca="false">C18+E18+G18+I18+K18</f>
        <v>0</v>
      </c>
    </row>
    <row r="19" customFormat="false" ht="12.8" hidden="false" customHeight="false" outlineLevel="0" collapsed="false">
      <c r="A19" s="93" t="n">
        <v>16</v>
      </c>
      <c r="B19" s="27"/>
      <c r="C19" s="94" t="n">
        <f aca="false">B19*Расценки!C$23</f>
        <v>0</v>
      </c>
      <c r="D19" s="27"/>
      <c r="E19" s="94" t="n">
        <f aca="false">D19*Расценки!C$24</f>
        <v>0</v>
      </c>
      <c r="F19" s="27"/>
      <c r="G19" s="94" t="n">
        <f aca="false">F19*Расценки!C$25</f>
        <v>0</v>
      </c>
      <c r="H19" s="27"/>
      <c r="I19" s="95" t="n">
        <f aca="false">H19/60*Расценки!C$20</f>
        <v>0</v>
      </c>
      <c r="J19" s="27"/>
      <c r="K19" s="27"/>
      <c r="L19" s="96" t="n">
        <f aca="false">C19+E19+G19+I19+K19</f>
        <v>0</v>
      </c>
    </row>
    <row r="20" customFormat="false" ht="12.8" hidden="false" customHeight="false" outlineLevel="0" collapsed="false">
      <c r="A20" s="93" t="n">
        <v>17</v>
      </c>
      <c r="B20" s="27"/>
      <c r="C20" s="94" t="n">
        <f aca="false">B20*Расценки!C$23</f>
        <v>0</v>
      </c>
      <c r="D20" s="27"/>
      <c r="E20" s="94" t="n">
        <f aca="false">D20*Расценки!C$24</f>
        <v>0</v>
      </c>
      <c r="F20" s="27"/>
      <c r="G20" s="94" t="n">
        <f aca="false">F20*Расценки!C$25</f>
        <v>0</v>
      </c>
      <c r="H20" s="27"/>
      <c r="I20" s="95" t="n">
        <f aca="false">H20/60*Расценки!C$20</f>
        <v>0</v>
      </c>
      <c r="J20" s="27"/>
      <c r="K20" s="27"/>
      <c r="L20" s="96" t="n">
        <f aca="false">C20+E20+G20+I20+K20</f>
        <v>0</v>
      </c>
    </row>
    <row r="21" customFormat="false" ht="12.8" hidden="false" customHeight="false" outlineLevel="0" collapsed="false">
      <c r="A21" s="93" t="n">
        <v>18</v>
      </c>
      <c r="B21" s="27"/>
      <c r="C21" s="94" t="n">
        <f aca="false">B21*Расценки!C$23</f>
        <v>0</v>
      </c>
      <c r="D21" s="27"/>
      <c r="E21" s="94" t="n">
        <f aca="false">D21*Расценки!C$24</f>
        <v>0</v>
      </c>
      <c r="F21" s="27"/>
      <c r="G21" s="94" t="n">
        <f aca="false">F21*Расценки!C$25</f>
        <v>0</v>
      </c>
      <c r="H21" s="27"/>
      <c r="I21" s="95" t="n">
        <f aca="false">H21/60*Расценки!C$20</f>
        <v>0</v>
      </c>
      <c r="J21" s="27"/>
      <c r="K21" s="27"/>
      <c r="L21" s="96" t="n">
        <f aca="false">C21+E21+G21+I21+K21</f>
        <v>0</v>
      </c>
    </row>
    <row r="22" customFormat="false" ht="12.8" hidden="false" customHeight="false" outlineLevel="0" collapsed="false">
      <c r="A22" s="93" t="n">
        <v>19</v>
      </c>
      <c r="B22" s="27"/>
      <c r="C22" s="94" t="n">
        <f aca="false">B22*Расценки!C$23</f>
        <v>0</v>
      </c>
      <c r="D22" s="27"/>
      <c r="E22" s="94" t="n">
        <f aca="false">D22*Расценки!C$24</f>
        <v>0</v>
      </c>
      <c r="F22" s="27"/>
      <c r="G22" s="94" t="n">
        <f aca="false">F22*Расценки!C$25</f>
        <v>0</v>
      </c>
      <c r="H22" s="27"/>
      <c r="I22" s="95" t="n">
        <f aca="false">H22/60*Расценки!C$20</f>
        <v>0</v>
      </c>
      <c r="J22" s="27"/>
      <c r="K22" s="27"/>
      <c r="L22" s="96" t="n">
        <f aca="false">C22+E22+G22+I22+K22</f>
        <v>0</v>
      </c>
    </row>
    <row r="23" customFormat="false" ht="12.8" hidden="false" customHeight="false" outlineLevel="0" collapsed="false">
      <c r="A23" s="93" t="n">
        <v>20</v>
      </c>
      <c r="B23" s="27"/>
      <c r="C23" s="94" t="n">
        <f aca="false">B23*Расценки!C$23</f>
        <v>0</v>
      </c>
      <c r="D23" s="27"/>
      <c r="E23" s="94" t="n">
        <f aca="false">D23*Расценки!C$24</f>
        <v>0</v>
      </c>
      <c r="F23" s="27"/>
      <c r="G23" s="94" t="n">
        <f aca="false">F23*Расценки!C$25</f>
        <v>0</v>
      </c>
      <c r="H23" s="27"/>
      <c r="I23" s="95" t="n">
        <f aca="false">H23/60*Расценки!C$20</f>
        <v>0</v>
      </c>
      <c r="J23" s="27"/>
      <c r="K23" s="27"/>
      <c r="L23" s="96" t="n">
        <f aca="false">C23+E23+G23+I23+K23</f>
        <v>0</v>
      </c>
    </row>
    <row r="24" customFormat="false" ht="12.8" hidden="false" customHeight="false" outlineLevel="0" collapsed="false">
      <c r="A24" s="93" t="n">
        <v>21</v>
      </c>
      <c r="B24" s="27"/>
      <c r="C24" s="94" t="n">
        <f aca="false">B24*Расценки!C$23</f>
        <v>0</v>
      </c>
      <c r="D24" s="27"/>
      <c r="E24" s="94" t="n">
        <f aca="false">D24*Расценки!C$24</f>
        <v>0</v>
      </c>
      <c r="F24" s="27"/>
      <c r="G24" s="94" t="n">
        <f aca="false">F24*Расценки!C$25</f>
        <v>0</v>
      </c>
      <c r="H24" s="27"/>
      <c r="I24" s="95" t="n">
        <f aca="false">H24/60*Расценки!C$20</f>
        <v>0</v>
      </c>
      <c r="J24" s="27"/>
      <c r="K24" s="27"/>
      <c r="L24" s="96" t="n">
        <f aca="false">C24+E24+G24+I24+K24</f>
        <v>0</v>
      </c>
    </row>
    <row r="25" customFormat="false" ht="12.8" hidden="false" customHeight="false" outlineLevel="0" collapsed="false">
      <c r="A25" s="93" t="n">
        <v>22</v>
      </c>
      <c r="B25" s="27"/>
      <c r="C25" s="94" t="n">
        <f aca="false">B25*Расценки!C$23</f>
        <v>0</v>
      </c>
      <c r="D25" s="27"/>
      <c r="E25" s="94" t="n">
        <f aca="false">D25*Расценки!C$24</f>
        <v>0</v>
      </c>
      <c r="F25" s="27"/>
      <c r="G25" s="94" t="n">
        <f aca="false">F25*Расценки!C$25</f>
        <v>0</v>
      </c>
      <c r="H25" s="27"/>
      <c r="I25" s="95" t="n">
        <f aca="false">H25/60*Расценки!C$20</f>
        <v>0</v>
      </c>
      <c r="J25" s="27"/>
      <c r="K25" s="27"/>
      <c r="L25" s="96" t="n">
        <f aca="false">C25+E25+G25+I25+K25</f>
        <v>0</v>
      </c>
    </row>
    <row r="26" customFormat="false" ht="12.8" hidden="false" customHeight="false" outlineLevel="0" collapsed="false">
      <c r="A26" s="93" t="n">
        <v>23</v>
      </c>
      <c r="B26" s="27"/>
      <c r="C26" s="94" t="n">
        <f aca="false">B26*Расценки!C$23</f>
        <v>0</v>
      </c>
      <c r="D26" s="27"/>
      <c r="E26" s="94" t="n">
        <f aca="false">D26*Расценки!C$24</f>
        <v>0</v>
      </c>
      <c r="F26" s="27"/>
      <c r="G26" s="94" t="n">
        <f aca="false">F26*Расценки!C$25</f>
        <v>0</v>
      </c>
      <c r="H26" s="27"/>
      <c r="I26" s="95" t="n">
        <f aca="false">H26/60*Расценки!C$20</f>
        <v>0</v>
      </c>
      <c r="J26" s="27"/>
      <c r="K26" s="27"/>
      <c r="L26" s="96" t="n">
        <f aca="false">C26+E26+G26+I26+K26</f>
        <v>0</v>
      </c>
    </row>
    <row r="27" customFormat="false" ht="12.8" hidden="false" customHeight="false" outlineLevel="0" collapsed="false">
      <c r="A27" s="93" t="n">
        <v>24</v>
      </c>
      <c r="B27" s="27"/>
      <c r="C27" s="94" t="n">
        <f aca="false">B27*Расценки!C$23</f>
        <v>0</v>
      </c>
      <c r="D27" s="27"/>
      <c r="E27" s="94" t="n">
        <f aca="false">D27*Расценки!C$24</f>
        <v>0</v>
      </c>
      <c r="F27" s="27"/>
      <c r="G27" s="94" t="n">
        <f aca="false">F27*Расценки!C$25</f>
        <v>0</v>
      </c>
      <c r="H27" s="27"/>
      <c r="I27" s="95" t="n">
        <f aca="false">H27/60*Расценки!C$20</f>
        <v>0</v>
      </c>
      <c r="J27" s="27"/>
      <c r="K27" s="27"/>
      <c r="L27" s="96" t="n">
        <f aca="false">C27+E27+G27+I27+K27</f>
        <v>0</v>
      </c>
    </row>
    <row r="28" customFormat="false" ht="12.8" hidden="false" customHeight="false" outlineLevel="0" collapsed="false">
      <c r="A28" s="93" t="n">
        <v>25</v>
      </c>
      <c r="B28" s="27"/>
      <c r="C28" s="94" t="n">
        <f aca="false">B28*Расценки!C$23</f>
        <v>0</v>
      </c>
      <c r="D28" s="27"/>
      <c r="E28" s="94" t="n">
        <f aca="false">D28*Расценки!C$24</f>
        <v>0</v>
      </c>
      <c r="F28" s="27"/>
      <c r="G28" s="94" t="n">
        <f aca="false">F28*Расценки!C$25</f>
        <v>0</v>
      </c>
      <c r="H28" s="27"/>
      <c r="I28" s="95" t="n">
        <f aca="false">H28/60*Расценки!C$20</f>
        <v>0</v>
      </c>
      <c r="J28" s="27"/>
      <c r="K28" s="27"/>
      <c r="L28" s="96" t="n">
        <f aca="false">C28+E28+G28+I28+K28</f>
        <v>0</v>
      </c>
    </row>
    <row r="29" customFormat="false" ht="12.8" hidden="false" customHeight="false" outlineLevel="0" collapsed="false">
      <c r="A29" s="93" t="n">
        <v>26</v>
      </c>
      <c r="B29" s="27"/>
      <c r="C29" s="94" t="n">
        <f aca="false">B29*Расценки!C$23</f>
        <v>0</v>
      </c>
      <c r="D29" s="27"/>
      <c r="E29" s="94" t="n">
        <f aca="false">D29*Расценки!C$24</f>
        <v>0</v>
      </c>
      <c r="F29" s="27"/>
      <c r="G29" s="94" t="n">
        <f aca="false">F29*Расценки!C$25</f>
        <v>0</v>
      </c>
      <c r="H29" s="27"/>
      <c r="I29" s="95" t="n">
        <f aca="false">H29/60*Расценки!C$20</f>
        <v>0</v>
      </c>
      <c r="J29" s="27"/>
      <c r="K29" s="27"/>
      <c r="L29" s="96" t="n">
        <f aca="false">C29+E29+G29+I29+K29</f>
        <v>0</v>
      </c>
    </row>
    <row r="30" customFormat="false" ht="12.8" hidden="false" customHeight="false" outlineLevel="0" collapsed="false">
      <c r="A30" s="93" t="n">
        <v>27</v>
      </c>
      <c r="B30" s="27"/>
      <c r="C30" s="94" t="n">
        <f aca="false">B30*Расценки!C$23</f>
        <v>0</v>
      </c>
      <c r="D30" s="27"/>
      <c r="E30" s="94" t="n">
        <f aca="false">D30*Расценки!C$24</f>
        <v>0</v>
      </c>
      <c r="F30" s="27"/>
      <c r="G30" s="94" t="n">
        <f aca="false">F30*Расценки!C$25</f>
        <v>0</v>
      </c>
      <c r="H30" s="27"/>
      <c r="I30" s="95" t="n">
        <f aca="false">H30/60*Расценки!C$20</f>
        <v>0</v>
      </c>
      <c r="J30" s="27"/>
      <c r="K30" s="27"/>
      <c r="L30" s="96" t="n">
        <f aca="false">C30+E30+G30+I30+K30</f>
        <v>0</v>
      </c>
    </row>
    <row r="31" customFormat="false" ht="12.8" hidden="false" customHeight="false" outlineLevel="0" collapsed="false">
      <c r="A31" s="93" t="n">
        <v>28</v>
      </c>
      <c r="B31" s="27"/>
      <c r="C31" s="94" t="n">
        <f aca="false">B31*Расценки!C$23</f>
        <v>0</v>
      </c>
      <c r="D31" s="27"/>
      <c r="E31" s="94" t="n">
        <f aca="false">D31*Расценки!C$24</f>
        <v>0</v>
      </c>
      <c r="F31" s="27"/>
      <c r="G31" s="94" t="n">
        <f aca="false">F31*Расценки!C$25</f>
        <v>0</v>
      </c>
      <c r="H31" s="27"/>
      <c r="I31" s="95" t="n">
        <f aca="false">H31/60*Расценки!C$20</f>
        <v>0</v>
      </c>
      <c r="J31" s="27"/>
      <c r="K31" s="27"/>
      <c r="L31" s="96" t="n">
        <f aca="false">C31+E31+G31+I31+K31</f>
        <v>0</v>
      </c>
    </row>
    <row r="32" customFormat="false" ht="12.8" hidden="false" customHeight="false" outlineLevel="0" collapsed="false">
      <c r="A32" s="93" t="n">
        <v>29</v>
      </c>
      <c r="B32" s="27"/>
      <c r="C32" s="94" t="n">
        <f aca="false">B32*Расценки!C$23</f>
        <v>0</v>
      </c>
      <c r="D32" s="27"/>
      <c r="E32" s="94" t="n">
        <f aca="false">D32*Расценки!C$24</f>
        <v>0</v>
      </c>
      <c r="F32" s="27"/>
      <c r="G32" s="94" t="n">
        <f aca="false">F32*Расценки!C$25</f>
        <v>0</v>
      </c>
      <c r="H32" s="27"/>
      <c r="I32" s="95" t="n">
        <f aca="false">H32/60*Расценки!C$20</f>
        <v>0</v>
      </c>
      <c r="J32" s="27"/>
      <c r="K32" s="27"/>
      <c r="L32" s="96" t="n">
        <f aca="false">C32+E32+G32+I32+K32</f>
        <v>0</v>
      </c>
    </row>
    <row r="33" customFormat="false" ht="12.8" hidden="false" customHeight="false" outlineLevel="0" collapsed="false">
      <c r="A33" s="93" t="n">
        <v>30</v>
      </c>
      <c r="B33" s="27"/>
      <c r="C33" s="94" t="n">
        <f aca="false">B33*Расценки!C$23</f>
        <v>0</v>
      </c>
      <c r="D33" s="27"/>
      <c r="E33" s="94" t="n">
        <f aca="false">D33*Расценки!C$24</f>
        <v>0</v>
      </c>
      <c r="F33" s="27"/>
      <c r="G33" s="94" t="n">
        <f aca="false">F33*Расценки!C$25</f>
        <v>0</v>
      </c>
      <c r="H33" s="27"/>
      <c r="I33" s="95" t="n">
        <f aca="false">H33/60*Расценки!C$20</f>
        <v>0</v>
      </c>
      <c r="J33" s="27"/>
      <c r="K33" s="27"/>
      <c r="L33" s="96" t="n">
        <f aca="false">C33+E33+G33+I33+K33</f>
        <v>0</v>
      </c>
    </row>
    <row r="34" customFormat="false" ht="12.8" hidden="false" customHeight="false" outlineLevel="0" collapsed="false">
      <c r="A34" s="93" t="n">
        <v>31</v>
      </c>
      <c r="B34" s="27"/>
      <c r="C34" s="94" t="n">
        <f aca="false">B34*Расценки!C$23</f>
        <v>0</v>
      </c>
      <c r="D34" s="27"/>
      <c r="E34" s="94" t="n">
        <f aca="false">D34*Расценки!C$24</f>
        <v>0</v>
      </c>
      <c r="F34" s="27"/>
      <c r="G34" s="94" t="n">
        <f aca="false">F34*Расценки!C$25</f>
        <v>0</v>
      </c>
      <c r="H34" s="27"/>
      <c r="I34" s="95" t="n">
        <f aca="false">H34/60*Расценки!C$20</f>
        <v>0</v>
      </c>
      <c r="J34" s="27"/>
      <c r="K34" s="27"/>
      <c r="L34" s="96" t="n">
        <f aca="false">C34+E34+G34+I34+K34</f>
        <v>0</v>
      </c>
      <c r="M34" s="97"/>
    </row>
    <row r="35" customFormat="false" ht="12.8" hidden="false" customHeight="false" outlineLevel="0" collapsed="false">
      <c r="A35" s="98"/>
      <c r="B35" s="99" t="n">
        <f aca="false">SUM(B4:B34)</f>
        <v>0</v>
      </c>
      <c r="C35" s="100" t="n">
        <f aca="false">SUM(C4:C34)</f>
        <v>0</v>
      </c>
      <c r="D35" s="99" t="n">
        <f aca="false">SUM(D4:D34)</f>
        <v>0</v>
      </c>
      <c r="E35" s="100" t="n">
        <f aca="false">SUM(E4:E34)</f>
        <v>0</v>
      </c>
      <c r="F35" s="99" t="n">
        <f aca="false">SUM(F4:F34)</f>
        <v>0</v>
      </c>
      <c r="G35" s="100" t="n">
        <f aca="false">SUM(G4:G34)</f>
        <v>0</v>
      </c>
      <c r="H35" s="99" t="n">
        <f aca="false">SUM(H4:H34)</f>
        <v>0</v>
      </c>
      <c r="I35" s="101" t="n">
        <f aca="false">SUM(I4:I34)</f>
        <v>0</v>
      </c>
      <c r="J35" s="102"/>
      <c r="K35" s="100" t="n">
        <f aca="false">SUM(K4:K34)</f>
        <v>0</v>
      </c>
      <c r="L35" s="103" t="n">
        <f aca="false">SUM(L4:L34)</f>
        <v>0</v>
      </c>
    </row>
    <row r="36" customFormat="false" ht="12.8" hidden="false" customHeight="false" outlineLevel="0" collapsed="false">
      <c r="A36" s="98"/>
      <c r="B36" s="99"/>
      <c r="C36" s="99"/>
      <c r="D36" s="99"/>
      <c r="E36" s="99"/>
      <c r="F36" s="99"/>
      <c r="G36" s="99"/>
      <c r="H36" s="99"/>
      <c r="I36" s="99"/>
      <c r="J36" s="102"/>
      <c r="K36" s="102"/>
      <c r="L36" s="103"/>
    </row>
  </sheetData>
  <sheetProtection sheet="true" password="9ef4" objects="true" scenarios="true"/>
  <mergeCells count="20">
    <mergeCell ref="A1:L1"/>
    <mergeCell ref="A2:A3"/>
    <mergeCell ref="B2:C2"/>
    <mergeCell ref="D2:E2"/>
    <mergeCell ref="F2:G2"/>
    <mergeCell ref="H2:I2"/>
    <mergeCell ref="J2:K2"/>
    <mergeCell ref="L2:L3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7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E24" activeCellId="0" sqref="AE24"/>
    </sheetView>
  </sheetViews>
  <sheetFormatPr defaultRowHeight="12.8" zeroHeight="false" outlineLevelRow="0" outlineLevelCol="0"/>
  <cols>
    <col collapsed="false" customWidth="true" hidden="false" outlineLevel="0" max="1" min="1" style="0" width="12.5"/>
    <col collapsed="false" customWidth="true" hidden="false" outlineLevel="0" max="2" min="2" style="0" width="23.61"/>
    <col collapsed="false" customWidth="true" hidden="false" outlineLevel="0" max="5" min="3" style="0" width="22.28"/>
    <col collapsed="false" customWidth="true" hidden="true" outlineLevel="0" max="9" min="6" style="0" width="22.28"/>
    <col collapsed="false" customWidth="true" hidden="false" outlineLevel="0" max="12" min="10" style="0" width="22.28"/>
    <col collapsed="false" customWidth="true" hidden="true" outlineLevel="0" max="15" min="13" style="0" width="22.28"/>
    <col collapsed="false" customWidth="true" hidden="false" outlineLevel="0" max="16" min="16" style="0" width="14.47"/>
    <col collapsed="false" customWidth="true" hidden="false" outlineLevel="0" max="17" min="17" style="0" width="13.31"/>
    <col collapsed="false" customWidth="true" hidden="false" outlineLevel="0" max="18" min="18" style="0" width="12.37"/>
    <col collapsed="false" customWidth="true" hidden="false" outlineLevel="0" max="19" min="19" style="0" width="13.31"/>
    <col collapsed="false" customWidth="true" hidden="false" outlineLevel="0" max="20" min="20" style="0" width="13.55"/>
    <col collapsed="false" customWidth="true" hidden="false" outlineLevel="0" max="21" min="21" style="0" width="21.63"/>
    <col collapsed="false" customWidth="true" hidden="false" outlineLevel="0" max="22" min="22" style="0" width="22.81"/>
    <col collapsed="false" customWidth="true" hidden="false" outlineLevel="0" max="23" min="23" style="0" width="24.2"/>
    <col collapsed="false" customWidth="true" hidden="false" outlineLevel="0" max="24" min="24" style="0" width="24.41"/>
    <col collapsed="false" customWidth="true" hidden="false" outlineLevel="0" max="25" min="25" style="0" width="22.81"/>
    <col collapsed="false" customWidth="true" hidden="false" outlineLevel="0" max="27" min="26" style="0" width="22.11"/>
    <col collapsed="false" customWidth="true" hidden="false" outlineLevel="0" max="28" min="28" style="0" width="29.52"/>
    <col collapsed="false" customWidth="false" hidden="false" outlineLevel="0" max="1025" min="29" style="0" width="11.52"/>
  </cols>
  <sheetData>
    <row r="1" customFormat="false" ht="12.8" hidden="false" customHeight="true" outlineLevel="0" collapsed="false">
      <c r="A1" s="104" t="s">
        <v>0</v>
      </c>
      <c r="B1" s="104" t="s">
        <v>1</v>
      </c>
      <c r="C1" s="105" t="s">
        <v>85</v>
      </c>
      <c r="D1" s="105"/>
      <c r="E1" s="105"/>
      <c r="F1" s="105"/>
      <c r="G1" s="105"/>
      <c r="H1" s="105"/>
      <c r="I1" s="105"/>
      <c r="J1" s="106" t="s">
        <v>86</v>
      </c>
      <c r="K1" s="106"/>
      <c r="L1" s="106"/>
      <c r="M1" s="107"/>
      <c r="N1" s="107"/>
      <c r="O1" s="107"/>
      <c r="P1" s="108" t="s">
        <v>87</v>
      </c>
      <c r="Q1" s="109" t="s">
        <v>88</v>
      </c>
      <c r="R1" s="110" t="s">
        <v>89</v>
      </c>
      <c r="S1" s="111" t="s">
        <v>67</v>
      </c>
      <c r="T1" s="111"/>
      <c r="U1" s="112" t="s">
        <v>90</v>
      </c>
      <c r="V1" s="112"/>
      <c r="W1" s="112"/>
      <c r="X1" s="112"/>
      <c r="Y1" s="112"/>
      <c r="Z1" s="112"/>
      <c r="AA1" s="112"/>
      <c r="AB1" s="112"/>
    </row>
    <row r="2" customFormat="false" ht="12.8" hidden="false" customHeight="false" outlineLevel="0" collapsed="false">
      <c r="A2" s="104"/>
      <c r="B2" s="104"/>
      <c r="C2" s="105"/>
      <c r="D2" s="105"/>
      <c r="E2" s="105"/>
      <c r="F2" s="105"/>
      <c r="G2" s="105"/>
      <c r="H2" s="105"/>
      <c r="I2" s="105"/>
      <c r="J2" s="106"/>
      <c r="K2" s="106"/>
      <c r="L2" s="106"/>
      <c r="M2" s="107"/>
      <c r="N2" s="107"/>
      <c r="O2" s="107"/>
      <c r="P2" s="108"/>
      <c r="Q2" s="109"/>
      <c r="R2" s="110"/>
      <c r="S2" s="111"/>
      <c r="T2" s="111"/>
      <c r="U2" s="112"/>
      <c r="V2" s="112"/>
      <c r="W2" s="112"/>
      <c r="X2" s="112"/>
      <c r="Y2" s="112"/>
      <c r="Z2" s="112"/>
      <c r="AA2" s="112"/>
      <c r="AB2" s="112"/>
    </row>
    <row r="3" customFormat="false" ht="31.85" hidden="false" customHeight="true" outlineLevel="0" collapsed="false">
      <c r="A3" s="104"/>
      <c r="B3" s="104"/>
      <c r="C3" s="113" t="s">
        <v>91</v>
      </c>
      <c r="D3" s="114" t="s">
        <v>92</v>
      </c>
      <c r="E3" s="115" t="s">
        <v>93</v>
      </c>
      <c r="F3" s="116"/>
      <c r="G3" s="116"/>
      <c r="H3" s="116"/>
      <c r="I3" s="117"/>
      <c r="J3" s="118" t="s">
        <v>91</v>
      </c>
      <c r="K3" s="118" t="s">
        <v>94</v>
      </c>
      <c r="L3" s="118" t="s">
        <v>95</v>
      </c>
      <c r="M3" s="119"/>
      <c r="N3" s="119"/>
      <c r="O3" s="119"/>
      <c r="P3" s="108"/>
      <c r="Q3" s="109"/>
      <c r="R3" s="110"/>
      <c r="S3" s="120" t="s">
        <v>96</v>
      </c>
      <c r="T3" s="121" t="s">
        <v>97</v>
      </c>
      <c r="U3" s="122" t="s">
        <v>98</v>
      </c>
      <c r="V3" s="122" t="s">
        <v>99</v>
      </c>
      <c r="W3" s="123" t="s">
        <v>100</v>
      </c>
      <c r="X3" s="123" t="s">
        <v>101</v>
      </c>
      <c r="Y3" s="123" t="s">
        <v>102</v>
      </c>
      <c r="Z3" s="124" t="s">
        <v>103</v>
      </c>
      <c r="AA3" s="125" t="s">
        <v>104</v>
      </c>
      <c r="AB3" s="126" t="s">
        <v>105</v>
      </c>
    </row>
    <row r="4" customFormat="false" ht="12.8" hidden="false" customHeight="false" outlineLevel="0" collapsed="false">
      <c r="A4" s="127" t="n">
        <v>1</v>
      </c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128"/>
      <c r="N4" s="128"/>
      <c r="O4" s="128"/>
      <c r="P4" s="129" t="n">
        <f aca="false">SUM(C4:O4)</f>
        <v>0</v>
      </c>
      <c r="Q4" s="130" t="n">
        <f aca="false">IF(P4&lt;=0,0,(B4-S4*1.6)/P4)</f>
        <v>0</v>
      </c>
      <c r="R4" s="131" t="n">
        <f aca="false">(C4*Расценки!N4)+(D4*Расценки!N4)+(E4*Расценки!N4)+(J4*Расценки!N4)+(K4*Расценки!N4)+(L4*Расценки!O4)+T4</f>
        <v>0</v>
      </c>
      <c r="S4" s="132" t="n">
        <f aca="false">(U4*0.07*0.12*3)+(V4*0.12*0.12*3)+(W4*0.07*0.1*3)+(X4*0.03*0.1*3)+(Y4*0.05*0.07*3)+(Z4*0.03*0.08*2)+(AA4*0.08*0.12*2)+AB4</f>
        <v>0</v>
      </c>
      <c r="T4" s="133" t="n">
        <f aca="false">S4*Расценки!P4</f>
        <v>0</v>
      </c>
      <c r="U4" s="27"/>
      <c r="V4" s="27"/>
      <c r="W4" s="27"/>
      <c r="X4" s="27"/>
      <c r="Y4" s="27"/>
      <c r="Z4" s="27"/>
      <c r="AA4" s="27"/>
      <c r="AB4" s="27"/>
    </row>
    <row r="5" customFormat="false" ht="12.8" hidden="false" customHeight="false" outlineLevel="0" collapsed="false">
      <c r="A5" s="127" t="n">
        <v>2</v>
      </c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128"/>
      <c r="N5" s="128"/>
      <c r="O5" s="128"/>
      <c r="P5" s="129" t="n">
        <f aca="false">SUM(C5:O5)</f>
        <v>0</v>
      </c>
      <c r="Q5" s="130" t="n">
        <f aca="false">IF(P5&lt;=0,0,(B5-S5*1.6)/P5)</f>
        <v>0</v>
      </c>
      <c r="R5" s="131" t="n">
        <f aca="false">(C5*Расценки!N5)+(D5*Расценки!N5)+(E5*Расценки!N5)+(J5*Расценки!N5)+(K5*Расценки!N5)+(L5*Расценки!O5)+T5</f>
        <v>0</v>
      </c>
      <c r="S5" s="132" t="n">
        <f aca="false">(U5*0.07*0.12*3)+(V5*0.12*0.12*3)+(W5*0.07*0.1*3)+(X5*0.03*0.1*3)+(Y5*0.05*0.07*3)+(Z5*0.03*0.08*2)+(AA5*0.08*0.12*2)+AB5</f>
        <v>0</v>
      </c>
      <c r="T5" s="133" t="n">
        <f aca="false">S5*Расценки!P5</f>
        <v>0</v>
      </c>
      <c r="U5" s="27"/>
      <c r="V5" s="27"/>
      <c r="W5" s="27"/>
      <c r="X5" s="27"/>
      <c r="Y5" s="27"/>
      <c r="Z5" s="27"/>
      <c r="AA5" s="27"/>
      <c r="AB5" s="27"/>
    </row>
    <row r="6" customFormat="false" ht="12.8" hidden="false" customHeight="false" outlineLevel="0" collapsed="false">
      <c r="A6" s="127" t="n">
        <v>3</v>
      </c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128"/>
      <c r="N6" s="128"/>
      <c r="O6" s="128"/>
      <c r="P6" s="129" t="n">
        <f aca="false">SUM(C6:O6)</f>
        <v>0</v>
      </c>
      <c r="Q6" s="130" t="n">
        <f aca="false">IF(P6&lt;=0,0,(B6-S6*1.6)/P6)</f>
        <v>0</v>
      </c>
      <c r="R6" s="131" t="n">
        <f aca="false">(C6*Расценки!N6)+(D6*Расценки!N6)+(E6*Расценки!N6)+(J6*Расценки!N6)+(K6*Расценки!N6)+(L6*Расценки!O6)+T6</f>
        <v>0</v>
      </c>
      <c r="S6" s="132" t="n">
        <f aca="false">(U6*0.07*0.12*3)+(V6*0.12*0.12*3)+(W6*0.07*0.1*3)+(X6*0.03*0.1*3)+(Y6*0.05*0.07*3)+(Z6*0.03*0.08*2)+(AA6*0.08*0.12*2)+AB6</f>
        <v>0</v>
      </c>
      <c r="T6" s="133" t="n">
        <f aca="false">S6*Расценки!P6</f>
        <v>0</v>
      </c>
      <c r="U6" s="27"/>
      <c r="V6" s="27"/>
      <c r="W6" s="27"/>
      <c r="X6" s="27"/>
      <c r="Y6" s="27"/>
      <c r="Z6" s="27"/>
      <c r="AA6" s="27"/>
      <c r="AB6" s="27"/>
    </row>
    <row r="7" customFormat="false" ht="12.8" hidden="false" customHeight="false" outlineLevel="0" collapsed="false">
      <c r="A7" s="127" t="n">
        <v>4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128"/>
      <c r="N7" s="128"/>
      <c r="O7" s="128"/>
      <c r="P7" s="129" t="n">
        <f aca="false">SUM(C7:O7)</f>
        <v>0</v>
      </c>
      <c r="Q7" s="130" t="n">
        <f aca="false">IF(P7&lt;=0,0,(B7-S7*1.6)/P7)</f>
        <v>0</v>
      </c>
      <c r="R7" s="131" t="n">
        <f aca="false">(C7*Расценки!N7)+(D7*Расценки!N7)+(E7*Расценки!N7)+(J7*Расценки!N7)+(K7*Расценки!N7)+(L7*Расценки!O7)+T7</f>
        <v>0</v>
      </c>
      <c r="S7" s="132" t="n">
        <f aca="false">(U7*0.07*0.12*3)+(V7*0.12*0.12*3)+(W7*0.07*0.1*3)+(X7*0.03*0.1*3)+(Y7*0.05*0.07*3)+(Z7*0.03*0.08*2)+(AA7*0.08*0.12*2)+AB7</f>
        <v>0</v>
      </c>
      <c r="T7" s="133" t="n">
        <f aca="false">S7*Расценки!P7</f>
        <v>0</v>
      </c>
      <c r="U7" s="27"/>
      <c r="V7" s="27"/>
      <c r="W7" s="27"/>
      <c r="X7" s="27"/>
      <c r="Y7" s="27"/>
      <c r="Z7" s="27"/>
      <c r="AA7" s="27"/>
      <c r="AB7" s="27"/>
    </row>
    <row r="8" customFormat="false" ht="12.8" hidden="false" customHeight="false" outlineLevel="0" collapsed="false">
      <c r="A8" s="127" t="n">
        <v>5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128"/>
      <c r="N8" s="128"/>
      <c r="O8" s="128"/>
      <c r="P8" s="129" t="n">
        <f aca="false">SUM(C8:O8)</f>
        <v>0</v>
      </c>
      <c r="Q8" s="130" t="n">
        <f aca="false">IF(P8&lt;=0,0,(B8-S8*1.6)/P8)</f>
        <v>0</v>
      </c>
      <c r="R8" s="131" t="n">
        <f aca="false">(C8*Расценки!N8)+(D8*Расценки!N8)+(E8*Расценки!N8)+(J8*Расценки!N8)+(K8*Расценки!N8)+(L8*Расценки!O8)+T8</f>
        <v>0</v>
      </c>
      <c r="S8" s="132" t="n">
        <f aca="false">(U8*0.07*0.12*3)+(V8*0.12*0.12*3)+(W8*0.07*0.1*3)+(X8*0.03*0.1*3)+(Y8*0.05*0.07*3)+(Z8*0.03*0.08*2)+(AA8*0.08*0.12*2)+AB8</f>
        <v>0</v>
      </c>
      <c r="T8" s="133" t="n">
        <f aca="false">S8*Расценки!P8</f>
        <v>0</v>
      </c>
      <c r="U8" s="27"/>
      <c r="V8" s="27"/>
      <c r="W8" s="27"/>
      <c r="X8" s="27"/>
      <c r="Y8" s="27"/>
      <c r="Z8" s="27"/>
      <c r="AA8" s="27"/>
      <c r="AB8" s="27"/>
    </row>
    <row r="9" customFormat="false" ht="12.8" hidden="false" customHeight="false" outlineLevel="0" collapsed="false">
      <c r="A9" s="127" t="n">
        <v>6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128"/>
      <c r="N9" s="128"/>
      <c r="O9" s="128"/>
      <c r="P9" s="129" t="n">
        <f aca="false">SUM(C9:O9)</f>
        <v>0</v>
      </c>
      <c r="Q9" s="130" t="n">
        <f aca="false">IF(P9&lt;=0,0,(B9-S9*1.6)/P9)</f>
        <v>0</v>
      </c>
      <c r="R9" s="131" t="n">
        <f aca="false">(C9*Расценки!N9)+(D9*Расценки!N9)+(E9*Расценки!N9)+(J9*Расценки!N9)+(K9*Расценки!N9)+(L9*Расценки!O9)+T9</f>
        <v>0</v>
      </c>
      <c r="S9" s="132" t="n">
        <f aca="false">(U9*0.07*0.12*3)+(V9*0.12*0.12*3)+(W9*0.07*0.1*3)+(X9*0.03*0.1*3)+(Y9*0.05*0.07*3)+(Z9*0.03*0.08*2)+(AA9*0.08*0.12*2)+AB9</f>
        <v>0</v>
      </c>
      <c r="T9" s="133" t="n">
        <f aca="false">S9*Расценки!P9</f>
        <v>0</v>
      </c>
      <c r="U9" s="27"/>
      <c r="V9" s="27"/>
      <c r="W9" s="27"/>
      <c r="X9" s="27"/>
      <c r="Y9" s="27"/>
      <c r="Z9" s="27"/>
      <c r="AA9" s="27"/>
      <c r="AB9" s="27"/>
    </row>
    <row r="10" customFormat="false" ht="12.8" hidden="false" customHeight="false" outlineLevel="0" collapsed="false">
      <c r="A10" s="127" t="n">
        <v>7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28"/>
      <c r="N10" s="128"/>
      <c r="O10" s="128"/>
      <c r="P10" s="129" t="n">
        <f aca="false">SUM(C10:O10)</f>
        <v>0</v>
      </c>
      <c r="Q10" s="130" t="n">
        <f aca="false">IF(P10&lt;=0,0,(B10-S10*1.6)/P10)</f>
        <v>0</v>
      </c>
      <c r="R10" s="131" t="n">
        <f aca="false">(C10*Расценки!N10)+(D10*Расценки!N10)+(E10*Расценки!N10)+(J10*Расценки!N10)+(K10*Расценки!N10)+(L10*Расценки!O10)+T10</f>
        <v>0</v>
      </c>
      <c r="S10" s="132" t="n">
        <f aca="false">(U10*0.07*0.12*3)+(V10*0.12*0.12*3)+(W10*0.07*0.1*3)+(X10*0.03*0.1*3)+(Y10*0.05*0.07*3)+(Z10*0.03*0.08*2)+(AA10*0.08*0.12*2)+AB10</f>
        <v>0</v>
      </c>
      <c r="T10" s="133" t="n">
        <f aca="false">S10*Расценки!P10</f>
        <v>0</v>
      </c>
      <c r="U10" s="27"/>
      <c r="V10" s="27"/>
      <c r="W10" s="27"/>
      <c r="X10" s="27"/>
      <c r="Y10" s="27"/>
      <c r="Z10" s="27"/>
      <c r="AA10" s="27"/>
      <c r="AB10" s="27"/>
    </row>
    <row r="11" customFormat="false" ht="12.8" hidden="false" customHeight="false" outlineLevel="0" collapsed="false">
      <c r="A11" s="127" t="n">
        <v>8</v>
      </c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28"/>
      <c r="N11" s="128"/>
      <c r="O11" s="128"/>
      <c r="P11" s="129" t="n">
        <f aca="false">SUM(C11:O11)</f>
        <v>0</v>
      </c>
      <c r="Q11" s="130" t="n">
        <f aca="false">IF(P11&lt;=0,0,(B11-S11*1.6)/P11)</f>
        <v>0</v>
      </c>
      <c r="R11" s="131" t="n">
        <f aca="false">(C11*Расценки!N11)+(D11*Расценки!N11)+(E11*Расценки!N11)+(J11*Расценки!N11)+(K11*Расценки!N11)+(L11*Расценки!O11)+T11</f>
        <v>0</v>
      </c>
      <c r="S11" s="132" t="n">
        <f aca="false">(U11*0.07*0.12*3)+(V11*0.12*0.12*3)+(W11*0.07*0.1*3)+(X11*0.03*0.1*3)+(Y11*0.05*0.07*3)+(Z11*0.03*0.08*2)+(AA11*0.08*0.12*2)+AB11</f>
        <v>0</v>
      </c>
      <c r="T11" s="133" t="n">
        <f aca="false">S11*Расценки!P11</f>
        <v>0</v>
      </c>
      <c r="U11" s="27"/>
      <c r="V11" s="27"/>
      <c r="W11" s="27"/>
      <c r="X11" s="27"/>
      <c r="Y11" s="27"/>
      <c r="Z11" s="27"/>
      <c r="AA11" s="27"/>
      <c r="AB11" s="27"/>
    </row>
    <row r="12" customFormat="false" ht="12.8" hidden="false" customHeight="false" outlineLevel="0" collapsed="false">
      <c r="A12" s="127" t="n">
        <v>9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28"/>
      <c r="N12" s="128"/>
      <c r="O12" s="128"/>
      <c r="P12" s="129" t="n">
        <f aca="false">SUM(C12:O12)</f>
        <v>0</v>
      </c>
      <c r="Q12" s="130" t="n">
        <f aca="false">IF(P12&lt;=0,0,(B12-S12*1.6)/P12)</f>
        <v>0</v>
      </c>
      <c r="R12" s="131" t="n">
        <f aca="false">(C12*Расценки!N12)+(D12*Расценки!N12)+(E12*Расценки!N12)+(J12*Расценки!N12)+(K12*Расценки!N12)+(L12*Расценки!O12)+T12</f>
        <v>0</v>
      </c>
      <c r="S12" s="132" t="n">
        <f aca="false">(U12*0.07*0.12*3)+(V12*0.12*0.12*3)+(W12*0.07*0.1*3)+(X12*0.03*0.1*3)+(Y12*0.05*0.07*3)+(Z12*0.03*0.08*2)+(AA12*0.08*0.12*2)+AB12</f>
        <v>0</v>
      </c>
      <c r="T12" s="133" t="n">
        <f aca="false">S12*Расценки!P12</f>
        <v>0</v>
      </c>
      <c r="U12" s="27"/>
      <c r="V12" s="27"/>
      <c r="W12" s="27"/>
      <c r="X12" s="27"/>
      <c r="Y12" s="27"/>
      <c r="Z12" s="27"/>
      <c r="AA12" s="27"/>
      <c r="AB12" s="27"/>
    </row>
    <row r="13" customFormat="false" ht="12.8" hidden="false" customHeight="false" outlineLevel="0" collapsed="false">
      <c r="A13" s="127" t="n">
        <v>10</v>
      </c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128"/>
      <c r="N13" s="128"/>
      <c r="O13" s="128"/>
      <c r="P13" s="129" t="n">
        <f aca="false">SUM(C13:O13)</f>
        <v>0</v>
      </c>
      <c r="Q13" s="130" t="n">
        <f aca="false">IF(P13&lt;=0,0,(B13-S13*1.6)/P13)</f>
        <v>0</v>
      </c>
      <c r="R13" s="131" t="n">
        <f aca="false">(C13*Расценки!N13)+(D13*Расценки!N13)+(E13*Расценки!N13)+(J13*Расценки!N13)+(K13*Расценки!N13)+(L13*Расценки!O13)+T13</f>
        <v>0</v>
      </c>
      <c r="S13" s="132" t="n">
        <f aca="false">(U13*0.07*0.12*3)+(V13*0.12*0.12*3)+(W13*0.07*0.1*3)+(X13*0.03*0.1*3)+(Y13*0.05*0.07*3)+(Z13*0.03*0.08*2)+(AA13*0.08*0.12*2)+AB13</f>
        <v>0</v>
      </c>
      <c r="T13" s="133" t="n">
        <f aca="false">S13*Расценки!P13</f>
        <v>0</v>
      </c>
      <c r="U13" s="27"/>
      <c r="V13" s="27"/>
      <c r="W13" s="27"/>
      <c r="X13" s="27"/>
      <c r="Y13" s="27"/>
      <c r="Z13" s="27"/>
      <c r="AA13" s="27"/>
      <c r="AB13" s="27"/>
    </row>
    <row r="14" customFormat="false" ht="12.8" hidden="false" customHeight="false" outlineLevel="0" collapsed="false">
      <c r="A14" s="127" t="n">
        <v>11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28"/>
      <c r="N14" s="128"/>
      <c r="O14" s="128"/>
      <c r="P14" s="129" t="n">
        <f aca="false">SUM(C14:O14)</f>
        <v>0</v>
      </c>
      <c r="Q14" s="130" t="n">
        <f aca="false">IF(P14&lt;=0,0,(B14-S14*1.6)/P14)</f>
        <v>0</v>
      </c>
      <c r="R14" s="131" t="n">
        <f aca="false">(C14*Расценки!N14)+(D14*Расценки!N14)+(E14*Расценки!N14)+(J14*Расценки!N14)+(K14*Расценки!N14)+(L14*Расценки!O14)+T14</f>
        <v>0</v>
      </c>
      <c r="S14" s="132" t="n">
        <f aca="false">(U14*0.07*0.12*3)+(V14*0.12*0.12*3)+(W14*0.07*0.1*3)+(X14*0.03*0.1*3)+(Y14*0.05*0.07*3)+(Z14*0.03*0.08*2)+(AA14*0.08*0.12*2)+AB14</f>
        <v>0</v>
      </c>
      <c r="T14" s="133" t="n">
        <f aca="false">S14*Расценки!P14</f>
        <v>0</v>
      </c>
      <c r="U14" s="27"/>
      <c r="V14" s="27"/>
      <c r="W14" s="27"/>
      <c r="X14" s="27"/>
      <c r="Y14" s="27"/>
      <c r="Z14" s="27"/>
      <c r="AA14" s="27"/>
      <c r="AB14" s="27"/>
    </row>
    <row r="15" customFormat="false" ht="12.8" hidden="false" customHeight="false" outlineLevel="0" collapsed="false">
      <c r="A15" s="127" t="n">
        <v>12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128"/>
      <c r="N15" s="128"/>
      <c r="O15" s="128"/>
      <c r="P15" s="129" t="n">
        <f aca="false">SUM(C15:O15)</f>
        <v>0</v>
      </c>
      <c r="Q15" s="130" t="n">
        <f aca="false">IF(P15&lt;=0,0,(B15-S15*1.6)/P15)</f>
        <v>0</v>
      </c>
      <c r="R15" s="131" t="n">
        <f aca="false">(C15*Расценки!N15)+(D15*Расценки!N15)+(E15*Расценки!N15)+(J15*Расценки!N15)+(K15*Расценки!N15)+(L15*Расценки!O15)+T15</f>
        <v>0</v>
      </c>
      <c r="S15" s="132" t="n">
        <f aca="false">(U15*0.07*0.12*3)+(V15*0.12*0.12*3)+(W15*0.07*0.1*3)+(X15*0.03*0.1*3)+(Y15*0.05*0.07*3)+(Z15*0.03*0.08*2)+(AA15*0.08*0.12*2)+AB15</f>
        <v>0</v>
      </c>
      <c r="T15" s="133" t="n">
        <f aca="false">S15*Расценки!P15</f>
        <v>0</v>
      </c>
      <c r="U15" s="27"/>
      <c r="V15" s="27"/>
      <c r="W15" s="27"/>
      <c r="X15" s="27"/>
      <c r="Y15" s="27"/>
      <c r="Z15" s="27"/>
      <c r="AA15" s="27"/>
      <c r="AB15" s="27"/>
    </row>
    <row r="16" customFormat="false" ht="12.8" hidden="false" customHeight="false" outlineLevel="0" collapsed="false">
      <c r="A16" s="127" t="n">
        <v>13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128"/>
      <c r="N16" s="128"/>
      <c r="O16" s="128"/>
      <c r="P16" s="129" t="n">
        <f aca="false">SUM(C16:O16)</f>
        <v>0</v>
      </c>
      <c r="Q16" s="130" t="n">
        <f aca="false">IF(P16&lt;=0,0,(B16-S16*1.6)/P16)</f>
        <v>0</v>
      </c>
      <c r="R16" s="131" t="n">
        <f aca="false">(C16*Расценки!N16)+(D16*Расценки!N16)+(E16*Расценки!N16)+(J16*Расценки!N16)+(K16*Расценки!N16)+(L16*Расценки!O16)+T16</f>
        <v>0</v>
      </c>
      <c r="S16" s="132" t="n">
        <f aca="false">(U16*0.07*0.12*3)+(V16*0.12*0.12*3)+(W16*0.07*0.1*3)+(X16*0.03*0.1*3)+(Y16*0.05*0.07*3)+(Z16*0.03*0.08*2)+(AA16*0.08*0.12*2)+AB16</f>
        <v>0</v>
      </c>
      <c r="T16" s="133" t="n">
        <f aca="false">S16*Расценки!P16</f>
        <v>0</v>
      </c>
      <c r="U16" s="27"/>
      <c r="V16" s="27"/>
      <c r="W16" s="27"/>
      <c r="X16" s="27"/>
      <c r="Y16" s="27"/>
      <c r="Z16" s="27"/>
      <c r="AA16" s="27"/>
      <c r="AB16" s="27"/>
    </row>
    <row r="17" customFormat="false" ht="12.8" hidden="false" customHeight="false" outlineLevel="0" collapsed="false">
      <c r="A17" s="127" t="n">
        <v>14</v>
      </c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128"/>
      <c r="N17" s="128"/>
      <c r="O17" s="128"/>
      <c r="P17" s="129" t="n">
        <f aca="false">SUM(C17:O17)</f>
        <v>0</v>
      </c>
      <c r="Q17" s="130" t="n">
        <f aca="false">IF(P17&lt;=0,0,(B17-S17*1.6)/P17)</f>
        <v>0</v>
      </c>
      <c r="R17" s="131" t="n">
        <f aca="false">(C17*Расценки!N17)+(D17*Расценки!N17)+(E17*Расценки!N17)+(J17*Расценки!N17)+(K17*Расценки!N17)+(L17*Расценки!O17)+T17</f>
        <v>0</v>
      </c>
      <c r="S17" s="132" t="n">
        <f aca="false">(U17*0.07*0.12*3)+(V17*0.12*0.12*3)+(W17*0.07*0.1*3)+(X17*0.03*0.1*3)+(Y17*0.05*0.07*3)+(Z17*0.03*0.08*2)+(AA17*0.08*0.12*2)+AB17</f>
        <v>0</v>
      </c>
      <c r="T17" s="133" t="n">
        <f aca="false">S17*Расценки!P17</f>
        <v>0</v>
      </c>
      <c r="U17" s="27"/>
      <c r="V17" s="27"/>
      <c r="W17" s="27"/>
      <c r="X17" s="27"/>
      <c r="Y17" s="27"/>
      <c r="Z17" s="27"/>
      <c r="AA17" s="27"/>
      <c r="AB17" s="27"/>
    </row>
    <row r="18" customFormat="false" ht="12.8" hidden="false" customHeight="false" outlineLevel="0" collapsed="false">
      <c r="A18" s="127" t="n">
        <v>15</v>
      </c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28"/>
      <c r="N18" s="128"/>
      <c r="O18" s="128"/>
      <c r="P18" s="129" t="n">
        <f aca="false">SUM(C18:O18)</f>
        <v>0</v>
      </c>
      <c r="Q18" s="130" t="n">
        <f aca="false">IF(P18&lt;=0,0,(B18-S18*1.6)/P18)</f>
        <v>0</v>
      </c>
      <c r="R18" s="131" t="n">
        <f aca="false">(C18*Расценки!N18)+(D18*Расценки!N18)+(E18*Расценки!N18)+(J18*Расценки!N18)+(K18*Расценки!N18)+(L18*Расценки!O18)+T18</f>
        <v>0</v>
      </c>
      <c r="S18" s="132" t="n">
        <f aca="false">(U18*0.07*0.12*3)+(V18*0.12*0.12*3)+(W18*0.07*0.1*3)+(X18*0.03*0.1*3)+(Y18*0.05*0.07*3)+(Z18*0.03*0.08*2)+(AA18*0.08*0.12*2)+AB18</f>
        <v>0</v>
      </c>
      <c r="T18" s="133" t="n">
        <f aca="false">S18*Расценки!P18</f>
        <v>0</v>
      </c>
      <c r="U18" s="27"/>
      <c r="V18" s="27"/>
      <c r="W18" s="27"/>
      <c r="X18" s="27"/>
      <c r="Y18" s="27"/>
      <c r="Z18" s="27"/>
      <c r="AA18" s="27"/>
      <c r="AB18" s="27"/>
    </row>
    <row r="19" customFormat="false" ht="12.8" hidden="false" customHeight="false" outlineLevel="0" collapsed="false">
      <c r="A19" s="127" t="n">
        <v>16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128"/>
      <c r="N19" s="128"/>
      <c r="O19" s="128"/>
      <c r="P19" s="129" t="n">
        <f aca="false">SUM(C19:O19)</f>
        <v>0</v>
      </c>
      <c r="Q19" s="130" t="n">
        <f aca="false">IF(P19&lt;=0,0,(B19-S19*1.6)/P19)</f>
        <v>0</v>
      </c>
      <c r="R19" s="131" t="n">
        <f aca="false">(C19*Расценки!N19)+(D19*Расценки!N19)+(E19*Расценки!N19)+(J19*Расценки!N19)+(K19*Расценки!N19)+(L19*Расценки!O19)+T19</f>
        <v>0</v>
      </c>
      <c r="S19" s="132" t="n">
        <f aca="false">(U19*0.07*0.12*3)+(V19*0.12*0.12*3)+(W19*0.07*0.1*3)+(X19*0.03*0.1*3)+(Y19*0.05*0.07*3)+(Z19*0.03*0.08*2)+(AA19*0.08*0.12*2)+AB19</f>
        <v>0</v>
      </c>
      <c r="T19" s="133" t="n">
        <f aca="false">S19*Расценки!P19</f>
        <v>0</v>
      </c>
      <c r="U19" s="27"/>
      <c r="V19" s="27"/>
      <c r="W19" s="27"/>
      <c r="X19" s="27"/>
      <c r="Y19" s="27"/>
      <c r="Z19" s="27"/>
      <c r="AA19" s="27"/>
      <c r="AB19" s="27"/>
    </row>
    <row r="20" customFormat="false" ht="12.8" hidden="false" customHeight="false" outlineLevel="0" collapsed="false">
      <c r="A20" s="127" t="n">
        <v>17</v>
      </c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128"/>
      <c r="N20" s="128"/>
      <c r="O20" s="128"/>
      <c r="P20" s="129" t="n">
        <f aca="false">SUM(C20:O20)</f>
        <v>0</v>
      </c>
      <c r="Q20" s="130" t="n">
        <f aca="false">IF(P20&lt;=0,0,(B20-S20*1.6)/P20)</f>
        <v>0</v>
      </c>
      <c r="R20" s="131" t="n">
        <f aca="false">(C20*Расценки!N20)+(D20*Расценки!N20)+(E20*Расценки!N20)+(J20*Расценки!N20)+(K20*Расценки!N20)+(L20*Расценки!O20)+T20</f>
        <v>0</v>
      </c>
      <c r="S20" s="132" t="n">
        <f aca="false">(U20*0.07*0.12*3)+(V20*0.12*0.12*3)+(W20*0.07*0.1*3)+(X20*0.03*0.1*3)+(Y20*0.05*0.07*3)+(Z20*0.03*0.08*2)+(AA20*0.08*0.12*2)+AB20</f>
        <v>0</v>
      </c>
      <c r="T20" s="133" t="n">
        <f aca="false">S20*Расценки!P20</f>
        <v>0</v>
      </c>
      <c r="U20" s="27"/>
      <c r="V20" s="27"/>
      <c r="W20" s="27"/>
      <c r="X20" s="27"/>
      <c r="Y20" s="27"/>
      <c r="Z20" s="27"/>
      <c r="AA20" s="27"/>
      <c r="AB20" s="27"/>
    </row>
    <row r="21" customFormat="false" ht="12.8" hidden="false" customHeight="false" outlineLevel="0" collapsed="false">
      <c r="A21" s="127" t="n">
        <v>18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128"/>
      <c r="N21" s="128"/>
      <c r="O21" s="128"/>
      <c r="P21" s="129" t="n">
        <f aca="false">SUM(C21:O21)</f>
        <v>0</v>
      </c>
      <c r="Q21" s="130" t="n">
        <f aca="false">IF(P21&lt;=0,0,(B21-S21*1.6)/P21)</f>
        <v>0</v>
      </c>
      <c r="R21" s="131" t="n">
        <f aca="false">(C21*Расценки!N21)+(D21*Расценки!N21)+(E21*Расценки!N21)+(J21*Расценки!N21)+(K21*Расценки!N21)+(L21*Расценки!O21)+T21</f>
        <v>0</v>
      </c>
      <c r="S21" s="132" t="n">
        <f aca="false">(U21*0.07*0.12*3)+(V21*0.12*0.12*3)+(W21*0.07*0.1*3)+(X21*0.03*0.1*3)+(Y21*0.05*0.07*3)+(Z21*0.03*0.08*2)+(AA21*0.08*0.12*2)+AB21</f>
        <v>0</v>
      </c>
      <c r="T21" s="133" t="n">
        <f aca="false">S21*Расценки!P21</f>
        <v>0</v>
      </c>
      <c r="U21" s="27"/>
      <c r="V21" s="27"/>
      <c r="W21" s="27"/>
      <c r="X21" s="27"/>
      <c r="Y21" s="27"/>
      <c r="Z21" s="27"/>
      <c r="AA21" s="27"/>
      <c r="AB21" s="27"/>
    </row>
    <row r="22" customFormat="false" ht="12.8" hidden="false" customHeight="false" outlineLevel="0" collapsed="false">
      <c r="A22" s="127" t="n">
        <v>19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128"/>
      <c r="N22" s="128"/>
      <c r="O22" s="128"/>
      <c r="P22" s="129" t="n">
        <f aca="false">SUM(C22:O22)</f>
        <v>0</v>
      </c>
      <c r="Q22" s="130" t="n">
        <f aca="false">IF(P22&lt;=0,0,(B22-S22*1.6)/P22)</f>
        <v>0</v>
      </c>
      <c r="R22" s="131" t="n">
        <f aca="false">(C22*Расценки!N22)+(D22*Расценки!N22)+(E22*Расценки!N22)+(J22*Расценки!N22)+(K22*Расценки!N22)+(L22*Расценки!O22)+T22</f>
        <v>0</v>
      </c>
      <c r="S22" s="132" t="n">
        <f aca="false">(U22*0.07*0.12*3)+(V22*0.12*0.12*3)+(W22*0.07*0.1*3)+(X22*0.03*0.1*3)+(Y22*0.05*0.07*3)+(Z22*0.03*0.08*2)+(AA22*0.08*0.12*2)+AB22</f>
        <v>0</v>
      </c>
      <c r="T22" s="133" t="n">
        <f aca="false">S22*Расценки!P22</f>
        <v>0</v>
      </c>
      <c r="U22" s="27"/>
      <c r="V22" s="27"/>
      <c r="W22" s="27"/>
      <c r="X22" s="27"/>
      <c r="Y22" s="27"/>
      <c r="Z22" s="27"/>
      <c r="AA22" s="27"/>
      <c r="AB22" s="27"/>
    </row>
    <row r="23" customFormat="false" ht="12.8" hidden="false" customHeight="false" outlineLevel="0" collapsed="false">
      <c r="A23" s="127" t="n">
        <v>20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128"/>
      <c r="N23" s="128"/>
      <c r="O23" s="128"/>
      <c r="P23" s="129" t="n">
        <f aca="false">SUM(C23:O23)</f>
        <v>0</v>
      </c>
      <c r="Q23" s="130" t="n">
        <f aca="false">IF(P23&lt;=0,0,(B23-S23*1.6)/P23)</f>
        <v>0</v>
      </c>
      <c r="R23" s="131" t="n">
        <f aca="false">(C23*Расценки!N23)+(D23*Расценки!N23)+(E23*Расценки!N23)+(J23*Расценки!N23)+(K23*Расценки!N23)+(L23*Расценки!O23)+T23</f>
        <v>0</v>
      </c>
      <c r="S23" s="132" t="n">
        <f aca="false">(U23*0.07*0.12*3)+(V23*0.12*0.12*3)+(W23*0.07*0.1*3)+(X23*0.03*0.1*3)+(Y23*0.05*0.07*3)+(Z23*0.03*0.08*2)+(AA23*0.08*0.12*2)+AB23</f>
        <v>0</v>
      </c>
      <c r="T23" s="133" t="n">
        <f aca="false">S23*Расценки!P23</f>
        <v>0</v>
      </c>
      <c r="U23" s="27"/>
      <c r="V23" s="27"/>
      <c r="W23" s="27"/>
      <c r="X23" s="27"/>
      <c r="Y23" s="27"/>
      <c r="Z23" s="27"/>
      <c r="AA23" s="27"/>
      <c r="AB23" s="27"/>
    </row>
    <row r="24" customFormat="false" ht="12.8" hidden="false" customHeight="false" outlineLevel="0" collapsed="false">
      <c r="A24" s="127" t="n">
        <v>21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128"/>
      <c r="N24" s="128"/>
      <c r="O24" s="128"/>
      <c r="P24" s="129" t="n">
        <f aca="false">SUM(C24:O24)</f>
        <v>0</v>
      </c>
      <c r="Q24" s="130" t="n">
        <f aca="false">IF(P24&lt;=0,0,(B24-S24*1.6)/P24)</f>
        <v>0</v>
      </c>
      <c r="R24" s="131" t="n">
        <f aca="false">(C24*Расценки!N24)+(D24*Расценки!N24)+(E24*Расценки!N24)+(J24*Расценки!N24)+(K24*Расценки!N24)+(L24*Расценки!O24)+T24</f>
        <v>0</v>
      </c>
      <c r="S24" s="132" t="n">
        <f aca="false">(U24*0.07*0.12*3)+(V24*0.12*0.12*3)+(W24*0.07*0.1*3)+(X24*0.03*0.1*3)+(Y24*0.05*0.07*3)+(Z24*0.03*0.08*2)+(AA24*0.08*0.12*2)+AB24</f>
        <v>0</v>
      </c>
      <c r="T24" s="133" t="n">
        <f aca="false">S24*Расценки!P24</f>
        <v>0</v>
      </c>
      <c r="U24" s="27"/>
      <c r="V24" s="27"/>
      <c r="W24" s="27"/>
      <c r="X24" s="27"/>
      <c r="Y24" s="27"/>
      <c r="Z24" s="27"/>
      <c r="AA24" s="27"/>
      <c r="AB24" s="27"/>
    </row>
    <row r="25" customFormat="false" ht="12.8" hidden="false" customHeight="false" outlineLevel="0" collapsed="false">
      <c r="A25" s="127" t="n">
        <v>22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28"/>
      <c r="N25" s="128"/>
      <c r="O25" s="128"/>
      <c r="P25" s="129" t="n">
        <f aca="false">SUM(C25:O25)</f>
        <v>0</v>
      </c>
      <c r="Q25" s="130" t="n">
        <f aca="false">IF(P25&lt;=0,0,(B25-S25*1.6)/P25)</f>
        <v>0</v>
      </c>
      <c r="R25" s="131" t="n">
        <f aca="false">(C25*Расценки!N25)+(D25*Расценки!N25)+(E25*Расценки!N25)+(J25*Расценки!N25)+(K25*Расценки!N25)+(L25*Расценки!O25)+T25</f>
        <v>0</v>
      </c>
      <c r="S25" s="132" t="n">
        <f aca="false">(U25*0.07*0.12*3)+(V25*0.12*0.12*3)+(W25*0.07*0.1*3)+(X25*0.03*0.1*3)+(Y25*0.05*0.07*3)+(Z25*0.03*0.08*2)+(AA25*0.08*0.12*2)+AB25</f>
        <v>0</v>
      </c>
      <c r="T25" s="133" t="n">
        <f aca="false">S25*Расценки!P25</f>
        <v>0</v>
      </c>
      <c r="U25" s="27"/>
      <c r="V25" s="27"/>
      <c r="W25" s="27"/>
      <c r="X25" s="27"/>
      <c r="Y25" s="27"/>
      <c r="Z25" s="27"/>
      <c r="AA25" s="27"/>
      <c r="AB25" s="27"/>
    </row>
    <row r="26" customFormat="false" ht="12.8" hidden="false" customHeight="false" outlineLevel="0" collapsed="false">
      <c r="A26" s="127" t="n">
        <v>23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128"/>
      <c r="N26" s="128"/>
      <c r="O26" s="128"/>
      <c r="P26" s="129" t="n">
        <f aca="false">SUM(C26:O26)</f>
        <v>0</v>
      </c>
      <c r="Q26" s="130" t="n">
        <f aca="false">IF(P26&lt;=0,0,(B26-S26*1.6)/P26)</f>
        <v>0</v>
      </c>
      <c r="R26" s="131" t="n">
        <f aca="false">(C26*Расценки!N26)+(D26*Расценки!N26)+(E26*Расценки!N26)+(J26*Расценки!N26)+(K26*Расценки!N26)+(L26*Расценки!O26)+T26</f>
        <v>0</v>
      </c>
      <c r="S26" s="132" t="n">
        <f aca="false">(U26*0.07*0.12*3)+(V26*0.12*0.12*3)+(W26*0.07*0.1*3)+(X26*0.03*0.1*3)+(Y26*0.05*0.07*3)+(Z26*0.03*0.08*2)+(AA26*0.08*0.12*2)+AB26</f>
        <v>0</v>
      </c>
      <c r="T26" s="133" t="n">
        <f aca="false">S26*Расценки!P26</f>
        <v>0</v>
      </c>
      <c r="U26" s="27"/>
      <c r="V26" s="27"/>
      <c r="W26" s="27"/>
      <c r="X26" s="27"/>
      <c r="Y26" s="27"/>
      <c r="Z26" s="27"/>
      <c r="AA26" s="27"/>
      <c r="AB26" s="27"/>
    </row>
    <row r="27" customFormat="false" ht="12.8" hidden="false" customHeight="false" outlineLevel="0" collapsed="false">
      <c r="A27" s="127" t="n">
        <v>24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128"/>
      <c r="N27" s="128"/>
      <c r="O27" s="128"/>
      <c r="P27" s="129" t="n">
        <f aca="false">SUM(C27:O27)</f>
        <v>0</v>
      </c>
      <c r="Q27" s="130" t="n">
        <f aca="false">IF(P27&lt;=0,0,(B27-S27*1.6)/P27)</f>
        <v>0</v>
      </c>
      <c r="R27" s="131" t="n">
        <f aca="false">(C27*Расценки!N27)+(D27*Расценки!N27)+(E27*Расценки!N27)+(J27*Расценки!N27)+(K27*Расценки!N27)+(L27*Расценки!O27)+T27</f>
        <v>0</v>
      </c>
      <c r="S27" s="132" t="n">
        <f aca="false">(U27*0.07*0.12*3)+(V27*0.12*0.12*3)+(W27*0.07*0.1*3)+(X27*0.03*0.1*3)+(Y27*0.05*0.07*3)+(Z27*0.03*0.08*2)+(AA27*0.08*0.12*2)+AB27</f>
        <v>0</v>
      </c>
      <c r="T27" s="133" t="n">
        <f aca="false">S27*Расценки!P27</f>
        <v>0</v>
      </c>
      <c r="U27" s="27"/>
      <c r="V27" s="27"/>
      <c r="W27" s="27"/>
      <c r="X27" s="27"/>
      <c r="Y27" s="27"/>
      <c r="Z27" s="27"/>
      <c r="AA27" s="27"/>
      <c r="AB27" s="27"/>
    </row>
    <row r="28" customFormat="false" ht="12.8" hidden="false" customHeight="false" outlineLevel="0" collapsed="false">
      <c r="A28" s="127" t="n">
        <v>25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28"/>
      <c r="N28" s="128"/>
      <c r="O28" s="128"/>
      <c r="P28" s="129" t="n">
        <f aca="false">SUM(C28:O28)</f>
        <v>0</v>
      </c>
      <c r="Q28" s="130" t="n">
        <f aca="false">IF(P28&lt;=0,0,(B28-S28*1.6)/P28)</f>
        <v>0</v>
      </c>
      <c r="R28" s="131" t="n">
        <f aca="false">(C28*Расценки!N28)+(D28*Расценки!N28)+(E28*Расценки!N28)+(J28*Расценки!N28)+(K28*Расценки!N28)+(L28*Расценки!O28)+T28</f>
        <v>0</v>
      </c>
      <c r="S28" s="132" t="n">
        <f aca="false">(U28*0.07*0.12*3)+(V28*0.12*0.12*3)+(W28*0.07*0.1*3)+(X28*0.03*0.1*3)+(Y28*0.05*0.07*3)+(Z28*0.03*0.08*2)+(AA28*0.08*0.12*2)+AB28</f>
        <v>0</v>
      </c>
      <c r="T28" s="133" t="n">
        <f aca="false">S28*Расценки!P28</f>
        <v>0</v>
      </c>
      <c r="U28" s="27"/>
      <c r="V28" s="27"/>
      <c r="W28" s="27"/>
      <c r="X28" s="27"/>
      <c r="Y28" s="27"/>
      <c r="Z28" s="27"/>
      <c r="AA28" s="27"/>
      <c r="AB28" s="27"/>
    </row>
    <row r="29" customFormat="false" ht="12.8" hidden="false" customHeight="false" outlineLevel="0" collapsed="false">
      <c r="A29" s="127" t="n">
        <v>26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28"/>
      <c r="N29" s="128"/>
      <c r="O29" s="128"/>
      <c r="P29" s="129" t="n">
        <f aca="false">SUM(C29:O29)</f>
        <v>0</v>
      </c>
      <c r="Q29" s="130" t="n">
        <f aca="false">IF(P29&lt;=0,0,(B29-S29*1.6)/P29)</f>
        <v>0</v>
      </c>
      <c r="R29" s="131" t="n">
        <f aca="false">(C29*Расценки!N29)+(D29*Расценки!N29)+(E29*Расценки!N29)+(J29*Расценки!N29)+(K29*Расценки!N29)+(L29*Расценки!O29)+T29</f>
        <v>0</v>
      </c>
      <c r="S29" s="132" t="n">
        <f aca="false">(U29*0.07*0.12*3)+(V29*0.12*0.12*3)+(W29*0.07*0.1*3)+(X29*0.03*0.1*3)+(Y29*0.05*0.07*3)+(Z29*0.03*0.08*2)+(AA29*0.08*0.12*2)+AB29</f>
        <v>0</v>
      </c>
      <c r="T29" s="133" t="n">
        <f aca="false">S29*Расценки!P29</f>
        <v>0</v>
      </c>
      <c r="U29" s="27"/>
      <c r="V29" s="27"/>
      <c r="W29" s="27"/>
      <c r="X29" s="27"/>
      <c r="Y29" s="27"/>
      <c r="Z29" s="27"/>
      <c r="AA29" s="27"/>
      <c r="AB29" s="27"/>
    </row>
    <row r="30" customFormat="false" ht="12.8" hidden="false" customHeight="false" outlineLevel="0" collapsed="false">
      <c r="A30" s="127" t="n">
        <v>27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128"/>
      <c r="N30" s="128"/>
      <c r="O30" s="128"/>
      <c r="P30" s="129" t="n">
        <f aca="false">SUM(C30:O30)</f>
        <v>0</v>
      </c>
      <c r="Q30" s="130" t="n">
        <f aca="false">IF(P30&lt;=0,0,(B30-S30*1.6)/P30)</f>
        <v>0</v>
      </c>
      <c r="R30" s="131" t="n">
        <f aca="false">(C30*Расценки!N30)+(D30*Расценки!N30)+(E30*Расценки!N30)+(J30*Расценки!N30)+(K30*Расценки!N30)+(L30*Расценки!O30)+T30</f>
        <v>0</v>
      </c>
      <c r="S30" s="132" t="n">
        <f aca="false">(U30*0.07*0.12*3)+(V30*0.12*0.12*3)+(W30*0.07*0.1*3)+(X30*0.03*0.1*3)+(Y30*0.05*0.07*3)+(Z30*0.03*0.08*2)+(AA30*0.08*0.12*2)+AB30</f>
        <v>0</v>
      </c>
      <c r="T30" s="133" t="n">
        <f aca="false">S30*Расценки!P30</f>
        <v>0</v>
      </c>
      <c r="U30" s="27"/>
      <c r="V30" s="27"/>
      <c r="W30" s="27"/>
      <c r="X30" s="27"/>
      <c r="Y30" s="27"/>
      <c r="Z30" s="27"/>
      <c r="AA30" s="27"/>
      <c r="AB30" s="27"/>
    </row>
    <row r="31" customFormat="false" ht="12.8" hidden="false" customHeight="false" outlineLevel="0" collapsed="false">
      <c r="A31" s="127" t="n">
        <v>28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128"/>
      <c r="N31" s="128"/>
      <c r="O31" s="128"/>
      <c r="P31" s="129" t="n">
        <f aca="false">SUM(C31:O31)</f>
        <v>0</v>
      </c>
      <c r="Q31" s="130" t="n">
        <f aca="false">IF(P31&lt;=0,0,(B31-S31*1.6)/P31)</f>
        <v>0</v>
      </c>
      <c r="R31" s="131" t="n">
        <f aca="false">(C31*Расценки!N31)+(D31*Расценки!N31)+(E31*Расценки!N31)+(J31*Расценки!N31)+(K31*Расценки!N31)+(L31*Расценки!O31)+T31</f>
        <v>0</v>
      </c>
      <c r="S31" s="132" t="n">
        <f aca="false">(U31*0.07*0.12*3)+(V31*0.12*0.12*3)+(W31*0.07*0.1*3)+(X31*0.03*0.1*3)+(Y31*0.05*0.07*3)+(Z31*0.03*0.08*2)+(AA31*0.08*0.12*2)+AB31</f>
        <v>0</v>
      </c>
      <c r="T31" s="133" t="n">
        <f aca="false">S31*Расценки!P31</f>
        <v>0</v>
      </c>
      <c r="U31" s="27"/>
      <c r="V31" s="27"/>
      <c r="W31" s="27"/>
      <c r="X31" s="27"/>
      <c r="Y31" s="27"/>
      <c r="Z31" s="27"/>
      <c r="AA31" s="27"/>
      <c r="AB31" s="27"/>
    </row>
    <row r="32" customFormat="false" ht="12.8" hidden="false" customHeight="false" outlineLevel="0" collapsed="false">
      <c r="A32" s="127" t="n">
        <v>29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128"/>
      <c r="N32" s="128"/>
      <c r="O32" s="128"/>
      <c r="P32" s="129" t="n">
        <f aca="false">SUM(C32:O32)</f>
        <v>0</v>
      </c>
      <c r="Q32" s="130" t="n">
        <f aca="false">IF(P32&lt;=0,0,(B32-S32*1.6)/P32)</f>
        <v>0</v>
      </c>
      <c r="R32" s="131" t="n">
        <f aca="false">(C32*Расценки!N32)+(D32*Расценки!N32)+(E32*Расценки!N32)+(J32*Расценки!N32)+(K32*Расценки!N32)+(L32*Расценки!O32)+T32</f>
        <v>0</v>
      </c>
      <c r="S32" s="132" t="n">
        <f aca="false">(U32*0.07*0.12*3)+(V32*0.12*0.12*3)+(W32*0.07*0.1*3)+(X32*0.03*0.1*3)+(Y32*0.05*0.07*3)+(Z32*0.03*0.08*2)+(AA32*0.08*0.12*2)+AB32</f>
        <v>0</v>
      </c>
      <c r="T32" s="133" t="n">
        <f aca="false">S32*Расценки!P32</f>
        <v>0</v>
      </c>
      <c r="U32" s="27"/>
      <c r="V32" s="27"/>
      <c r="W32" s="27"/>
      <c r="X32" s="27"/>
      <c r="Y32" s="27"/>
      <c r="Z32" s="27"/>
      <c r="AA32" s="27"/>
      <c r="AB32" s="27"/>
    </row>
    <row r="33" customFormat="false" ht="12.8" hidden="false" customHeight="false" outlineLevel="0" collapsed="false">
      <c r="A33" s="127" t="n">
        <v>30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128"/>
      <c r="N33" s="128"/>
      <c r="O33" s="128"/>
      <c r="P33" s="129" t="n">
        <f aca="false">SUM(C33:O33)</f>
        <v>0</v>
      </c>
      <c r="Q33" s="130" t="n">
        <f aca="false">IF(P33&lt;=0,0,(B33-S33*1.6)/P33)</f>
        <v>0</v>
      </c>
      <c r="R33" s="131" t="n">
        <f aca="false">(C33*Расценки!N33)+(D33*Расценки!N33)+(E33*Расценки!N33)+(J33*Расценки!N33)+(K33*Расценки!N33)+(L33*Расценки!O33)+T33</f>
        <v>0</v>
      </c>
      <c r="S33" s="132" t="n">
        <f aca="false">(U33*0.07*0.12*3)+(V33*0.12*0.12*3)+(W33*0.07*0.1*3)+(X33*0.03*0.1*3)+(Y33*0.05*0.07*3)+(Z33*0.03*0.08*2)+(AA33*0.08*0.12*2)+AB33</f>
        <v>0</v>
      </c>
      <c r="T33" s="133" t="n">
        <f aca="false">S33*Расценки!P33</f>
        <v>0</v>
      </c>
      <c r="U33" s="27"/>
      <c r="V33" s="27"/>
      <c r="W33" s="27"/>
      <c r="X33" s="27"/>
      <c r="Y33" s="27"/>
      <c r="Z33" s="27"/>
      <c r="AA33" s="27"/>
      <c r="AB33" s="27"/>
    </row>
    <row r="34" customFormat="false" ht="12.8" hidden="false" customHeight="false" outlineLevel="0" collapsed="false">
      <c r="A34" s="127" t="n">
        <v>31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128"/>
      <c r="N34" s="128"/>
      <c r="O34" s="128"/>
      <c r="P34" s="129" t="n">
        <f aca="false">SUM(C34:O34)</f>
        <v>0</v>
      </c>
      <c r="Q34" s="130" t="n">
        <f aca="false">IF(P34&lt;=0,0,(B34-S34*1.6)/P34)</f>
        <v>0</v>
      </c>
      <c r="R34" s="131" t="n">
        <f aca="false">(C34*Расценки!N34)+(D34*Расценки!N34)+(E34*Расценки!N34)+(J34*Расценки!N34)+(K34*Расценки!N34)+(L34*Расценки!O34)+T34</f>
        <v>0</v>
      </c>
      <c r="S34" s="132" t="n">
        <f aca="false">(U34*0.07*0.12*3)+(V34*0.12*0.12*3)+(W34*0.07*0.1*3)+(X34*0.03*0.1*3)+(Y34*0.05*0.07*3)+(Z34*0.03*0.08*2)+(AA34*0.08*0.12*2)+AB34</f>
        <v>0</v>
      </c>
      <c r="T34" s="133" t="n">
        <f aca="false">S34*Расценки!P34</f>
        <v>0</v>
      </c>
      <c r="U34" s="27"/>
      <c r="V34" s="27"/>
      <c r="W34" s="27"/>
      <c r="X34" s="27"/>
      <c r="Y34" s="27"/>
      <c r="Z34" s="27"/>
      <c r="AA34" s="27"/>
      <c r="AB34" s="27"/>
    </row>
    <row r="35" customFormat="false" ht="12.8" hidden="false" customHeight="false" outlineLevel="0" collapsed="false">
      <c r="A35" s="37" t="s">
        <v>13</v>
      </c>
      <c r="B35" s="37" t="s">
        <v>41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5" t="n">
        <f aca="false">SUM(P4:P34)</f>
        <v>0</v>
      </c>
      <c r="Q35" s="136" t="n">
        <f aca="false">IF(P35&lt;=0,0,(B38-S35*1.6)/P35)</f>
        <v>0</v>
      </c>
      <c r="R35" s="137" t="n">
        <f aca="false">SUM(R4:R34)</f>
        <v>0</v>
      </c>
      <c r="S35" s="138" t="n">
        <f aca="false">SUM(S4:S34)</f>
        <v>0</v>
      </c>
      <c r="T35" s="139" t="n">
        <f aca="false">SUM(T4:T34)</f>
        <v>0</v>
      </c>
      <c r="U35" s="39" t="n">
        <f aca="false">SUM(U4:U34)</f>
        <v>0</v>
      </c>
      <c r="V35" s="39" t="n">
        <f aca="false">SUM(V4:V34)</f>
        <v>0</v>
      </c>
      <c r="W35" s="39" t="n">
        <f aca="false">SUM(W4:W34)</f>
        <v>0</v>
      </c>
      <c r="X35" s="39" t="n">
        <f aca="false">SUM(X4:X34)</f>
        <v>0</v>
      </c>
      <c r="Y35" s="39" t="n">
        <f aca="false">SUM(Y4:Y34)</f>
        <v>0</v>
      </c>
      <c r="Z35" s="39" t="n">
        <f aca="false">SUM(Z4:Z34)</f>
        <v>0</v>
      </c>
      <c r="AA35" s="39" t="n">
        <f aca="false">SUM(AA4:AA34)</f>
        <v>0</v>
      </c>
      <c r="AB35" s="39"/>
    </row>
    <row r="36" customFormat="false" ht="12.8" hidden="false" customHeight="false" outlineLevel="0" collapsed="false">
      <c r="A36" s="37"/>
      <c r="B36" s="37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Q36" s="135"/>
      <c r="R36" s="137"/>
      <c r="S36" s="138"/>
      <c r="T36" s="139"/>
      <c r="U36" s="39"/>
      <c r="V36" s="39"/>
      <c r="W36" s="39"/>
      <c r="X36" s="39"/>
      <c r="Y36" s="39"/>
      <c r="Z36" s="39"/>
      <c r="AA36" s="39"/>
      <c r="AB36" s="39"/>
    </row>
    <row r="37" customFormat="false" ht="12.8" hidden="false" customHeight="false" outlineLevel="0" collapsed="false">
      <c r="A37" s="37"/>
      <c r="B37" s="37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5"/>
      <c r="Q37" s="135"/>
      <c r="R37" s="137"/>
      <c r="S37" s="138"/>
      <c r="T37" s="139"/>
      <c r="U37" s="39"/>
      <c r="V37" s="39"/>
      <c r="W37" s="39"/>
      <c r="X37" s="39"/>
      <c r="Y37" s="39"/>
      <c r="Z37" s="39"/>
      <c r="AA37" s="39"/>
      <c r="AB37" s="39"/>
    </row>
    <row r="38" customFormat="false" ht="12.8" hidden="false" customHeight="false" outlineLevel="0" collapsed="false">
      <c r="A38" s="44" t="s">
        <v>42</v>
      </c>
      <c r="B38" s="45" t="n">
        <f aca="false">SUM(B4:B34)</f>
        <v>0</v>
      </c>
      <c r="C38" s="46" t="n">
        <f aca="false">SUM(C4:C34)</f>
        <v>0</v>
      </c>
      <c r="D38" s="46" t="n">
        <f aca="false">SUM(D4:D34)</f>
        <v>0</v>
      </c>
      <c r="E38" s="46" t="n">
        <f aca="false">SUM(E4:E34)</f>
        <v>0</v>
      </c>
      <c r="F38" s="46" t="n">
        <f aca="false">SUM(F4:F34)</f>
        <v>0</v>
      </c>
      <c r="G38" s="46" t="n">
        <f aca="false">SUM(G4:G34)</f>
        <v>0</v>
      </c>
      <c r="H38" s="46" t="n">
        <f aca="false">SUM(H4:H34)</f>
        <v>0</v>
      </c>
      <c r="I38" s="46" t="n">
        <f aca="false">SUM(I4:I34)</f>
        <v>0</v>
      </c>
      <c r="J38" s="46" t="n">
        <f aca="false">SUM(J4:J34)</f>
        <v>0</v>
      </c>
      <c r="K38" s="46" t="n">
        <f aca="false">SUM(K4:K34)</f>
        <v>0</v>
      </c>
      <c r="L38" s="46" t="n">
        <f aca="false">SUM(L4:L34)</f>
        <v>0</v>
      </c>
      <c r="M38" s="140" t="n">
        <f aca="false">SUM(M4:M34)</f>
        <v>0</v>
      </c>
      <c r="N38" s="140" t="n">
        <f aca="false">SUM(N4:N34)</f>
        <v>0</v>
      </c>
      <c r="O38" s="140" t="n">
        <f aca="false">SUM(O4:O34)</f>
        <v>0</v>
      </c>
      <c r="P38" s="135"/>
      <c r="Q38" s="135"/>
      <c r="R38" s="137"/>
      <c r="S38" s="138"/>
      <c r="T38" s="139"/>
      <c r="U38" s="46" t="n">
        <f aca="false">U35*0.07*0.12*3</f>
        <v>0</v>
      </c>
      <c r="V38" s="46" t="n">
        <f aca="false">V35*0.12*0.12*3</f>
        <v>0</v>
      </c>
      <c r="W38" s="46" t="n">
        <f aca="false">W35*0.07*0.1*3</f>
        <v>0</v>
      </c>
      <c r="X38" s="46" t="n">
        <f aca="false">X35*0.03*0.1*3</f>
        <v>0</v>
      </c>
      <c r="Y38" s="46" t="n">
        <f aca="false">Y35*0.05*0.07*3</f>
        <v>0</v>
      </c>
      <c r="Z38" s="46" t="n">
        <f aca="false">Z35*0.03*0.08*2</f>
        <v>0</v>
      </c>
      <c r="AA38" s="46" t="n">
        <f aca="false">AA35*0.08*0.12*2</f>
        <v>0</v>
      </c>
      <c r="AB38" s="46" t="n">
        <f aca="false">SUM(AB4:AB34)</f>
        <v>0</v>
      </c>
    </row>
    <row r="39" customFormat="false" ht="12.8" hidden="false" customHeight="false" outlineLevel="0" collapsed="false">
      <c r="A39" s="44"/>
      <c r="B39" s="44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140"/>
      <c r="N39" s="140"/>
      <c r="O39" s="140"/>
      <c r="P39" s="135"/>
      <c r="Q39" s="135"/>
      <c r="R39" s="137"/>
      <c r="S39" s="138"/>
      <c r="T39" s="139"/>
      <c r="U39" s="46"/>
      <c r="V39" s="46"/>
      <c r="W39" s="46"/>
      <c r="X39" s="46"/>
      <c r="Y39" s="46"/>
      <c r="Z39" s="46"/>
      <c r="AA39" s="46"/>
      <c r="AB39" s="46"/>
    </row>
    <row r="40" customFormat="false" ht="12.8" hidden="false" customHeight="false" outlineLevel="0" collapsed="false">
      <c r="A40" s="44"/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140"/>
      <c r="N40" s="140"/>
      <c r="O40" s="140"/>
      <c r="P40" s="135"/>
      <c r="Q40" s="135"/>
      <c r="R40" s="137"/>
      <c r="S40" s="138"/>
      <c r="T40" s="139"/>
      <c r="U40" s="46"/>
      <c r="V40" s="46"/>
      <c r="W40" s="46"/>
      <c r="X40" s="46"/>
      <c r="Y40" s="46"/>
      <c r="Z40" s="46"/>
      <c r="AA40" s="46"/>
      <c r="AB40" s="46"/>
    </row>
    <row r="41" customFormat="false" ht="12.8" hidden="false" customHeight="true" outlineLevel="0" collapsed="false">
      <c r="A41" s="141" t="s">
        <v>43</v>
      </c>
      <c r="B41" s="142" t="n">
        <f aca="false">SUM(C41:O41)+T41</f>
        <v>0</v>
      </c>
      <c r="C41" s="49" t="n">
        <f aca="false">C38*Расценки!C16</f>
        <v>0</v>
      </c>
      <c r="D41" s="49" t="n">
        <f aca="false">D38*Расценки!C16</f>
        <v>0</v>
      </c>
      <c r="E41" s="49" t="n">
        <f aca="false">E38*Расценки!C16</f>
        <v>0</v>
      </c>
      <c r="F41" s="49" t="n">
        <f aca="false">F38*270</f>
        <v>0</v>
      </c>
      <c r="G41" s="49" t="n">
        <f aca="false">G38*270</f>
        <v>0</v>
      </c>
      <c r="H41" s="49" t="n">
        <f aca="false">H38*270</f>
        <v>0</v>
      </c>
      <c r="I41" s="49" t="n">
        <f aca="false">I38*240</f>
        <v>0</v>
      </c>
      <c r="J41" s="49" t="n">
        <f aca="false">J38*Расценки!C16</f>
        <v>0</v>
      </c>
      <c r="K41" s="49" t="n">
        <f aca="false">K38*Расценки!C16</f>
        <v>0</v>
      </c>
      <c r="L41" s="49" t="n">
        <f aca="false">L38*Расценки!C17</f>
        <v>0</v>
      </c>
      <c r="M41" s="143" t="n">
        <f aca="false">M38*180</f>
        <v>0</v>
      </c>
      <c r="N41" s="143" t="n">
        <f aca="false">N38*180</f>
        <v>0</v>
      </c>
      <c r="O41" s="143" t="n">
        <f aca="false">O38*180</f>
        <v>0</v>
      </c>
      <c r="S41" s="144" t="n">
        <f aca="false">SUM(U38:AB38)</f>
        <v>0</v>
      </c>
      <c r="T41" s="145" t="n">
        <f aca="false">SUM(U41:AB41)</f>
        <v>0</v>
      </c>
      <c r="U41" s="49" t="n">
        <f aca="false">U38*Расценки!C18</f>
        <v>0</v>
      </c>
      <c r="V41" s="49" t="n">
        <f aca="false">V38*Расценки!C18</f>
        <v>0</v>
      </c>
      <c r="W41" s="49" t="n">
        <f aca="false">W38*Расценки!C18</f>
        <v>0</v>
      </c>
      <c r="X41" s="49" t="n">
        <f aca="false">X38*Расценки!C18</f>
        <v>0</v>
      </c>
      <c r="Y41" s="49" t="n">
        <f aca="false">Y38*Расценки!C18</f>
        <v>0</v>
      </c>
      <c r="Z41" s="49" t="n">
        <f aca="false">Z38*Расценки!C18</f>
        <v>0</v>
      </c>
      <c r="AA41" s="49" t="n">
        <f aca="false">AA38*Расценки!C18</f>
        <v>0</v>
      </c>
      <c r="AB41" s="49" t="n">
        <f aca="false">AB38*Расценки!C18</f>
        <v>0</v>
      </c>
    </row>
    <row r="42" customFormat="false" ht="12.8" hidden="false" customHeight="false" outlineLevel="0" collapsed="false">
      <c r="A42" s="141"/>
      <c r="B42" s="14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143"/>
      <c r="N42" s="143"/>
      <c r="O42" s="143"/>
      <c r="S42" s="144"/>
      <c r="T42" s="145"/>
      <c r="U42" s="49"/>
      <c r="V42" s="49"/>
      <c r="W42" s="49"/>
      <c r="X42" s="49"/>
      <c r="Y42" s="49"/>
      <c r="Z42" s="49"/>
      <c r="AA42" s="49"/>
      <c r="AB42" s="49"/>
    </row>
    <row r="43" customFormat="false" ht="12.8" hidden="false" customHeight="false" outlineLevel="0" collapsed="false">
      <c r="A43" s="141"/>
      <c r="B43" s="142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143"/>
      <c r="N43" s="143"/>
      <c r="O43" s="143"/>
      <c r="S43" s="144"/>
      <c r="T43" s="145"/>
      <c r="U43" s="49"/>
      <c r="V43" s="49"/>
      <c r="W43" s="49"/>
      <c r="X43" s="49"/>
      <c r="Y43" s="49"/>
      <c r="Z43" s="49"/>
      <c r="AA43" s="49"/>
      <c r="AB43" s="49"/>
    </row>
    <row r="46" customFormat="false" ht="50.6" hidden="false" customHeight="true" outlineLevel="0" collapsed="false">
      <c r="P46" s="146" t="s">
        <v>106</v>
      </c>
      <c r="Q46" s="146"/>
    </row>
    <row r="47" customFormat="false" ht="38.1" hidden="false" customHeight="true" outlineLevel="0" collapsed="false">
      <c r="P47" s="147" t="s">
        <v>0</v>
      </c>
      <c r="Q47" s="148" t="s">
        <v>107</v>
      </c>
    </row>
    <row r="48" customFormat="false" ht="12.8" hidden="false" customHeight="false" outlineLevel="0" collapsed="false">
      <c r="P48" s="149" t="n">
        <v>1</v>
      </c>
      <c r="Q48" s="150" t="n">
        <f aca="false">IF(S4&lt;=0,0,(B4-P4*1.3)/S4)</f>
        <v>0</v>
      </c>
    </row>
    <row r="49" customFormat="false" ht="12.8" hidden="false" customHeight="false" outlineLevel="0" collapsed="false">
      <c r="P49" s="149" t="n">
        <v>2</v>
      </c>
      <c r="Q49" s="150" t="n">
        <f aca="false">IF(S5&lt;=0,0,(B5-P5*1.3)/S5)</f>
        <v>0</v>
      </c>
    </row>
    <row r="50" customFormat="false" ht="12.8" hidden="false" customHeight="false" outlineLevel="0" collapsed="false">
      <c r="P50" s="149" t="n">
        <v>3</v>
      </c>
      <c r="Q50" s="150" t="n">
        <f aca="false">IF(S6&lt;=0,0,(B6-P6*1.3)/S6)</f>
        <v>0</v>
      </c>
    </row>
    <row r="51" customFormat="false" ht="12.8" hidden="false" customHeight="false" outlineLevel="0" collapsed="false">
      <c r="P51" s="149" t="n">
        <v>4</v>
      </c>
      <c r="Q51" s="150" t="n">
        <f aca="false">IF(S7&lt;=0,0,(B7-P7*1.3)/S7)</f>
        <v>0</v>
      </c>
    </row>
    <row r="52" customFormat="false" ht="12.8" hidden="false" customHeight="false" outlineLevel="0" collapsed="false">
      <c r="P52" s="149" t="n">
        <v>5</v>
      </c>
      <c r="Q52" s="150" t="n">
        <f aca="false">IF(S8&lt;=0,0,(B8-P8*1.3)/S8)</f>
        <v>0</v>
      </c>
    </row>
    <row r="53" customFormat="false" ht="12.8" hidden="false" customHeight="false" outlineLevel="0" collapsed="false">
      <c r="P53" s="149" t="n">
        <v>6</v>
      </c>
      <c r="Q53" s="150" t="n">
        <f aca="false">IF(S9&lt;=0,0,(B9-P9*1.3)/S9)</f>
        <v>0</v>
      </c>
    </row>
    <row r="54" customFormat="false" ht="12.8" hidden="false" customHeight="false" outlineLevel="0" collapsed="false">
      <c r="P54" s="149" t="n">
        <v>7</v>
      </c>
      <c r="Q54" s="150" t="n">
        <f aca="false">IF(S10&lt;=0,0,(B10-P10*1.3)/S10)</f>
        <v>0</v>
      </c>
    </row>
    <row r="55" customFormat="false" ht="12.8" hidden="false" customHeight="false" outlineLevel="0" collapsed="false">
      <c r="P55" s="149" t="n">
        <v>8</v>
      </c>
      <c r="Q55" s="150" t="n">
        <f aca="false">IF(S11&lt;=0,0,(B11-P11*1.3)/S11)</f>
        <v>0</v>
      </c>
    </row>
    <row r="56" customFormat="false" ht="12.8" hidden="false" customHeight="false" outlineLevel="0" collapsed="false">
      <c r="P56" s="149" t="n">
        <v>9</v>
      </c>
      <c r="Q56" s="150" t="n">
        <f aca="false">IF(S12&lt;=0,0,(B12-P12*1.3)/S12)</f>
        <v>0</v>
      </c>
    </row>
    <row r="57" customFormat="false" ht="12.8" hidden="false" customHeight="false" outlineLevel="0" collapsed="false">
      <c r="P57" s="149" t="n">
        <v>10</v>
      </c>
      <c r="Q57" s="150" t="n">
        <f aca="false">IF(S13&lt;=0,0,(B13-P13*1.3)/S13)</f>
        <v>0</v>
      </c>
    </row>
    <row r="58" customFormat="false" ht="12.8" hidden="false" customHeight="false" outlineLevel="0" collapsed="false">
      <c r="P58" s="149" t="n">
        <v>11</v>
      </c>
      <c r="Q58" s="150" t="n">
        <f aca="false">IF(S14&lt;=0,0,(B14-P14*1.3)/S14)</f>
        <v>0</v>
      </c>
    </row>
    <row r="59" customFormat="false" ht="12.8" hidden="false" customHeight="false" outlineLevel="0" collapsed="false">
      <c r="P59" s="149" t="n">
        <v>12</v>
      </c>
      <c r="Q59" s="150" t="n">
        <f aca="false">IF(S15&lt;=0,0,(B15-P15*1.3)/S15)</f>
        <v>0</v>
      </c>
    </row>
    <row r="60" customFormat="false" ht="12.8" hidden="false" customHeight="false" outlineLevel="0" collapsed="false">
      <c r="P60" s="149" t="n">
        <v>13</v>
      </c>
      <c r="Q60" s="150" t="n">
        <f aca="false">IF(S16&lt;=0,0,(B16-P16*1.3)/S16)</f>
        <v>0</v>
      </c>
    </row>
    <row r="61" customFormat="false" ht="12.8" hidden="false" customHeight="false" outlineLevel="0" collapsed="false">
      <c r="P61" s="149" t="n">
        <v>14</v>
      </c>
      <c r="Q61" s="150" t="n">
        <f aca="false">IF(S17&lt;=0,0,(B17-P17*1.3)/S17)</f>
        <v>0</v>
      </c>
    </row>
    <row r="62" customFormat="false" ht="12.8" hidden="false" customHeight="false" outlineLevel="0" collapsed="false">
      <c r="P62" s="149" t="n">
        <v>15</v>
      </c>
      <c r="Q62" s="150" t="n">
        <f aca="false">IF(S18&lt;=0,0,(B18-P18*1.3)/S18)</f>
        <v>0</v>
      </c>
    </row>
    <row r="63" customFormat="false" ht="12.8" hidden="false" customHeight="false" outlineLevel="0" collapsed="false">
      <c r="P63" s="149" t="n">
        <v>16</v>
      </c>
      <c r="Q63" s="150" t="n">
        <f aca="false">IF(S19&lt;=0,0,(B19-P19*1.3)/S19)</f>
        <v>0</v>
      </c>
    </row>
    <row r="64" customFormat="false" ht="12.8" hidden="false" customHeight="false" outlineLevel="0" collapsed="false">
      <c r="P64" s="149" t="n">
        <v>17</v>
      </c>
      <c r="Q64" s="150" t="n">
        <f aca="false">IF(S20&lt;=0,0,(B20-P20*1.3)/S20)</f>
        <v>0</v>
      </c>
    </row>
    <row r="65" customFormat="false" ht="12.8" hidden="false" customHeight="false" outlineLevel="0" collapsed="false">
      <c r="P65" s="149" t="n">
        <v>18</v>
      </c>
      <c r="Q65" s="150" t="n">
        <f aca="false">IF(S21&lt;=0,0,(B21-P21*1.3)/S21)</f>
        <v>0</v>
      </c>
    </row>
    <row r="66" customFormat="false" ht="12.8" hidden="false" customHeight="false" outlineLevel="0" collapsed="false">
      <c r="P66" s="149" t="n">
        <v>19</v>
      </c>
      <c r="Q66" s="150" t="n">
        <f aca="false">IF(S22&lt;=0,0,(B22-P22*1.3)/S22)</f>
        <v>0</v>
      </c>
    </row>
    <row r="67" customFormat="false" ht="12.8" hidden="false" customHeight="false" outlineLevel="0" collapsed="false">
      <c r="P67" s="149" t="n">
        <v>20</v>
      </c>
      <c r="Q67" s="150" t="n">
        <f aca="false">IF(S23&lt;=0,0,(B23-P23*1.3)/S23)</f>
        <v>0</v>
      </c>
    </row>
    <row r="68" customFormat="false" ht="12.8" hidden="false" customHeight="false" outlineLevel="0" collapsed="false">
      <c r="P68" s="149" t="n">
        <v>21</v>
      </c>
      <c r="Q68" s="150" t="n">
        <f aca="false">IF(S24&lt;=0,0,(B24-P24*1.3)/S24)</f>
        <v>0</v>
      </c>
    </row>
    <row r="69" customFormat="false" ht="12.8" hidden="false" customHeight="false" outlineLevel="0" collapsed="false">
      <c r="P69" s="149" t="n">
        <v>22</v>
      </c>
      <c r="Q69" s="150" t="n">
        <f aca="false">IF(S25&lt;=0,0,(B25-P25*1.3)/S25)</f>
        <v>0</v>
      </c>
    </row>
    <row r="70" customFormat="false" ht="12.8" hidden="false" customHeight="false" outlineLevel="0" collapsed="false">
      <c r="P70" s="149" t="n">
        <v>23</v>
      </c>
      <c r="Q70" s="150" t="n">
        <f aca="false">IF(S26&lt;=0,0,(B26-P26*1.3)/S26)</f>
        <v>0</v>
      </c>
    </row>
    <row r="71" customFormat="false" ht="12.8" hidden="false" customHeight="false" outlineLevel="0" collapsed="false">
      <c r="P71" s="149" t="n">
        <v>24</v>
      </c>
      <c r="Q71" s="150" t="n">
        <f aca="false">IF(S27&lt;=0,0,(B27-P27*1.3)/S27)</f>
        <v>0</v>
      </c>
    </row>
    <row r="72" customFormat="false" ht="12.8" hidden="false" customHeight="false" outlineLevel="0" collapsed="false">
      <c r="P72" s="149" t="n">
        <v>25</v>
      </c>
      <c r="Q72" s="150" t="n">
        <f aca="false">IF(S28&lt;=0,0,(B28-P28*1.3)/S28)</f>
        <v>0</v>
      </c>
    </row>
    <row r="73" customFormat="false" ht="12.8" hidden="false" customHeight="false" outlineLevel="0" collapsed="false">
      <c r="P73" s="149" t="n">
        <v>26</v>
      </c>
      <c r="Q73" s="150" t="n">
        <f aca="false">IF(S29&lt;=0,0,(B29-P29*1.3)/S29)</f>
        <v>0</v>
      </c>
    </row>
    <row r="74" customFormat="false" ht="12.8" hidden="false" customHeight="false" outlineLevel="0" collapsed="false">
      <c r="P74" s="149" t="n">
        <v>27</v>
      </c>
      <c r="Q74" s="150" t="n">
        <f aca="false">IF(S30&lt;=0,0,(B30-P30*1.3)/S30)</f>
        <v>0</v>
      </c>
    </row>
    <row r="75" customFormat="false" ht="12.8" hidden="false" customHeight="false" outlineLevel="0" collapsed="false">
      <c r="P75" s="149" t="n">
        <v>28</v>
      </c>
      <c r="Q75" s="150" t="n">
        <f aca="false">IF(S31&lt;=0,0,(B31-P31*1.3)/S31)</f>
        <v>0</v>
      </c>
    </row>
    <row r="76" customFormat="false" ht="12.8" hidden="false" customHeight="false" outlineLevel="0" collapsed="false">
      <c r="P76" s="149" t="n">
        <v>29</v>
      </c>
      <c r="Q76" s="150" t="n">
        <f aca="false">IF(S32&lt;=0,0,(B32-P32*1.3)/S32)</f>
        <v>0</v>
      </c>
    </row>
    <row r="77" customFormat="false" ht="12.8" hidden="false" customHeight="false" outlineLevel="0" collapsed="false">
      <c r="P77" s="149" t="n">
        <v>30</v>
      </c>
      <c r="Q77" s="150" t="n">
        <f aca="false">IF(S33&lt;=0,0,(B33-P33*1.3)/S33)</f>
        <v>0</v>
      </c>
    </row>
    <row r="78" customFormat="false" ht="12.8" hidden="false" customHeight="false" outlineLevel="0" collapsed="false">
      <c r="P78" s="149" t="n">
        <v>31</v>
      </c>
      <c r="Q78" s="150" t="n">
        <f aca="false">IF(S34&lt;=0,0,(B34-P34*1.3)/S34)</f>
        <v>0</v>
      </c>
    </row>
  </sheetData>
  <sheetProtection sheet="true" password="9ef4" objects="true" scenarios="true"/>
  <mergeCells count="87">
    <mergeCell ref="A1:A3"/>
    <mergeCell ref="B1:B3"/>
    <mergeCell ref="C1:I2"/>
    <mergeCell ref="J1:L2"/>
    <mergeCell ref="M1:O2"/>
    <mergeCell ref="P1:P3"/>
    <mergeCell ref="Q1:Q3"/>
    <mergeCell ref="R1:R3"/>
    <mergeCell ref="S1:T2"/>
    <mergeCell ref="U1:AB2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P35:P40"/>
    <mergeCell ref="Q35:Q40"/>
    <mergeCell ref="R35:R40"/>
    <mergeCell ref="S35:S40"/>
    <mergeCell ref="T35:T40"/>
    <mergeCell ref="U35:U37"/>
    <mergeCell ref="V35:V37"/>
    <mergeCell ref="W35:W37"/>
    <mergeCell ref="X35:X37"/>
    <mergeCell ref="Y35:Y37"/>
    <mergeCell ref="Z35:Z37"/>
    <mergeCell ref="AA35:AA37"/>
    <mergeCell ref="AB35:AB37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O38:O40"/>
    <mergeCell ref="U38:U40"/>
    <mergeCell ref="V38:V40"/>
    <mergeCell ref="W38:W40"/>
    <mergeCell ref="X38:X40"/>
    <mergeCell ref="Y38:Y40"/>
    <mergeCell ref="Z38:Z40"/>
    <mergeCell ref="AA38:AA40"/>
    <mergeCell ref="AB38:AB40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  <mergeCell ref="J41:J43"/>
    <mergeCell ref="K41:K43"/>
    <mergeCell ref="L41:L43"/>
    <mergeCell ref="M41:M43"/>
    <mergeCell ref="N41:N43"/>
    <mergeCell ref="O41:O43"/>
    <mergeCell ref="S41:S43"/>
    <mergeCell ref="T41:T43"/>
    <mergeCell ref="U41:U43"/>
    <mergeCell ref="V41:V43"/>
    <mergeCell ref="W41:W43"/>
    <mergeCell ref="X41:X43"/>
    <mergeCell ref="Y41:Y43"/>
    <mergeCell ref="Z41:Z43"/>
    <mergeCell ref="AA41:AA43"/>
    <mergeCell ref="AB41:AB43"/>
    <mergeCell ref="P46:Q4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C45" activeCellId="0" sqref="C45"/>
    </sheetView>
  </sheetViews>
  <sheetFormatPr defaultRowHeight="12.8" zeroHeight="false" outlineLevelRow="0" outlineLevelCol="0"/>
  <cols>
    <col collapsed="false" customWidth="true" hidden="false" outlineLevel="0" max="1" min="1" style="0" width="10.41"/>
    <col collapsed="false" customWidth="true" hidden="false" outlineLevel="0" max="2" min="2" style="0" width="17.78"/>
    <col collapsed="false" customWidth="true" hidden="false" outlineLevel="0" max="3" min="3" style="0" width="17.09"/>
    <col collapsed="false" customWidth="true" hidden="false" outlineLevel="0" max="4" min="4" style="0" width="18.33"/>
    <col collapsed="false" customWidth="true" hidden="false" outlineLevel="0" max="5" min="5" style="0" width="17.92"/>
    <col collapsed="false" customWidth="true" hidden="false" outlineLevel="0" max="6" min="6" style="0" width="18.61"/>
    <col collapsed="false" customWidth="true" hidden="false" outlineLevel="0" max="7" min="7" style="0" width="13.78"/>
    <col collapsed="false" customWidth="true" hidden="false" outlineLevel="0" max="8" min="8" style="0" width="15.53"/>
    <col collapsed="false" customWidth="true" hidden="false" outlineLevel="0" max="9" min="9" style="0" width="15.95"/>
    <col collapsed="false" customWidth="true" hidden="false" outlineLevel="0" max="1025" min="10" style="0" width="11.34"/>
  </cols>
  <sheetData>
    <row r="1" customFormat="false" ht="12.8" hidden="false" customHeight="true" outlineLevel="0" collapsed="false">
      <c r="A1" s="151"/>
      <c r="B1" s="151"/>
      <c r="C1" s="151"/>
      <c r="D1" s="151"/>
      <c r="E1" s="151"/>
      <c r="F1" s="151"/>
      <c r="G1" s="151"/>
      <c r="H1" s="151"/>
      <c r="I1" s="151"/>
    </row>
    <row r="2" customFormat="false" ht="30.6" hidden="false" customHeight="true" outlineLevel="0" collapsed="false">
      <c r="A2" s="151"/>
      <c r="B2" s="151"/>
      <c r="C2" s="151"/>
      <c r="D2" s="151"/>
      <c r="E2" s="151"/>
      <c r="F2" s="151"/>
      <c r="G2" s="151"/>
      <c r="H2" s="151"/>
      <c r="I2" s="151"/>
    </row>
    <row r="3" customFormat="false" ht="27.45" hidden="false" customHeight="true" outlineLevel="0" collapsed="false">
      <c r="A3" s="152" t="s">
        <v>76</v>
      </c>
      <c r="B3" s="152"/>
      <c r="C3" s="152"/>
      <c r="D3" s="152"/>
      <c r="E3" s="152"/>
      <c r="F3" s="152"/>
      <c r="G3" s="152"/>
      <c r="H3" s="152"/>
      <c r="I3" s="152"/>
    </row>
    <row r="4" customFormat="false" ht="57.5" hidden="false" customHeight="true" outlineLevel="0" collapsed="false">
      <c r="A4" s="153" t="s">
        <v>0</v>
      </c>
      <c r="B4" s="154" t="s">
        <v>108</v>
      </c>
      <c r="C4" s="154" t="s">
        <v>109</v>
      </c>
      <c r="D4" s="155" t="s">
        <v>110</v>
      </c>
      <c r="E4" s="156" t="s">
        <v>111</v>
      </c>
      <c r="F4" s="156" t="s">
        <v>112</v>
      </c>
      <c r="G4" s="154" t="s">
        <v>113</v>
      </c>
      <c r="H4" s="154" t="s">
        <v>114</v>
      </c>
      <c r="I4" s="157" t="s">
        <v>115</v>
      </c>
    </row>
    <row r="5" customFormat="false" ht="12.8" hidden="false" customHeight="false" outlineLevel="0" collapsed="false">
      <c r="A5" s="158" t="n">
        <v>1</v>
      </c>
      <c r="B5" s="159" t="n">
        <f aca="false">Стандарт!AH4</f>
        <v>0</v>
      </c>
      <c r="C5" s="160" t="n">
        <f aca="false">'Зароботок дополнительный'!L4*1</f>
        <v>0</v>
      </c>
      <c r="D5" s="161" t="n">
        <f aca="false">B5+C5+Дуб!R4</f>
        <v>0</v>
      </c>
      <c r="E5" s="162" t="n">
        <f aca="false">D5*G5*0.01</f>
        <v>0</v>
      </c>
      <c r="F5" s="163" t="n">
        <f aca="false">D5*H5*0.01</f>
        <v>0</v>
      </c>
      <c r="G5" s="164" t="n">
        <f aca="false">Расценки!C28</f>
        <v>28</v>
      </c>
      <c r="H5" s="165" t="n">
        <f aca="false">Расценки!C29</f>
        <v>24</v>
      </c>
      <c r="I5" s="27"/>
    </row>
    <row r="6" customFormat="false" ht="12.8" hidden="false" customHeight="false" outlineLevel="0" collapsed="false">
      <c r="A6" s="158" t="n">
        <v>2</v>
      </c>
      <c r="B6" s="159" t="n">
        <f aca="false">Стандарт!AH5</f>
        <v>0</v>
      </c>
      <c r="C6" s="160" t="n">
        <f aca="false">'Зароботок дополнительный'!L5*1</f>
        <v>0</v>
      </c>
      <c r="D6" s="161" t="n">
        <f aca="false">B6+C6+Дуб!R5</f>
        <v>0</v>
      </c>
      <c r="E6" s="162" t="n">
        <f aca="false">D6*G6*0.01</f>
        <v>0</v>
      </c>
      <c r="F6" s="163" t="n">
        <f aca="false">D6*H6*0.01</f>
        <v>0</v>
      </c>
      <c r="G6" s="164" t="n">
        <f aca="false">Расценки!C28</f>
        <v>28</v>
      </c>
      <c r="H6" s="165" t="n">
        <f aca="false">Расценки!C29</f>
        <v>24</v>
      </c>
      <c r="I6" s="27"/>
    </row>
    <row r="7" customFormat="false" ht="12.8" hidden="false" customHeight="false" outlineLevel="0" collapsed="false">
      <c r="A7" s="158" t="n">
        <v>3</v>
      </c>
      <c r="B7" s="159" t="n">
        <f aca="false">Стандарт!AH6</f>
        <v>0</v>
      </c>
      <c r="C7" s="160" t="n">
        <f aca="false">'Зароботок дополнительный'!L6*1</f>
        <v>0</v>
      </c>
      <c r="D7" s="161" t="n">
        <f aca="false">B7+C7+Дуб!R6</f>
        <v>0</v>
      </c>
      <c r="E7" s="162" t="n">
        <f aca="false">D7*G7*0.01</f>
        <v>0</v>
      </c>
      <c r="F7" s="163" t="n">
        <f aca="false">D7*H7*0.01</f>
        <v>0</v>
      </c>
      <c r="G7" s="164" t="n">
        <f aca="false">Расценки!C28</f>
        <v>28</v>
      </c>
      <c r="H7" s="165" t="n">
        <f aca="false">Расценки!C29</f>
        <v>24</v>
      </c>
      <c r="I7" s="27"/>
    </row>
    <row r="8" customFormat="false" ht="12.8" hidden="false" customHeight="false" outlineLevel="0" collapsed="false">
      <c r="A8" s="158" t="n">
        <v>4</v>
      </c>
      <c r="B8" s="159" t="n">
        <f aca="false">Стандарт!AH7</f>
        <v>0</v>
      </c>
      <c r="C8" s="160" t="n">
        <f aca="false">'Зароботок дополнительный'!L7*1</f>
        <v>0</v>
      </c>
      <c r="D8" s="161" t="n">
        <f aca="false">B8+C8+Дуб!R7</f>
        <v>0</v>
      </c>
      <c r="E8" s="162" t="n">
        <f aca="false">D8*G8*0.01</f>
        <v>0</v>
      </c>
      <c r="F8" s="163" t="n">
        <f aca="false">D8*H8*0.01</f>
        <v>0</v>
      </c>
      <c r="G8" s="164" t="n">
        <f aca="false">Расценки!C28</f>
        <v>28</v>
      </c>
      <c r="H8" s="165" t="n">
        <f aca="false">Расценки!C29</f>
        <v>24</v>
      </c>
      <c r="I8" s="27"/>
    </row>
    <row r="9" customFormat="false" ht="12.8" hidden="false" customHeight="false" outlineLevel="0" collapsed="false">
      <c r="A9" s="158" t="n">
        <v>5</v>
      </c>
      <c r="B9" s="159" t="n">
        <f aca="false">Стандарт!AH8</f>
        <v>0</v>
      </c>
      <c r="C9" s="160" t="n">
        <f aca="false">'Зароботок дополнительный'!L8*1</f>
        <v>0</v>
      </c>
      <c r="D9" s="161" t="n">
        <f aca="false">B9+C9+Дуб!R8</f>
        <v>0</v>
      </c>
      <c r="E9" s="162" t="n">
        <f aca="false">D9*G9*0.01</f>
        <v>0</v>
      </c>
      <c r="F9" s="163" t="n">
        <f aca="false">D9*H9*0.01</f>
        <v>0</v>
      </c>
      <c r="G9" s="164" t="n">
        <f aca="false">Расценки!C28</f>
        <v>28</v>
      </c>
      <c r="H9" s="166" t="n">
        <f aca="false">Расценки!C29</f>
        <v>24</v>
      </c>
      <c r="I9" s="27"/>
    </row>
    <row r="10" customFormat="false" ht="12.8" hidden="false" customHeight="false" outlineLevel="0" collapsed="false">
      <c r="A10" s="158" t="n">
        <v>6</v>
      </c>
      <c r="B10" s="159" t="n">
        <f aca="false">Стандарт!AH9</f>
        <v>0</v>
      </c>
      <c r="C10" s="160" t="n">
        <f aca="false">'Зароботок дополнительный'!L9*1</f>
        <v>0</v>
      </c>
      <c r="D10" s="161" t="n">
        <f aca="false">B10+C10+Дуб!R9</f>
        <v>0</v>
      </c>
      <c r="E10" s="162" t="n">
        <f aca="false">D10*G10*0.01</f>
        <v>0</v>
      </c>
      <c r="F10" s="163" t="n">
        <f aca="false">D10*H10*0.01</f>
        <v>0</v>
      </c>
      <c r="G10" s="164" t="n">
        <f aca="false">Расценки!C28</f>
        <v>28</v>
      </c>
      <c r="H10" s="166" t="n">
        <f aca="false">Расценки!C29</f>
        <v>24</v>
      </c>
      <c r="I10" s="27"/>
    </row>
    <row r="11" customFormat="false" ht="12.8" hidden="false" customHeight="false" outlineLevel="0" collapsed="false">
      <c r="A11" s="158" t="n">
        <v>7</v>
      </c>
      <c r="B11" s="159" t="n">
        <f aca="false">Стандарт!AH10</f>
        <v>0</v>
      </c>
      <c r="C11" s="160" t="n">
        <f aca="false">'Зароботок дополнительный'!L10*1</f>
        <v>0</v>
      </c>
      <c r="D11" s="161" t="n">
        <f aca="false">B11+C11+Дуб!R10</f>
        <v>0</v>
      </c>
      <c r="E11" s="162" t="n">
        <f aca="false">D11*G11*0.01</f>
        <v>0</v>
      </c>
      <c r="F11" s="163" t="n">
        <f aca="false">D11*H11*0.01</f>
        <v>0</v>
      </c>
      <c r="G11" s="164" t="n">
        <f aca="false">Расценки!C28</f>
        <v>28</v>
      </c>
      <c r="H11" s="166" t="n">
        <f aca="false">Расценки!C29</f>
        <v>24</v>
      </c>
      <c r="I11" s="27"/>
    </row>
    <row r="12" customFormat="false" ht="12.8" hidden="false" customHeight="false" outlineLevel="0" collapsed="false">
      <c r="A12" s="158" t="n">
        <v>8</v>
      </c>
      <c r="B12" s="159" t="n">
        <f aca="false">Стандарт!AH11</f>
        <v>0</v>
      </c>
      <c r="C12" s="160" t="n">
        <f aca="false">'Зароботок дополнительный'!L11*1</f>
        <v>0</v>
      </c>
      <c r="D12" s="161" t="n">
        <f aca="false">B12+C12+Дуб!R11</f>
        <v>0</v>
      </c>
      <c r="E12" s="162" t="n">
        <f aca="false">D12*G12*0.01</f>
        <v>0</v>
      </c>
      <c r="F12" s="163" t="n">
        <f aca="false">D12*H12*0.01</f>
        <v>0</v>
      </c>
      <c r="G12" s="164" t="n">
        <f aca="false">Расценки!C28</f>
        <v>28</v>
      </c>
      <c r="H12" s="166" t="n">
        <f aca="false">Расценки!C29</f>
        <v>24</v>
      </c>
      <c r="I12" s="27"/>
    </row>
    <row r="13" customFormat="false" ht="12.8" hidden="false" customHeight="false" outlineLevel="0" collapsed="false">
      <c r="A13" s="158" t="n">
        <v>9</v>
      </c>
      <c r="B13" s="159" t="n">
        <f aca="false">Стандарт!AH12</f>
        <v>0</v>
      </c>
      <c r="C13" s="160" t="n">
        <f aca="false">'Зароботок дополнительный'!L12*1</f>
        <v>0</v>
      </c>
      <c r="D13" s="161" t="n">
        <f aca="false">B13+C13+Дуб!R12</f>
        <v>0</v>
      </c>
      <c r="E13" s="162" t="n">
        <f aca="false">D13*G13*0.01</f>
        <v>0</v>
      </c>
      <c r="F13" s="163" t="n">
        <f aca="false">D13*H13*0.01</f>
        <v>0</v>
      </c>
      <c r="G13" s="164" t="n">
        <f aca="false">Расценки!C28</f>
        <v>28</v>
      </c>
      <c r="H13" s="166" t="n">
        <f aca="false">Расценки!C29</f>
        <v>24</v>
      </c>
      <c r="I13" s="27"/>
    </row>
    <row r="14" customFormat="false" ht="12.8" hidden="false" customHeight="false" outlineLevel="0" collapsed="false">
      <c r="A14" s="158" t="n">
        <v>10</v>
      </c>
      <c r="B14" s="159" t="n">
        <f aca="false">Стандарт!AH13</f>
        <v>0</v>
      </c>
      <c r="C14" s="160" t="n">
        <f aca="false">'Зароботок дополнительный'!L13*1</f>
        <v>0</v>
      </c>
      <c r="D14" s="161" t="n">
        <f aca="false">B14+C14+Дуб!R13</f>
        <v>0</v>
      </c>
      <c r="E14" s="162" t="n">
        <f aca="false">D14*G14*0.01</f>
        <v>0</v>
      </c>
      <c r="F14" s="163" t="n">
        <f aca="false">D14*H14*0.01</f>
        <v>0</v>
      </c>
      <c r="G14" s="164" t="n">
        <f aca="false">Расценки!C28</f>
        <v>28</v>
      </c>
      <c r="H14" s="166" t="n">
        <f aca="false">Расценки!C29</f>
        <v>24</v>
      </c>
      <c r="I14" s="27"/>
    </row>
    <row r="15" customFormat="false" ht="12.8" hidden="false" customHeight="false" outlineLevel="0" collapsed="false">
      <c r="A15" s="158" t="n">
        <v>11</v>
      </c>
      <c r="B15" s="159" t="n">
        <f aca="false">Стандарт!AH14</f>
        <v>0</v>
      </c>
      <c r="C15" s="160" t="n">
        <f aca="false">'Зароботок дополнительный'!L14*1</f>
        <v>0</v>
      </c>
      <c r="D15" s="161" t="n">
        <f aca="false">B15+C15+Дуб!R14</f>
        <v>0</v>
      </c>
      <c r="E15" s="162" t="n">
        <f aca="false">D15*G15*0.01</f>
        <v>0</v>
      </c>
      <c r="F15" s="163" t="n">
        <f aca="false">D15*H15*0.01</f>
        <v>0</v>
      </c>
      <c r="G15" s="164" t="n">
        <f aca="false">Расценки!C28</f>
        <v>28</v>
      </c>
      <c r="H15" s="166" t="n">
        <f aca="false">Расценки!C29</f>
        <v>24</v>
      </c>
      <c r="I15" s="27"/>
    </row>
    <row r="16" customFormat="false" ht="12.8" hidden="false" customHeight="false" outlineLevel="0" collapsed="false">
      <c r="A16" s="158" t="n">
        <v>12</v>
      </c>
      <c r="B16" s="159" t="n">
        <f aca="false">Стандарт!AH15</f>
        <v>0</v>
      </c>
      <c r="C16" s="160" t="n">
        <f aca="false">'Зароботок дополнительный'!L15*1</f>
        <v>0</v>
      </c>
      <c r="D16" s="161" t="n">
        <f aca="false">B16+C16+Дуб!R15</f>
        <v>0</v>
      </c>
      <c r="E16" s="162" t="n">
        <f aca="false">D16*G16*0.01</f>
        <v>0</v>
      </c>
      <c r="F16" s="163" t="n">
        <f aca="false">D16*H16*0.01</f>
        <v>0</v>
      </c>
      <c r="G16" s="164" t="n">
        <f aca="false">Расценки!C28</f>
        <v>28</v>
      </c>
      <c r="H16" s="166" t="n">
        <f aca="false">Расценки!C29</f>
        <v>24</v>
      </c>
      <c r="I16" s="27"/>
    </row>
    <row r="17" customFormat="false" ht="12.8" hidden="false" customHeight="false" outlineLevel="0" collapsed="false">
      <c r="A17" s="158" t="n">
        <v>13</v>
      </c>
      <c r="B17" s="159" t="n">
        <f aca="false">Стандарт!AH16</f>
        <v>0</v>
      </c>
      <c r="C17" s="160" t="n">
        <f aca="false">'Зароботок дополнительный'!L16*1</f>
        <v>0</v>
      </c>
      <c r="D17" s="161" t="n">
        <f aca="false">B17+C17+Дуб!R16</f>
        <v>0</v>
      </c>
      <c r="E17" s="162" t="n">
        <f aca="false">D17*G17*0.01</f>
        <v>0</v>
      </c>
      <c r="F17" s="163" t="n">
        <f aca="false">D17*H17*0.01</f>
        <v>0</v>
      </c>
      <c r="G17" s="164" t="n">
        <f aca="false">Расценки!C28</f>
        <v>28</v>
      </c>
      <c r="H17" s="166" t="n">
        <f aca="false">Расценки!C29</f>
        <v>24</v>
      </c>
      <c r="I17" s="27"/>
    </row>
    <row r="18" customFormat="false" ht="12.8" hidden="false" customHeight="false" outlineLevel="0" collapsed="false">
      <c r="A18" s="158" t="n">
        <v>14</v>
      </c>
      <c r="B18" s="159" t="n">
        <f aca="false">Стандарт!AH17</f>
        <v>0</v>
      </c>
      <c r="C18" s="160" t="n">
        <f aca="false">'Зароботок дополнительный'!L17*1</f>
        <v>0</v>
      </c>
      <c r="D18" s="161" t="n">
        <f aca="false">B18+C18+Дуб!R17</f>
        <v>0</v>
      </c>
      <c r="E18" s="162" t="n">
        <f aca="false">D18*G18*0.01</f>
        <v>0</v>
      </c>
      <c r="F18" s="163" t="n">
        <f aca="false">D18*H18*0.01</f>
        <v>0</v>
      </c>
      <c r="G18" s="164" t="n">
        <f aca="false">Расценки!C28</f>
        <v>28</v>
      </c>
      <c r="H18" s="166" t="n">
        <f aca="false">Расценки!C29</f>
        <v>24</v>
      </c>
      <c r="I18" s="27"/>
    </row>
    <row r="19" customFormat="false" ht="12.8" hidden="false" customHeight="false" outlineLevel="0" collapsed="false">
      <c r="A19" s="158" t="n">
        <v>15</v>
      </c>
      <c r="B19" s="159" t="n">
        <f aca="false">Стандарт!AH18</f>
        <v>0</v>
      </c>
      <c r="C19" s="160" t="n">
        <f aca="false">'Зароботок дополнительный'!L18*1</f>
        <v>0</v>
      </c>
      <c r="D19" s="161" t="n">
        <f aca="false">B19+C19+Дуб!R18</f>
        <v>0</v>
      </c>
      <c r="E19" s="162" t="n">
        <f aca="false">D19*G19*0.01</f>
        <v>0</v>
      </c>
      <c r="F19" s="163" t="n">
        <f aca="false">D19*H19*0.01</f>
        <v>0</v>
      </c>
      <c r="G19" s="164" t="n">
        <f aca="false">Расценки!C28</f>
        <v>28</v>
      </c>
      <c r="H19" s="166" t="n">
        <f aca="false">Расценки!C29</f>
        <v>24</v>
      </c>
      <c r="I19" s="27"/>
    </row>
    <row r="20" customFormat="false" ht="12.8" hidden="false" customHeight="false" outlineLevel="0" collapsed="false">
      <c r="A20" s="158" t="n">
        <v>16</v>
      </c>
      <c r="B20" s="159" t="n">
        <f aca="false">Стандарт!AH19</f>
        <v>0</v>
      </c>
      <c r="C20" s="160" t="n">
        <f aca="false">'Зароботок дополнительный'!L19*1</f>
        <v>0</v>
      </c>
      <c r="D20" s="161" t="n">
        <f aca="false">B20+C20+Дуб!R19</f>
        <v>0</v>
      </c>
      <c r="E20" s="162" t="n">
        <f aca="false">D20*G20*0.01</f>
        <v>0</v>
      </c>
      <c r="F20" s="163" t="n">
        <f aca="false">D20*H20*0.01</f>
        <v>0</v>
      </c>
      <c r="G20" s="164" t="n">
        <f aca="false">Расценки!C28</f>
        <v>28</v>
      </c>
      <c r="H20" s="166" t="n">
        <f aca="false">Расценки!C29</f>
        <v>24</v>
      </c>
      <c r="I20" s="27"/>
    </row>
    <row r="21" customFormat="false" ht="12.8" hidden="false" customHeight="false" outlineLevel="0" collapsed="false">
      <c r="A21" s="158" t="n">
        <v>17</v>
      </c>
      <c r="B21" s="159" t="n">
        <f aca="false">Стандарт!AH20</f>
        <v>0</v>
      </c>
      <c r="C21" s="160" t="n">
        <f aca="false">'Зароботок дополнительный'!L20*1</f>
        <v>0</v>
      </c>
      <c r="D21" s="161" t="n">
        <f aca="false">B21+C21+Дуб!R20</f>
        <v>0</v>
      </c>
      <c r="E21" s="162" t="n">
        <f aca="false">D21*G21*0.01</f>
        <v>0</v>
      </c>
      <c r="F21" s="163" t="n">
        <f aca="false">D21*H21*0.01</f>
        <v>0</v>
      </c>
      <c r="G21" s="164" t="n">
        <f aca="false">Расценки!C28</f>
        <v>28</v>
      </c>
      <c r="H21" s="166" t="n">
        <f aca="false">Расценки!C29</f>
        <v>24</v>
      </c>
      <c r="I21" s="27"/>
    </row>
    <row r="22" customFormat="false" ht="12.8" hidden="false" customHeight="false" outlineLevel="0" collapsed="false">
      <c r="A22" s="158" t="n">
        <v>18</v>
      </c>
      <c r="B22" s="159" t="n">
        <f aca="false">Стандарт!AH21</f>
        <v>0</v>
      </c>
      <c r="C22" s="160" t="n">
        <f aca="false">'Зароботок дополнительный'!L21*1</f>
        <v>0</v>
      </c>
      <c r="D22" s="161" t="n">
        <f aca="false">B22+C22+Дуб!R21</f>
        <v>0</v>
      </c>
      <c r="E22" s="162" t="n">
        <f aca="false">D22*G22*0.01</f>
        <v>0</v>
      </c>
      <c r="F22" s="163" t="n">
        <f aca="false">D22*H22*0.01</f>
        <v>0</v>
      </c>
      <c r="G22" s="164" t="n">
        <f aca="false">Расценки!C28</f>
        <v>28</v>
      </c>
      <c r="H22" s="166" t="n">
        <f aca="false">Расценки!C29</f>
        <v>24</v>
      </c>
      <c r="I22" s="27"/>
    </row>
    <row r="23" customFormat="false" ht="12.8" hidden="false" customHeight="false" outlineLevel="0" collapsed="false">
      <c r="A23" s="158" t="n">
        <v>19</v>
      </c>
      <c r="B23" s="159" t="n">
        <f aca="false">Стандарт!AH22</f>
        <v>0</v>
      </c>
      <c r="C23" s="160" t="n">
        <f aca="false">'Зароботок дополнительный'!L22*1</f>
        <v>0</v>
      </c>
      <c r="D23" s="161" t="n">
        <f aca="false">B23+C23+Дуб!R22</f>
        <v>0</v>
      </c>
      <c r="E23" s="162" t="n">
        <f aca="false">D23*G23*0.01</f>
        <v>0</v>
      </c>
      <c r="F23" s="163" t="n">
        <f aca="false">D23*H23*0.01</f>
        <v>0</v>
      </c>
      <c r="G23" s="164" t="n">
        <f aca="false">Расценки!C28</f>
        <v>28</v>
      </c>
      <c r="H23" s="166" t="n">
        <f aca="false">Расценки!C29</f>
        <v>24</v>
      </c>
      <c r="I23" s="27"/>
    </row>
    <row r="24" customFormat="false" ht="12.8" hidden="false" customHeight="false" outlineLevel="0" collapsed="false">
      <c r="A24" s="158" t="n">
        <v>20</v>
      </c>
      <c r="B24" s="159" t="n">
        <f aca="false">Стандарт!AH23</f>
        <v>0</v>
      </c>
      <c r="C24" s="160" t="n">
        <f aca="false">'Зароботок дополнительный'!L23*1</f>
        <v>0</v>
      </c>
      <c r="D24" s="161" t="n">
        <f aca="false">B24+C24+Дуб!R23</f>
        <v>0</v>
      </c>
      <c r="E24" s="162" t="n">
        <f aca="false">D24*G24*0.01</f>
        <v>0</v>
      </c>
      <c r="F24" s="163" t="n">
        <f aca="false">D24*H24*0.01</f>
        <v>0</v>
      </c>
      <c r="G24" s="164" t="n">
        <f aca="false">Расценки!C28</f>
        <v>28</v>
      </c>
      <c r="H24" s="166" t="n">
        <f aca="false">Расценки!C29</f>
        <v>24</v>
      </c>
      <c r="I24" s="167"/>
    </row>
    <row r="25" customFormat="false" ht="12.8" hidden="false" customHeight="false" outlineLevel="0" collapsed="false">
      <c r="A25" s="158" t="n">
        <v>21</v>
      </c>
      <c r="B25" s="159" t="n">
        <f aca="false">Стандарт!AH24</f>
        <v>0</v>
      </c>
      <c r="C25" s="160" t="n">
        <f aca="false">'Зароботок дополнительный'!L24*1</f>
        <v>0</v>
      </c>
      <c r="D25" s="161" t="n">
        <f aca="false">B25+C25+Дуб!R24</f>
        <v>0</v>
      </c>
      <c r="E25" s="162" t="n">
        <f aca="false">D25*G25*0.01</f>
        <v>0</v>
      </c>
      <c r="F25" s="163" t="n">
        <f aca="false">D25*H25*0.01</f>
        <v>0</v>
      </c>
      <c r="G25" s="164" t="n">
        <f aca="false">Расценки!C28</f>
        <v>28</v>
      </c>
      <c r="H25" s="166" t="n">
        <f aca="false">Расценки!C29</f>
        <v>24</v>
      </c>
      <c r="I25" s="27"/>
    </row>
    <row r="26" customFormat="false" ht="12.8" hidden="false" customHeight="false" outlineLevel="0" collapsed="false">
      <c r="A26" s="158" t="n">
        <v>22</v>
      </c>
      <c r="B26" s="159" t="n">
        <f aca="false">Стандарт!AH25</f>
        <v>0</v>
      </c>
      <c r="C26" s="160" t="n">
        <f aca="false">'Зароботок дополнительный'!L25*1</f>
        <v>0</v>
      </c>
      <c r="D26" s="161" t="n">
        <f aca="false">B26+C26+Дуб!R25</f>
        <v>0</v>
      </c>
      <c r="E26" s="162" t="n">
        <f aca="false">D26*G26*0.01</f>
        <v>0</v>
      </c>
      <c r="F26" s="163" t="n">
        <f aca="false">D26*H26*0.01</f>
        <v>0</v>
      </c>
      <c r="G26" s="164" t="n">
        <f aca="false">Расценки!C28</f>
        <v>28</v>
      </c>
      <c r="H26" s="166" t="n">
        <f aca="false">Расценки!C29</f>
        <v>24</v>
      </c>
      <c r="I26" s="27"/>
    </row>
    <row r="27" customFormat="false" ht="12.8" hidden="false" customHeight="false" outlineLevel="0" collapsed="false">
      <c r="A27" s="158" t="n">
        <v>23</v>
      </c>
      <c r="B27" s="159" t="n">
        <f aca="false">Стандарт!AH26</f>
        <v>0</v>
      </c>
      <c r="C27" s="160" t="n">
        <f aca="false">'Зароботок дополнительный'!L26*1</f>
        <v>0</v>
      </c>
      <c r="D27" s="161" t="n">
        <f aca="false">B27+C27+Дуб!R26</f>
        <v>0</v>
      </c>
      <c r="E27" s="162" t="n">
        <f aca="false">D27*G27*0.01</f>
        <v>0</v>
      </c>
      <c r="F27" s="163" t="n">
        <f aca="false">D27*H27*0.01</f>
        <v>0</v>
      </c>
      <c r="G27" s="164" t="n">
        <f aca="false">Расценки!C28</f>
        <v>28</v>
      </c>
      <c r="H27" s="166" t="n">
        <f aca="false">Расценки!C29</f>
        <v>24</v>
      </c>
      <c r="I27" s="27"/>
    </row>
    <row r="28" customFormat="false" ht="12.8" hidden="false" customHeight="false" outlineLevel="0" collapsed="false">
      <c r="A28" s="158" t="n">
        <v>24</v>
      </c>
      <c r="B28" s="159" t="n">
        <f aca="false">Стандарт!AH27</f>
        <v>0</v>
      </c>
      <c r="C28" s="160" t="n">
        <f aca="false">'Зароботок дополнительный'!L27*1</f>
        <v>0</v>
      </c>
      <c r="D28" s="161" t="n">
        <f aca="false">B28+C28+Дуб!R27</f>
        <v>0</v>
      </c>
      <c r="E28" s="162" t="n">
        <f aca="false">D28*G28*0.01</f>
        <v>0</v>
      </c>
      <c r="F28" s="163" t="n">
        <f aca="false">D28*H28*0.01</f>
        <v>0</v>
      </c>
      <c r="G28" s="164" t="n">
        <f aca="false">Расценки!C28</f>
        <v>28</v>
      </c>
      <c r="H28" s="166" t="n">
        <f aca="false">Расценки!C29</f>
        <v>24</v>
      </c>
      <c r="I28" s="27"/>
    </row>
    <row r="29" customFormat="false" ht="12.8" hidden="false" customHeight="false" outlineLevel="0" collapsed="false">
      <c r="A29" s="158" t="n">
        <v>25</v>
      </c>
      <c r="B29" s="159" t="n">
        <f aca="false">Стандарт!AH28</f>
        <v>0</v>
      </c>
      <c r="C29" s="160" t="n">
        <f aca="false">'Зароботок дополнительный'!L28*1</f>
        <v>0</v>
      </c>
      <c r="D29" s="161" t="n">
        <f aca="false">B29+C29+Дуб!R28</f>
        <v>0</v>
      </c>
      <c r="E29" s="162" t="n">
        <f aca="false">D29*G29*0.01</f>
        <v>0</v>
      </c>
      <c r="F29" s="163" t="n">
        <f aca="false">D29*H29*0.01</f>
        <v>0</v>
      </c>
      <c r="G29" s="164" t="n">
        <f aca="false">Расценки!C28</f>
        <v>28</v>
      </c>
      <c r="H29" s="166" t="n">
        <f aca="false">Расценки!C29</f>
        <v>24</v>
      </c>
      <c r="I29" s="27"/>
    </row>
    <row r="30" customFormat="false" ht="12.8" hidden="false" customHeight="false" outlineLevel="0" collapsed="false">
      <c r="A30" s="158" t="n">
        <v>26</v>
      </c>
      <c r="B30" s="159" t="n">
        <f aca="false">Стандарт!AH29</f>
        <v>0</v>
      </c>
      <c r="C30" s="160" t="n">
        <f aca="false">'Зароботок дополнительный'!L29*1</f>
        <v>0</v>
      </c>
      <c r="D30" s="161" t="n">
        <f aca="false">B30+C30+Дуб!R29</f>
        <v>0</v>
      </c>
      <c r="E30" s="162" t="n">
        <f aca="false">D30*G30*0.01</f>
        <v>0</v>
      </c>
      <c r="F30" s="163" t="n">
        <f aca="false">D30*H30*0.01</f>
        <v>0</v>
      </c>
      <c r="G30" s="164" t="n">
        <f aca="false">Расценки!C28</f>
        <v>28</v>
      </c>
      <c r="H30" s="166" t="n">
        <f aca="false">Расценки!C29</f>
        <v>24</v>
      </c>
      <c r="I30" s="27"/>
    </row>
    <row r="31" customFormat="false" ht="12.8" hidden="false" customHeight="false" outlineLevel="0" collapsed="false">
      <c r="A31" s="158" t="n">
        <v>27</v>
      </c>
      <c r="B31" s="159" t="n">
        <f aca="false">Стандарт!AH30</f>
        <v>0</v>
      </c>
      <c r="C31" s="160" t="n">
        <f aca="false">'Зароботок дополнительный'!L30*1</f>
        <v>0</v>
      </c>
      <c r="D31" s="161" t="n">
        <f aca="false">B31+C31+Дуб!R30</f>
        <v>0</v>
      </c>
      <c r="E31" s="162" t="n">
        <f aca="false">D31*G31*0.01</f>
        <v>0</v>
      </c>
      <c r="F31" s="163" t="n">
        <f aca="false">D31*H31*0.01</f>
        <v>0</v>
      </c>
      <c r="G31" s="164" t="n">
        <f aca="false">Расценки!C28</f>
        <v>28</v>
      </c>
      <c r="H31" s="166" t="n">
        <f aca="false">Расценки!C29</f>
        <v>24</v>
      </c>
      <c r="I31" s="27"/>
    </row>
    <row r="32" customFormat="false" ht="12.8" hidden="false" customHeight="false" outlineLevel="0" collapsed="false">
      <c r="A32" s="158" t="n">
        <v>28</v>
      </c>
      <c r="B32" s="159" t="n">
        <f aca="false">Стандарт!AH31</f>
        <v>0</v>
      </c>
      <c r="C32" s="160" t="n">
        <f aca="false">'Зароботок дополнительный'!L31*1</f>
        <v>0</v>
      </c>
      <c r="D32" s="161" t="n">
        <f aca="false">B32+C32+Дуб!R31</f>
        <v>0</v>
      </c>
      <c r="E32" s="162" t="n">
        <f aca="false">D32*G32*0.01</f>
        <v>0</v>
      </c>
      <c r="F32" s="163" t="n">
        <f aca="false">D32*H32*0.01</f>
        <v>0</v>
      </c>
      <c r="G32" s="164" t="n">
        <f aca="false">Расценки!C28</f>
        <v>28</v>
      </c>
      <c r="H32" s="166" t="n">
        <f aca="false">Расценки!C29</f>
        <v>24</v>
      </c>
      <c r="I32" s="168"/>
    </row>
    <row r="33" customFormat="false" ht="12.8" hidden="false" customHeight="false" outlineLevel="0" collapsed="false">
      <c r="A33" s="158" t="n">
        <v>29</v>
      </c>
      <c r="B33" s="159" t="n">
        <f aca="false">Стандарт!AH32</f>
        <v>0</v>
      </c>
      <c r="C33" s="160" t="n">
        <f aca="false">'Зароботок дополнительный'!L32*1</f>
        <v>0</v>
      </c>
      <c r="D33" s="161" t="n">
        <f aca="false">B33+C33+Дуб!R32</f>
        <v>0</v>
      </c>
      <c r="E33" s="162" t="n">
        <f aca="false">D33*G33*0.01</f>
        <v>0</v>
      </c>
      <c r="F33" s="163" t="n">
        <f aca="false">D33*H33*0.01</f>
        <v>0</v>
      </c>
      <c r="G33" s="164" t="n">
        <f aca="false">Расценки!C28</f>
        <v>28</v>
      </c>
      <c r="H33" s="166" t="n">
        <f aca="false">Расценки!C29</f>
        <v>24</v>
      </c>
      <c r="I33" s="27"/>
    </row>
    <row r="34" customFormat="false" ht="12.8" hidden="false" customHeight="false" outlineLevel="0" collapsed="false">
      <c r="A34" s="158" t="n">
        <v>30</v>
      </c>
      <c r="B34" s="159" t="n">
        <f aca="false">Стандарт!AH33</f>
        <v>0</v>
      </c>
      <c r="C34" s="160" t="n">
        <f aca="false">'Зароботок дополнительный'!L33*1</f>
        <v>0</v>
      </c>
      <c r="D34" s="161" t="n">
        <f aca="false">B34+C34+Дуб!R33</f>
        <v>0</v>
      </c>
      <c r="E34" s="162" t="n">
        <f aca="false">D34*G34*0.01</f>
        <v>0</v>
      </c>
      <c r="F34" s="163" t="n">
        <f aca="false">D34*H34*0.01</f>
        <v>0</v>
      </c>
      <c r="G34" s="164" t="n">
        <f aca="false">Расценки!C28</f>
        <v>28</v>
      </c>
      <c r="H34" s="166" t="n">
        <f aca="false">Расценки!C29</f>
        <v>24</v>
      </c>
      <c r="I34" s="27"/>
    </row>
    <row r="35" customFormat="false" ht="12.8" hidden="false" customHeight="false" outlineLevel="0" collapsed="false">
      <c r="A35" s="158" t="n">
        <v>31</v>
      </c>
      <c r="B35" s="159" t="n">
        <f aca="false">Стандарт!AH34</f>
        <v>0</v>
      </c>
      <c r="C35" s="160" t="n">
        <f aca="false">'Зароботок дополнительный'!L34*1</f>
        <v>0</v>
      </c>
      <c r="D35" s="161" t="n">
        <f aca="false">B35+C35+Дуб!R34</f>
        <v>0</v>
      </c>
      <c r="E35" s="162" t="n">
        <f aca="false">D35*G35*0.01</f>
        <v>0</v>
      </c>
      <c r="F35" s="163" t="n">
        <f aca="false">D35*H35*0.01</f>
        <v>0</v>
      </c>
      <c r="G35" s="164" t="n">
        <f aca="false">Расценки!C28</f>
        <v>28</v>
      </c>
      <c r="H35" s="166" t="n">
        <f aca="false">Расценки!C29</f>
        <v>24</v>
      </c>
      <c r="I35" s="27"/>
    </row>
    <row r="36" customFormat="false" ht="12.8" hidden="false" customHeight="false" outlineLevel="0" collapsed="false">
      <c r="A36" s="169"/>
      <c r="B36" s="170" t="n">
        <f aca="false">SUM(B5:B35)</f>
        <v>0</v>
      </c>
      <c r="C36" s="171" t="n">
        <f aca="false">SUM(C5:C35)</f>
        <v>0</v>
      </c>
      <c r="D36" s="172" t="n">
        <f aca="false">SUM(D5:D35)</f>
        <v>0</v>
      </c>
      <c r="E36" s="173" t="n">
        <f aca="false">SUM(E5:E35)</f>
        <v>0</v>
      </c>
      <c r="F36" s="174" t="n">
        <f aca="false">SUM(F5:F35)</f>
        <v>0</v>
      </c>
      <c r="G36" s="175" t="n">
        <f aca="false">Расценки!C28*0.01</f>
        <v>0.28</v>
      </c>
      <c r="H36" s="175" t="n">
        <f aca="false">Расценки!C29*0.01</f>
        <v>0.24</v>
      </c>
      <c r="I36" s="40"/>
    </row>
    <row r="37" customFormat="false" ht="12.8" hidden="false" customHeight="false" outlineLevel="0" collapsed="false">
      <c r="A37" s="169"/>
      <c r="B37" s="170"/>
      <c r="C37" s="170"/>
      <c r="D37" s="170"/>
      <c r="E37" s="173"/>
      <c r="F37" s="173"/>
      <c r="G37" s="175"/>
      <c r="H37" s="175"/>
      <c r="I37" s="40"/>
    </row>
    <row r="38" customFormat="false" ht="26.85" hidden="false" customHeight="true" outlineLevel="0" collapsed="false">
      <c r="D38" s="176" t="n">
        <f aca="false">'Общий отчет'!B25</f>
        <v>0</v>
      </c>
    </row>
    <row r="42" customFormat="false" ht="12.8" hidden="false" customHeight="false" outlineLevel="0" collapsed="false">
      <c r="D42" s="177"/>
    </row>
    <row r="43" customFormat="false" ht="12.8" hidden="false" customHeight="false" outlineLevel="0" collapsed="false">
      <c r="F43" s="0" t="s">
        <v>116</v>
      </c>
    </row>
  </sheetData>
  <sheetProtection sheet="true" password="9ef4" objects="true" scenarios="true"/>
  <mergeCells count="11">
    <mergeCell ref="A1:I2"/>
    <mergeCell ref="A3:I3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</mergeCells>
  <dataValidations count="62">
    <dataValidation allowBlank="true" operator="between" showDropDown="false" showErrorMessage="true" showInputMessage="false" sqref="G5" type="list">
      <formula1>"25,26,27,28,29,30,31,32,33,34,35,36,37,38,39,40"</formula1>
      <formula2>40</formula2>
    </dataValidation>
    <dataValidation allowBlank="true" operator="between" showDropDown="false" showErrorMessage="true" showInputMessage="false" sqref="G6" type="list">
      <formula1>"25,26,27,28,29,30,31,32,33,34,35,36,37,38,39,40"</formula1>
      <formula2>40</formula2>
    </dataValidation>
    <dataValidation allowBlank="true" operator="between" showDropDown="false" showErrorMessage="true" showInputMessage="false" sqref="G7" type="list">
      <formula1>"25,26,27,28,29,30,31,32,33,34,35,36,37,38,39,40"</formula1>
      <formula2>40</formula2>
    </dataValidation>
    <dataValidation allowBlank="true" operator="between" showDropDown="false" showErrorMessage="true" showInputMessage="false" sqref="G8" type="list">
      <formula1>"25,26,27,28,29,30,31,32,33,34,35,36,37,38,39,40"</formula1>
      <formula2>40</formula2>
    </dataValidation>
    <dataValidation allowBlank="true" operator="equal" showDropDown="false" showErrorMessage="true" showInputMessage="false" sqref="G9" type="list">
      <formula1>"25,26,27,28,29,30,31,32,33,34,35,36,37,38,39,40"</formula1>
      <formula2>0</formula2>
    </dataValidation>
    <dataValidation allowBlank="true" operator="equal" showDropDown="false" showErrorMessage="true" showInputMessage="false" sqref="G10" type="list">
      <formula1>"25,26,27,28,29,30,31,32,33,34,35,36,37,38,39,40"</formula1>
      <formula2>0</formula2>
    </dataValidation>
    <dataValidation allowBlank="true" operator="equal" showDropDown="false" showErrorMessage="true" showInputMessage="false" sqref="G11" type="list">
      <formula1>"25,26,27,28,29,30,31,32,33,34,35,36,37,38,39,40"</formula1>
      <formula2>0</formula2>
    </dataValidation>
    <dataValidation allowBlank="true" operator="equal" showDropDown="false" showErrorMessage="true" showInputMessage="false" sqref="G12" type="list">
      <formula1>"25,26,27,28,29,30,31,32,33,34,35,36,37,38,39,40"</formula1>
      <formula2>0</formula2>
    </dataValidation>
    <dataValidation allowBlank="true" operator="equal" showDropDown="false" showErrorMessage="true" showInputMessage="false" sqref="G13" type="list">
      <formula1>"25,26,27,28,29,30,31,32,33,34,35,36,37,38,39,40"</formula1>
      <formula2>0</formula2>
    </dataValidation>
    <dataValidation allowBlank="true" operator="equal" showDropDown="false" showErrorMessage="true" showInputMessage="false" sqref="G14" type="list">
      <formula1>"25,26,27,28,29,30,31,32,33,34,35,36,37,38,39,40"</formula1>
      <formula2>0</formula2>
    </dataValidation>
    <dataValidation allowBlank="true" operator="equal" showDropDown="false" showErrorMessage="true" showInputMessage="false" sqref="G15" type="list">
      <formula1>"25,26,27,28,29,30,31,32,33,34,35,36,37,38,39,40"</formula1>
      <formula2>0</formula2>
    </dataValidation>
    <dataValidation allowBlank="true" operator="equal" showDropDown="false" showErrorMessage="true" showInputMessage="false" sqref="G16" type="list">
      <formula1>"25,26,27,28,29,30,31,32,33,34,35,36,37,38,39,40"</formula1>
      <formula2>0</formula2>
    </dataValidation>
    <dataValidation allowBlank="true" operator="equal" showDropDown="false" showErrorMessage="true" showInputMessage="false" sqref="G17" type="list">
      <formula1>"25,26,27,28,29,30,31,32,33,34,35,36,37,38,39,40"</formula1>
      <formula2>0</formula2>
    </dataValidation>
    <dataValidation allowBlank="true" operator="equal" showDropDown="false" showErrorMessage="true" showInputMessage="false" sqref="G18" type="list">
      <formula1>"25,26,27,28,29,30,31,32,33,34,35,36,37,38,39,40"</formula1>
      <formula2>0</formula2>
    </dataValidation>
    <dataValidation allowBlank="true" operator="equal" showDropDown="false" showErrorMessage="true" showInputMessage="false" sqref="G19" type="list">
      <formula1>"25,26,27,28,29,30,31,32,33,34,35,36,37,38,39,40"</formula1>
      <formula2>0</formula2>
    </dataValidation>
    <dataValidation allowBlank="true" operator="equal" showDropDown="false" showErrorMessage="true" showInputMessage="false" sqref="G20" type="list">
      <formula1>"25,26,27,28,29,30,31,32,33,34,35,36,37,38,39,40"</formula1>
      <formula2>0</formula2>
    </dataValidation>
    <dataValidation allowBlank="true" operator="equal" showDropDown="false" showErrorMessage="true" showInputMessage="false" sqref="G21" type="list">
      <formula1>"25,26,27,28,29,30,31,32,33,34,35,36,37,38,39,40"</formula1>
      <formula2>0</formula2>
    </dataValidation>
    <dataValidation allowBlank="true" operator="equal" showDropDown="false" showErrorMessage="true" showInputMessage="false" sqref="G22" type="list">
      <formula1>"25,26,27,28,29,30,31,32,33,34,35,36,37,38,39,40"</formula1>
      <formula2>0</formula2>
    </dataValidation>
    <dataValidation allowBlank="true" operator="equal" showDropDown="false" showErrorMessage="true" showInputMessage="false" sqref="G23" type="list">
      <formula1>"25,26,27,28,29,30,31,32,33,34,35,36,37,38,39,40"</formula1>
      <formula2>0</formula2>
    </dataValidation>
    <dataValidation allowBlank="true" operator="equal" showDropDown="false" showErrorMessage="true" showInputMessage="false" sqref="G24" type="list">
      <formula1>"25,26,27,28,29,30,31,32,33,34,35,36,37,38,39,40"</formula1>
      <formula2>0</formula2>
    </dataValidation>
    <dataValidation allowBlank="true" operator="equal" showDropDown="false" showErrorMessage="true" showInputMessage="false" sqref="G25" type="list">
      <formula1>"25,26,27,28,29,30,31,32,33,34,35,36,37,38,39,40"</formula1>
      <formula2>0</formula2>
    </dataValidation>
    <dataValidation allowBlank="true" operator="equal" showDropDown="false" showErrorMessage="true" showInputMessage="false" sqref="G26" type="list">
      <formula1>"25,26,27,28,29,30,31,32,33,34,35,36,37,38,39,40"</formula1>
      <formula2>0</formula2>
    </dataValidation>
    <dataValidation allowBlank="true" operator="equal" showDropDown="false" showErrorMessage="true" showInputMessage="false" sqref="G27" type="list">
      <formula1>"25,26,27,28,29,30,31,32,33,34,35,36,37,38,39,40"</formula1>
      <formula2>0</formula2>
    </dataValidation>
    <dataValidation allowBlank="true" operator="equal" showDropDown="false" showErrorMessage="true" showInputMessage="false" sqref="G28" type="list">
      <formula1>"25,26,27,28,29,30,31,32,33,34,35,36,37,38,39,40"</formula1>
      <formula2>0</formula2>
    </dataValidation>
    <dataValidation allowBlank="true" operator="equal" showDropDown="false" showErrorMessage="true" showInputMessage="false" sqref="G29" type="list">
      <formula1>"25,26,27,28,29,30,31,32,33,34,35,36,37,38,39,40"</formula1>
      <formula2>0</formula2>
    </dataValidation>
    <dataValidation allowBlank="true" operator="equal" showDropDown="false" showErrorMessage="true" showInputMessage="false" sqref="G30" type="list">
      <formula1>"25,26,27,28,29,30,31,32,33,34,35,36,37,38,39,40"</formula1>
      <formula2>0</formula2>
    </dataValidation>
    <dataValidation allowBlank="true" operator="equal" showDropDown="false" showErrorMessage="true" showInputMessage="false" sqref="G31" type="list">
      <formula1>"25,26,27,28,29,30,31,32,33,34,35,36,37,38,39,40"</formula1>
      <formula2>0</formula2>
    </dataValidation>
    <dataValidation allowBlank="true" operator="equal" showDropDown="false" showErrorMessage="true" showInputMessage="false" sqref="G32" type="list">
      <formula1>"25,26,27,28,29,30,31,32,33,34,35,36,37,38,39,40"</formula1>
      <formula2>0</formula2>
    </dataValidation>
    <dataValidation allowBlank="true" operator="equal" showDropDown="false" showErrorMessage="true" showInputMessage="false" sqref="G33" type="list">
      <formula1>"25,26,27,28,29,30,31,32,33,34,35,36,37,38,39,40"</formula1>
      <formula2>0</formula2>
    </dataValidation>
    <dataValidation allowBlank="true" operator="equal" showDropDown="false" showErrorMessage="true" showInputMessage="false" sqref="G34" type="list">
      <formula1>"25,26,27,28,29,30,31,32,33,34,35,36,37,38,39,40"</formula1>
      <formula2>0</formula2>
    </dataValidation>
    <dataValidation allowBlank="true" operator="equal" showDropDown="false" showErrorMessage="true" showInputMessage="false" sqref="G35" type="list">
      <formula1>"25,26,27,28,29,30,31,32,33,34,35,36,37,38,39,40"</formula1>
      <formula2>0</formula2>
    </dataValidation>
    <dataValidation allowBlank="true" operator="equal" showDropDown="false" showErrorMessage="true" showInputMessage="false" sqref="H5" type="list">
      <formula1>"20,21,22,23,24,25,26,27,28,29,30,31,32,33"</formula1>
      <formula2>0</formula2>
    </dataValidation>
    <dataValidation allowBlank="true" operator="equal" showDropDown="false" showErrorMessage="true" showInputMessage="false" sqref="H6" type="list">
      <formula1>"20,21,22,23,24,25,26,27,28,29,30,31,32,33"</formula1>
      <formula2>0</formula2>
    </dataValidation>
    <dataValidation allowBlank="true" operator="equal" showDropDown="false" showErrorMessage="true" showInputMessage="false" sqref="H7" type="list">
      <formula1>"20,21,22,23,24,25,26,27,28,29,30,31,32,33"</formula1>
      <formula2>0</formula2>
    </dataValidation>
    <dataValidation allowBlank="true" operator="equal" showDropDown="false" showErrorMessage="true" showInputMessage="false" sqref="H8" type="list">
      <formula1>"20,21,22,23,24,25,26,27,28,29,30,31,32,33"</formula1>
      <formula2>0</formula2>
    </dataValidation>
    <dataValidation allowBlank="true" operator="equal" showDropDown="false" showErrorMessage="true" showInputMessage="false" sqref="H9" type="list">
      <formula1>"20,21,22,23,24,25,26,27,28,29,30,31,32,33"</formula1>
      <formula2>0</formula2>
    </dataValidation>
    <dataValidation allowBlank="true" operator="equal" showDropDown="false" showErrorMessage="true" showInputMessage="false" sqref="H10" type="list">
      <formula1>"20,21,22,23,24,25,26,27,28,29,30,31,32,33"</formula1>
      <formula2>0</formula2>
    </dataValidation>
    <dataValidation allowBlank="true" operator="equal" showDropDown="false" showErrorMessage="true" showInputMessage="false" sqref="H11" type="list">
      <formula1>"20,21,22,23,24,25,26,27,28,29,30,31,32,33"</formula1>
      <formula2>0</formula2>
    </dataValidation>
    <dataValidation allowBlank="true" operator="equal" showDropDown="false" showErrorMessage="true" showInputMessage="false" sqref="H12" type="list">
      <formula1>"20,21,22,23,24,25,26,27,28,29,30,31,32,33"</formula1>
      <formula2>0</formula2>
    </dataValidation>
    <dataValidation allowBlank="true" operator="equal" showDropDown="false" showErrorMessage="true" showInputMessage="false" sqref="H13" type="list">
      <formula1>"20,21,22,23,24,25,26,27,28,29,30,31,32,33"</formula1>
      <formula2>0</formula2>
    </dataValidation>
    <dataValidation allowBlank="true" operator="equal" showDropDown="false" showErrorMessage="true" showInputMessage="false" sqref="H14" type="list">
      <formula1>"20,21,22,23,24,25,26,27,28,29,30,31,32,33"</formula1>
      <formula2>0</formula2>
    </dataValidation>
    <dataValidation allowBlank="true" operator="equal" showDropDown="false" showErrorMessage="true" showInputMessage="false" sqref="H15" type="list">
      <formula1>"20,21,22,23,24,25,26,27,28,29,30,31,32,33"</formula1>
      <formula2>0</formula2>
    </dataValidation>
    <dataValidation allowBlank="true" operator="equal" showDropDown="false" showErrorMessage="true" showInputMessage="false" sqref="H16" type="list">
      <formula1>"20,21,22,23,24,25,26,27,28,29,30,31,32,33"</formula1>
      <formula2>0</formula2>
    </dataValidation>
    <dataValidation allowBlank="true" operator="equal" showDropDown="false" showErrorMessage="true" showInputMessage="false" sqref="H17" type="list">
      <formula1>"20,21,22,23,24,25,26,27,28,29,30,31,32,33"</formula1>
      <formula2>0</formula2>
    </dataValidation>
    <dataValidation allowBlank="true" operator="equal" showDropDown="false" showErrorMessage="true" showInputMessage="false" sqref="H18" type="list">
      <formula1>"20,21,22,23,24,25,26,27,28,29,30,31,32,33"</formula1>
      <formula2>0</formula2>
    </dataValidation>
    <dataValidation allowBlank="true" operator="equal" showDropDown="false" showErrorMessage="true" showInputMessage="false" sqref="H19" type="list">
      <formula1>"20,21,22,23,24,25,26,27,28,29,30,31,32,33"</formula1>
      <formula2>0</formula2>
    </dataValidation>
    <dataValidation allowBlank="true" operator="equal" showDropDown="false" showErrorMessage="true" showInputMessage="false" sqref="H20" type="list">
      <formula1>"20,21,22,23,24,25,26,27,28,29,30,31,32,33"</formula1>
      <formula2>0</formula2>
    </dataValidation>
    <dataValidation allowBlank="true" operator="equal" showDropDown="false" showErrorMessage="true" showInputMessage="false" sqref="H21" type="list">
      <formula1>"20,21,22,23,24,25,26,27,28,29,30,31,32,33"</formula1>
      <formula2>0</formula2>
    </dataValidation>
    <dataValidation allowBlank="true" operator="equal" showDropDown="false" showErrorMessage="true" showInputMessage="false" sqref="H22" type="list">
      <formula1>"20,21,22,23,24,25,26,27,28,29,30,31,32,33"</formula1>
      <formula2>0</formula2>
    </dataValidation>
    <dataValidation allowBlank="true" operator="equal" showDropDown="false" showErrorMessage="true" showInputMessage="false" sqref="H23" type="list">
      <formula1>"20,21,22,23,24,25,26,27,28,29,30,31,32,33"</formula1>
      <formula2>0</formula2>
    </dataValidation>
    <dataValidation allowBlank="true" operator="equal" showDropDown="false" showErrorMessage="true" showInputMessage="false" sqref="H24" type="list">
      <formula1>"20,21,22,23,24,25,26,27,28,29,30,31,32,33"</formula1>
      <formula2>0</formula2>
    </dataValidation>
    <dataValidation allowBlank="true" operator="equal" showDropDown="false" showErrorMessage="true" showInputMessage="false" sqref="H25" type="list">
      <formula1>"20,21,22,23,24,25,26,27,28,29,30,31,32,33"</formula1>
      <formula2>0</formula2>
    </dataValidation>
    <dataValidation allowBlank="true" operator="equal" showDropDown="false" showErrorMessage="true" showInputMessage="false" sqref="H26" type="list">
      <formula1>"20,21,22,23,24,25,26,27,28,29,30,31,32,33"</formula1>
      <formula2>0</formula2>
    </dataValidation>
    <dataValidation allowBlank="true" operator="equal" showDropDown="false" showErrorMessage="true" showInputMessage="false" sqref="H27" type="list">
      <formula1>"20,21,22,23,24,25,26,27,28,29,30,31,32,33"</formula1>
      <formula2>0</formula2>
    </dataValidation>
    <dataValidation allowBlank="true" operator="equal" showDropDown="false" showErrorMessage="true" showInputMessage="false" sqref="H28" type="list">
      <formula1>"20,21,22,23,24,25,26,27,28,29,30,31,32,33"</formula1>
      <formula2>0</formula2>
    </dataValidation>
    <dataValidation allowBlank="true" operator="equal" showDropDown="false" showErrorMessage="true" showInputMessage="false" sqref="H29" type="list">
      <formula1>"20,21,22,23,24,25,26,27,28,29,30,31,32,33"</formula1>
      <formula2>0</formula2>
    </dataValidation>
    <dataValidation allowBlank="true" operator="equal" showDropDown="false" showErrorMessage="true" showInputMessage="false" sqref="H30" type="list">
      <formula1>"20,21,22,23,24,25,26,27,28,29,30,31,32,33"</formula1>
      <formula2>0</formula2>
    </dataValidation>
    <dataValidation allowBlank="true" operator="equal" showDropDown="false" showErrorMessage="true" showInputMessage="false" sqref="H31" type="list">
      <formula1>"20,21,22,23,24,25,26,27,28,29,30,31,32,33"</formula1>
      <formula2>0</formula2>
    </dataValidation>
    <dataValidation allowBlank="true" operator="equal" showDropDown="false" showErrorMessage="true" showInputMessage="false" sqref="H32" type="list">
      <formula1>"20,21,22,23,24,25,26,27,28,29,30,31,32,33"</formula1>
      <formula2>0</formula2>
    </dataValidation>
    <dataValidation allowBlank="true" operator="equal" showDropDown="false" showErrorMessage="true" showInputMessage="false" sqref="H33" type="list">
      <formula1>"20,21,22,23,24,25,26,27,28,29,30,31,32,33"</formula1>
      <formula2>0</formula2>
    </dataValidation>
    <dataValidation allowBlank="true" operator="equal" showDropDown="false" showErrorMessage="true" showInputMessage="false" sqref="H34" type="list">
      <formula1>"20,21,22,23,24,25,26,27,28,29,30,31,32,33"</formula1>
      <formula2>0</formula2>
    </dataValidation>
    <dataValidation allowBlank="true" operator="equal" showDropDown="false" showErrorMessage="true" showInputMessage="false" sqref="H35" type="list">
      <formula1>"20,21,22,23,24,25,26,27,28,29,30,31,32,33"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M15" activeCellId="0" sqref="M15"/>
    </sheetView>
  </sheetViews>
  <sheetFormatPr defaultRowHeight="12.8" zeroHeight="false" outlineLevelRow="0" outlineLevelCol="0"/>
  <cols>
    <col collapsed="false" customWidth="true" hidden="false" outlineLevel="0" max="1" min="1" style="0" width="15.88"/>
    <col collapsed="false" customWidth="false" hidden="false" outlineLevel="0" max="4" min="2" style="0" width="11.52"/>
    <col collapsed="false" customWidth="true" hidden="false" outlineLevel="0" max="5" min="5" style="0" width="16.09"/>
    <col collapsed="false" customWidth="true" hidden="false" outlineLevel="0" max="6" min="6" style="0" width="6.13"/>
    <col collapsed="false" customWidth="true" hidden="false" outlineLevel="0" max="7" min="7" style="0" width="15.88"/>
    <col collapsed="false" customWidth="false" hidden="false" outlineLevel="0" max="9" min="8" style="0" width="11.52"/>
    <col collapsed="false" customWidth="true" hidden="true" outlineLevel="0" max="10" min="10" style="0" width="7.53"/>
    <col collapsed="false" customWidth="true" hidden="false" outlineLevel="0" max="11" min="11" style="0" width="16.09"/>
    <col collapsed="false" customWidth="false" hidden="false" outlineLevel="0" max="1025" min="12" style="0" width="11.52"/>
  </cols>
  <sheetData>
    <row r="1" customFormat="false" ht="12.8" hidden="false" customHeight="false" outlineLevel="0" collapsed="false">
      <c r="A1" s="178" t="s">
        <v>117</v>
      </c>
      <c r="B1" s="178"/>
      <c r="C1" s="178"/>
      <c r="D1" s="178"/>
      <c r="E1" s="178"/>
      <c r="F1" s="178"/>
      <c r="G1" s="23" t="s">
        <v>117</v>
      </c>
      <c r="H1" s="23"/>
      <c r="I1" s="23"/>
      <c r="J1" s="23"/>
      <c r="K1" s="23"/>
    </row>
    <row r="2" customFormat="false" ht="12.8" hidden="false" customHeight="false" outlineLevel="0" collapsed="false">
      <c r="A2" s="178"/>
      <c r="B2" s="178"/>
      <c r="C2" s="178"/>
      <c r="D2" s="178"/>
      <c r="E2" s="178"/>
      <c r="F2" s="178"/>
      <c r="G2" s="23"/>
      <c r="H2" s="23"/>
      <c r="I2" s="23"/>
      <c r="J2" s="23"/>
      <c r="K2" s="23"/>
    </row>
    <row r="3" customFormat="false" ht="42.45" hidden="false" customHeight="true" outlineLevel="0" collapsed="false">
      <c r="A3" s="179" t="s">
        <v>118</v>
      </c>
      <c r="B3" s="180" t="s">
        <v>119</v>
      </c>
      <c r="C3" s="180" t="s">
        <v>120</v>
      </c>
      <c r="D3" s="181" t="s">
        <v>121</v>
      </c>
      <c r="E3" s="182" t="s">
        <v>110</v>
      </c>
      <c r="F3" s="182" t="s">
        <v>122</v>
      </c>
      <c r="G3" s="183" t="s">
        <v>118</v>
      </c>
      <c r="H3" s="184" t="s">
        <v>119</v>
      </c>
      <c r="I3" s="184" t="s">
        <v>120</v>
      </c>
      <c r="J3" s="185"/>
      <c r="K3" s="185" t="s">
        <v>43</v>
      </c>
    </row>
    <row r="4" customFormat="false" ht="13.1" hidden="false" customHeight="true" outlineLevel="0" collapsed="false">
      <c r="A4" s="186" t="s">
        <v>123</v>
      </c>
      <c r="B4" s="28" t="n">
        <f aca="false">Стандарт!C35*4</f>
        <v>0</v>
      </c>
      <c r="C4" s="187" t="n">
        <f aca="false">Стандарт!C38</f>
        <v>0</v>
      </c>
      <c r="D4" s="188" t="n">
        <f aca="false">Расценки!C5</f>
        <v>250</v>
      </c>
      <c r="E4" s="189" t="n">
        <f aca="false">D4*C4</f>
        <v>0</v>
      </c>
      <c r="F4" s="190"/>
      <c r="G4" s="191" t="s">
        <v>124</v>
      </c>
      <c r="H4" s="192" t="n">
        <f aca="false">B4</f>
        <v>0</v>
      </c>
      <c r="I4" s="193" t="n">
        <f aca="false">C4</f>
        <v>0</v>
      </c>
      <c r="J4" s="193" t="n">
        <f aca="false">D4</f>
        <v>250</v>
      </c>
      <c r="K4" s="193" t="n">
        <f aca="false">E4</f>
        <v>0</v>
      </c>
    </row>
    <row r="5" customFormat="false" ht="12.8" hidden="false" customHeight="false" outlineLevel="0" collapsed="false">
      <c r="A5" s="186" t="s">
        <v>125</v>
      </c>
      <c r="B5" s="28" t="n">
        <f aca="false">Стандарт!D35*4</f>
        <v>0</v>
      </c>
      <c r="C5" s="187" t="n">
        <f aca="false">Стандарт!D38</f>
        <v>0</v>
      </c>
      <c r="D5" s="188" t="n">
        <f aca="false">Расценки!C5</f>
        <v>250</v>
      </c>
      <c r="E5" s="189" t="n">
        <f aca="false">D5*C5</f>
        <v>0</v>
      </c>
      <c r="F5" s="190"/>
      <c r="G5" s="191" t="s">
        <v>126</v>
      </c>
      <c r="H5" s="192" t="n">
        <f aca="false">B5+B39</f>
        <v>0</v>
      </c>
      <c r="I5" s="193" t="n">
        <f aca="false">C5+C39</f>
        <v>0</v>
      </c>
      <c r="J5" s="193" t="n">
        <f aca="false">D5+D39</f>
        <v>250</v>
      </c>
      <c r="K5" s="193" t="n">
        <f aca="false">E5+E39</f>
        <v>0</v>
      </c>
    </row>
    <row r="6" customFormat="false" ht="12.8" hidden="false" customHeight="false" outlineLevel="0" collapsed="false">
      <c r="A6" s="186" t="s">
        <v>21</v>
      </c>
      <c r="B6" s="28" t="n">
        <f aca="false">Стандарт!E35*4</f>
        <v>0</v>
      </c>
      <c r="C6" s="187" t="n">
        <f aca="false">Стандарт!E38</f>
        <v>0</v>
      </c>
      <c r="D6" s="188" t="n">
        <f aca="false">Расценки!C5</f>
        <v>250</v>
      </c>
      <c r="E6" s="189" t="n">
        <f aca="false">D6*C6</f>
        <v>0</v>
      </c>
      <c r="F6" s="190"/>
      <c r="G6" s="191" t="s">
        <v>127</v>
      </c>
      <c r="H6" s="192" t="n">
        <f aca="false">B6</f>
        <v>0</v>
      </c>
      <c r="I6" s="193" t="n">
        <f aca="false">C6</f>
        <v>0</v>
      </c>
      <c r="J6" s="193" t="n">
        <f aca="false">D6</f>
        <v>250</v>
      </c>
      <c r="K6" s="193" t="n">
        <f aca="false">E6</f>
        <v>0</v>
      </c>
    </row>
    <row r="7" customFormat="false" ht="12.8" hidden="false" customHeight="false" outlineLevel="0" collapsed="false">
      <c r="A7" s="186" t="s">
        <v>33</v>
      </c>
      <c r="B7" s="28" t="n">
        <f aca="false">Стандарт!S35*2.5</f>
        <v>0</v>
      </c>
      <c r="C7" s="187" t="n">
        <f aca="false">Стандарт!S38</f>
        <v>0</v>
      </c>
      <c r="D7" s="194" t="n">
        <f aca="false">Расценки!C5</f>
        <v>250</v>
      </c>
      <c r="E7" s="189" t="n">
        <f aca="false">D7*C7</f>
        <v>0</v>
      </c>
      <c r="F7" s="190"/>
      <c r="G7" s="191" t="s">
        <v>128</v>
      </c>
      <c r="H7" s="192" t="n">
        <f aca="false">B7+B8+B41+B42</f>
        <v>0</v>
      </c>
      <c r="I7" s="193" t="n">
        <f aca="false">C7+C8+C41+C42</f>
        <v>0</v>
      </c>
      <c r="J7" s="193" t="n">
        <f aca="false">D7+D8+D41+D42</f>
        <v>500</v>
      </c>
      <c r="K7" s="193" t="n">
        <f aca="false">E7+E8+E41+E42</f>
        <v>0</v>
      </c>
    </row>
    <row r="8" customFormat="false" ht="12.8" hidden="false" customHeight="false" outlineLevel="0" collapsed="false">
      <c r="A8" s="186" t="s">
        <v>22</v>
      </c>
      <c r="B8" s="28" t="n">
        <f aca="false">Стандарт!F35*4</f>
        <v>0</v>
      </c>
      <c r="C8" s="187" t="n">
        <f aca="false">Стандарт!F38</f>
        <v>0</v>
      </c>
      <c r="D8" s="194" t="n">
        <f aca="false">Расценки!C5</f>
        <v>250</v>
      </c>
      <c r="E8" s="189" t="n">
        <f aca="false">D8*C8</f>
        <v>0</v>
      </c>
      <c r="F8" s="190"/>
      <c r="G8" s="191"/>
      <c r="H8" s="192"/>
      <c r="I8" s="193"/>
      <c r="J8" s="193"/>
      <c r="K8" s="193"/>
    </row>
    <row r="9" customFormat="false" ht="12.8" hidden="false" customHeight="false" outlineLevel="0" collapsed="false">
      <c r="A9" s="186"/>
      <c r="B9" s="28"/>
      <c r="C9" s="187"/>
      <c r="D9" s="194"/>
      <c r="E9" s="189"/>
      <c r="F9" s="190"/>
      <c r="G9" s="191" t="s">
        <v>129</v>
      </c>
      <c r="H9" s="192" t="n">
        <f aca="false">B9+B10+B43</f>
        <v>0</v>
      </c>
      <c r="I9" s="193" t="n">
        <f aca="false">C9+C10+C43</f>
        <v>0</v>
      </c>
      <c r="J9" s="193" t="n">
        <f aca="false">D9+D10+D43</f>
        <v>250</v>
      </c>
      <c r="K9" s="193" t="n">
        <f aca="false">E9+E10+E43</f>
        <v>0</v>
      </c>
    </row>
    <row r="10" customFormat="false" ht="12.8" hidden="false" customHeight="false" outlineLevel="0" collapsed="false">
      <c r="A10" s="186" t="s">
        <v>23</v>
      </c>
      <c r="B10" s="28" t="n">
        <f aca="false">Стандарт!G35*4</f>
        <v>0</v>
      </c>
      <c r="C10" s="187" t="n">
        <f aca="false">Стандарт!G38</f>
        <v>0</v>
      </c>
      <c r="D10" s="194" t="n">
        <f aca="false">Расценки!C5</f>
        <v>250</v>
      </c>
      <c r="E10" s="189" t="n">
        <f aca="false">D10*C10</f>
        <v>0</v>
      </c>
      <c r="F10" s="190"/>
      <c r="G10" s="191"/>
      <c r="H10" s="192"/>
      <c r="I10" s="193"/>
      <c r="J10" s="193"/>
      <c r="K10" s="193"/>
    </row>
    <row r="11" customFormat="false" ht="12.8" hidden="false" customHeight="false" outlineLevel="0" collapsed="false">
      <c r="A11" s="186" t="s">
        <v>24</v>
      </c>
      <c r="B11" s="28" t="n">
        <f aca="false">Стандарт!H35*4</f>
        <v>0</v>
      </c>
      <c r="C11" s="187" t="n">
        <f aca="false">Стандарт!H38</f>
        <v>0</v>
      </c>
      <c r="D11" s="194" t="n">
        <f aca="false">Расценки!C5</f>
        <v>250</v>
      </c>
      <c r="E11" s="189" t="n">
        <f aca="false">D11*C11</f>
        <v>0</v>
      </c>
      <c r="F11" s="190"/>
      <c r="G11" s="191" t="s">
        <v>130</v>
      </c>
      <c r="H11" s="192" t="n">
        <f aca="false">B11+B45</f>
        <v>0</v>
      </c>
      <c r="I11" s="193" t="n">
        <f aca="false">C11+C45</f>
        <v>0</v>
      </c>
      <c r="J11" s="193" t="n">
        <f aca="false">D11+D45</f>
        <v>250</v>
      </c>
      <c r="K11" s="193" t="n">
        <f aca="false">E11+E45</f>
        <v>0</v>
      </c>
    </row>
    <row r="12" customFormat="false" ht="12.8" hidden="false" customHeight="false" outlineLevel="0" collapsed="false">
      <c r="A12" s="186"/>
      <c r="B12" s="28"/>
      <c r="C12" s="187"/>
      <c r="D12" s="194"/>
      <c r="E12" s="189"/>
      <c r="F12" s="190"/>
      <c r="G12" s="191"/>
      <c r="H12" s="192"/>
      <c r="I12" s="193"/>
      <c r="J12" s="193" t="n">
        <f aca="false">D12</f>
        <v>0</v>
      </c>
      <c r="K12" s="193"/>
    </row>
    <row r="13" customFormat="false" ht="12.8" hidden="false" customHeight="false" outlineLevel="0" collapsed="false">
      <c r="A13" s="186" t="s">
        <v>25</v>
      </c>
      <c r="B13" s="28" t="n">
        <f aca="false">Стандарт!I35*4</f>
        <v>0</v>
      </c>
      <c r="C13" s="187" t="n">
        <f aca="false">Стандарт!I38</f>
        <v>0</v>
      </c>
      <c r="D13" s="194" t="n">
        <f aca="false">Расценки!C6</f>
        <v>245</v>
      </c>
      <c r="E13" s="189" t="n">
        <f aca="false">D13*C13</f>
        <v>0</v>
      </c>
      <c r="F13" s="190"/>
      <c r="G13" s="191" t="s">
        <v>131</v>
      </c>
      <c r="H13" s="192" t="n">
        <f aca="false">B13</f>
        <v>0</v>
      </c>
      <c r="I13" s="193" t="n">
        <f aca="false">C13</f>
        <v>0</v>
      </c>
      <c r="J13" s="193" t="n">
        <f aca="false">D13</f>
        <v>245</v>
      </c>
      <c r="K13" s="193" t="n">
        <f aca="false">E13</f>
        <v>0</v>
      </c>
    </row>
    <row r="14" customFormat="false" ht="12.8" hidden="false" customHeight="false" outlineLevel="0" collapsed="false">
      <c r="A14" s="186" t="s">
        <v>35</v>
      </c>
      <c r="B14" s="28" t="n">
        <f aca="false">Стандарт!Z35*4</f>
        <v>0</v>
      </c>
      <c r="C14" s="187" t="n">
        <f aca="false">Стандарт!Z38</f>
        <v>0</v>
      </c>
      <c r="D14" s="188" t="n">
        <f aca="false">Расценки!C8</f>
        <v>248</v>
      </c>
      <c r="E14" s="189" t="n">
        <f aca="false">D14*C14</f>
        <v>0</v>
      </c>
      <c r="F14" s="190"/>
      <c r="G14" s="191" t="s">
        <v>132</v>
      </c>
      <c r="H14" s="192" t="n">
        <f aca="false">B14+B57+B58</f>
        <v>0</v>
      </c>
      <c r="I14" s="193" t="n">
        <f aca="false">C14+C57+C58</f>
        <v>0</v>
      </c>
      <c r="J14" s="193" t="n">
        <f aca="false">D14+D57+D58</f>
        <v>248</v>
      </c>
      <c r="K14" s="193" t="n">
        <f aca="false">E14+E57+E58</f>
        <v>0</v>
      </c>
    </row>
    <row r="15" customFormat="false" ht="12.8" hidden="false" customHeight="false" outlineLevel="0" collapsed="false">
      <c r="A15" s="186" t="s">
        <v>36</v>
      </c>
      <c r="B15" s="28" t="n">
        <f aca="false">Стандарт!AA35*4</f>
        <v>0</v>
      </c>
      <c r="C15" s="187" t="n">
        <f aca="false">Стандарт!AA38</f>
        <v>0</v>
      </c>
      <c r="D15" s="188" t="n">
        <f aca="false">Расценки!C8</f>
        <v>248</v>
      </c>
      <c r="E15" s="189" t="n">
        <f aca="false">D15*C15</f>
        <v>0</v>
      </c>
      <c r="F15" s="190"/>
      <c r="G15" s="191" t="s">
        <v>133</v>
      </c>
      <c r="H15" s="192" t="n">
        <f aca="false">B15</f>
        <v>0</v>
      </c>
      <c r="I15" s="193" t="n">
        <f aca="false">C15</f>
        <v>0</v>
      </c>
      <c r="J15" s="193" t="n">
        <f aca="false">D15</f>
        <v>248</v>
      </c>
      <c r="K15" s="193" t="n">
        <f aca="false">E15</f>
        <v>0</v>
      </c>
    </row>
    <row r="16" customFormat="false" ht="12.8" hidden="false" customHeight="false" outlineLevel="0" collapsed="false">
      <c r="A16" s="186" t="s">
        <v>134</v>
      </c>
      <c r="B16" s="28" t="n">
        <f aca="false">Стандарт!AB35*4</f>
        <v>0</v>
      </c>
      <c r="C16" s="187" t="n">
        <f aca="false">Стандарт!AB38</f>
        <v>0</v>
      </c>
      <c r="D16" s="188" t="n">
        <f aca="false">Расценки!C8</f>
        <v>248</v>
      </c>
      <c r="E16" s="189" t="n">
        <f aca="false">D16*C16</f>
        <v>0</v>
      </c>
      <c r="F16" s="190"/>
      <c r="G16" s="191" t="s">
        <v>135</v>
      </c>
      <c r="H16" s="192" t="n">
        <f aca="false">B16</f>
        <v>0</v>
      </c>
      <c r="I16" s="193" t="n">
        <f aca="false">C16</f>
        <v>0</v>
      </c>
      <c r="J16" s="193" t="n">
        <f aca="false">D16</f>
        <v>248</v>
      </c>
      <c r="K16" s="193" t="n">
        <f aca="false">E16</f>
        <v>0</v>
      </c>
    </row>
    <row r="17" customFormat="false" ht="12.8" hidden="false" customHeight="false" outlineLevel="0" collapsed="false">
      <c r="A17" s="186" t="s">
        <v>7</v>
      </c>
      <c r="B17" s="195" t="s">
        <v>41</v>
      </c>
      <c r="C17" s="187" t="n">
        <f aca="false">Стандарт!W38</f>
        <v>0</v>
      </c>
      <c r="D17" s="196" t="s">
        <v>41</v>
      </c>
      <c r="E17" s="189" t="n">
        <f aca="false">Стандарт!W41</f>
        <v>0</v>
      </c>
      <c r="F17" s="190"/>
      <c r="G17" s="191" t="s">
        <v>7</v>
      </c>
      <c r="H17" s="197"/>
      <c r="I17" s="193" t="n">
        <f aca="false">C17</f>
        <v>0</v>
      </c>
      <c r="J17" s="193" t="str">
        <f aca="false">D17</f>
        <v>-</v>
      </c>
      <c r="K17" s="193" t="n">
        <f aca="false">E17</f>
        <v>0</v>
      </c>
    </row>
    <row r="18" customFormat="false" ht="12.8" hidden="false" customHeight="false" outlineLevel="0" collapsed="false">
      <c r="A18" s="198" t="s">
        <v>136</v>
      </c>
      <c r="B18" s="198"/>
      <c r="C18" s="198"/>
      <c r="D18" s="198"/>
      <c r="E18" s="198"/>
      <c r="F18" s="198"/>
      <c r="G18" s="199" t="s">
        <v>136</v>
      </c>
      <c r="H18" s="199"/>
      <c r="I18" s="199"/>
      <c r="J18" s="199"/>
      <c r="K18" s="199"/>
    </row>
    <row r="19" customFormat="false" ht="12.8" hidden="false" customHeight="false" outlineLevel="0" collapsed="false">
      <c r="A19" s="186" t="s">
        <v>27</v>
      </c>
      <c r="B19" s="28" t="n">
        <f aca="false">(Стандарт!M35*1.2)</f>
        <v>0</v>
      </c>
      <c r="C19" s="187" t="n">
        <f aca="false">Стандарт!M38</f>
        <v>0</v>
      </c>
      <c r="D19" s="188" t="n">
        <f aca="false">Расценки!C7</f>
        <v>225</v>
      </c>
      <c r="E19" s="200" t="n">
        <f aca="false">D19*C19</f>
        <v>0</v>
      </c>
      <c r="F19" s="190"/>
      <c r="G19" s="191" t="s">
        <v>137</v>
      </c>
      <c r="H19" s="192" t="n">
        <f aca="false">B19+B20</f>
        <v>0</v>
      </c>
      <c r="I19" s="193" t="n">
        <f aca="false">C19+C20</f>
        <v>0</v>
      </c>
      <c r="J19" s="193" t="n">
        <f aca="false">D19+D20</f>
        <v>450</v>
      </c>
      <c r="K19" s="193" t="n">
        <f aca="false">E19+E20</f>
        <v>0</v>
      </c>
    </row>
    <row r="20" customFormat="false" ht="12.8" hidden="false" customHeight="false" outlineLevel="0" collapsed="false">
      <c r="A20" s="186" t="s">
        <v>28</v>
      </c>
      <c r="B20" s="28" t="n">
        <f aca="false">Стандарт!N35*2.5</f>
        <v>0</v>
      </c>
      <c r="C20" s="187" t="n">
        <f aca="false">Стандарт!N38</f>
        <v>0</v>
      </c>
      <c r="D20" s="188" t="n">
        <f aca="false">Расценки!C7</f>
        <v>225</v>
      </c>
      <c r="E20" s="200" t="n">
        <f aca="false">D20*C20</f>
        <v>0</v>
      </c>
      <c r="F20" s="190"/>
      <c r="G20" s="191"/>
      <c r="H20" s="192"/>
      <c r="I20" s="193"/>
      <c r="J20" s="193"/>
      <c r="K20" s="193"/>
    </row>
    <row r="21" customFormat="false" ht="12.8" hidden="false" customHeight="false" outlineLevel="0" collapsed="false">
      <c r="A21" s="186" t="s">
        <v>29</v>
      </c>
      <c r="B21" s="28" t="n">
        <f aca="false">(Стандарт!O35*2)</f>
        <v>0</v>
      </c>
      <c r="C21" s="187" t="n">
        <f aca="false">Стандарт!O38</f>
        <v>0</v>
      </c>
      <c r="D21" s="188" t="n">
        <f aca="false">Расценки!C7</f>
        <v>225</v>
      </c>
      <c r="E21" s="200" t="n">
        <f aca="false">D21*C21</f>
        <v>0</v>
      </c>
      <c r="F21" s="190"/>
      <c r="G21" s="191" t="s">
        <v>138</v>
      </c>
      <c r="H21" s="192" t="n">
        <f aca="false">B21+B22+B23</f>
        <v>0</v>
      </c>
      <c r="I21" s="193" t="n">
        <f aca="false">C21+C22+C23</f>
        <v>0</v>
      </c>
      <c r="J21" s="193" t="n">
        <f aca="false">D21+D22+D23</f>
        <v>675</v>
      </c>
      <c r="K21" s="193" t="n">
        <f aca="false">E21+E22+E23</f>
        <v>0</v>
      </c>
    </row>
    <row r="22" customFormat="false" ht="12.8" hidden="false" customHeight="false" outlineLevel="0" collapsed="false">
      <c r="A22" s="186" t="s">
        <v>30</v>
      </c>
      <c r="B22" s="28" t="n">
        <f aca="false">(Стандарт!P35*2.5)</f>
        <v>0</v>
      </c>
      <c r="C22" s="187" t="n">
        <f aca="false">Стандарт!P38</f>
        <v>0</v>
      </c>
      <c r="D22" s="188" t="n">
        <f aca="false">Расценки!C7</f>
        <v>225</v>
      </c>
      <c r="E22" s="200" t="n">
        <f aca="false">D22*C22</f>
        <v>0</v>
      </c>
      <c r="F22" s="190"/>
      <c r="G22" s="191"/>
      <c r="H22" s="192"/>
      <c r="I22" s="193"/>
      <c r="J22" s="193"/>
      <c r="K22" s="193"/>
    </row>
    <row r="23" customFormat="false" ht="12.8" hidden="false" customHeight="false" outlineLevel="0" collapsed="false">
      <c r="A23" s="186" t="s">
        <v>31</v>
      </c>
      <c r="B23" s="28" t="n">
        <f aca="false">Стандарт!Q35*4</f>
        <v>0</v>
      </c>
      <c r="C23" s="187" t="n">
        <f aca="false">Стандарт!Q38</f>
        <v>0</v>
      </c>
      <c r="D23" s="188" t="n">
        <f aca="false">Расценки!C7</f>
        <v>225</v>
      </c>
      <c r="E23" s="200" t="n">
        <f aca="false">D23*C23</f>
        <v>0</v>
      </c>
      <c r="F23" s="190"/>
      <c r="G23" s="191"/>
      <c r="H23" s="192"/>
      <c r="I23" s="193"/>
      <c r="J23" s="193"/>
      <c r="K23" s="193"/>
    </row>
    <row r="24" customFormat="false" ht="12.8" hidden="false" customHeight="false" outlineLevel="0" collapsed="false">
      <c r="A24" s="186"/>
      <c r="B24" s="28"/>
      <c r="C24" s="187"/>
      <c r="D24" s="188"/>
      <c r="E24" s="200"/>
      <c r="F24" s="190"/>
      <c r="G24" s="191"/>
      <c r="H24" s="192"/>
      <c r="I24" s="193"/>
      <c r="J24" s="193"/>
      <c r="K24" s="193"/>
    </row>
    <row r="25" customFormat="false" ht="12.8" hidden="false" customHeight="false" outlineLevel="0" collapsed="false">
      <c r="A25" s="186"/>
      <c r="B25" s="28"/>
      <c r="C25" s="187"/>
      <c r="D25" s="188"/>
      <c r="E25" s="200"/>
      <c r="F25" s="190"/>
      <c r="G25" s="191"/>
      <c r="H25" s="192"/>
      <c r="I25" s="193"/>
      <c r="J25" s="193"/>
      <c r="K25" s="193"/>
    </row>
    <row r="26" customFormat="false" ht="12.8" hidden="false" customHeight="false" outlineLevel="0" collapsed="false">
      <c r="A26" s="198" t="s">
        <v>139</v>
      </c>
      <c r="B26" s="198"/>
      <c r="C26" s="198"/>
      <c r="D26" s="198"/>
      <c r="E26" s="198"/>
      <c r="F26" s="198"/>
      <c r="G26" s="199" t="s">
        <v>139</v>
      </c>
      <c r="H26" s="199"/>
      <c r="I26" s="199"/>
      <c r="J26" s="199"/>
      <c r="K26" s="199"/>
    </row>
    <row r="27" customFormat="false" ht="12.8" hidden="false" customHeight="false" outlineLevel="0" collapsed="false">
      <c r="A27" s="186"/>
      <c r="B27" s="28"/>
      <c r="C27" s="187"/>
      <c r="D27" s="188"/>
      <c r="E27" s="200"/>
      <c r="F27" s="190"/>
      <c r="G27" s="191" t="s">
        <v>128</v>
      </c>
      <c r="H27" s="192" t="n">
        <f aca="false">B27+B28+B29+B30</f>
        <v>0</v>
      </c>
      <c r="I27" s="193" t="n">
        <f aca="false">C27+C28+C29+C30</f>
        <v>0</v>
      </c>
      <c r="J27" s="193" t="n">
        <f aca="false">D27+D28+D29+D30</f>
        <v>370</v>
      </c>
      <c r="K27" s="193" t="n">
        <f aca="false">E27+E28+E29+E30</f>
        <v>0</v>
      </c>
    </row>
    <row r="28" customFormat="false" ht="12.8" hidden="false" customHeight="false" outlineLevel="0" collapsed="false">
      <c r="A28" s="186" t="s">
        <v>32</v>
      </c>
      <c r="B28" s="28" t="n">
        <f aca="false">Стандарт!R35*1.2</f>
        <v>0</v>
      </c>
      <c r="C28" s="187" t="n">
        <f aca="false">Стандарт!R38</f>
        <v>0</v>
      </c>
      <c r="D28" s="188" t="n">
        <f aca="false">Расценки!C10</f>
        <v>185</v>
      </c>
      <c r="E28" s="200" t="n">
        <f aca="false">D28*C28</f>
        <v>0</v>
      </c>
      <c r="F28" s="190"/>
      <c r="G28" s="191"/>
      <c r="H28" s="192"/>
      <c r="I28" s="193"/>
      <c r="J28" s="193"/>
      <c r="K28" s="193"/>
    </row>
    <row r="29" customFormat="false" ht="12.8" hidden="false" customHeight="false" outlineLevel="0" collapsed="false">
      <c r="A29" s="186" t="s">
        <v>22</v>
      </c>
      <c r="B29" s="28" t="n">
        <f aca="false">Стандарт!J35*4</f>
        <v>0</v>
      </c>
      <c r="C29" s="187" t="n">
        <f aca="false">Стандарт!J38</f>
        <v>0</v>
      </c>
      <c r="D29" s="188" t="n">
        <f aca="false">Расценки!C10</f>
        <v>185</v>
      </c>
      <c r="E29" s="200" t="n">
        <f aca="false">D29*C29</f>
        <v>0</v>
      </c>
      <c r="F29" s="190"/>
      <c r="G29" s="191"/>
      <c r="H29" s="192"/>
      <c r="I29" s="193"/>
      <c r="J29" s="193"/>
      <c r="K29" s="193"/>
    </row>
    <row r="30" customFormat="false" ht="12.8" hidden="false" customHeight="false" outlineLevel="0" collapsed="false">
      <c r="A30" s="186"/>
      <c r="B30" s="28"/>
      <c r="C30" s="187"/>
      <c r="D30" s="188"/>
      <c r="E30" s="200"/>
      <c r="F30" s="190"/>
      <c r="G30" s="191"/>
      <c r="H30" s="192"/>
      <c r="I30" s="193"/>
      <c r="J30" s="193"/>
      <c r="K30" s="193"/>
    </row>
    <row r="31" customFormat="false" ht="12.8" hidden="false" customHeight="false" outlineLevel="0" collapsed="false">
      <c r="A31" s="186" t="s">
        <v>23</v>
      </c>
      <c r="B31" s="28" t="n">
        <f aca="false">Стандарт!L35*4</f>
        <v>0</v>
      </c>
      <c r="C31" s="187" t="n">
        <f aca="false">Стандарт!L38</f>
        <v>0</v>
      </c>
      <c r="D31" s="188" t="n">
        <f aca="false">Расценки!C10</f>
        <v>185</v>
      </c>
      <c r="E31" s="200" t="n">
        <f aca="false">D31*C31</f>
        <v>0</v>
      </c>
      <c r="F31" s="190"/>
      <c r="G31" s="191" t="s">
        <v>129</v>
      </c>
      <c r="H31" s="192" t="n">
        <f aca="false">B31+B32</f>
        <v>0</v>
      </c>
      <c r="I31" s="193" t="n">
        <f aca="false">C31+C32</f>
        <v>0</v>
      </c>
      <c r="J31" s="193" t="n">
        <f aca="false">D31+D32</f>
        <v>185</v>
      </c>
      <c r="K31" s="193" t="n">
        <f aca="false">E31+E32</f>
        <v>0</v>
      </c>
    </row>
    <row r="32" customFormat="false" ht="12.8" hidden="false" customHeight="false" outlineLevel="0" collapsed="false">
      <c r="A32" s="186"/>
      <c r="B32" s="28"/>
      <c r="C32" s="187"/>
      <c r="D32" s="188"/>
      <c r="E32" s="200"/>
      <c r="F32" s="190"/>
      <c r="G32" s="191"/>
      <c r="H32" s="192"/>
      <c r="I32" s="193"/>
      <c r="J32" s="193"/>
      <c r="K32" s="193"/>
    </row>
    <row r="33" customFormat="false" ht="12.8" hidden="false" customHeight="false" outlineLevel="0" collapsed="false">
      <c r="A33" s="186" t="s">
        <v>26</v>
      </c>
      <c r="B33" s="28" t="n">
        <f aca="false">Стандарт!K35*4</f>
        <v>0</v>
      </c>
      <c r="C33" s="187" t="n">
        <f aca="false">Стандарт!K38</f>
        <v>0</v>
      </c>
      <c r="D33" s="188" t="n">
        <f aca="false">Расценки!C10</f>
        <v>185</v>
      </c>
      <c r="E33" s="200" t="n">
        <f aca="false">D33*C33</f>
        <v>0</v>
      </c>
      <c r="F33" s="190"/>
      <c r="G33" s="191" t="s">
        <v>140</v>
      </c>
      <c r="H33" s="192" t="n">
        <f aca="false">B33+B34</f>
        <v>0</v>
      </c>
      <c r="I33" s="193" t="n">
        <f aca="false">C33+C34</f>
        <v>0</v>
      </c>
      <c r="J33" s="193" t="n">
        <f aca="false">D33+D34</f>
        <v>185</v>
      </c>
      <c r="K33" s="193" t="n">
        <f aca="false">E33+E34</f>
        <v>0</v>
      </c>
    </row>
    <row r="34" customFormat="false" ht="12.8" hidden="false" customHeight="false" outlineLevel="0" collapsed="false">
      <c r="A34" s="186"/>
      <c r="B34" s="28"/>
      <c r="C34" s="187"/>
      <c r="D34" s="188"/>
      <c r="E34" s="200"/>
      <c r="F34" s="190"/>
      <c r="G34" s="191"/>
      <c r="H34" s="192"/>
      <c r="I34" s="193"/>
      <c r="J34" s="193"/>
      <c r="K34" s="193"/>
    </row>
    <row r="35" customFormat="false" ht="12.8" hidden="false" customHeight="false" outlineLevel="0" collapsed="false">
      <c r="A35" s="186"/>
      <c r="B35" s="28"/>
      <c r="C35" s="187"/>
      <c r="D35" s="188"/>
      <c r="E35" s="200"/>
      <c r="F35" s="190"/>
      <c r="G35" s="191"/>
      <c r="H35" s="192"/>
      <c r="I35" s="193"/>
      <c r="J35" s="193"/>
      <c r="K35" s="193"/>
    </row>
    <row r="36" customFormat="false" ht="12.8" hidden="false" customHeight="false" outlineLevel="0" collapsed="false">
      <c r="A36" s="198" t="s">
        <v>141</v>
      </c>
      <c r="B36" s="198"/>
      <c r="C36" s="198"/>
      <c r="D36" s="198"/>
      <c r="E36" s="198"/>
      <c r="F36" s="198"/>
      <c r="G36" s="199" t="s">
        <v>141</v>
      </c>
      <c r="H36" s="199"/>
      <c r="I36" s="199"/>
      <c r="J36" s="199"/>
      <c r="K36" s="199"/>
    </row>
    <row r="37" customFormat="false" ht="12.8" hidden="false" customHeight="false" outlineLevel="0" collapsed="false">
      <c r="A37" s="186" t="s">
        <v>55</v>
      </c>
      <c r="B37" s="28"/>
      <c r="C37" s="201" t="n">
        <f aca="false">Стандарт!T38</f>
        <v>0</v>
      </c>
      <c r="D37" s="188" t="n">
        <f aca="false">Расценки!C14</f>
        <v>135</v>
      </c>
      <c r="E37" s="202" t="n">
        <f aca="false">D37*C37</f>
        <v>0</v>
      </c>
      <c r="F37" s="190"/>
      <c r="G37" s="191" t="s">
        <v>55</v>
      </c>
      <c r="H37" s="192"/>
      <c r="I37" s="203" t="n">
        <f aca="false">C37</f>
        <v>0</v>
      </c>
      <c r="J37" s="193" t="n">
        <f aca="false">D37</f>
        <v>135</v>
      </c>
      <c r="K37" s="193" t="n">
        <f aca="false">E37</f>
        <v>0</v>
      </c>
    </row>
    <row r="38" customFormat="false" ht="12.8" hidden="false" customHeight="false" outlineLevel="0" collapsed="false">
      <c r="A38" s="198" t="s">
        <v>142</v>
      </c>
      <c r="B38" s="198"/>
      <c r="C38" s="198"/>
      <c r="D38" s="198"/>
      <c r="E38" s="198"/>
      <c r="F38" s="198"/>
      <c r="G38" s="199" t="s">
        <v>142</v>
      </c>
      <c r="H38" s="199"/>
      <c r="I38" s="199"/>
      <c r="J38" s="199"/>
      <c r="K38" s="199"/>
    </row>
    <row r="39" customFormat="false" ht="12.8" hidden="false" customHeight="false" outlineLevel="0" collapsed="false">
      <c r="A39" s="186"/>
      <c r="B39" s="28"/>
      <c r="C39" s="187"/>
      <c r="D39" s="188"/>
      <c r="E39" s="200"/>
      <c r="F39" s="190"/>
      <c r="G39" s="191"/>
      <c r="H39" s="192"/>
      <c r="I39" s="193"/>
      <c r="J39" s="193"/>
      <c r="K39" s="193"/>
    </row>
    <row r="40" customFormat="false" ht="12.8" hidden="false" customHeight="false" outlineLevel="0" collapsed="false">
      <c r="A40" s="186"/>
      <c r="B40" s="28"/>
      <c r="C40" s="187"/>
      <c r="D40" s="188"/>
      <c r="E40" s="200"/>
      <c r="F40" s="190"/>
      <c r="G40" s="191"/>
      <c r="H40" s="192"/>
      <c r="I40" s="193"/>
      <c r="J40" s="193"/>
      <c r="K40" s="193"/>
    </row>
    <row r="41" customFormat="false" ht="12.8" hidden="true" customHeight="false" outlineLevel="0" collapsed="false">
      <c r="A41" s="186"/>
      <c r="B41" s="28"/>
      <c r="C41" s="187"/>
      <c r="D41" s="194"/>
      <c r="E41" s="200"/>
      <c r="F41" s="190"/>
      <c r="G41" s="191"/>
      <c r="H41" s="192"/>
      <c r="I41" s="193"/>
      <c r="J41" s="193"/>
      <c r="K41" s="193"/>
    </row>
    <row r="42" customFormat="false" ht="12.8" hidden="true" customHeight="false" outlineLevel="0" collapsed="false">
      <c r="A42" s="186"/>
      <c r="B42" s="28"/>
      <c r="C42" s="187"/>
      <c r="D42" s="194"/>
      <c r="E42" s="200"/>
      <c r="F42" s="190"/>
      <c r="G42" s="191"/>
      <c r="H42" s="192"/>
      <c r="I42" s="193"/>
      <c r="J42" s="193"/>
      <c r="K42" s="193"/>
    </row>
    <row r="43" customFormat="false" ht="12.8" hidden="true" customHeight="false" outlineLevel="0" collapsed="false">
      <c r="A43" s="186"/>
      <c r="B43" s="28"/>
      <c r="C43" s="187"/>
      <c r="D43" s="194"/>
      <c r="E43" s="200"/>
      <c r="F43" s="190"/>
      <c r="G43" s="191"/>
      <c r="H43" s="192"/>
      <c r="I43" s="193"/>
      <c r="J43" s="193"/>
      <c r="K43" s="193"/>
    </row>
    <row r="44" customFormat="false" ht="12.8" hidden="true" customHeight="false" outlineLevel="0" collapsed="false">
      <c r="A44" s="186"/>
      <c r="B44" s="28"/>
      <c r="C44" s="187"/>
      <c r="D44" s="194"/>
      <c r="E44" s="200"/>
      <c r="F44" s="190"/>
      <c r="G44" s="191"/>
      <c r="H44" s="192"/>
      <c r="I44" s="193"/>
      <c r="J44" s="193"/>
      <c r="K44" s="193"/>
    </row>
    <row r="45" customFormat="false" ht="12.8" hidden="true" customHeight="false" outlineLevel="0" collapsed="false">
      <c r="A45" s="186"/>
      <c r="B45" s="28"/>
      <c r="C45" s="187"/>
      <c r="D45" s="194"/>
      <c r="E45" s="200"/>
      <c r="F45" s="190"/>
      <c r="G45" s="191"/>
      <c r="H45" s="192"/>
      <c r="I45" s="193"/>
      <c r="J45" s="193"/>
      <c r="K45" s="193"/>
    </row>
    <row r="46" customFormat="false" ht="12.8" hidden="true" customHeight="false" outlineLevel="0" collapsed="false">
      <c r="A46" s="186"/>
      <c r="B46" s="28"/>
      <c r="C46" s="187"/>
      <c r="D46" s="188"/>
      <c r="E46" s="200"/>
      <c r="F46" s="190"/>
      <c r="G46" s="191"/>
      <c r="H46" s="192"/>
      <c r="I46" s="193"/>
      <c r="J46" s="193"/>
      <c r="K46" s="193"/>
    </row>
    <row r="47" customFormat="false" ht="12.8" hidden="true" customHeight="false" outlineLevel="0" collapsed="false">
      <c r="A47" s="186"/>
      <c r="B47" s="28"/>
      <c r="C47" s="187"/>
      <c r="D47" s="188"/>
      <c r="E47" s="200"/>
      <c r="F47" s="190"/>
      <c r="G47" s="191"/>
      <c r="H47" s="192"/>
      <c r="I47" s="193"/>
      <c r="J47" s="193"/>
      <c r="K47" s="193"/>
    </row>
    <row r="48" customFormat="false" ht="12.8" hidden="true" customHeight="false" outlineLevel="0" collapsed="false">
      <c r="A48" s="186"/>
      <c r="B48" s="28"/>
      <c r="C48" s="187"/>
      <c r="D48" s="194"/>
      <c r="E48" s="200"/>
      <c r="F48" s="190"/>
      <c r="G48" s="191"/>
      <c r="H48" s="192"/>
      <c r="I48" s="193"/>
      <c r="J48" s="193"/>
      <c r="K48" s="193"/>
    </row>
    <row r="49" customFormat="false" ht="12.8" hidden="true" customHeight="false" outlineLevel="0" collapsed="false">
      <c r="A49" s="186"/>
      <c r="B49" s="28"/>
      <c r="C49" s="187"/>
      <c r="D49" s="194"/>
      <c r="E49" s="200"/>
      <c r="F49" s="190"/>
      <c r="G49" s="191"/>
      <c r="H49" s="192"/>
      <c r="I49" s="193"/>
      <c r="J49" s="193"/>
      <c r="K49" s="193"/>
    </row>
    <row r="50" customFormat="false" ht="12.8" hidden="true" customHeight="false" outlineLevel="0" collapsed="false">
      <c r="A50" s="186"/>
      <c r="B50" s="28"/>
      <c r="C50" s="187"/>
      <c r="D50" s="194"/>
      <c r="E50" s="200"/>
      <c r="F50" s="190"/>
      <c r="G50" s="191"/>
      <c r="H50" s="192"/>
      <c r="I50" s="193"/>
      <c r="J50" s="193"/>
      <c r="K50" s="193"/>
    </row>
    <row r="51" customFormat="false" ht="12.8" hidden="true" customHeight="false" outlineLevel="0" collapsed="false">
      <c r="A51" s="186"/>
      <c r="B51" s="28"/>
      <c r="C51" s="187"/>
      <c r="D51" s="194"/>
      <c r="E51" s="200"/>
      <c r="F51" s="190"/>
      <c r="G51" s="191"/>
      <c r="H51" s="192"/>
      <c r="I51" s="193"/>
      <c r="J51" s="193"/>
      <c r="K51" s="193"/>
    </row>
    <row r="52" customFormat="false" ht="12.8" hidden="true" customHeight="false" outlineLevel="0" collapsed="false">
      <c r="A52" s="186"/>
      <c r="B52" s="28"/>
      <c r="C52" s="187"/>
      <c r="D52" s="194"/>
      <c r="E52" s="200"/>
      <c r="F52" s="190"/>
      <c r="G52" s="191"/>
      <c r="H52" s="192"/>
      <c r="I52" s="193"/>
      <c r="J52" s="193"/>
      <c r="K52" s="193"/>
    </row>
    <row r="53" customFormat="false" ht="12.8" hidden="true" customHeight="false" outlineLevel="0" collapsed="false">
      <c r="A53" s="186"/>
      <c r="B53" s="28"/>
      <c r="C53" s="187"/>
      <c r="D53" s="194"/>
      <c r="E53" s="200"/>
      <c r="F53" s="190"/>
      <c r="G53" s="191"/>
      <c r="H53" s="192"/>
      <c r="I53" s="193"/>
      <c r="J53" s="193"/>
      <c r="K53" s="193"/>
    </row>
    <row r="54" customFormat="false" ht="12.8" hidden="true" customHeight="false" outlineLevel="0" collapsed="false">
      <c r="A54" s="186"/>
      <c r="B54" s="28"/>
      <c r="C54" s="187"/>
      <c r="D54" s="188"/>
      <c r="E54" s="200"/>
      <c r="F54" s="190"/>
      <c r="G54" s="191"/>
      <c r="H54" s="192"/>
      <c r="I54" s="193"/>
      <c r="J54" s="193"/>
      <c r="K54" s="193"/>
    </row>
    <row r="55" customFormat="false" ht="12.8" hidden="true" customHeight="false" outlineLevel="0" collapsed="false">
      <c r="A55" s="186"/>
      <c r="B55" s="28"/>
      <c r="C55" s="187"/>
      <c r="D55" s="188"/>
      <c r="E55" s="200"/>
      <c r="F55" s="190"/>
      <c r="G55" s="191"/>
      <c r="H55" s="192"/>
      <c r="I55" s="193"/>
      <c r="J55" s="193"/>
      <c r="K55" s="193"/>
    </row>
    <row r="56" customFormat="false" ht="12.8" hidden="true" customHeight="false" outlineLevel="0" collapsed="false">
      <c r="A56" s="186"/>
      <c r="B56" s="28"/>
      <c r="C56" s="187"/>
      <c r="D56" s="188"/>
      <c r="E56" s="200"/>
      <c r="F56" s="190"/>
      <c r="G56" s="191"/>
      <c r="H56" s="192"/>
      <c r="I56" s="193"/>
      <c r="J56" s="193"/>
      <c r="K56" s="193"/>
    </row>
    <row r="57" customFormat="false" ht="12.8" hidden="true" customHeight="false" outlineLevel="0" collapsed="false">
      <c r="A57" s="186"/>
      <c r="B57" s="28"/>
      <c r="C57" s="187"/>
      <c r="D57" s="188"/>
      <c r="E57" s="200"/>
      <c r="F57" s="190"/>
      <c r="G57" s="191"/>
      <c r="H57" s="192"/>
      <c r="I57" s="193"/>
      <c r="J57" s="193"/>
      <c r="K57" s="193"/>
    </row>
    <row r="58" customFormat="false" ht="12.8" hidden="true" customHeight="false" outlineLevel="0" collapsed="false">
      <c r="A58" s="186"/>
      <c r="B58" s="28"/>
      <c r="C58" s="187"/>
      <c r="D58" s="188"/>
      <c r="E58" s="200"/>
      <c r="F58" s="190"/>
      <c r="G58" s="191"/>
      <c r="H58" s="192"/>
      <c r="I58" s="193"/>
      <c r="J58" s="193"/>
      <c r="K58" s="193"/>
    </row>
    <row r="59" customFormat="false" ht="12.8" hidden="true" customHeight="false" outlineLevel="0" collapsed="false">
      <c r="A59" s="186"/>
      <c r="B59" s="28"/>
      <c r="C59" s="187"/>
      <c r="D59" s="188"/>
      <c r="E59" s="200"/>
      <c r="F59" s="190"/>
      <c r="G59" s="191"/>
      <c r="H59" s="192"/>
      <c r="I59" s="193"/>
      <c r="J59" s="193"/>
      <c r="K59" s="193"/>
    </row>
    <row r="60" customFormat="false" ht="12.8" hidden="true" customHeight="false" outlineLevel="0" collapsed="false">
      <c r="A60" s="186"/>
      <c r="B60" s="28"/>
      <c r="C60" s="187"/>
      <c r="D60" s="188"/>
      <c r="E60" s="200"/>
      <c r="F60" s="190"/>
      <c r="G60" s="191"/>
      <c r="H60" s="192"/>
      <c r="I60" s="193"/>
      <c r="J60" s="193"/>
      <c r="K60" s="193"/>
    </row>
    <row r="61" customFormat="false" ht="12.8" hidden="true" customHeight="false" outlineLevel="0" collapsed="false">
      <c r="A61" s="186"/>
      <c r="B61" s="28"/>
      <c r="C61" s="187"/>
      <c r="D61" s="188"/>
      <c r="E61" s="200"/>
      <c r="F61" s="190"/>
      <c r="G61" s="191"/>
      <c r="H61" s="192"/>
      <c r="I61" s="193"/>
      <c r="J61" s="193"/>
      <c r="K61" s="193"/>
    </row>
    <row r="62" customFormat="false" ht="12.8" hidden="true" customHeight="false" outlineLevel="0" collapsed="false">
      <c r="A62" s="186"/>
      <c r="B62" s="28"/>
      <c r="C62" s="187"/>
      <c r="D62" s="188"/>
      <c r="E62" s="200"/>
      <c r="F62" s="190"/>
      <c r="G62" s="191"/>
      <c r="H62" s="192"/>
      <c r="I62" s="193"/>
      <c r="J62" s="193"/>
      <c r="K62" s="193"/>
    </row>
    <row r="63" customFormat="false" ht="12.8" hidden="true" customHeight="false" outlineLevel="0" collapsed="false">
      <c r="A63" s="186"/>
      <c r="B63" s="28"/>
      <c r="C63" s="187"/>
      <c r="D63" s="188"/>
      <c r="E63" s="200"/>
      <c r="F63" s="190"/>
      <c r="G63" s="191"/>
      <c r="H63" s="192"/>
      <c r="I63" s="193"/>
      <c r="J63" s="193"/>
      <c r="K63" s="193"/>
    </row>
    <row r="64" customFormat="false" ht="12.8" hidden="true" customHeight="false" outlineLevel="0" collapsed="false">
      <c r="A64" s="186"/>
      <c r="B64" s="28"/>
      <c r="C64" s="187"/>
      <c r="D64" s="188"/>
      <c r="E64" s="200"/>
      <c r="F64" s="190"/>
      <c r="G64" s="191"/>
      <c r="H64" s="192"/>
      <c r="I64" s="193"/>
      <c r="J64" s="193"/>
      <c r="K64" s="193"/>
    </row>
    <row r="65" customFormat="false" ht="12.8" hidden="true" customHeight="false" outlineLevel="0" collapsed="false">
      <c r="A65" s="186"/>
      <c r="B65" s="28"/>
      <c r="C65" s="187"/>
      <c r="D65" s="188"/>
      <c r="E65" s="200"/>
      <c r="F65" s="190"/>
      <c r="G65" s="191"/>
      <c r="H65" s="192"/>
      <c r="I65" s="193"/>
      <c r="J65" s="193"/>
      <c r="K65" s="193"/>
    </row>
    <row r="66" customFormat="false" ht="12.8" hidden="true" customHeight="false" outlineLevel="0" collapsed="false">
      <c r="A66" s="186"/>
      <c r="B66" s="28"/>
      <c r="C66" s="187"/>
      <c r="D66" s="188"/>
      <c r="E66" s="200"/>
      <c r="F66" s="190"/>
      <c r="G66" s="191"/>
      <c r="H66" s="192"/>
      <c r="I66" s="193"/>
      <c r="J66" s="193"/>
      <c r="K66" s="193"/>
    </row>
    <row r="67" customFormat="false" ht="12.8" hidden="true" customHeight="false" outlineLevel="0" collapsed="false">
      <c r="A67" s="186"/>
      <c r="B67" s="28"/>
      <c r="C67" s="187"/>
      <c r="D67" s="188"/>
      <c r="E67" s="200"/>
      <c r="F67" s="190"/>
      <c r="G67" s="191"/>
      <c r="H67" s="192"/>
      <c r="I67" s="193"/>
      <c r="J67" s="193"/>
      <c r="K67" s="193"/>
    </row>
    <row r="68" customFormat="false" ht="12.8" hidden="true" customHeight="false" outlineLevel="0" collapsed="false">
      <c r="A68" s="186"/>
      <c r="B68" s="28"/>
      <c r="C68" s="187"/>
      <c r="D68" s="188"/>
      <c r="E68" s="200"/>
      <c r="F68" s="190"/>
      <c r="G68" s="191"/>
      <c r="H68" s="192"/>
      <c r="I68" s="193"/>
      <c r="J68" s="193"/>
      <c r="K68" s="193"/>
    </row>
    <row r="69" customFormat="false" ht="12.8" hidden="true" customHeight="false" outlineLevel="0" collapsed="false">
      <c r="A69" s="186"/>
      <c r="B69" s="28"/>
      <c r="C69" s="187"/>
      <c r="D69" s="188"/>
      <c r="E69" s="200"/>
      <c r="F69" s="190"/>
      <c r="G69" s="191"/>
      <c r="H69" s="192"/>
      <c r="I69" s="193"/>
      <c r="J69" s="193"/>
      <c r="K69" s="193"/>
    </row>
    <row r="70" customFormat="false" ht="12.8" hidden="false" customHeight="false" outlineLevel="0" collapsed="false">
      <c r="A70" s="204" t="s">
        <v>143</v>
      </c>
      <c r="B70" s="167" t="n">
        <v>0</v>
      </c>
      <c r="C70" s="167" t="n">
        <v>0</v>
      </c>
      <c r="D70" s="167" t="n">
        <v>0</v>
      </c>
      <c r="E70" s="167" t="n">
        <v>0</v>
      </c>
      <c r="F70" s="27" t="s">
        <v>144</v>
      </c>
      <c r="G70" s="26" t="s">
        <v>145</v>
      </c>
      <c r="H70" s="205" t="n">
        <f aca="false">B70</f>
        <v>0</v>
      </c>
      <c r="I70" s="205" t="n">
        <f aca="false">C70</f>
        <v>0</v>
      </c>
      <c r="J70" s="205" t="n">
        <f aca="false">D70</f>
        <v>0</v>
      </c>
      <c r="K70" s="205" t="n">
        <f aca="false">E70</f>
        <v>0</v>
      </c>
    </row>
    <row r="71" customFormat="false" ht="12.8" hidden="false" customHeight="false" outlineLevel="0" collapsed="false">
      <c r="A71" s="27"/>
      <c r="B71" s="167" t="n">
        <v>0</v>
      </c>
      <c r="C71" s="167" t="n">
        <v>0</v>
      </c>
      <c r="D71" s="167" t="n">
        <v>0</v>
      </c>
      <c r="E71" s="167" t="n">
        <v>0</v>
      </c>
      <c r="F71" s="27"/>
      <c r="G71" s="27"/>
      <c r="H71" s="167" t="n">
        <v>0</v>
      </c>
      <c r="I71" s="167" t="n">
        <v>0</v>
      </c>
      <c r="J71" s="167"/>
      <c r="K71" s="167" t="n">
        <v>0</v>
      </c>
    </row>
    <row r="72" customFormat="false" ht="12.8" hidden="false" customHeight="false" outlineLevel="0" collapsed="false">
      <c r="A72" s="169"/>
      <c r="B72" s="169"/>
      <c r="C72" s="169"/>
      <c r="D72" s="169"/>
      <c r="E72" s="206" t="n">
        <f aca="false">SUM(E4:E71)</f>
        <v>0</v>
      </c>
      <c r="F72" s="169"/>
      <c r="G72" s="169"/>
      <c r="H72" s="169"/>
      <c r="I72" s="169"/>
      <c r="J72" s="169"/>
      <c r="K72" s="207" t="n">
        <f aca="false">SUM(K4:K71)</f>
        <v>0</v>
      </c>
    </row>
    <row r="73" customFormat="false" ht="12.8" hidden="false" customHeight="false" outlineLevel="0" collapsed="false">
      <c r="A73" s="169"/>
      <c r="B73" s="169"/>
      <c r="C73" s="169"/>
      <c r="D73" s="169"/>
      <c r="E73" s="206"/>
      <c r="F73" s="206"/>
      <c r="G73" s="206"/>
      <c r="H73" s="169"/>
      <c r="I73" s="169"/>
      <c r="J73" s="169"/>
      <c r="K73" s="207"/>
    </row>
    <row r="74" customFormat="false" ht="12.8" hidden="false" customHeight="false" outlineLevel="0" collapsed="false">
      <c r="A74" s="169"/>
      <c r="B74" s="169"/>
      <c r="C74" s="169"/>
      <c r="D74" s="169"/>
      <c r="E74" s="206"/>
      <c r="F74" s="206"/>
      <c r="G74" s="206"/>
      <c r="H74" s="169"/>
      <c r="I74" s="169"/>
      <c r="J74" s="169"/>
      <c r="K74" s="207"/>
    </row>
  </sheetData>
  <sheetProtection sheet="true" password="9ef4" objects="true" scenarios="true"/>
  <mergeCells count="15">
    <mergeCell ref="A1:F2"/>
    <mergeCell ref="G1:K2"/>
    <mergeCell ref="A18:F18"/>
    <mergeCell ref="G18:K18"/>
    <mergeCell ref="A26:F26"/>
    <mergeCell ref="G26:K26"/>
    <mergeCell ref="A36:F36"/>
    <mergeCell ref="G36:K36"/>
    <mergeCell ref="A38:F38"/>
    <mergeCell ref="G38:K38"/>
    <mergeCell ref="A72:D74"/>
    <mergeCell ref="E72:E74"/>
    <mergeCell ref="F72:F74"/>
    <mergeCell ref="G72:J74"/>
    <mergeCell ref="K72:K7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0" activeCellId="0" sqref="A30"/>
    </sheetView>
  </sheetViews>
  <sheetFormatPr defaultRowHeight="12.8" zeroHeight="false" outlineLevelRow="0" outlineLevelCol="0"/>
  <cols>
    <col collapsed="false" customWidth="true" hidden="false" outlineLevel="0" max="1" min="1" style="0" width="15.88"/>
    <col collapsed="false" customWidth="false" hidden="false" outlineLevel="0" max="4" min="2" style="0" width="11.52"/>
    <col collapsed="false" customWidth="true" hidden="false" outlineLevel="0" max="5" min="5" style="0" width="13.66"/>
    <col collapsed="false" customWidth="true" hidden="false" outlineLevel="0" max="6" min="6" style="0" width="17.83"/>
    <col collapsed="false" customWidth="false" hidden="false" outlineLevel="0" max="1025" min="7" style="0" width="11.52"/>
  </cols>
  <sheetData>
    <row r="1" customFormat="false" ht="12.8" hidden="false" customHeight="false" outlineLevel="0" collapsed="false">
      <c r="A1" s="178" t="s">
        <v>146</v>
      </c>
      <c r="B1" s="178"/>
      <c r="C1" s="178"/>
      <c r="D1" s="178"/>
      <c r="E1" s="178"/>
      <c r="F1" s="178"/>
    </row>
    <row r="2" customFormat="false" ht="12.8" hidden="false" customHeight="false" outlineLevel="0" collapsed="false">
      <c r="A2" s="178"/>
      <c r="B2" s="178"/>
      <c r="C2" s="178"/>
      <c r="D2" s="178"/>
      <c r="E2" s="178"/>
      <c r="F2" s="178"/>
    </row>
    <row r="3" customFormat="false" ht="42.45" hidden="false" customHeight="true" outlineLevel="0" collapsed="false">
      <c r="A3" s="179" t="s">
        <v>118</v>
      </c>
      <c r="B3" s="180" t="s">
        <v>119</v>
      </c>
      <c r="C3" s="180" t="s">
        <v>120</v>
      </c>
      <c r="D3" s="182" t="s">
        <v>147</v>
      </c>
      <c r="E3" s="182" t="s">
        <v>110</v>
      </c>
      <c r="F3" s="182" t="s">
        <v>122</v>
      </c>
    </row>
    <row r="4" customFormat="false" ht="17.45" hidden="false" customHeight="true" outlineLevel="0" collapsed="false">
      <c r="A4" s="208" t="s">
        <v>148</v>
      </c>
      <c r="B4" s="208"/>
      <c r="C4" s="208"/>
      <c r="D4" s="208"/>
      <c r="E4" s="208"/>
      <c r="F4" s="208"/>
    </row>
    <row r="5" customFormat="false" ht="13.1" hidden="false" customHeight="true" outlineLevel="0" collapsed="false">
      <c r="A5" s="209" t="s">
        <v>91</v>
      </c>
      <c r="B5" s="188"/>
      <c r="C5" s="210" t="n">
        <f aca="false">Дуб!C38</f>
        <v>0</v>
      </c>
      <c r="D5" s="28" t="n">
        <f aca="false">Расценки!C16</f>
        <v>200</v>
      </c>
      <c r="E5" s="193" t="n">
        <f aca="false">C5*D5</f>
        <v>0</v>
      </c>
      <c r="F5" s="27"/>
    </row>
    <row r="6" customFormat="false" ht="13.1" hidden="false" customHeight="true" outlineLevel="0" collapsed="false">
      <c r="A6" s="209" t="s">
        <v>92</v>
      </c>
      <c r="B6" s="188"/>
      <c r="C6" s="210" t="n">
        <f aca="false">Дуб!D38</f>
        <v>0</v>
      </c>
      <c r="D6" s="28" t="n">
        <f aca="false">Расценки!C16</f>
        <v>200</v>
      </c>
      <c r="E6" s="193" t="n">
        <f aca="false">C6*D6</f>
        <v>0</v>
      </c>
      <c r="F6" s="27"/>
    </row>
    <row r="7" customFormat="false" ht="12.8" hidden="false" customHeight="false" outlineLevel="0" collapsed="false">
      <c r="A7" s="209" t="s">
        <v>93</v>
      </c>
      <c r="B7" s="188"/>
      <c r="C7" s="210" t="n">
        <f aca="false">Дуб!E38</f>
        <v>0</v>
      </c>
      <c r="D7" s="28" t="n">
        <f aca="false">Расценки!C16</f>
        <v>200</v>
      </c>
      <c r="E7" s="193" t="n">
        <f aca="false">C7*D7</f>
        <v>0</v>
      </c>
      <c r="F7" s="27"/>
    </row>
    <row r="8" customFormat="false" ht="12.8" hidden="false" customHeight="false" outlineLevel="0" collapsed="false">
      <c r="A8" s="208" t="s">
        <v>149</v>
      </c>
      <c r="B8" s="208"/>
      <c r="C8" s="208"/>
      <c r="D8" s="208"/>
      <c r="E8" s="208"/>
      <c r="F8" s="208"/>
    </row>
    <row r="9" customFormat="false" ht="12.8" hidden="false" customHeight="false" outlineLevel="0" collapsed="false">
      <c r="A9" s="209" t="s">
        <v>95</v>
      </c>
      <c r="B9" s="188"/>
      <c r="C9" s="210" t="n">
        <f aca="false">Дуб!L38</f>
        <v>0</v>
      </c>
      <c r="D9" s="28" t="n">
        <f aca="false">Расценки!C17</f>
        <v>160</v>
      </c>
      <c r="E9" s="193" t="n">
        <f aca="false">C9*D9</f>
        <v>0</v>
      </c>
      <c r="F9" s="27"/>
    </row>
    <row r="10" customFormat="false" ht="12.8" hidden="false" customHeight="false" outlineLevel="0" collapsed="false">
      <c r="A10" s="209" t="s">
        <v>92</v>
      </c>
      <c r="B10" s="188"/>
      <c r="C10" s="210" t="n">
        <f aca="false">Дуб!K38</f>
        <v>0</v>
      </c>
      <c r="D10" s="28" t="n">
        <f aca="false">Расценки!C16</f>
        <v>200</v>
      </c>
      <c r="E10" s="193" t="n">
        <f aca="false">C10*D10</f>
        <v>0</v>
      </c>
      <c r="F10" s="27"/>
    </row>
    <row r="11" customFormat="false" ht="12.8" hidden="false" customHeight="false" outlineLevel="0" collapsed="false">
      <c r="A11" s="209" t="s">
        <v>91</v>
      </c>
      <c r="B11" s="188"/>
      <c r="C11" s="210" t="n">
        <f aca="false">Дуб!J38</f>
        <v>0</v>
      </c>
      <c r="D11" s="28" t="n">
        <f aca="false">Расценки!C16</f>
        <v>200</v>
      </c>
      <c r="E11" s="193" t="n">
        <f aca="false">C11*D11</f>
        <v>0</v>
      </c>
      <c r="F11" s="27"/>
    </row>
    <row r="12" customFormat="false" ht="12.8" hidden="false" customHeight="false" outlineLevel="0" collapsed="false">
      <c r="A12" s="208" t="s">
        <v>150</v>
      </c>
      <c r="B12" s="208"/>
      <c r="C12" s="208"/>
      <c r="D12" s="208"/>
      <c r="E12" s="208"/>
      <c r="F12" s="208"/>
    </row>
    <row r="13" customFormat="false" ht="12.8" hidden="false" customHeight="false" outlineLevel="0" collapsed="false">
      <c r="A13" s="211"/>
      <c r="B13" s="188"/>
      <c r="C13" s="210"/>
      <c r="D13" s="28"/>
      <c r="E13" s="193"/>
      <c r="F13" s="27"/>
    </row>
    <row r="14" customFormat="false" ht="12.8" hidden="false" customHeight="false" outlineLevel="0" collapsed="false">
      <c r="A14" s="209" t="s">
        <v>98</v>
      </c>
      <c r="B14" s="188" t="n">
        <f aca="false">Дуб!U35*3</f>
        <v>0</v>
      </c>
      <c r="C14" s="210" t="n">
        <f aca="false">Дуб!U38</f>
        <v>0</v>
      </c>
      <c r="D14" s="28" t="n">
        <f aca="false">Расценки!C18</f>
        <v>240</v>
      </c>
      <c r="E14" s="193" t="n">
        <f aca="false">C14*D14</f>
        <v>0</v>
      </c>
      <c r="F14" s="27"/>
    </row>
    <row r="15" customFormat="false" ht="12.8" hidden="false" customHeight="false" outlineLevel="0" collapsed="false">
      <c r="A15" s="209" t="s">
        <v>99</v>
      </c>
      <c r="B15" s="188" t="n">
        <f aca="false">Дуб!V35*3</f>
        <v>0</v>
      </c>
      <c r="C15" s="210" t="n">
        <f aca="false">Дуб!V38</f>
        <v>0</v>
      </c>
      <c r="D15" s="28" t="n">
        <f aca="false">Расценки!C18</f>
        <v>240</v>
      </c>
      <c r="E15" s="193" t="n">
        <f aca="false">C15*D15</f>
        <v>0</v>
      </c>
      <c r="F15" s="27"/>
    </row>
    <row r="16" customFormat="false" ht="12.8" hidden="false" customHeight="false" outlineLevel="0" collapsed="false">
      <c r="A16" s="209" t="s">
        <v>101</v>
      </c>
      <c r="B16" s="188" t="n">
        <f aca="false">Дуб!X35*3</f>
        <v>0</v>
      </c>
      <c r="C16" s="210" t="n">
        <f aca="false">Дуб!X38</f>
        <v>0</v>
      </c>
      <c r="D16" s="28" t="n">
        <f aca="false">Расценки!C18</f>
        <v>240</v>
      </c>
      <c r="E16" s="193" t="n">
        <f aca="false">C16*D16</f>
        <v>0</v>
      </c>
      <c r="F16" s="27"/>
    </row>
    <row r="17" customFormat="false" ht="12.8" hidden="false" customHeight="false" outlineLevel="0" collapsed="false">
      <c r="A17" s="209" t="s">
        <v>102</v>
      </c>
      <c r="B17" s="188" t="n">
        <f aca="false">Дуб!Y35*3</f>
        <v>0</v>
      </c>
      <c r="C17" s="210" t="n">
        <f aca="false">Дуб!Y38</f>
        <v>0</v>
      </c>
      <c r="D17" s="28" t="n">
        <f aca="false">Расценки!C18</f>
        <v>240</v>
      </c>
      <c r="E17" s="193" t="n">
        <f aca="false">C17*D17</f>
        <v>0</v>
      </c>
      <c r="F17" s="27"/>
    </row>
    <row r="18" customFormat="false" ht="12.8" hidden="false" customHeight="false" outlineLevel="0" collapsed="false">
      <c r="A18" s="209" t="s">
        <v>103</v>
      </c>
      <c r="B18" s="188" t="n">
        <f aca="false">Дуб!Z35*2</f>
        <v>0</v>
      </c>
      <c r="C18" s="210" t="n">
        <f aca="false">Дуб!Z38</f>
        <v>0</v>
      </c>
      <c r="D18" s="28" t="n">
        <f aca="false">Расценки!C18</f>
        <v>240</v>
      </c>
      <c r="E18" s="193" t="n">
        <f aca="false">C18*D18</f>
        <v>0</v>
      </c>
      <c r="F18" s="27"/>
    </row>
    <row r="19" customFormat="false" ht="12.8" hidden="false" customHeight="false" outlineLevel="0" collapsed="false">
      <c r="A19" s="209" t="s">
        <v>104</v>
      </c>
      <c r="B19" s="188" t="n">
        <f aca="false">Дуб!AA35*2</f>
        <v>0</v>
      </c>
      <c r="C19" s="210" t="n">
        <f aca="false">Дуб!AA38</f>
        <v>0</v>
      </c>
      <c r="D19" s="28" t="n">
        <f aca="false">Расценки!C18</f>
        <v>240</v>
      </c>
      <c r="E19" s="193" t="n">
        <f aca="false">C19*D19</f>
        <v>0</v>
      </c>
      <c r="F19" s="27"/>
    </row>
    <row r="20" customFormat="false" ht="12.8" hidden="false" customHeight="false" outlineLevel="0" collapsed="false">
      <c r="A20" s="209" t="s">
        <v>100</v>
      </c>
      <c r="B20" s="188" t="n">
        <f aca="false">Дуб!W35*3</f>
        <v>0</v>
      </c>
      <c r="C20" s="210" t="n">
        <f aca="false">Дуб!W38</f>
        <v>0</v>
      </c>
      <c r="D20" s="28" t="n">
        <f aca="false">Расценки!C18</f>
        <v>240</v>
      </c>
      <c r="E20" s="193" t="n">
        <f aca="false">C20*D20</f>
        <v>0</v>
      </c>
      <c r="F20" s="27"/>
    </row>
    <row r="21" customFormat="false" ht="12.8" hidden="false" customHeight="false" outlineLevel="0" collapsed="false">
      <c r="A21" s="209" t="s">
        <v>7</v>
      </c>
      <c r="B21" s="188"/>
      <c r="C21" s="210" t="n">
        <f aca="false">Дуб!AB38</f>
        <v>0</v>
      </c>
      <c r="D21" s="28" t="n">
        <f aca="false">Расценки!C18</f>
        <v>240</v>
      </c>
      <c r="E21" s="193" t="n">
        <f aca="false">C21*D21</f>
        <v>0</v>
      </c>
      <c r="F21" s="27"/>
    </row>
    <row r="22" customFormat="false" ht="12.8" hidden="false" customHeight="false" outlineLevel="0" collapsed="false">
      <c r="A22" s="209"/>
      <c r="B22" s="188"/>
      <c r="C22" s="212"/>
      <c r="D22" s="28"/>
      <c r="E22" s="192"/>
      <c r="F22" s="27"/>
    </row>
    <row r="23" customFormat="false" ht="12.8" hidden="false" customHeight="false" outlineLevel="0" collapsed="false">
      <c r="A23" s="213"/>
      <c r="B23" s="213"/>
      <c r="C23" s="213"/>
      <c r="D23" s="213"/>
      <c r="E23" s="214" t="n">
        <f aca="false">SUM(E5:E21)</f>
        <v>0</v>
      </c>
      <c r="F23" s="213"/>
    </row>
    <row r="24" customFormat="false" ht="12.8" hidden="false" customHeight="false" outlineLevel="0" collapsed="false">
      <c r="A24" s="213"/>
      <c r="B24" s="213"/>
      <c r="C24" s="213"/>
      <c r="D24" s="213"/>
      <c r="E24" s="214"/>
      <c r="F24" s="214"/>
    </row>
    <row r="25" customFormat="false" ht="12.8" hidden="false" customHeight="false" outlineLevel="0" collapsed="false">
      <c r="A25" s="213"/>
      <c r="B25" s="213"/>
      <c r="C25" s="213"/>
      <c r="D25" s="213"/>
      <c r="E25" s="214"/>
      <c r="F25" s="214"/>
    </row>
    <row r="31" customFormat="false" ht="12.8" hidden="false" customHeight="false" outlineLevel="0" collapsed="false">
      <c r="H31" s="215" t="s">
        <v>151</v>
      </c>
    </row>
  </sheetData>
  <sheetProtection sheet="true" password="9ef4" objects="true" scenarios="true"/>
  <mergeCells count="7">
    <mergeCell ref="A1:F2"/>
    <mergeCell ref="A4:F4"/>
    <mergeCell ref="A8:F8"/>
    <mergeCell ref="A12:F12"/>
    <mergeCell ref="A23:D25"/>
    <mergeCell ref="E23:E25"/>
    <mergeCell ref="F23:F2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4" activeCellId="0" sqref="C24"/>
    </sheetView>
  </sheetViews>
  <sheetFormatPr defaultRowHeight="12.8" zeroHeight="false" outlineLevelRow="0" outlineLevelCol="0"/>
  <cols>
    <col collapsed="false" customWidth="true" hidden="false" outlineLevel="0" max="1" min="1" style="0" width="24.31"/>
    <col collapsed="false" customWidth="false" hidden="false" outlineLevel="0" max="4" min="2" style="0" width="11.52"/>
    <col collapsed="false" customWidth="true" hidden="false" outlineLevel="0" max="5" min="5" style="0" width="17.83"/>
    <col collapsed="false" customWidth="false" hidden="false" outlineLevel="0" max="1025" min="6" style="0" width="11.52"/>
  </cols>
  <sheetData>
    <row r="1" customFormat="false" ht="12.8" hidden="false" customHeight="false" outlineLevel="0" collapsed="false">
      <c r="A1" s="216" t="s">
        <v>152</v>
      </c>
      <c r="B1" s="216"/>
      <c r="C1" s="216"/>
      <c r="D1" s="216"/>
      <c r="E1" s="216"/>
    </row>
    <row r="2" customFormat="false" ht="12.8" hidden="false" customHeight="false" outlineLevel="0" collapsed="false">
      <c r="A2" s="216"/>
      <c r="B2" s="216"/>
      <c r="C2" s="216"/>
      <c r="D2" s="216"/>
      <c r="E2" s="216"/>
    </row>
    <row r="3" customFormat="false" ht="42.45" hidden="false" customHeight="true" outlineLevel="0" collapsed="false">
      <c r="A3" s="217" t="s">
        <v>153</v>
      </c>
      <c r="B3" s="217" t="s">
        <v>154</v>
      </c>
      <c r="C3" s="218" t="s">
        <v>155</v>
      </c>
      <c r="D3" s="219" t="s">
        <v>110</v>
      </c>
      <c r="E3" s="219" t="s">
        <v>122</v>
      </c>
    </row>
    <row r="4" customFormat="false" ht="13.1" hidden="false" customHeight="true" outlineLevel="0" collapsed="false">
      <c r="A4" s="220" t="s">
        <v>156</v>
      </c>
      <c r="B4" s="94" t="n">
        <f aca="false">Расценки!C23</f>
        <v>3</v>
      </c>
      <c r="C4" s="95" t="n">
        <f aca="false">'Зароботок дополнительный'!B35</f>
        <v>0</v>
      </c>
      <c r="D4" s="95" t="n">
        <f aca="false">'Зароботок дополнительный'!C35</f>
        <v>0</v>
      </c>
      <c r="E4" s="27"/>
    </row>
    <row r="5" customFormat="false" ht="12.8" hidden="false" customHeight="false" outlineLevel="0" collapsed="false">
      <c r="A5" s="220" t="s">
        <v>157</v>
      </c>
      <c r="B5" s="94" t="n">
        <f aca="false">Расценки!C24</f>
        <v>4</v>
      </c>
      <c r="C5" s="95" t="n">
        <f aca="false">'Зароботок дополнительный'!D35</f>
        <v>0</v>
      </c>
      <c r="D5" s="95" t="n">
        <f aca="false">'Зароботок дополнительный'!E35</f>
        <v>0</v>
      </c>
      <c r="E5" s="27"/>
    </row>
    <row r="6" customFormat="false" ht="12.8" hidden="false" customHeight="false" outlineLevel="0" collapsed="false">
      <c r="A6" s="221" t="s">
        <v>158</v>
      </c>
      <c r="B6" s="94" t="n">
        <f aca="false">Расценки!C25</f>
        <v>1</v>
      </c>
      <c r="C6" s="95" t="n">
        <f aca="false">'Зароботок дополнительный'!F35</f>
        <v>0</v>
      </c>
      <c r="D6" s="95" t="n">
        <f aca="false">'Зароботок дополнительный'!G35</f>
        <v>0</v>
      </c>
      <c r="E6" s="27"/>
    </row>
    <row r="7" customFormat="false" ht="12.8" hidden="false" customHeight="false" outlineLevel="0" collapsed="false">
      <c r="A7" s="222" t="s">
        <v>159</v>
      </c>
      <c r="B7" s="94" t="n">
        <f aca="false">Расценки!C20</f>
        <v>20</v>
      </c>
      <c r="C7" s="95" t="n">
        <f aca="false">'Зароботок дополнительный'!H35/60</f>
        <v>0</v>
      </c>
      <c r="D7" s="95" t="n">
        <f aca="false">'Зароботок дополнительный'!I35</f>
        <v>0</v>
      </c>
      <c r="E7" s="27"/>
    </row>
    <row r="8" customFormat="false" ht="12.8" hidden="false" customHeight="false" outlineLevel="0" collapsed="false">
      <c r="A8" s="26" t="s">
        <v>68</v>
      </c>
      <c r="B8" s="94"/>
      <c r="C8" s="95"/>
      <c r="D8" s="95" t="n">
        <f aca="false">'Зароботок дополнительный'!K35</f>
        <v>0</v>
      </c>
      <c r="E8" s="27"/>
    </row>
    <row r="9" customFormat="false" ht="12.8" hidden="false" customHeight="false" outlineLevel="0" collapsed="false">
      <c r="A9" s="223"/>
      <c r="B9" s="223"/>
      <c r="C9" s="223"/>
      <c r="D9" s="214" t="n">
        <f aca="false">SUM(D4:D8)</f>
        <v>0</v>
      </c>
      <c r="E9" s="169"/>
    </row>
    <row r="10" customFormat="false" ht="12.8" hidden="false" customHeight="false" outlineLevel="0" collapsed="false">
      <c r="A10" s="223"/>
      <c r="B10" s="223"/>
      <c r="C10" s="223"/>
      <c r="D10" s="214"/>
      <c r="E10" s="214"/>
    </row>
    <row r="11" customFormat="false" ht="12.8" hidden="false" customHeight="false" outlineLevel="0" collapsed="false">
      <c r="A11" s="223"/>
      <c r="B11" s="223"/>
      <c r="C11" s="223"/>
      <c r="D11" s="214"/>
      <c r="E11" s="214"/>
    </row>
    <row r="15" customFormat="false" ht="12.8" hidden="false" customHeight="false" outlineLevel="0" collapsed="false">
      <c r="C15" s="0" t="s">
        <v>160</v>
      </c>
    </row>
  </sheetData>
  <sheetProtection sheet="true" password="9ef4" objects="true" scenarios="true"/>
  <mergeCells count="4">
    <mergeCell ref="A1:E2"/>
    <mergeCell ref="A9:C11"/>
    <mergeCell ref="D9:D11"/>
    <mergeCell ref="E9:E1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9" activeCellId="0" sqref="E29"/>
    </sheetView>
  </sheetViews>
  <sheetFormatPr defaultRowHeight="12.8" zeroHeight="false" outlineLevelRow="0" outlineLevelCol="0"/>
  <cols>
    <col collapsed="false" customWidth="true" hidden="false" outlineLevel="0" max="1" min="1" style="0" width="29.06"/>
    <col collapsed="false" customWidth="true" hidden="false" outlineLevel="0" max="2" min="2" style="0" width="24.2"/>
    <col collapsed="false" customWidth="false" hidden="false" outlineLevel="0" max="5" min="3" style="0" width="11.52"/>
    <col collapsed="false" customWidth="true" hidden="false" outlineLevel="0" max="6" min="6" style="0" width="17.83"/>
    <col collapsed="false" customWidth="false" hidden="false" outlineLevel="0" max="1025" min="7" style="0" width="11.52"/>
  </cols>
  <sheetData>
    <row r="1" customFormat="false" ht="22.05" hidden="false" customHeight="false" outlineLevel="0" collapsed="false">
      <c r="A1" s="224" t="s">
        <v>161</v>
      </c>
      <c r="B1" s="224"/>
      <c r="C1" s="225"/>
      <c r="D1" s="225"/>
      <c r="E1" s="225"/>
      <c r="F1" s="225"/>
    </row>
    <row r="2" customFormat="false" ht="12.8" hidden="false" customHeight="false" outlineLevel="0" collapsed="false">
      <c r="A2" s="178"/>
      <c r="B2" s="178"/>
      <c r="C2" s="225"/>
      <c r="D2" s="225"/>
      <c r="E2" s="225"/>
      <c r="F2" s="225"/>
    </row>
    <row r="3" customFormat="false" ht="12.8" hidden="false" customHeight="false" outlineLevel="0" collapsed="false">
      <c r="A3" s="178"/>
      <c r="B3" s="178"/>
      <c r="C3" s="225"/>
      <c r="D3" s="225"/>
      <c r="E3" s="225"/>
      <c r="F3" s="225"/>
    </row>
    <row r="4" customFormat="false" ht="12.8" hidden="false" customHeight="false" outlineLevel="0" collapsed="false">
      <c r="A4" s="226" t="s">
        <v>162</v>
      </c>
      <c r="B4" s="227" t="n">
        <f aca="false">Дуб!B38</f>
        <v>0</v>
      </c>
      <c r="C4" s="225"/>
      <c r="D4" s="225"/>
      <c r="E4" s="225"/>
      <c r="F4" s="225"/>
    </row>
    <row r="5" customFormat="false" ht="12.8" hidden="false" customHeight="false" outlineLevel="0" collapsed="false">
      <c r="A5" s="226" t="s">
        <v>163</v>
      </c>
      <c r="B5" s="227" t="n">
        <f aca="false">Стандарт!B38</f>
        <v>0</v>
      </c>
      <c r="C5" s="228"/>
      <c r="D5" s="225"/>
      <c r="E5" s="225"/>
      <c r="F5" s="225"/>
    </row>
    <row r="6" customFormat="false" ht="17.35" hidden="false" customHeight="false" outlineLevel="0" collapsed="false">
      <c r="A6" s="226" t="s">
        <v>164</v>
      </c>
      <c r="B6" s="229" t="n">
        <f aca="false">B4+B5</f>
        <v>0</v>
      </c>
      <c r="C6" s="225"/>
      <c r="D6" s="225"/>
      <c r="E6" s="225"/>
      <c r="F6" s="225"/>
    </row>
    <row r="7" customFormat="false" ht="15" hidden="false" customHeight="false" outlineLevel="0" collapsed="false">
      <c r="A7" s="226" t="s">
        <v>165</v>
      </c>
      <c r="B7" s="230" t="s">
        <v>166</v>
      </c>
      <c r="C7" s="225"/>
      <c r="D7" s="225"/>
      <c r="E7" s="225"/>
      <c r="F7" s="225"/>
    </row>
    <row r="10" customFormat="false" ht="23.7" hidden="false" customHeight="false" outlineLevel="0" collapsed="false">
      <c r="A10" s="231" t="s">
        <v>167</v>
      </c>
      <c r="B10" s="231"/>
    </row>
    <row r="11" customFormat="false" ht="12.8" hidden="false" customHeight="false" outlineLevel="0" collapsed="false">
      <c r="A11" s="178"/>
      <c r="B11" s="178"/>
    </row>
    <row r="12" customFormat="false" ht="12.8" hidden="false" customHeight="false" outlineLevel="0" collapsed="false">
      <c r="A12" s="178"/>
      <c r="B12" s="178"/>
    </row>
    <row r="13" customFormat="false" ht="12.8" hidden="false" customHeight="false" outlineLevel="0" collapsed="false">
      <c r="A13" s="226" t="s">
        <v>168</v>
      </c>
      <c r="B13" s="227" t="n">
        <f aca="false">Дуб!P35</f>
        <v>0</v>
      </c>
    </row>
    <row r="14" customFormat="false" ht="12.8" hidden="false" customHeight="false" outlineLevel="0" collapsed="false">
      <c r="A14" s="226" t="s">
        <v>169</v>
      </c>
      <c r="B14" s="227" t="n">
        <f aca="false">Дуб!S35</f>
        <v>0</v>
      </c>
    </row>
    <row r="15" customFormat="false" ht="17.35" hidden="false" customHeight="false" outlineLevel="0" collapsed="false">
      <c r="A15" s="226" t="s">
        <v>170</v>
      </c>
      <c r="B15" s="232" t="n">
        <f aca="false">IF(B13&lt;=0,0,(B4-B14*1.6)/B13)</f>
        <v>0</v>
      </c>
    </row>
    <row r="16" customFormat="false" ht="17.35" hidden="false" customHeight="false" outlineLevel="0" collapsed="false">
      <c r="A16" s="226" t="s">
        <v>171</v>
      </c>
      <c r="B16" s="233" t="n">
        <f aca="false">IF(B14&lt;=0,0,(B4-B13*1.3)/B14)</f>
        <v>0</v>
      </c>
    </row>
    <row r="18" customFormat="false" ht="23.7" hidden="false" customHeight="false" outlineLevel="0" collapsed="false">
      <c r="A18" s="231" t="s">
        <v>172</v>
      </c>
      <c r="B18" s="231"/>
    </row>
    <row r="19" customFormat="false" ht="12.8" hidden="false" customHeight="false" outlineLevel="0" collapsed="false">
      <c r="A19" s="178"/>
      <c r="B19" s="178"/>
    </row>
    <row r="20" customFormat="false" ht="12.8" hidden="false" customHeight="false" outlineLevel="0" collapsed="false">
      <c r="A20" s="178"/>
      <c r="B20" s="178"/>
    </row>
    <row r="21" customFormat="false" ht="12.8" hidden="false" customHeight="false" outlineLevel="0" collapsed="false">
      <c r="A21" s="226" t="s">
        <v>168</v>
      </c>
      <c r="B21" s="227" t="n">
        <f aca="false">Стандарт!AD4</f>
        <v>0</v>
      </c>
    </row>
    <row r="22" customFormat="false" ht="12.8" hidden="false" customHeight="false" outlineLevel="0" collapsed="false">
      <c r="A22" s="226" t="s">
        <v>173</v>
      </c>
      <c r="B22" s="227" t="n">
        <f aca="false">Стандарт!T38</f>
        <v>0</v>
      </c>
    </row>
    <row r="23" customFormat="false" ht="17.35" hidden="false" customHeight="false" outlineLevel="0" collapsed="false">
      <c r="A23" s="226" t="s">
        <v>174</v>
      </c>
      <c r="B23" s="232" t="n">
        <f aca="false">Стандарт!AE4</f>
        <v>0</v>
      </c>
    </row>
    <row r="25" customFormat="false" ht="12.8" hidden="false" customHeight="false" outlineLevel="0" collapsed="false">
      <c r="A25" s="234" t="s">
        <v>110</v>
      </c>
      <c r="B25" s="235" t="n">
        <f aca="false">'Отчет по дубу'!E23+'Отчет по доп. работах'!D9+'Отчет сосна'!E72</f>
        <v>0</v>
      </c>
    </row>
    <row r="26" customFormat="false" ht="12.8" hidden="false" customHeight="false" outlineLevel="0" collapsed="false">
      <c r="A26" s="234"/>
      <c r="B26" s="234"/>
    </row>
    <row r="29" customFormat="false" ht="12.8" hidden="false" customHeight="false" outlineLevel="0" collapsed="false">
      <c r="A29" s="236" t="s">
        <v>175</v>
      </c>
    </row>
    <row r="30" customFormat="false" ht="12.8" hidden="false" customHeight="false" outlineLevel="0" collapsed="false">
      <c r="A30" s="237" t="s">
        <v>176</v>
      </c>
    </row>
  </sheetData>
  <sheetProtection sheet="true" password="9ef4" objects="true" scenarios="true"/>
  <mergeCells count="8">
    <mergeCell ref="A1:B1"/>
    <mergeCell ref="A2:B3"/>
    <mergeCell ref="A10:B10"/>
    <mergeCell ref="A11:B12"/>
    <mergeCell ref="A18:B18"/>
    <mergeCell ref="A19:B20"/>
    <mergeCell ref="A25:A26"/>
    <mergeCell ref="B25:B26"/>
  </mergeCells>
  <hyperlinks>
    <hyperlink ref="A30" r:id="rId1" display="https://t.me/IT_pilorama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2018-02-01T23:16:28Z</dcterms:created>
  <dc:creator/>
  <dc:description/>
  <dc:language>ru-RU</dc:language>
  <cp:lastModifiedBy/>
  <dcterms:modified xsi:type="dcterms:W3CDTF">2019-11-17T18:38:07Z</dcterms:modified>
  <cp:revision>370</cp:revision>
  <dc:subject/>
  <dc:title/>
</cp:coreProperties>
</file>