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4045" windowHeight="12360" activeTab="1"/>
  </bookViews>
  <sheets>
    <sheet name="Лист1" sheetId="1" r:id="rId1"/>
    <sheet name="02.08.18" sheetId="2" r:id="rId2"/>
  </sheets>
  <definedNames>
    <definedName name="_xlnm._FilterDatabase" localSheetId="1" hidden="1">'02.08.18'!$A$1:$J$42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 a="1"/>
  <c r="L3" i="2"/>
  <c r="L4" i="2" a="1"/>
  <c r="L4" i="2"/>
  <c r="K4" i="2" s="1"/>
  <c r="L5" i="2" a="1"/>
  <c r="L5" i="2"/>
  <c r="L6" i="2" a="1"/>
  <c r="L6" i="2"/>
  <c r="K6" i="2" s="1"/>
  <c r="L7" i="2" a="1"/>
  <c r="L7" i="2"/>
  <c r="L8" i="2" a="1"/>
  <c r="L8" i="2"/>
  <c r="K8" i="2" s="1"/>
  <c r="L9" i="2" a="1"/>
  <c r="L9" i="2"/>
  <c r="L10" i="2" a="1"/>
  <c r="L10" i="2"/>
  <c r="K10" i="2" s="1"/>
  <c r="L11" i="2" a="1"/>
  <c r="L11" i="2"/>
  <c r="L12" i="2" a="1"/>
  <c r="L12" i="2"/>
  <c r="K12" i="2" s="1"/>
  <c r="L13" i="2" a="1"/>
  <c r="L13" i="2"/>
  <c r="L14" i="2" a="1"/>
  <c r="L14" i="2"/>
  <c r="K14" i="2" s="1"/>
  <c r="L15" i="2" a="1"/>
  <c r="L15" i="2"/>
  <c r="L16" i="2" a="1"/>
  <c r="L16" i="2"/>
  <c r="K16" i="2" s="1"/>
  <c r="L17" i="2" a="1"/>
  <c r="L17" i="2"/>
  <c r="L18" i="2" a="1"/>
  <c r="L18" i="2"/>
  <c r="K18" i="2" s="1"/>
  <c r="L19" i="2" a="1"/>
  <c r="L19" i="2"/>
  <c r="L20" i="2" a="1"/>
  <c r="L20" i="2"/>
  <c r="K20" i="2" s="1"/>
  <c r="L21" i="2" a="1"/>
  <c r="L21" i="2"/>
  <c r="L22" i="2" a="1"/>
  <c r="L22" i="2"/>
  <c r="K22" i="2" s="1"/>
  <c r="L23" i="2" a="1"/>
  <c r="L23" i="2"/>
  <c r="L24" i="2" a="1"/>
  <c r="L24" i="2"/>
  <c r="K24" i="2" s="1"/>
  <c r="L25" i="2" a="1"/>
  <c r="L25" i="2"/>
  <c r="L26" i="2" a="1"/>
  <c r="L26" i="2"/>
  <c r="K26" i="2" s="1"/>
  <c r="L27" i="2" a="1"/>
  <c r="L27" i="2"/>
  <c r="L28" i="2" a="1"/>
  <c r="L28" i="2"/>
  <c r="K28" i="2" s="1"/>
  <c r="L29" i="2" a="1"/>
  <c r="L29" i="2"/>
  <c r="L30" i="2" a="1"/>
  <c r="L30" i="2"/>
  <c r="K30" i="2" s="1"/>
  <c r="L31" i="2" a="1"/>
  <c r="L31" i="2"/>
  <c r="L32" i="2" a="1"/>
  <c r="L32" i="2"/>
  <c r="K32" i="2" s="1"/>
  <c r="L33" i="2" a="1"/>
  <c r="L33" i="2"/>
  <c r="L34" i="2" a="1"/>
  <c r="L34" i="2"/>
  <c r="K34" i="2" s="1"/>
  <c r="L35" i="2" a="1"/>
  <c r="L35" i="2"/>
  <c r="L36" i="2" a="1"/>
  <c r="L36" i="2"/>
  <c r="K36" i="2" s="1"/>
  <c r="L37" i="2" a="1"/>
  <c r="L37" i="2"/>
  <c r="L38" i="2" a="1"/>
  <c r="L38" i="2"/>
  <c r="K38" i="2" s="1"/>
  <c r="L39" i="2" a="1"/>
  <c r="L39" i="2"/>
  <c r="L40" i="2" a="1"/>
  <c r="L40" i="2"/>
  <c r="K40" i="2" s="1"/>
  <c r="L41" i="2" a="1"/>
  <c r="L41" i="2"/>
  <c r="L42" i="2" a="1"/>
  <c r="L42" i="2"/>
  <c r="K42" i="2" s="1"/>
  <c r="L2" i="2" a="1"/>
  <c r="L2" i="2" s="1"/>
  <c r="K2" i="2" s="1"/>
  <c r="K3" i="2"/>
  <c r="K5" i="2"/>
  <c r="K7" i="2"/>
  <c r="K9" i="2"/>
  <c r="K11" i="2"/>
  <c r="K13" i="2"/>
  <c r="K15" i="2"/>
  <c r="K17" i="2"/>
  <c r="K19" i="2"/>
  <c r="K21" i="2"/>
  <c r="K23" i="2"/>
  <c r="K25" i="2"/>
  <c r="K27" i="2"/>
  <c r="K29" i="2"/>
  <c r="K31" i="2"/>
  <c r="K33" i="2"/>
  <c r="K35" i="2"/>
  <c r="K37" i="2"/>
  <c r="K39" i="2"/>
  <c r="K41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" i="2"/>
  <c r="H5" i="2"/>
  <c r="H3" i="2"/>
  <c r="H2" i="2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3" i="2"/>
  <c r="G3" i="2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2" i="2"/>
  <c r="I6" i="2" s="1"/>
  <c r="J6" i="2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" i="2"/>
  <c r="R42" i="1"/>
  <c r="P42" i="1"/>
  <c r="O42" i="1"/>
  <c r="O60" i="1"/>
  <c r="I63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H4" i="1"/>
  <c r="H3" i="1"/>
  <c r="H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3" i="1"/>
  <c r="E4" i="1"/>
  <c r="E5" i="1"/>
  <c r="E2" i="1"/>
  <c r="I60" i="1"/>
  <c r="I58" i="1"/>
  <c r="I56" i="1"/>
  <c r="I54" i="1"/>
  <c r="I51" i="1"/>
  <c r="I49" i="1"/>
  <c r="I45" i="1"/>
  <c r="I43" i="1"/>
  <c r="I41" i="1"/>
  <c r="I39" i="1"/>
  <c r="I36" i="1"/>
  <c r="I34" i="1"/>
  <c r="I30" i="1"/>
  <c r="I28" i="1"/>
  <c r="I26" i="1"/>
  <c r="I24" i="1"/>
  <c r="I22" i="1"/>
  <c r="I19" i="1"/>
  <c r="I17" i="1"/>
  <c r="I15" i="1"/>
  <c r="I13" i="1"/>
  <c r="I11" i="1"/>
  <c r="I6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4" i="1"/>
  <c r="G3" i="1"/>
  <c r="P6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2" i="1"/>
  <c r="M2" i="1"/>
  <c r="G2" i="1"/>
  <c r="K45" i="2" l="1"/>
  <c r="K48" i="2" s="1"/>
  <c r="G2" i="2"/>
  <c r="I3" i="2"/>
  <c r="J3" i="2"/>
  <c r="I4" i="2"/>
  <c r="J4" i="2" s="1"/>
  <c r="I41" i="2"/>
  <c r="J41" i="2" s="1"/>
  <c r="I39" i="2"/>
  <c r="J39" i="2" s="1"/>
  <c r="I37" i="2"/>
  <c r="J37" i="2" s="1"/>
  <c r="I35" i="2"/>
  <c r="J35" i="2" s="1"/>
  <c r="I33" i="2"/>
  <c r="J33" i="2" s="1"/>
  <c r="I31" i="2"/>
  <c r="J31" i="2" s="1"/>
  <c r="I29" i="2"/>
  <c r="J29" i="2" s="1"/>
  <c r="I27" i="2"/>
  <c r="J27" i="2" s="1"/>
  <c r="I25" i="2"/>
  <c r="J25" i="2" s="1"/>
  <c r="I23" i="2"/>
  <c r="J23" i="2" s="1"/>
  <c r="I21" i="2"/>
  <c r="J21" i="2" s="1"/>
  <c r="I19" i="2"/>
  <c r="J19" i="2" s="1"/>
  <c r="I17" i="2"/>
  <c r="J17" i="2" s="1"/>
  <c r="I15" i="2"/>
  <c r="J15" i="2" s="1"/>
  <c r="I13" i="2"/>
  <c r="J13" i="2" s="1"/>
  <c r="I11" i="2"/>
  <c r="J11" i="2" s="1"/>
  <c r="I9" i="2"/>
  <c r="J9" i="2" s="1"/>
  <c r="I7" i="2"/>
  <c r="J7" i="2" s="1"/>
  <c r="I5" i="2"/>
  <c r="J5" i="2" s="1"/>
  <c r="I2" i="2"/>
  <c r="J2" i="2" s="1"/>
  <c r="I42" i="2"/>
  <c r="J42" i="2" s="1"/>
  <c r="I40" i="2"/>
  <c r="J40" i="2" s="1"/>
  <c r="I38" i="2"/>
  <c r="J38" i="2" s="1"/>
  <c r="I36" i="2"/>
  <c r="J36" i="2" s="1"/>
  <c r="I34" i="2"/>
  <c r="J34" i="2" s="1"/>
  <c r="I32" i="2"/>
  <c r="J32" i="2" s="1"/>
  <c r="I30" i="2"/>
  <c r="J30" i="2" s="1"/>
  <c r="I28" i="2"/>
  <c r="J28" i="2" s="1"/>
  <c r="I26" i="2"/>
  <c r="J26" i="2" s="1"/>
  <c r="I24" i="2"/>
  <c r="J24" i="2" s="1"/>
  <c r="I22" i="2"/>
  <c r="J22" i="2" s="1"/>
  <c r="I20" i="2"/>
  <c r="J20" i="2" s="1"/>
  <c r="I18" i="2"/>
  <c r="J18" i="2" s="1"/>
  <c r="I16" i="2"/>
  <c r="J16" i="2" s="1"/>
  <c r="I14" i="2"/>
  <c r="J14" i="2" s="1"/>
  <c r="I12" i="2"/>
  <c r="J12" i="2" s="1"/>
  <c r="I10" i="2"/>
  <c r="J10" i="2" s="1"/>
  <c r="I8" i="2"/>
  <c r="J8" i="2" s="1"/>
</calcChain>
</file>

<file path=xl/sharedStrings.xml><?xml version="1.0" encoding="utf-8"?>
<sst xmlns="http://schemas.openxmlformats.org/spreadsheetml/2006/main" count="17" uniqueCount="13">
  <si>
    <t>Время</t>
  </si>
  <si>
    <t>Деньги</t>
  </si>
  <si>
    <t>время</t>
  </si>
  <si>
    <t>цена</t>
  </si>
  <si>
    <t>комиссии за 02.08</t>
  </si>
  <si>
    <t>ущерб по сделкам за 02</t>
  </si>
  <si>
    <t>Модуль объема сделки</t>
  </si>
  <si>
    <t>Суммарный объем сделок</t>
  </si>
  <si>
    <t>usd/rub tom</t>
  </si>
  <si>
    <t>Комиссия</t>
  </si>
  <si>
    <t>с 12 до 15 40 совершал мало сделок</t>
  </si>
  <si>
    <t>остаток рублей на счету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</si>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</sst>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165" fontId="0" fillId="5" borderId="0" xfId="0" applyNumberFormat="1" applyFill="1"/>
    <xf numFmtId="0" fontId="0" fillId="6" borderId="0" xfId="0" applyFont="1" applyFill="1"/>
    <xf numFmtId="0" fontId="0" fillId="7" borderId="0" xfId="0" applyFill="1"/>
    <xf numFmtId="164" fontId="0" fillId="7" borderId="0" xfId="0" applyNumberFormat="1" applyFill="1"/>
    <xf numFmtId="0" fontId="0" fillId="4" borderId="0" xfId="0" applyFont="1" applyFill="1" applyAlignment="1">
      <alignment horizontal="center"/>
    </xf>
    <xf numFmtId="2" fontId="0" fillId="7" borderId="0" xfId="0" applyNumberFormat="1" applyFill="1"/>
    <xf numFmtId="0" fontId="0" fillId="6" borderId="0" xfId="0" applyFill="1"/>
    <xf numFmtId="164" fontId="0" fillId="6" borderId="0" xfId="0" applyNumberFormat="1" applyFill="1"/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Лист1!$D$3:$D$43</c:f>
              <c:numCache>
                <c:formatCode>0.0000</c:formatCode>
                <c:ptCount val="41"/>
                <c:pt idx="0">
                  <c:v>63.08</c:v>
                </c:pt>
                <c:pt idx="1">
                  <c:v>63.08</c:v>
                </c:pt>
                <c:pt idx="2">
                  <c:v>63.17</c:v>
                </c:pt>
                <c:pt idx="3">
                  <c:v>63.16</c:v>
                </c:pt>
                <c:pt idx="4">
                  <c:v>63.1325</c:v>
                </c:pt>
                <c:pt idx="5">
                  <c:v>63.122500000000002</c:v>
                </c:pt>
                <c:pt idx="6">
                  <c:v>63.1</c:v>
                </c:pt>
                <c:pt idx="7">
                  <c:v>63.102499999999999</c:v>
                </c:pt>
                <c:pt idx="8">
                  <c:v>63.1</c:v>
                </c:pt>
                <c:pt idx="9">
                  <c:v>63.085000000000001</c:v>
                </c:pt>
                <c:pt idx="10">
                  <c:v>63.202500000000001</c:v>
                </c:pt>
                <c:pt idx="11">
                  <c:v>63.284999999999997</c:v>
                </c:pt>
                <c:pt idx="12">
                  <c:v>63.225000000000001</c:v>
                </c:pt>
                <c:pt idx="13">
                  <c:v>63.247500000000002</c:v>
                </c:pt>
                <c:pt idx="14">
                  <c:v>63.277500000000003</c:v>
                </c:pt>
                <c:pt idx="15">
                  <c:v>63.274999999999999</c:v>
                </c:pt>
                <c:pt idx="16">
                  <c:v>63.252499999999998</c:v>
                </c:pt>
                <c:pt idx="17">
                  <c:v>63.25</c:v>
                </c:pt>
                <c:pt idx="18">
                  <c:v>63.25</c:v>
                </c:pt>
                <c:pt idx="19">
                  <c:v>63.192500000000003</c:v>
                </c:pt>
                <c:pt idx="20">
                  <c:v>63.1875</c:v>
                </c:pt>
                <c:pt idx="21">
                  <c:v>63.212499999999999</c:v>
                </c:pt>
                <c:pt idx="22">
                  <c:v>63.204999999999998</c:v>
                </c:pt>
                <c:pt idx="23">
                  <c:v>63.222499999999997</c:v>
                </c:pt>
                <c:pt idx="24">
                  <c:v>63.217500000000001</c:v>
                </c:pt>
                <c:pt idx="25">
                  <c:v>63.247500000000002</c:v>
                </c:pt>
                <c:pt idx="26">
                  <c:v>63.237499999999997</c:v>
                </c:pt>
                <c:pt idx="27">
                  <c:v>63.19</c:v>
                </c:pt>
                <c:pt idx="28">
                  <c:v>63.207500000000003</c:v>
                </c:pt>
                <c:pt idx="29">
                  <c:v>63.21</c:v>
                </c:pt>
                <c:pt idx="30">
                  <c:v>63.215000000000003</c:v>
                </c:pt>
                <c:pt idx="31">
                  <c:v>63.397500000000001</c:v>
                </c:pt>
                <c:pt idx="32">
                  <c:v>63.362499999999997</c:v>
                </c:pt>
                <c:pt idx="33">
                  <c:v>63.45</c:v>
                </c:pt>
                <c:pt idx="34">
                  <c:v>63.494999999999997</c:v>
                </c:pt>
                <c:pt idx="35">
                  <c:v>63.462499999999999</c:v>
                </c:pt>
                <c:pt idx="36">
                  <c:v>63.462499999999999</c:v>
                </c:pt>
                <c:pt idx="37">
                  <c:v>63.517499999999998</c:v>
                </c:pt>
                <c:pt idx="38">
                  <c:v>63.465000000000003</c:v>
                </c:pt>
                <c:pt idx="39">
                  <c:v>63.487499999999997</c:v>
                </c:pt>
                <c:pt idx="40">
                  <c:v>63.522500000000001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623376"/>
        <c:axId val="474243248"/>
      </c:lineChart>
      <c:catAx>
        <c:axId val="475623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243248"/>
        <c:crosses val="autoZero"/>
        <c:auto val="1"/>
        <c:lblAlgn val="ctr"/>
        <c:lblOffset val="100"/>
        <c:noMultiLvlLbl val="0"/>
      </c:catAx>
      <c:valAx>
        <c:axId val="47424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6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Время</a:t>
            </a:r>
          </a:p>
        </c:rich>
      </c:tx>
      <c:layout>
        <c:manualLayout>
          <c:xMode val="edge"/>
          <c:yMode val="edge"/>
          <c:x val="0.1622360017497812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Лист1!$C$3:$C$43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44032"/>
        <c:axId val="474244424"/>
      </c:scatterChart>
      <c:valAx>
        <c:axId val="47424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244424"/>
        <c:crosses val="autoZero"/>
        <c:crossBetween val="midCat"/>
      </c:valAx>
      <c:valAx>
        <c:axId val="47424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24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Лист1!$I$3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Лист1!$I$4:$I$43</c:f>
              <c:numCache>
                <c:formatCode>General</c:formatCode>
                <c:ptCount val="40"/>
                <c:pt idx="0">
                  <c:v>3240</c:v>
                </c:pt>
                <c:pt idx="2">
                  <c:v>-40</c:v>
                </c:pt>
                <c:pt idx="7">
                  <c:v>515</c:v>
                </c:pt>
                <c:pt idx="9">
                  <c:v>-470</c:v>
                </c:pt>
                <c:pt idx="11">
                  <c:v>600</c:v>
                </c:pt>
                <c:pt idx="13">
                  <c:v>300</c:v>
                </c:pt>
                <c:pt idx="15">
                  <c:v>-225</c:v>
                </c:pt>
                <c:pt idx="18">
                  <c:v>575</c:v>
                </c:pt>
                <c:pt idx="20">
                  <c:v>-100</c:v>
                </c:pt>
                <c:pt idx="22">
                  <c:v>175</c:v>
                </c:pt>
                <c:pt idx="24">
                  <c:v>-300</c:v>
                </c:pt>
                <c:pt idx="26">
                  <c:v>475</c:v>
                </c:pt>
                <c:pt idx="30">
                  <c:v>-3717.5</c:v>
                </c:pt>
                <c:pt idx="32">
                  <c:v>-1750</c:v>
                </c:pt>
                <c:pt idx="35">
                  <c:v>650</c:v>
                </c:pt>
                <c:pt idx="37">
                  <c:v>210</c:v>
                </c:pt>
                <c:pt idx="39">
                  <c:v>-140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21608"/>
        <c:axId val="476829112"/>
      </c:scatterChart>
      <c:valAx>
        <c:axId val="175721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829112"/>
        <c:crosses val="autoZero"/>
        <c:crossBetween val="midCat"/>
      </c:valAx>
      <c:valAx>
        <c:axId val="47682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721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Цена - время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'02.08.18'!$C$2:$C$42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xVal>
          <c:yVal>
            <c:numRef>
              <c:f>'02.08.18'!$D$2:$D$42</c:f>
              <c:numCache>
                <c:formatCode>0.0000</c:formatCode>
                <c:ptCount val="41"/>
                <c:pt idx="0">
                  <c:v>63.08</c:v>
                </c:pt>
                <c:pt idx="1">
                  <c:v>63.08</c:v>
                </c:pt>
                <c:pt idx="2">
                  <c:v>63.17</c:v>
                </c:pt>
                <c:pt idx="3">
                  <c:v>63.16</c:v>
                </c:pt>
                <c:pt idx="4">
                  <c:v>63.1325</c:v>
                </c:pt>
                <c:pt idx="5">
                  <c:v>63.122500000000002</c:v>
                </c:pt>
                <c:pt idx="6">
                  <c:v>63.1</c:v>
                </c:pt>
                <c:pt idx="7">
                  <c:v>63.102499999999999</c:v>
                </c:pt>
                <c:pt idx="8">
                  <c:v>63.1</c:v>
                </c:pt>
                <c:pt idx="9">
                  <c:v>63.085000000000001</c:v>
                </c:pt>
                <c:pt idx="10">
                  <c:v>63.202500000000001</c:v>
                </c:pt>
                <c:pt idx="11">
                  <c:v>63.284999999999997</c:v>
                </c:pt>
                <c:pt idx="12">
                  <c:v>63.225000000000001</c:v>
                </c:pt>
                <c:pt idx="13">
                  <c:v>63.247500000000002</c:v>
                </c:pt>
                <c:pt idx="14">
                  <c:v>63.277500000000003</c:v>
                </c:pt>
                <c:pt idx="15">
                  <c:v>63.274999999999999</c:v>
                </c:pt>
                <c:pt idx="16">
                  <c:v>63.252499999999998</c:v>
                </c:pt>
                <c:pt idx="17">
                  <c:v>63.25</c:v>
                </c:pt>
                <c:pt idx="18">
                  <c:v>63.25</c:v>
                </c:pt>
                <c:pt idx="19">
                  <c:v>63.192500000000003</c:v>
                </c:pt>
                <c:pt idx="20">
                  <c:v>63.1875</c:v>
                </c:pt>
                <c:pt idx="21">
                  <c:v>63.212499999999999</c:v>
                </c:pt>
                <c:pt idx="22">
                  <c:v>63.204999999999998</c:v>
                </c:pt>
                <c:pt idx="23">
                  <c:v>63.222499999999997</c:v>
                </c:pt>
                <c:pt idx="24">
                  <c:v>63.217500000000001</c:v>
                </c:pt>
                <c:pt idx="25">
                  <c:v>63.247500000000002</c:v>
                </c:pt>
                <c:pt idx="26">
                  <c:v>63.237499999999997</c:v>
                </c:pt>
                <c:pt idx="27">
                  <c:v>63.19</c:v>
                </c:pt>
                <c:pt idx="28">
                  <c:v>63.207500000000003</c:v>
                </c:pt>
                <c:pt idx="29">
                  <c:v>63.21</c:v>
                </c:pt>
                <c:pt idx="30">
                  <c:v>63.215000000000003</c:v>
                </c:pt>
                <c:pt idx="31">
                  <c:v>63.397500000000001</c:v>
                </c:pt>
                <c:pt idx="32">
                  <c:v>63.362499999999997</c:v>
                </c:pt>
                <c:pt idx="33">
                  <c:v>63.45</c:v>
                </c:pt>
                <c:pt idx="34">
                  <c:v>63.494999999999997</c:v>
                </c:pt>
                <c:pt idx="35">
                  <c:v>63.462499999999999</c:v>
                </c:pt>
                <c:pt idx="36">
                  <c:v>63.462499999999999</c:v>
                </c:pt>
                <c:pt idx="37">
                  <c:v>63.517499999999998</c:v>
                </c:pt>
                <c:pt idx="38">
                  <c:v>63.465000000000003</c:v>
                </c:pt>
                <c:pt idx="39">
                  <c:v>63.487499999999997</c:v>
                </c:pt>
                <c:pt idx="40">
                  <c:v>63.522500000000001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29896"/>
        <c:axId val="476830288"/>
      </c:scatterChart>
      <c:valAx>
        <c:axId val="47682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830288"/>
        <c:crosses val="autoZero"/>
        <c:crossBetween val="midCat"/>
      </c:valAx>
      <c:valAx>
        <c:axId val="47683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829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z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'02.08.18'!$C$2:$C$42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xVal>
          <c:yVal>
            <c:numRef>
              <c:f>'02.08.18'!$G$2:$G$42</c:f>
              <c:numCache>
                <c:formatCode>General</c:formatCode>
                <c:ptCount val="41"/>
                <c:pt idx="0">
                  <c:v>3000</c:v>
                </c:pt>
                <c:pt idx="1">
                  <c:v>1000</c:v>
                </c:pt>
                <c:pt idx="2">
                  <c:v>4000</c:v>
                </c:pt>
                <c:pt idx="3">
                  <c:v>4000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14000</c:v>
                </c:pt>
                <c:pt idx="8">
                  <c:v>4000</c:v>
                </c:pt>
                <c:pt idx="9">
                  <c:v>4000</c:v>
                </c:pt>
                <c:pt idx="10">
                  <c:v>4000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</c:v>
                </c:pt>
                <c:pt idx="18">
                  <c:v>9000</c:v>
                </c:pt>
                <c:pt idx="19">
                  <c:v>10000</c:v>
                </c:pt>
                <c:pt idx="20">
                  <c:v>4000</c:v>
                </c:pt>
                <c:pt idx="21">
                  <c:v>4000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7000</c:v>
                </c:pt>
                <c:pt idx="29">
                  <c:v>3000</c:v>
                </c:pt>
                <c:pt idx="30">
                  <c:v>10000</c:v>
                </c:pt>
                <c:pt idx="31">
                  <c:v>20000</c:v>
                </c:pt>
                <c:pt idx="32">
                  <c:v>20000</c:v>
                </c:pt>
                <c:pt idx="33">
                  <c:v>20000</c:v>
                </c:pt>
                <c:pt idx="34">
                  <c:v>20000</c:v>
                </c:pt>
                <c:pt idx="35">
                  <c:v>10000</c:v>
                </c:pt>
                <c:pt idx="36">
                  <c:v>10000</c:v>
                </c:pt>
                <c:pt idx="37">
                  <c:v>4000</c:v>
                </c:pt>
                <c:pt idx="38">
                  <c:v>4000</c:v>
                </c:pt>
                <c:pt idx="39">
                  <c:v>4000</c:v>
                </c:pt>
                <c:pt idx="40">
                  <c:v>4000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31464"/>
        <c:axId val="476831856"/>
      </c:scatterChart>
      <c:valAx>
        <c:axId val="476831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831856"/>
        <c:crosses val="autoZero"/>
        <c:crossBetween val="midCat"/>
      </c:valAx>
      <c:valAx>
        <c:axId val="4768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831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я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'02.08.18'!$C$2:$C$42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xVal>
          <c:yVal>
            <c:numRef>
              <c:f>'02.08.18'!$J$2:$J$42</c:f>
              <c:numCache>
                <c:formatCode>General</c:formatCode>
                <c:ptCount val="41"/>
                <c:pt idx="0" formatCode="0.00">
                  <c:v>0</c:v>
                </c:pt>
                <c:pt idx="1">
                  <c:v>3240</c:v>
                </c:pt>
                <c:pt idx="2">
                  <c:v>0</c:v>
                </c:pt>
                <c:pt idx="3">
                  <c:v>3200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3715</c:v>
                </c:pt>
                <c:pt idx="9">
                  <c:v>0</c:v>
                </c:pt>
                <c:pt idx="10">
                  <c:v>3245</c:v>
                </c:pt>
                <c:pt idx="11">
                  <c:v>0</c:v>
                </c:pt>
                <c:pt idx="12">
                  <c:v>3845</c:v>
                </c:pt>
                <c:pt idx="13">
                  <c:v>0</c:v>
                </c:pt>
                <c:pt idx="14">
                  <c:v>4145</c:v>
                </c:pt>
                <c:pt idx="15">
                  <c:v>0</c:v>
                </c:pt>
                <c:pt idx="16">
                  <c:v>3920</c:v>
                </c:pt>
                <c:pt idx="17">
                  <c:v>0</c:v>
                </c:pt>
                <c:pt idx="18">
                  <c:v>0</c:v>
                </c:pt>
                <c:pt idx="19">
                  <c:v>4495</c:v>
                </c:pt>
                <c:pt idx="20">
                  <c:v>0</c:v>
                </c:pt>
                <c:pt idx="21">
                  <c:v>4395</c:v>
                </c:pt>
                <c:pt idx="22">
                  <c:v>0</c:v>
                </c:pt>
                <c:pt idx="23">
                  <c:v>4570</c:v>
                </c:pt>
                <c:pt idx="24">
                  <c:v>0</c:v>
                </c:pt>
                <c:pt idx="25">
                  <c:v>4270</c:v>
                </c:pt>
                <c:pt idx="26">
                  <c:v>0</c:v>
                </c:pt>
                <c:pt idx="27">
                  <c:v>4745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1027.5</c:v>
                </c:pt>
                <c:pt idx="32">
                  <c:v>0</c:v>
                </c:pt>
                <c:pt idx="33">
                  <c:v>-722.5</c:v>
                </c:pt>
                <c:pt idx="34">
                  <c:v>0</c:v>
                </c:pt>
                <c:pt idx="35">
                  <c:v>0</c:v>
                </c:pt>
                <c:pt idx="36">
                  <c:v>-72.5</c:v>
                </c:pt>
                <c:pt idx="37">
                  <c:v>0</c:v>
                </c:pt>
                <c:pt idx="38">
                  <c:v>137.5</c:v>
                </c:pt>
                <c:pt idx="39">
                  <c:v>0</c:v>
                </c:pt>
                <c:pt idx="40">
                  <c:v>-2.5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32640"/>
        <c:axId val="476833032"/>
      </c:scatterChart>
      <c:valAx>
        <c:axId val="47683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833032"/>
        <c:crosses val="autoZero"/>
        <c:crossBetween val="midCat"/>
      </c:valAx>
      <c:valAx>
        <c:axId val="47683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683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47625</xdr:rowOff>
    </xdr:from>
    <xdr:to>
      <xdr:col>21</xdr:col>
      <xdr:colOff>295275</xdr:colOff>
      <xdr:row>14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14</xdr:row>
      <xdr:rowOff>171450</xdr:rowOff>
    </xdr:from>
    <xdr:to>
      <xdr:col>21</xdr:col>
      <xdr:colOff>295275</xdr:colOff>
      <xdr:row>29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80962</xdr:colOff>
      <xdr:row>42</xdr:row>
      <xdr:rowOff>76200</xdr:rowOff>
    </xdr:from>
    <xdr:to>
      <xdr:col>21</xdr:col>
      <xdr:colOff>309562</xdr:colOff>
      <xdr:row>56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42</xdr:row>
      <xdr:rowOff>161925</xdr:rowOff>
    </xdr:from>
    <xdr:to>
      <xdr:col>9</xdr:col>
      <xdr:colOff>219075</xdr:colOff>
      <xdr:row>57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219074</xdr:colOff>
      <xdr:row>0</xdr:row>
      <xdr:rowOff>114300</xdr:rowOff>
    </xdr:from>
    <xdr:to>
      <xdr:col>22</xdr:col>
      <xdr:colOff>457199</xdr:colOff>
      <xdr:row>14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59</xdr:row>
      <xdr:rowOff>0</xdr:rowOff>
    </xdr:from>
    <xdr:to>
      <xdr:col>9</xdr:col>
      <xdr:colOff>400050</xdr:colOff>
      <xdr:row>73</xdr:row>
      <xdr:rowOff>76200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H1" sqref="H1"/>
    </sheetView>
  </sheetViews>
  <sheetFormatPr defaultRowHeight="15" x14ac:dyDescent="0.25"/>
  <cols>
    <col min="1" max="1" width="22.85546875" style="1" customWidth="1"/>
    <col min="2" max="2" width="12.85546875" customWidth="1"/>
    <col min="3" max="3" width="17.85546875" style="2" customWidth="1"/>
    <col min="4" max="4" width="15.85546875" style="3" customWidth="1"/>
    <col min="15" max="15" width="10.28515625" customWidth="1"/>
    <col min="18" max="18" width="18.85546875" customWidth="1"/>
  </cols>
  <sheetData>
    <row r="1" spans="1:14" x14ac:dyDescent="0.25">
      <c r="A1" s="1" t="s">
        <v>0</v>
      </c>
      <c r="B1" t="s">
        <v>1</v>
      </c>
      <c r="C1" s="2" t="s">
        <v>2</v>
      </c>
      <c r="D1" s="3" t="s">
        <v>3</v>
      </c>
    </row>
    <row r="2" spans="1:14" x14ac:dyDescent="0.25">
      <c r="A2" s="12">
        <v>43312</v>
      </c>
      <c r="B2" s="13">
        <v>-249080</v>
      </c>
      <c r="C2" s="14">
        <v>0.45973379629629635</v>
      </c>
      <c r="D2" s="15">
        <v>62.27</v>
      </c>
      <c r="E2" s="13">
        <f>B2/D2</f>
        <v>-4000</v>
      </c>
      <c r="F2" s="13"/>
      <c r="G2" s="13">
        <f>SUM(B2)</f>
        <v>-249080</v>
      </c>
      <c r="H2" s="13">
        <f>E2</f>
        <v>-4000</v>
      </c>
      <c r="I2" s="13"/>
      <c r="J2" s="13"/>
      <c r="K2" s="13"/>
      <c r="L2" s="13">
        <v>5.5000000000000002E-5</v>
      </c>
      <c r="M2" s="13">
        <f>L2*B2</f>
        <v>-13.699400000000001</v>
      </c>
      <c r="N2" s="13">
        <f>ABS(B2)</f>
        <v>249080</v>
      </c>
    </row>
    <row r="3" spans="1:14" x14ac:dyDescent="0.25">
      <c r="A3" s="8">
        <v>43314</v>
      </c>
      <c r="B3" s="9">
        <v>189240</v>
      </c>
      <c r="C3" s="10">
        <v>0.45837962962962964</v>
      </c>
      <c r="D3" s="11">
        <v>63.08</v>
      </c>
      <c r="E3" s="9">
        <f t="shared" ref="E3:E60" si="0">B3/D3</f>
        <v>3000</v>
      </c>
      <c r="F3" s="9"/>
      <c r="G3" s="9">
        <f>SUM($B$2:B3)</f>
        <v>-59840</v>
      </c>
      <c r="H3" s="9">
        <f>E3+E2</f>
        <v>-1000</v>
      </c>
      <c r="I3" s="9"/>
      <c r="J3" s="9">
        <v>1</v>
      </c>
      <c r="K3" s="9"/>
      <c r="L3" s="9"/>
      <c r="M3" s="9"/>
      <c r="N3" s="9">
        <f t="shared" ref="N3:N60" si="1">ABS(B3)</f>
        <v>189240</v>
      </c>
    </row>
    <row r="4" spans="1:14" x14ac:dyDescent="0.25">
      <c r="A4" s="1">
        <v>43314</v>
      </c>
      <c r="B4">
        <v>63080</v>
      </c>
      <c r="C4" s="2">
        <v>0.45837962962962964</v>
      </c>
      <c r="D4" s="3">
        <v>63.08</v>
      </c>
      <c r="E4">
        <f t="shared" si="0"/>
        <v>1000</v>
      </c>
      <c r="G4">
        <f>SUM($B$2:B4)</f>
        <v>3240</v>
      </c>
      <c r="H4">
        <f>SUM($E$2:E4)</f>
        <v>0</v>
      </c>
      <c r="I4">
        <f>G4-0</f>
        <v>3240</v>
      </c>
      <c r="J4">
        <v>2</v>
      </c>
      <c r="N4">
        <f t="shared" si="1"/>
        <v>63080</v>
      </c>
    </row>
    <row r="5" spans="1:14" x14ac:dyDescent="0.25">
      <c r="A5" s="1">
        <v>43314</v>
      </c>
      <c r="B5">
        <v>-252680</v>
      </c>
      <c r="C5" s="2">
        <v>0.46031249999999996</v>
      </c>
      <c r="D5" s="3">
        <v>63.17</v>
      </c>
      <c r="E5">
        <f t="shared" si="0"/>
        <v>-4000</v>
      </c>
      <c r="G5">
        <f>SUM($B$2:B5)</f>
        <v>-249440</v>
      </c>
      <c r="H5">
        <f>SUM($E$2:E5)</f>
        <v>-4000</v>
      </c>
      <c r="J5">
        <v>3</v>
      </c>
      <c r="N5">
        <f t="shared" si="1"/>
        <v>252680</v>
      </c>
    </row>
    <row r="6" spans="1:14" x14ac:dyDescent="0.25">
      <c r="A6" s="1">
        <v>43314</v>
      </c>
      <c r="B6">
        <v>252640</v>
      </c>
      <c r="C6" s="2">
        <v>0.46469907407407413</v>
      </c>
      <c r="D6" s="3">
        <v>63.16</v>
      </c>
      <c r="E6">
        <f t="shared" si="0"/>
        <v>4000</v>
      </c>
      <c r="G6">
        <f>SUM($B$2:B6)</f>
        <v>3200</v>
      </c>
      <c r="H6">
        <f>SUM($E$2:E6)</f>
        <v>0</v>
      </c>
      <c r="I6">
        <f>G6-G4</f>
        <v>-40</v>
      </c>
      <c r="J6">
        <v>4</v>
      </c>
      <c r="N6">
        <f t="shared" si="1"/>
        <v>252640</v>
      </c>
    </row>
    <row r="7" spans="1:14" x14ac:dyDescent="0.25">
      <c r="A7" s="1">
        <v>43314</v>
      </c>
      <c r="B7">
        <v>631325</v>
      </c>
      <c r="C7" s="2">
        <v>0.4793055555555556</v>
      </c>
      <c r="D7" s="3">
        <v>63.1325</v>
      </c>
      <c r="E7">
        <f t="shared" si="0"/>
        <v>10000</v>
      </c>
      <c r="G7">
        <f>SUM($B$2:B7)</f>
        <v>634525</v>
      </c>
      <c r="H7">
        <f>SUM($E$2:E7)</f>
        <v>10000</v>
      </c>
      <c r="J7">
        <v>5</v>
      </c>
      <c r="N7">
        <f t="shared" si="1"/>
        <v>631325</v>
      </c>
    </row>
    <row r="8" spans="1:14" x14ac:dyDescent="0.25">
      <c r="A8" s="1">
        <v>43314</v>
      </c>
      <c r="B8">
        <v>631225</v>
      </c>
      <c r="C8" s="2">
        <v>0.48189814814814813</v>
      </c>
      <c r="D8" s="3">
        <v>63.122500000000002</v>
      </c>
      <c r="E8">
        <f t="shared" si="0"/>
        <v>10000</v>
      </c>
      <c r="G8">
        <f>SUM($B$2:B8)</f>
        <v>1265750</v>
      </c>
      <c r="H8">
        <f>SUM($E$2:E8)</f>
        <v>20000</v>
      </c>
      <c r="J8">
        <v>6</v>
      </c>
      <c r="N8">
        <f t="shared" si="1"/>
        <v>631225</v>
      </c>
    </row>
    <row r="9" spans="1:14" x14ac:dyDescent="0.25">
      <c r="A9" s="1">
        <v>43314</v>
      </c>
      <c r="B9">
        <v>-631000</v>
      </c>
      <c r="C9" s="2">
        <v>0.48403935185185182</v>
      </c>
      <c r="D9" s="3">
        <v>63.1</v>
      </c>
      <c r="E9">
        <f t="shared" si="0"/>
        <v>-10000</v>
      </c>
      <c r="G9">
        <f>SUM($B$2:B9)</f>
        <v>634750</v>
      </c>
      <c r="H9">
        <f>SUM($E$2:E9)</f>
        <v>10000</v>
      </c>
      <c r="J9">
        <v>7</v>
      </c>
      <c r="N9">
        <f t="shared" si="1"/>
        <v>631000</v>
      </c>
    </row>
    <row r="10" spans="1:14" x14ac:dyDescent="0.25">
      <c r="A10" s="1">
        <v>43314</v>
      </c>
      <c r="B10">
        <v>-883435</v>
      </c>
      <c r="C10" s="2">
        <v>0.48556712962962961</v>
      </c>
      <c r="D10" s="3">
        <v>63.102499999999999</v>
      </c>
      <c r="E10">
        <f t="shared" si="0"/>
        <v>-14000</v>
      </c>
      <c r="G10">
        <f>SUM($B$2:B10)</f>
        <v>-248685</v>
      </c>
      <c r="H10">
        <f>SUM($E$2:E10)</f>
        <v>-4000</v>
      </c>
      <c r="J10">
        <v>8</v>
      </c>
      <c r="N10">
        <f t="shared" si="1"/>
        <v>883435</v>
      </c>
    </row>
    <row r="11" spans="1:14" x14ac:dyDescent="0.25">
      <c r="A11" s="1">
        <v>43314</v>
      </c>
      <c r="B11">
        <v>252400</v>
      </c>
      <c r="C11" s="2">
        <v>0.49584490740740739</v>
      </c>
      <c r="D11" s="3">
        <v>63.1</v>
      </c>
      <c r="E11">
        <f t="shared" si="0"/>
        <v>4000</v>
      </c>
      <c r="G11">
        <f>SUM($B$2:B11)</f>
        <v>3715</v>
      </c>
      <c r="H11">
        <f>SUM($E$2:E11)</f>
        <v>0</v>
      </c>
      <c r="I11">
        <f>G11-G6</f>
        <v>515</v>
      </c>
      <c r="J11">
        <v>9</v>
      </c>
      <c r="N11">
        <f t="shared" si="1"/>
        <v>252400</v>
      </c>
    </row>
    <row r="12" spans="1:14" x14ac:dyDescent="0.25">
      <c r="A12" s="1">
        <v>43314</v>
      </c>
      <c r="B12">
        <v>252340</v>
      </c>
      <c r="C12" s="2">
        <v>0.50011574074074072</v>
      </c>
      <c r="D12" s="3">
        <v>63.085000000000001</v>
      </c>
      <c r="E12">
        <f t="shared" si="0"/>
        <v>4000</v>
      </c>
      <c r="G12">
        <f>SUM($B$2:B12)</f>
        <v>256055</v>
      </c>
      <c r="H12">
        <f>SUM($E$2:E12)</f>
        <v>4000</v>
      </c>
      <c r="J12">
        <v>10</v>
      </c>
      <c r="N12">
        <f t="shared" si="1"/>
        <v>252340</v>
      </c>
    </row>
    <row r="13" spans="1:14" x14ac:dyDescent="0.25">
      <c r="A13" s="1">
        <v>43314</v>
      </c>
      <c r="B13">
        <v>-252810</v>
      </c>
      <c r="C13" s="2">
        <v>0.55733796296296301</v>
      </c>
      <c r="D13" s="3">
        <v>63.202500000000001</v>
      </c>
      <c r="E13">
        <f t="shared" si="0"/>
        <v>-4000</v>
      </c>
      <c r="G13">
        <f>SUM($B$2:B13)</f>
        <v>3245</v>
      </c>
      <c r="H13">
        <f>SUM($E$2:E13)</f>
        <v>0</v>
      </c>
      <c r="I13">
        <f>G13-G11</f>
        <v>-470</v>
      </c>
      <c r="J13">
        <v>11</v>
      </c>
      <c r="N13">
        <f t="shared" si="1"/>
        <v>252810</v>
      </c>
    </row>
    <row r="14" spans="1:14" x14ac:dyDescent="0.25">
      <c r="A14" s="1">
        <v>43314</v>
      </c>
      <c r="B14">
        <v>632850</v>
      </c>
      <c r="C14" s="2">
        <v>0.58224537037037039</v>
      </c>
      <c r="D14" s="3">
        <v>63.284999999999997</v>
      </c>
      <c r="E14">
        <f t="shared" si="0"/>
        <v>10000</v>
      </c>
      <c r="G14">
        <f>SUM($B$2:B14)</f>
        <v>636095</v>
      </c>
      <c r="H14">
        <f>SUM($E$2:E14)</f>
        <v>10000</v>
      </c>
      <c r="J14">
        <v>12</v>
      </c>
      <c r="N14">
        <f t="shared" si="1"/>
        <v>632850</v>
      </c>
    </row>
    <row r="15" spans="1:14" x14ac:dyDescent="0.25">
      <c r="A15" s="1">
        <v>43314</v>
      </c>
      <c r="B15">
        <v>-632250</v>
      </c>
      <c r="C15" s="2">
        <v>0.65160879629629631</v>
      </c>
      <c r="D15" s="3">
        <v>63.225000000000001</v>
      </c>
      <c r="E15">
        <f t="shared" si="0"/>
        <v>-10000</v>
      </c>
      <c r="G15">
        <f>SUM($B$2:B15)</f>
        <v>3845</v>
      </c>
      <c r="H15">
        <f>SUM($E$2:E15)</f>
        <v>0</v>
      </c>
      <c r="I15">
        <f>G15-G13</f>
        <v>600</v>
      </c>
      <c r="J15">
        <v>13</v>
      </c>
      <c r="N15">
        <f t="shared" si="1"/>
        <v>632250</v>
      </c>
    </row>
    <row r="16" spans="1:14" x14ac:dyDescent="0.25">
      <c r="A16" s="1">
        <v>43314</v>
      </c>
      <c r="B16">
        <v>-632475</v>
      </c>
      <c r="C16" s="2">
        <v>0.65442129629629631</v>
      </c>
      <c r="D16" s="3">
        <v>63.247500000000002</v>
      </c>
      <c r="E16">
        <f t="shared" si="0"/>
        <v>-10000</v>
      </c>
      <c r="G16">
        <f>SUM($B$2:B16)</f>
        <v>-628630</v>
      </c>
      <c r="H16">
        <f>SUM($E$2:E16)</f>
        <v>-10000</v>
      </c>
      <c r="J16">
        <v>14</v>
      </c>
      <c r="N16">
        <f t="shared" si="1"/>
        <v>632475</v>
      </c>
    </row>
    <row r="17" spans="1:14" x14ac:dyDescent="0.25">
      <c r="A17" s="1">
        <v>43314</v>
      </c>
      <c r="B17">
        <v>632775</v>
      </c>
      <c r="C17" s="2">
        <v>0.66503472222222226</v>
      </c>
      <c r="D17" s="3">
        <v>63.277500000000003</v>
      </c>
      <c r="E17">
        <f t="shared" si="0"/>
        <v>10000</v>
      </c>
      <c r="G17">
        <f>SUM($B$2:B17)</f>
        <v>4145</v>
      </c>
      <c r="H17">
        <f>SUM($E$2:E17)</f>
        <v>0</v>
      </c>
      <c r="I17">
        <f>G17-G15</f>
        <v>300</v>
      </c>
      <c r="J17">
        <v>15</v>
      </c>
      <c r="N17">
        <f t="shared" si="1"/>
        <v>632775</v>
      </c>
    </row>
    <row r="18" spans="1:14" x14ac:dyDescent="0.25">
      <c r="A18" s="1">
        <v>43314</v>
      </c>
      <c r="B18">
        <v>-632750</v>
      </c>
      <c r="C18" s="2">
        <v>0.66699074074074083</v>
      </c>
      <c r="D18" s="3">
        <v>63.274999999999999</v>
      </c>
      <c r="E18">
        <f t="shared" si="0"/>
        <v>-10000</v>
      </c>
      <c r="G18">
        <f>SUM($B$2:B18)</f>
        <v>-628605</v>
      </c>
      <c r="H18">
        <f>SUM($E$2:E18)</f>
        <v>-10000</v>
      </c>
      <c r="J18">
        <v>16</v>
      </c>
      <c r="N18">
        <f t="shared" si="1"/>
        <v>632750</v>
      </c>
    </row>
    <row r="19" spans="1:14" x14ac:dyDescent="0.25">
      <c r="A19" s="1">
        <v>43314</v>
      </c>
      <c r="B19">
        <v>632525</v>
      </c>
      <c r="C19" s="2">
        <v>0.69024305555555554</v>
      </c>
      <c r="D19" s="3">
        <v>63.252499999999998</v>
      </c>
      <c r="E19">
        <f t="shared" si="0"/>
        <v>10000</v>
      </c>
      <c r="G19">
        <f>SUM($B$2:B19)</f>
        <v>3920</v>
      </c>
      <c r="H19">
        <f>SUM($E$2:E19)</f>
        <v>0</v>
      </c>
      <c r="I19">
        <f>G19-G17</f>
        <v>-225</v>
      </c>
      <c r="J19">
        <v>17</v>
      </c>
      <c r="N19">
        <f t="shared" si="1"/>
        <v>632525</v>
      </c>
    </row>
    <row r="20" spans="1:14" x14ac:dyDescent="0.25">
      <c r="A20" s="1">
        <v>43314</v>
      </c>
      <c r="B20">
        <v>63250</v>
      </c>
      <c r="C20" s="2">
        <v>0.69486111111111104</v>
      </c>
      <c r="D20" s="3">
        <v>63.25</v>
      </c>
      <c r="E20">
        <f t="shared" si="0"/>
        <v>1000</v>
      </c>
      <c r="G20">
        <f>SUM($B$2:B20)</f>
        <v>67170</v>
      </c>
      <c r="H20">
        <f>SUM($E$2:E20)</f>
        <v>1000</v>
      </c>
      <c r="J20">
        <v>18</v>
      </c>
      <c r="N20">
        <f t="shared" si="1"/>
        <v>63250</v>
      </c>
    </row>
    <row r="21" spans="1:14" x14ac:dyDescent="0.25">
      <c r="A21" s="1">
        <v>43314</v>
      </c>
      <c r="B21">
        <v>569250</v>
      </c>
      <c r="C21" s="2">
        <v>0.69486111111111104</v>
      </c>
      <c r="D21" s="3">
        <v>63.25</v>
      </c>
      <c r="E21">
        <f t="shared" si="0"/>
        <v>9000</v>
      </c>
      <c r="G21">
        <f>SUM($B$2:B21)</f>
        <v>636420</v>
      </c>
      <c r="H21">
        <f>SUM($E$2:E21)</f>
        <v>10000</v>
      </c>
      <c r="J21">
        <v>19</v>
      </c>
      <c r="N21">
        <f t="shared" si="1"/>
        <v>569250</v>
      </c>
    </row>
    <row r="22" spans="1:14" x14ac:dyDescent="0.25">
      <c r="A22" s="1">
        <v>43314</v>
      </c>
      <c r="B22">
        <v>-631925</v>
      </c>
      <c r="C22" s="2">
        <v>0.70788194444444441</v>
      </c>
      <c r="D22" s="3">
        <v>63.192500000000003</v>
      </c>
      <c r="E22">
        <f t="shared" si="0"/>
        <v>-10000</v>
      </c>
      <c r="G22">
        <f>SUM($B$2:B22)</f>
        <v>4495</v>
      </c>
      <c r="H22">
        <f>SUM($E$2:E22)</f>
        <v>0</v>
      </c>
      <c r="I22">
        <f>G22-G19</f>
        <v>575</v>
      </c>
      <c r="J22">
        <v>20</v>
      </c>
      <c r="N22">
        <f t="shared" si="1"/>
        <v>631925</v>
      </c>
    </row>
    <row r="23" spans="1:14" x14ac:dyDescent="0.25">
      <c r="A23" s="1">
        <v>43314</v>
      </c>
      <c r="B23">
        <v>252750</v>
      </c>
      <c r="C23" s="2">
        <v>0.70826388888888892</v>
      </c>
      <c r="D23" s="3">
        <v>63.1875</v>
      </c>
      <c r="E23">
        <f t="shared" si="0"/>
        <v>4000</v>
      </c>
      <c r="G23">
        <f>SUM($B$2:B23)</f>
        <v>257245</v>
      </c>
      <c r="H23">
        <f>SUM($E$2:E23)</f>
        <v>4000</v>
      </c>
      <c r="J23">
        <v>21</v>
      </c>
      <c r="N23">
        <f t="shared" si="1"/>
        <v>252750</v>
      </c>
    </row>
    <row r="24" spans="1:14" x14ac:dyDescent="0.25">
      <c r="A24" s="1">
        <v>43314</v>
      </c>
      <c r="B24">
        <v>-252850</v>
      </c>
      <c r="C24" s="2">
        <v>0.70855324074074078</v>
      </c>
      <c r="D24" s="3">
        <v>63.212499999999999</v>
      </c>
      <c r="E24">
        <f t="shared" si="0"/>
        <v>-4000</v>
      </c>
      <c r="G24">
        <f>SUM($B$2:B24)</f>
        <v>4395</v>
      </c>
      <c r="H24">
        <f>SUM($E$2:E24)</f>
        <v>0</v>
      </c>
      <c r="I24">
        <f>G24-G22</f>
        <v>-100</v>
      </c>
      <c r="J24">
        <v>22</v>
      </c>
      <c r="N24">
        <f t="shared" si="1"/>
        <v>252850</v>
      </c>
    </row>
    <row r="25" spans="1:14" x14ac:dyDescent="0.25">
      <c r="A25" s="1">
        <v>43314</v>
      </c>
      <c r="B25">
        <v>-632050</v>
      </c>
      <c r="C25" s="2">
        <v>0.70967592592592599</v>
      </c>
      <c r="D25" s="3">
        <v>63.204999999999998</v>
      </c>
      <c r="E25">
        <f t="shared" si="0"/>
        <v>-10000</v>
      </c>
      <c r="G25">
        <f>SUM($B$2:B25)</f>
        <v>-627655</v>
      </c>
      <c r="H25">
        <f>SUM($E$2:E25)</f>
        <v>-10000</v>
      </c>
      <c r="J25">
        <v>23</v>
      </c>
      <c r="N25">
        <f t="shared" si="1"/>
        <v>632050</v>
      </c>
    </row>
    <row r="26" spans="1:14" x14ac:dyDescent="0.25">
      <c r="A26" s="1">
        <v>43314</v>
      </c>
      <c r="B26">
        <v>632225</v>
      </c>
      <c r="C26" s="2">
        <v>0.7295949074074074</v>
      </c>
      <c r="D26" s="3">
        <v>63.222499999999997</v>
      </c>
      <c r="E26">
        <f t="shared" si="0"/>
        <v>10000</v>
      </c>
      <c r="G26">
        <f>SUM($B$2:B26)</f>
        <v>4570</v>
      </c>
      <c r="H26">
        <f>SUM($E$2:E26)</f>
        <v>0</v>
      </c>
      <c r="I26">
        <f>G26-G24</f>
        <v>175</v>
      </c>
      <c r="J26">
        <v>24</v>
      </c>
      <c r="N26">
        <f t="shared" si="1"/>
        <v>632225</v>
      </c>
    </row>
    <row r="27" spans="1:14" x14ac:dyDescent="0.25">
      <c r="A27" s="1">
        <v>43314</v>
      </c>
      <c r="B27">
        <v>632175</v>
      </c>
      <c r="C27" s="2">
        <v>0.73043981481481479</v>
      </c>
      <c r="D27" s="3">
        <v>63.217500000000001</v>
      </c>
      <c r="E27">
        <f t="shared" si="0"/>
        <v>10000</v>
      </c>
      <c r="G27">
        <f>SUM($B$2:B27)</f>
        <v>636745</v>
      </c>
      <c r="H27">
        <f>SUM($E$2:E27)</f>
        <v>10000</v>
      </c>
      <c r="J27">
        <v>25</v>
      </c>
      <c r="N27">
        <f t="shared" si="1"/>
        <v>632175</v>
      </c>
    </row>
    <row r="28" spans="1:14" x14ac:dyDescent="0.25">
      <c r="A28" s="1">
        <v>43314</v>
      </c>
      <c r="B28">
        <v>-632475</v>
      </c>
      <c r="C28" s="2">
        <v>0.73510416666666656</v>
      </c>
      <c r="D28" s="3">
        <v>63.247500000000002</v>
      </c>
      <c r="E28">
        <f t="shared" si="0"/>
        <v>-10000</v>
      </c>
      <c r="G28">
        <f>SUM($B$2:B28)</f>
        <v>4270</v>
      </c>
      <c r="H28">
        <f>SUM($E$2:E28)</f>
        <v>0</v>
      </c>
      <c r="I28">
        <f>G28-G26</f>
        <v>-300</v>
      </c>
      <c r="J28">
        <v>26</v>
      </c>
      <c r="N28">
        <f t="shared" si="1"/>
        <v>632475</v>
      </c>
    </row>
    <row r="29" spans="1:14" x14ac:dyDescent="0.25">
      <c r="A29" s="1">
        <v>43314</v>
      </c>
      <c r="B29">
        <v>632375</v>
      </c>
      <c r="C29" s="2">
        <v>0.73537037037037034</v>
      </c>
      <c r="D29" s="3">
        <v>63.237499999999997</v>
      </c>
      <c r="E29">
        <f t="shared" si="0"/>
        <v>10000</v>
      </c>
      <c r="G29">
        <f>SUM($B$2:B29)</f>
        <v>636645</v>
      </c>
      <c r="H29">
        <f>SUM($E$2:E29)</f>
        <v>10000</v>
      </c>
      <c r="J29">
        <v>27</v>
      </c>
      <c r="N29">
        <f t="shared" si="1"/>
        <v>632375</v>
      </c>
    </row>
    <row r="30" spans="1:14" x14ac:dyDescent="0.25">
      <c r="A30" s="1">
        <v>43314</v>
      </c>
      <c r="B30">
        <v>-631900</v>
      </c>
      <c r="C30" s="2">
        <v>0.74182870370370368</v>
      </c>
      <c r="D30" s="3">
        <v>63.19</v>
      </c>
      <c r="E30">
        <f t="shared" si="0"/>
        <v>-10000</v>
      </c>
      <c r="G30">
        <f>SUM($B$2:B30)</f>
        <v>4745</v>
      </c>
      <c r="H30">
        <f>SUM($E$2:E30)</f>
        <v>0</v>
      </c>
      <c r="I30">
        <f>G30-G28</f>
        <v>475</v>
      </c>
      <c r="J30">
        <v>28</v>
      </c>
      <c r="N30">
        <f t="shared" si="1"/>
        <v>631900</v>
      </c>
    </row>
    <row r="31" spans="1:14" x14ac:dyDescent="0.25">
      <c r="A31" s="1">
        <v>43314</v>
      </c>
      <c r="B31">
        <v>442452.5</v>
      </c>
      <c r="C31" s="2">
        <v>0.74306712962962962</v>
      </c>
      <c r="D31" s="3">
        <v>63.207500000000003</v>
      </c>
      <c r="E31">
        <f t="shared" si="0"/>
        <v>7000</v>
      </c>
      <c r="G31">
        <f>SUM($B$2:B31)</f>
        <v>447197.5</v>
      </c>
      <c r="H31">
        <f>SUM($E$2:E31)</f>
        <v>7000</v>
      </c>
      <c r="J31">
        <v>29</v>
      </c>
      <c r="N31">
        <f t="shared" si="1"/>
        <v>442452.5</v>
      </c>
    </row>
    <row r="32" spans="1:14" x14ac:dyDescent="0.25">
      <c r="A32" s="1">
        <v>43314</v>
      </c>
      <c r="B32">
        <v>189630</v>
      </c>
      <c r="C32" s="2">
        <v>0.74306712962962962</v>
      </c>
      <c r="D32" s="3">
        <v>63.21</v>
      </c>
      <c r="E32">
        <f t="shared" si="0"/>
        <v>3000</v>
      </c>
      <c r="G32">
        <f>SUM($B$2:B32)</f>
        <v>636827.5</v>
      </c>
      <c r="H32">
        <f>SUM($E$2:E32)</f>
        <v>10000</v>
      </c>
      <c r="J32">
        <v>30</v>
      </c>
      <c r="N32">
        <f t="shared" si="1"/>
        <v>189630</v>
      </c>
    </row>
    <row r="33" spans="1:18" x14ac:dyDescent="0.25">
      <c r="A33" s="1">
        <v>43314</v>
      </c>
      <c r="B33">
        <v>632150</v>
      </c>
      <c r="C33" s="2">
        <v>0.74424768518518514</v>
      </c>
      <c r="D33" s="3">
        <v>63.215000000000003</v>
      </c>
      <c r="E33">
        <f t="shared" si="0"/>
        <v>10000</v>
      </c>
      <c r="G33">
        <f>SUM($B$2:B33)</f>
        <v>1268977.5</v>
      </c>
      <c r="H33">
        <f>SUM($E$2:E33)</f>
        <v>20000</v>
      </c>
      <c r="J33">
        <v>31</v>
      </c>
      <c r="N33">
        <f t="shared" si="1"/>
        <v>632150</v>
      </c>
    </row>
    <row r="34" spans="1:18" x14ac:dyDescent="0.25">
      <c r="A34" s="1">
        <v>43314</v>
      </c>
      <c r="B34">
        <v>-1267950</v>
      </c>
      <c r="C34" s="2">
        <v>0.75167824074074074</v>
      </c>
      <c r="D34" s="3">
        <v>63.397500000000001</v>
      </c>
      <c r="E34">
        <f t="shared" si="0"/>
        <v>-20000</v>
      </c>
      <c r="G34">
        <f>SUM($B$2:B34)</f>
        <v>1027.5</v>
      </c>
      <c r="H34">
        <f>SUM($E$2:E34)</f>
        <v>0</v>
      </c>
      <c r="I34">
        <f>G34-G30</f>
        <v>-3717.5</v>
      </c>
      <c r="J34">
        <v>32</v>
      </c>
      <c r="N34">
        <f t="shared" si="1"/>
        <v>1267950</v>
      </c>
    </row>
    <row r="35" spans="1:18" x14ac:dyDescent="0.25">
      <c r="A35" s="1">
        <v>43314</v>
      </c>
      <c r="B35">
        <v>1267250</v>
      </c>
      <c r="C35" s="2">
        <v>0.75391203703703702</v>
      </c>
      <c r="D35" s="3">
        <v>63.362499999999997</v>
      </c>
      <c r="E35">
        <f t="shared" si="0"/>
        <v>20000</v>
      </c>
      <c r="G35">
        <f>SUM($B$2:B35)</f>
        <v>1268277.5</v>
      </c>
      <c r="H35">
        <f>SUM($E$2:E35)</f>
        <v>20000</v>
      </c>
      <c r="J35">
        <v>33</v>
      </c>
      <c r="N35">
        <f t="shared" si="1"/>
        <v>1267250</v>
      </c>
    </row>
    <row r="36" spans="1:18" x14ac:dyDescent="0.25">
      <c r="A36" s="1">
        <v>43314</v>
      </c>
      <c r="B36">
        <v>-1269000</v>
      </c>
      <c r="C36" s="2">
        <v>0.75547453703703704</v>
      </c>
      <c r="D36" s="3">
        <v>63.45</v>
      </c>
      <c r="E36">
        <f t="shared" si="0"/>
        <v>-20000</v>
      </c>
      <c r="G36">
        <f>SUM($B$2:B36)</f>
        <v>-722.5</v>
      </c>
      <c r="H36">
        <f>SUM($E$2:E36)</f>
        <v>0</v>
      </c>
      <c r="I36">
        <f>G36-G34</f>
        <v>-1750</v>
      </c>
      <c r="J36">
        <v>34</v>
      </c>
      <c r="N36">
        <f t="shared" si="1"/>
        <v>1269000</v>
      </c>
    </row>
    <row r="37" spans="1:18" x14ac:dyDescent="0.25">
      <c r="A37" s="1">
        <v>43314</v>
      </c>
      <c r="B37">
        <v>1269900</v>
      </c>
      <c r="C37" s="2">
        <v>0.76118055555555564</v>
      </c>
      <c r="D37" s="3">
        <v>63.494999999999997</v>
      </c>
      <c r="E37">
        <f t="shared" si="0"/>
        <v>20000</v>
      </c>
      <c r="G37">
        <f>SUM($B$2:B37)</f>
        <v>1269177.5</v>
      </c>
      <c r="H37">
        <f>SUM($E$2:E37)</f>
        <v>20000</v>
      </c>
      <c r="J37">
        <v>35</v>
      </c>
      <c r="N37">
        <f t="shared" si="1"/>
        <v>1269900</v>
      </c>
    </row>
    <row r="38" spans="1:18" x14ac:dyDescent="0.25">
      <c r="A38" s="1">
        <v>43314</v>
      </c>
      <c r="B38">
        <v>-634625</v>
      </c>
      <c r="C38" s="2">
        <v>0.76790509259259254</v>
      </c>
      <c r="D38" s="3">
        <v>63.462499999999999</v>
      </c>
      <c r="E38">
        <f t="shared" si="0"/>
        <v>-10000</v>
      </c>
      <c r="G38">
        <f>SUM($B$2:B38)</f>
        <v>634552.5</v>
      </c>
      <c r="H38">
        <f>SUM($E$2:E38)</f>
        <v>10000</v>
      </c>
      <c r="J38">
        <v>36</v>
      </c>
      <c r="N38">
        <f t="shared" si="1"/>
        <v>634625</v>
      </c>
    </row>
    <row r="39" spans="1:18" x14ac:dyDescent="0.25">
      <c r="A39" s="1">
        <v>43314</v>
      </c>
      <c r="B39">
        <v>-634625</v>
      </c>
      <c r="C39" s="2">
        <v>0.76792824074074073</v>
      </c>
      <c r="D39" s="3">
        <v>63.462499999999999</v>
      </c>
      <c r="E39">
        <f t="shared" si="0"/>
        <v>-10000</v>
      </c>
      <c r="G39">
        <f>SUM($B$2:B39)</f>
        <v>-72.5</v>
      </c>
      <c r="H39">
        <f>SUM($E$2:E39)</f>
        <v>0</v>
      </c>
      <c r="I39">
        <f>G39-G36</f>
        <v>650</v>
      </c>
      <c r="J39">
        <v>37</v>
      </c>
      <c r="N39">
        <f t="shared" si="1"/>
        <v>634625</v>
      </c>
    </row>
    <row r="40" spans="1:18" x14ac:dyDescent="0.25">
      <c r="A40" s="1">
        <v>43314</v>
      </c>
      <c r="B40">
        <v>254070</v>
      </c>
      <c r="C40" s="2">
        <v>0.77012731481481478</v>
      </c>
      <c r="D40" s="3">
        <v>63.517499999999998</v>
      </c>
      <c r="E40">
        <f t="shared" si="0"/>
        <v>4000</v>
      </c>
      <c r="G40">
        <f>SUM($B$2:B40)</f>
        <v>253997.5</v>
      </c>
      <c r="H40">
        <f>SUM($E$2:E40)</f>
        <v>4000</v>
      </c>
      <c r="J40">
        <v>38</v>
      </c>
      <c r="N40">
        <f t="shared" si="1"/>
        <v>254070</v>
      </c>
    </row>
    <row r="41" spans="1:18" x14ac:dyDescent="0.25">
      <c r="A41" s="1">
        <v>43314</v>
      </c>
      <c r="B41">
        <v>-253860</v>
      </c>
      <c r="C41" s="2">
        <v>0.77375000000000005</v>
      </c>
      <c r="D41" s="3">
        <v>63.465000000000003</v>
      </c>
      <c r="E41">
        <f t="shared" si="0"/>
        <v>-4000</v>
      </c>
      <c r="G41">
        <f>SUM($B$2:B41)</f>
        <v>137.5</v>
      </c>
      <c r="H41">
        <f>SUM($E$2:E41)</f>
        <v>0</v>
      </c>
      <c r="I41">
        <f>G41-G39</f>
        <v>210</v>
      </c>
      <c r="J41">
        <v>39</v>
      </c>
      <c r="N41">
        <f t="shared" si="1"/>
        <v>253860</v>
      </c>
      <c r="P41" s="19" t="s">
        <v>4</v>
      </c>
      <c r="Q41" s="19"/>
      <c r="R41" t="s">
        <v>5</v>
      </c>
    </row>
    <row r="42" spans="1:18" x14ac:dyDescent="0.25">
      <c r="A42" s="1">
        <v>43314</v>
      </c>
      <c r="B42">
        <v>253950</v>
      </c>
      <c r="C42" s="2">
        <v>0.77768518518518526</v>
      </c>
      <c r="D42" s="3">
        <v>63.487499999999997</v>
      </c>
      <c r="E42">
        <f t="shared" si="0"/>
        <v>4000</v>
      </c>
      <c r="G42">
        <f>SUM($B$2:B42)</f>
        <v>254087.5</v>
      </c>
      <c r="H42">
        <f>SUM($E$2:E42)</f>
        <v>4000</v>
      </c>
      <c r="J42">
        <v>40</v>
      </c>
      <c r="N42">
        <f t="shared" si="1"/>
        <v>253950</v>
      </c>
      <c r="O42">
        <f>SUM(N3:N43)</f>
        <v>22274577.5</v>
      </c>
      <c r="P42" s="16">
        <f>O42*0.01*0.0055</f>
        <v>1225.1017624999999</v>
      </c>
      <c r="R42">
        <f>SUM(I3:I43)</f>
        <v>-2.5</v>
      </c>
    </row>
    <row r="43" spans="1:18" x14ac:dyDescent="0.25">
      <c r="A43" s="8">
        <v>43314</v>
      </c>
      <c r="B43" s="9">
        <v>-254090</v>
      </c>
      <c r="C43" s="10">
        <v>0.77806712962962965</v>
      </c>
      <c r="D43" s="11">
        <v>63.522500000000001</v>
      </c>
      <c r="E43" s="9">
        <f t="shared" si="0"/>
        <v>-4000</v>
      </c>
      <c r="F43" s="9"/>
      <c r="G43" s="9">
        <f>SUM($B$2:B43)</f>
        <v>-2.5</v>
      </c>
      <c r="H43" s="9">
        <f>SUM($E$2:E43)</f>
        <v>0</v>
      </c>
      <c r="I43" s="9">
        <f>G43-G41</f>
        <v>-140</v>
      </c>
      <c r="J43" s="9">
        <v>41</v>
      </c>
      <c r="K43" s="9"/>
      <c r="L43" s="9"/>
      <c r="M43" s="9"/>
      <c r="N43" s="9">
        <f t="shared" si="1"/>
        <v>254090</v>
      </c>
    </row>
    <row r="44" spans="1:18" x14ac:dyDescent="0.25">
      <c r="A44" s="4">
        <v>43315</v>
      </c>
      <c r="B44" s="5">
        <v>-254080</v>
      </c>
      <c r="C44" s="6">
        <v>0.50340277777777775</v>
      </c>
      <c r="D44" s="7">
        <v>63.52</v>
      </c>
      <c r="E44" s="5">
        <f t="shared" si="0"/>
        <v>-4000</v>
      </c>
      <c r="F44" s="5"/>
      <c r="G44" s="5">
        <f>SUM($B$2:B44)</f>
        <v>-254082.5</v>
      </c>
      <c r="H44" s="5">
        <f>SUM($E$2:E44)</f>
        <v>-4000</v>
      </c>
      <c r="I44" s="5"/>
      <c r="J44" s="5">
        <v>1</v>
      </c>
      <c r="K44" s="5"/>
      <c r="L44" s="5"/>
      <c r="M44" s="5"/>
      <c r="N44" s="5">
        <f t="shared" si="1"/>
        <v>254080</v>
      </c>
    </row>
    <row r="45" spans="1:18" x14ac:dyDescent="0.25">
      <c r="A45" s="1">
        <v>43315</v>
      </c>
      <c r="B45">
        <v>254090</v>
      </c>
      <c r="C45" s="2">
        <v>0.50483796296296302</v>
      </c>
      <c r="D45" s="3">
        <v>63.522500000000001</v>
      </c>
      <c r="E45">
        <f t="shared" si="0"/>
        <v>4000</v>
      </c>
      <c r="G45">
        <f>SUM($B$2:B45)</f>
        <v>7.5</v>
      </c>
      <c r="H45">
        <f>SUM($E$2:E45)</f>
        <v>0</v>
      </c>
      <c r="I45">
        <f>G45-G43</f>
        <v>10</v>
      </c>
      <c r="J45">
        <v>2</v>
      </c>
      <c r="N45">
        <f t="shared" si="1"/>
        <v>254090</v>
      </c>
    </row>
    <row r="46" spans="1:18" x14ac:dyDescent="0.25">
      <c r="A46" s="1">
        <v>43315</v>
      </c>
      <c r="B46">
        <v>-317637.5</v>
      </c>
      <c r="C46" s="2">
        <v>0.50543981481481481</v>
      </c>
      <c r="D46" s="3">
        <v>63.527500000000003</v>
      </c>
      <c r="E46">
        <f t="shared" si="0"/>
        <v>-5000</v>
      </c>
      <c r="G46">
        <f>SUM($B$2:B46)</f>
        <v>-317630</v>
      </c>
      <c r="H46">
        <f>SUM($E$2:E46)</f>
        <v>-5000</v>
      </c>
      <c r="J46">
        <v>3</v>
      </c>
      <c r="N46">
        <f t="shared" si="1"/>
        <v>317637.5</v>
      </c>
    </row>
    <row r="47" spans="1:18" x14ac:dyDescent="0.25">
      <c r="A47" s="1">
        <v>43315</v>
      </c>
      <c r="B47">
        <v>-253980</v>
      </c>
      <c r="C47" s="2">
        <v>0.50650462962962961</v>
      </c>
      <c r="D47" s="3">
        <v>63.494999999999997</v>
      </c>
      <c r="E47">
        <f t="shared" si="0"/>
        <v>-4000</v>
      </c>
      <c r="G47">
        <f>SUM($B$2:B47)</f>
        <v>-571610</v>
      </c>
      <c r="H47">
        <f>SUM($E$2:E47)</f>
        <v>-9000</v>
      </c>
      <c r="J47">
        <v>4</v>
      </c>
      <c r="N47">
        <f t="shared" si="1"/>
        <v>253980</v>
      </c>
    </row>
    <row r="48" spans="1:18" x14ac:dyDescent="0.25">
      <c r="A48" s="1">
        <v>43315</v>
      </c>
      <c r="B48">
        <v>507920</v>
      </c>
      <c r="C48" s="2">
        <v>0.50690972222222219</v>
      </c>
      <c r="D48" s="3">
        <v>63.49</v>
      </c>
      <c r="E48">
        <f t="shared" si="0"/>
        <v>8000</v>
      </c>
      <c r="G48">
        <f>SUM($B$2:B48)</f>
        <v>-63690</v>
      </c>
      <c r="H48">
        <f>SUM($E$2:E48)</f>
        <v>-1000</v>
      </c>
      <c r="J48">
        <v>5</v>
      </c>
      <c r="N48">
        <f t="shared" si="1"/>
        <v>507920</v>
      </c>
    </row>
    <row r="49" spans="1:20" x14ac:dyDescent="0.25">
      <c r="A49" s="1">
        <v>43315</v>
      </c>
      <c r="B49">
        <v>63420</v>
      </c>
      <c r="C49" s="2">
        <v>0.52629629629629626</v>
      </c>
      <c r="D49" s="3">
        <v>63.42</v>
      </c>
      <c r="E49">
        <f t="shared" si="0"/>
        <v>1000</v>
      </c>
      <c r="G49">
        <f>SUM($B$2:B49)</f>
        <v>-270</v>
      </c>
      <c r="H49">
        <f>SUM($E$2:E49)</f>
        <v>0</v>
      </c>
      <c r="I49">
        <f>G49-G45</f>
        <v>-277.5</v>
      </c>
      <c r="J49">
        <v>6</v>
      </c>
      <c r="N49">
        <f t="shared" si="1"/>
        <v>63420</v>
      </c>
    </row>
    <row r="50" spans="1:20" x14ac:dyDescent="0.25">
      <c r="A50" s="1">
        <v>43315</v>
      </c>
      <c r="B50">
        <v>-253760</v>
      </c>
      <c r="C50" s="2">
        <v>0.60825231481481479</v>
      </c>
      <c r="D50" s="3">
        <v>63.44</v>
      </c>
      <c r="E50">
        <f t="shared" si="0"/>
        <v>-4000</v>
      </c>
      <c r="G50">
        <f>SUM($B$2:B50)</f>
        <v>-254030</v>
      </c>
      <c r="H50">
        <f>SUM($E$2:E50)</f>
        <v>-4000</v>
      </c>
      <c r="J50">
        <v>7</v>
      </c>
      <c r="L50" s="2"/>
      <c r="N50">
        <f t="shared" si="1"/>
        <v>253760</v>
      </c>
      <c r="S50">
        <v>8</v>
      </c>
    </row>
    <row r="51" spans="1:20" x14ac:dyDescent="0.25">
      <c r="A51" s="1">
        <v>43315</v>
      </c>
      <c r="B51">
        <v>253700</v>
      </c>
      <c r="C51" s="2">
        <v>0.62422453703703706</v>
      </c>
      <c r="D51" s="3">
        <v>63.424999999999997</v>
      </c>
      <c r="E51">
        <f t="shared" si="0"/>
        <v>4000</v>
      </c>
      <c r="G51">
        <f>SUM($B$2:B51)</f>
        <v>-330</v>
      </c>
      <c r="H51">
        <f>SUM($E$2:E51)</f>
        <v>0</v>
      </c>
      <c r="I51">
        <f>G51-G49</f>
        <v>-60</v>
      </c>
      <c r="J51">
        <v>8</v>
      </c>
      <c r="L51" s="2"/>
      <c r="N51">
        <f t="shared" si="1"/>
        <v>253700</v>
      </c>
      <c r="S51">
        <v>9</v>
      </c>
    </row>
    <row r="52" spans="1:20" x14ac:dyDescent="0.25">
      <c r="A52" s="1">
        <v>43315</v>
      </c>
      <c r="B52">
        <v>252930</v>
      </c>
      <c r="C52" s="2">
        <v>0.64672453703703703</v>
      </c>
      <c r="D52" s="3">
        <v>63.232500000000002</v>
      </c>
      <c r="E52">
        <f t="shared" si="0"/>
        <v>4000</v>
      </c>
      <c r="G52">
        <f>SUM($B$2:B52)</f>
        <v>252600</v>
      </c>
      <c r="H52">
        <f>SUM($E$2:E52)</f>
        <v>4000</v>
      </c>
      <c r="J52">
        <v>9</v>
      </c>
      <c r="N52">
        <f t="shared" si="1"/>
        <v>252930</v>
      </c>
    </row>
    <row r="53" spans="1:20" x14ac:dyDescent="0.25">
      <c r="A53" s="1">
        <v>43315</v>
      </c>
      <c r="B53">
        <v>252970</v>
      </c>
      <c r="C53" s="2">
        <v>0.64819444444444441</v>
      </c>
      <c r="D53" s="3">
        <v>63.2425</v>
      </c>
      <c r="E53">
        <f t="shared" si="0"/>
        <v>4000</v>
      </c>
      <c r="G53">
        <f>SUM($B$2:B53)</f>
        <v>505570</v>
      </c>
      <c r="H53">
        <f>SUM($E$2:E53)</f>
        <v>8000</v>
      </c>
      <c r="J53">
        <v>10</v>
      </c>
      <c r="K53" s="1"/>
      <c r="M53" s="2"/>
      <c r="N53">
        <f t="shared" si="1"/>
        <v>252970</v>
      </c>
      <c r="T53">
        <v>11</v>
      </c>
    </row>
    <row r="54" spans="1:20" x14ac:dyDescent="0.25">
      <c r="A54" s="1">
        <v>43315</v>
      </c>
      <c r="B54">
        <v>-506540</v>
      </c>
      <c r="C54" s="2">
        <v>0.66263888888888889</v>
      </c>
      <c r="D54" s="3">
        <v>63.317500000000003</v>
      </c>
      <c r="E54">
        <f t="shared" si="0"/>
        <v>-8000</v>
      </c>
      <c r="G54">
        <f>SUM($B$2:B54)</f>
        <v>-970</v>
      </c>
      <c r="H54">
        <f>SUM($E$2:E54)</f>
        <v>0</v>
      </c>
      <c r="I54">
        <f>G54-G51</f>
        <v>-640</v>
      </c>
      <c r="J54">
        <v>11</v>
      </c>
      <c r="N54">
        <f t="shared" si="1"/>
        <v>506540</v>
      </c>
    </row>
    <row r="55" spans="1:20" x14ac:dyDescent="0.25">
      <c r="A55" s="1">
        <v>43315</v>
      </c>
      <c r="B55">
        <v>253240</v>
      </c>
      <c r="C55" s="2">
        <v>0.66341435185185182</v>
      </c>
      <c r="D55" s="3">
        <v>63.31</v>
      </c>
      <c r="E55">
        <f t="shared" si="0"/>
        <v>4000</v>
      </c>
      <c r="G55">
        <f>SUM($B$2:B55)</f>
        <v>252270</v>
      </c>
      <c r="H55">
        <f>SUM($E$2:E55)</f>
        <v>4000</v>
      </c>
      <c r="J55">
        <v>12</v>
      </c>
      <c r="N55">
        <f t="shared" si="1"/>
        <v>253240</v>
      </c>
    </row>
    <row r="56" spans="1:20" x14ac:dyDescent="0.25">
      <c r="A56" s="1">
        <v>43315</v>
      </c>
      <c r="B56">
        <v>-253210</v>
      </c>
      <c r="C56" s="2">
        <v>0.67571759259259256</v>
      </c>
      <c r="D56" s="3">
        <v>63.302500000000002</v>
      </c>
      <c r="E56">
        <f t="shared" si="0"/>
        <v>-4000</v>
      </c>
      <c r="G56">
        <f>SUM($B$2:B56)</f>
        <v>-940</v>
      </c>
      <c r="H56">
        <f>SUM($E$2:E56)</f>
        <v>0</v>
      </c>
      <c r="I56">
        <f>G56-G54</f>
        <v>30</v>
      </c>
      <c r="J56">
        <v>13</v>
      </c>
      <c r="N56">
        <f t="shared" si="1"/>
        <v>253210</v>
      </c>
    </row>
    <row r="57" spans="1:20" x14ac:dyDescent="0.25">
      <c r="A57" s="1">
        <v>43315</v>
      </c>
      <c r="B57">
        <v>-63252.5</v>
      </c>
      <c r="C57" s="2">
        <v>0.84050925925925923</v>
      </c>
      <c r="D57" s="3">
        <v>63.252499999999998</v>
      </c>
      <c r="E57">
        <f t="shared" si="0"/>
        <v>-1000</v>
      </c>
      <c r="G57">
        <f>SUM($B$2:B57)</f>
        <v>-64192.5</v>
      </c>
      <c r="H57">
        <f>SUM($E$2:E57)</f>
        <v>-1000</v>
      </c>
      <c r="J57">
        <v>14</v>
      </c>
      <c r="N57">
        <f t="shared" si="1"/>
        <v>63252.5</v>
      </c>
    </row>
    <row r="58" spans="1:20" x14ac:dyDescent="0.25">
      <c r="A58" s="1">
        <v>43315</v>
      </c>
      <c r="B58">
        <v>63247.5</v>
      </c>
      <c r="C58" s="2">
        <v>0.84341435185185187</v>
      </c>
      <c r="D58" s="3">
        <v>63.247500000000002</v>
      </c>
      <c r="E58">
        <f t="shared" si="0"/>
        <v>1000</v>
      </c>
      <c r="G58">
        <f>SUM($B$2:B58)</f>
        <v>-945</v>
      </c>
      <c r="H58">
        <f>SUM($E$2:E58)</f>
        <v>0</v>
      </c>
      <c r="I58">
        <f>G58-G56</f>
        <v>-5</v>
      </c>
      <c r="J58">
        <v>15</v>
      </c>
      <c r="N58">
        <f t="shared" si="1"/>
        <v>63247.5</v>
      </c>
    </row>
    <row r="59" spans="1:20" x14ac:dyDescent="0.25">
      <c r="A59" s="1">
        <v>43315</v>
      </c>
      <c r="B59">
        <v>63245</v>
      </c>
      <c r="C59" s="2">
        <v>0.85856481481481473</v>
      </c>
      <c r="D59" s="3">
        <v>63.244999999999997</v>
      </c>
      <c r="E59">
        <f t="shared" si="0"/>
        <v>1000</v>
      </c>
      <c r="G59">
        <f>SUM($B$2:B59)</f>
        <v>62300</v>
      </c>
      <c r="H59">
        <f>SUM($E$2:E59)</f>
        <v>1000</v>
      </c>
      <c r="J59">
        <v>16</v>
      </c>
      <c r="N59">
        <f t="shared" si="1"/>
        <v>63245</v>
      </c>
    </row>
    <row r="60" spans="1:20" x14ac:dyDescent="0.25">
      <c r="A60" s="1">
        <v>43315</v>
      </c>
      <c r="B60">
        <v>-63245</v>
      </c>
      <c r="C60" s="2">
        <v>0.86082175925925919</v>
      </c>
      <c r="D60" s="3">
        <v>63.244999999999997</v>
      </c>
      <c r="E60">
        <f t="shared" si="0"/>
        <v>-1000</v>
      </c>
      <c r="G60">
        <f>SUM($B$2:B60)</f>
        <v>-945</v>
      </c>
      <c r="H60">
        <f>SUM($E$2:E60)</f>
        <v>0</v>
      </c>
      <c r="I60">
        <f>G60-G58</f>
        <v>0</v>
      </c>
      <c r="J60">
        <v>17</v>
      </c>
      <c r="N60">
        <f t="shared" si="1"/>
        <v>63245</v>
      </c>
      <c r="O60">
        <f>SUM(N2:N60)</f>
        <v>26454125</v>
      </c>
      <c r="P60">
        <f>O60*L2</f>
        <v>1454.9768750000001</v>
      </c>
    </row>
    <row r="63" spans="1:20" x14ac:dyDescent="0.25">
      <c r="I63">
        <f>SUM(I2:I60)</f>
        <v>-945</v>
      </c>
    </row>
  </sheetData>
  <mergeCells count="1">
    <mergeCell ref="P41:Q4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L2" sqref="L2"/>
    </sheetView>
  </sheetViews>
  <sheetFormatPr defaultRowHeight="15" x14ac:dyDescent="0.25"/>
  <cols>
    <col min="1" max="1" width="20.28515625" customWidth="1"/>
    <col min="3" max="3" width="9.140625" style="17"/>
    <col min="6" max="6" width="22.7109375" customWidth="1"/>
    <col min="7" max="7" width="26.42578125" customWidth="1"/>
    <col min="10" max="10" width="9.140625" style="17"/>
    <col min="11" max="11" width="14.42578125" customWidth="1"/>
    <col min="12" max="12" width="14" customWidth="1"/>
  </cols>
  <sheetData>
    <row r="1" spans="1:12" x14ac:dyDescent="0.25">
      <c r="A1" t="s">
        <v>8</v>
      </c>
      <c r="C1" s="17" t="s">
        <v>0</v>
      </c>
      <c r="F1" t="s">
        <v>6</v>
      </c>
      <c r="G1" t="s">
        <v>6</v>
      </c>
      <c r="H1" t="s">
        <v>11</v>
      </c>
      <c r="J1" s="17" t="s">
        <v>12</v>
      </c>
      <c r="K1" s="23" t="s">
        <v>0</v>
      </c>
      <c r="L1" s="23" t="s">
        <v>12</v>
      </c>
    </row>
    <row r="2" spans="1:12" x14ac:dyDescent="0.25">
      <c r="A2" s="8">
        <v>43314</v>
      </c>
      <c r="B2" s="9">
        <v>189240</v>
      </c>
      <c r="C2" s="18">
        <v>0.45837962962962964</v>
      </c>
      <c r="D2" s="11">
        <v>63.08</v>
      </c>
      <c r="E2">
        <f>B2/D2</f>
        <v>3000</v>
      </c>
      <c r="F2">
        <f>ABS(B2)</f>
        <v>189240</v>
      </c>
      <c r="G2">
        <f>ABS(E2)</f>
        <v>3000</v>
      </c>
      <c r="H2">
        <f>-249080+B2</f>
        <v>-59840</v>
      </c>
      <c r="I2">
        <f>SUM(E2)-4000</f>
        <v>-1000</v>
      </c>
      <c r="J2" s="20" t="b">
        <f>IF(I2=0,H2)</f>
        <v>0</v>
      </c>
      <c r="K2" s="22">
        <f>IFERROR(INDEX($C$2:$C$42,MATCH(L2,$J$2:$J$42,)),"")</f>
        <v>0.45837962962962964</v>
      </c>
      <c r="L2" s="21">
        <f t="array" ref="L2">IFERROR(INDEX($J$2:$J$42,SMALL(IF($J$2:$J$42&lt;&gt;FALSE,ROW($A$1:$A$41)),ROW(A1))),"")</f>
        <v>3240</v>
      </c>
    </row>
    <row r="3" spans="1:12" x14ac:dyDescent="0.25">
      <c r="A3" s="1">
        <v>43314</v>
      </c>
      <c r="B3">
        <v>63080</v>
      </c>
      <c r="C3" s="18">
        <v>0.45837962962962964</v>
      </c>
      <c r="D3" s="3">
        <v>63.08</v>
      </c>
      <c r="E3">
        <f t="shared" ref="E3:E42" si="0">B3/D3</f>
        <v>1000</v>
      </c>
      <c r="F3">
        <f t="shared" ref="F3:F42" si="1">ABS(B3)</f>
        <v>63080</v>
      </c>
      <c r="G3">
        <f t="shared" ref="G3:G42" si="2">ABS(E3)</f>
        <v>1000</v>
      </c>
      <c r="H3">
        <f>SUM($B$2:B3)-249080</f>
        <v>3240</v>
      </c>
      <c r="I3">
        <f>SUM($E$2:E3)-4000</f>
        <v>0</v>
      </c>
      <c r="J3" s="17">
        <f>IF(I3=0,H3)</f>
        <v>3240</v>
      </c>
      <c r="K3" s="22">
        <f t="shared" ref="K3:K42" si="3">IFERROR(INDEX($C$2:$C$42,MATCH(L3,$J$2:$J$42,)),"")</f>
        <v>0.46469907407407413</v>
      </c>
      <c r="L3" s="21">
        <f t="array" ref="L3">IFERROR(INDEX($J$2:$J$42,SMALL(IF($J$2:$J$42&lt;&gt;FALSE,ROW($A$1:$A$41)),ROW(A2))),"")</f>
        <v>3200</v>
      </c>
    </row>
    <row r="4" spans="1:12" x14ac:dyDescent="0.25">
      <c r="A4" s="1">
        <v>43314</v>
      </c>
      <c r="B4">
        <v>-252680</v>
      </c>
      <c r="C4" s="18">
        <v>0.46031249999999996</v>
      </c>
      <c r="D4" s="3">
        <v>63.17</v>
      </c>
      <c r="E4">
        <f t="shared" si="0"/>
        <v>-4000</v>
      </c>
      <c r="F4">
        <f t="shared" si="1"/>
        <v>252680</v>
      </c>
      <c r="G4">
        <f t="shared" si="2"/>
        <v>4000</v>
      </c>
      <c r="H4">
        <f>SUM($B$2:B4)-249080</f>
        <v>-249440</v>
      </c>
      <c r="I4">
        <f>SUM($E$2:E4)-4000</f>
        <v>-4000</v>
      </c>
      <c r="J4" s="17" t="b">
        <f t="shared" ref="J4:J42" si="4">IF(I4=0,H4)</f>
        <v>0</v>
      </c>
      <c r="K4" s="22">
        <f t="shared" si="3"/>
        <v>0.49584490740740739</v>
      </c>
      <c r="L4" s="21">
        <f t="array" ref="L4">IFERROR(INDEX($J$2:$J$42,SMALL(IF($J$2:$J$42&lt;&gt;FALSE,ROW($A$1:$A$41)),ROW(A3))),"")</f>
        <v>3715</v>
      </c>
    </row>
    <row r="5" spans="1:12" x14ac:dyDescent="0.25">
      <c r="A5" s="1">
        <v>43314</v>
      </c>
      <c r="B5">
        <v>252640</v>
      </c>
      <c r="C5" s="18">
        <v>0.46469907407407413</v>
      </c>
      <c r="D5" s="3">
        <v>63.16</v>
      </c>
      <c r="E5">
        <f t="shared" si="0"/>
        <v>4000</v>
      </c>
      <c r="F5">
        <f t="shared" si="1"/>
        <v>252640</v>
      </c>
      <c r="G5">
        <f t="shared" si="2"/>
        <v>4000</v>
      </c>
      <c r="H5">
        <f>SUM($B$2:B5)-249080</f>
        <v>3200</v>
      </c>
      <c r="I5">
        <f>SUM($E$2:E5)-4000</f>
        <v>0</v>
      </c>
      <c r="J5" s="17">
        <f t="shared" si="4"/>
        <v>3200</v>
      </c>
      <c r="K5" s="22">
        <f t="shared" si="3"/>
        <v>0.55733796296296301</v>
      </c>
      <c r="L5" s="21">
        <f t="array" ref="L5">IFERROR(INDEX($J$2:$J$42,SMALL(IF($J$2:$J$42&lt;&gt;FALSE,ROW($A$1:$A$41)),ROW(A4))),"")</f>
        <v>3245</v>
      </c>
    </row>
    <row r="6" spans="1:12" x14ac:dyDescent="0.25">
      <c r="A6" s="1">
        <v>43314</v>
      </c>
      <c r="B6">
        <v>631325</v>
      </c>
      <c r="C6" s="18">
        <v>0.4793055555555556</v>
      </c>
      <c r="D6" s="3">
        <v>63.1325</v>
      </c>
      <c r="E6">
        <f t="shared" si="0"/>
        <v>10000</v>
      </c>
      <c r="F6">
        <f t="shared" si="1"/>
        <v>631325</v>
      </c>
      <c r="G6">
        <f t="shared" si="2"/>
        <v>10000</v>
      </c>
      <c r="H6">
        <f>SUM($B$2:B6)-249080</f>
        <v>634525</v>
      </c>
      <c r="I6">
        <f>SUM($E$2:E6)-4000</f>
        <v>10000</v>
      </c>
      <c r="J6" s="17" t="b">
        <f t="shared" si="4"/>
        <v>0</v>
      </c>
      <c r="K6" s="22">
        <f t="shared" si="3"/>
        <v>0.65160879629629631</v>
      </c>
      <c r="L6" s="21">
        <f t="array" ref="L6">IFERROR(INDEX($J$2:$J$42,SMALL(IF($J$2:$J$42&lt;&gt;FALSE,ROW($A$1:$A$41)),ROW(A5))),"")</f>
        <v>3845</v>
      </c>
    </row>
    <row r="7" spans="1:12" x14ac:dyDescent="0.25">
      <c r="A7" s="1">
        <v>43314</v>
      </c>
      <c r="B7">
        <v>631225</v>
      </c>
      <c r="C7" s="18">
        <v>0.48189814814814813</v>
      </c>
      <c r="D7" s="3">
        <v>63.122500000000002</v>
      </c>
      <c r="E7">
        <f t="shared" si="0"/>
        <v>10000</v>
      </c>
      <c r="F7">
        <f t="shared" si="1"/>
        <v>631225</v>
      </c>
      <c r="G7">
        <f t="shared" si="2"/>
        <v>10000</v>
      </c>
      <c r="H7">
        <f>SUM($B$2:B7)-249080</f>
        <v>1265750</v>
      </c>
      <c r="I7">
        <f>SUM($E$2:E7)-4000</f>
        <v>20000</v>
      </c>
      <c r="J7" s="17" t="b">
        <f t="shared" si="4"/>
        <v>0</v>
      </c>
      <c r="K7" s="22">
        <f t="shared" si="3"/>
        <v>0.66503472222222226</v>
      </c>
      <c r="L7" s="21">
        <f t="array" ref="L7">IFERROR(INDEX($J$2:$J$42,SMALL(IF($J$2:$J$42&lt;&gt;FALSE,ROW($A$1:$A$41)),ROW(A6))),"")</f>
        <v>4145</v>
      </c>
    </row>
    <row r="8" spans="1:12" x14ac:dyDescent="0.25">
      <c r="A8" s="1">
        <v>43314</v>
      </c>
      <c r="B8">
        <v>-631000</v>
      </c>
      <c r="C8" s="18">
        <v>0.48403935185185182</v>
      </c>
      <c r="D8" s="3">
        <v>63.1</v>
      </c>
      <c r="E8">
        <f t="shared" si="0"/>
        <v>-10000</v>
      </c>
      <c r="F8">
        <f t="shared" si="1"/>
        <v>631000</v>
      </c>
      <c r="G8">
        <f t="shared" si="2"/>
        <v>10000</v>
      </c>
      <c r="H8">
        <f>SUM($B$2:B8)-249080</f>
        <v>634750</v>
      </c>
      <c r="I8">
        <f>SUM($E$2:E8)-4000</f>
        <v>10000</v>
      </c>
      <c r="J8" s="17" t="b">
        <f t="shared" si="4"/>
        <v>0</v>
      </c>
      <c r="K8" s="22">
        <f t="shared" si="3"/>
        <v>0.69024305555555554</v>
      </c>
      <c r="L8" s="21">
        <f t="array" ref="L8">IFERROR(INDEX($J$2:$J$42,SMALL(IF($J$2:$J$42&lt;&gt;FALSE,ROW($A$1:$A$41)),ROW(A7))),"")</f>
        <v>3920</v>
      </c>
    </row>
    <row r="9" spans="1:12" x14ac:dyDescent="0.25">
      <c r="A9" s="1">
        <v>43314</v>
      </c>
      <c r="B9">
        <v>-883435</v>
      </c>
      <c r="C9" s="18">
        <v>0.48556712962962961</v>
      </c>
      <c r="D9" s="3">
        <v>63.102499999999999</v>
      </c>
      <c r="E9">
        <f t="shared" si="0"/>
        <v>-14000</v>
      </c>
      <c r="F9">
        <f t="shared" si="1"/>
        <v>883435</v>
      </c>
      <c r="G9">
        <f t="shared" si="2"/>
        <v>14000</v>
      </c>
      <c r="H9">
        <f>SUM($B$2:B9)-249080</f>
        <v>-248685</v>
      </c>
      <c r="I9">
        <f>SUM($E$2:E9)-4000</f>
        <v>-4000</v>
      </c>
      <c r="J9" s="17" t="b">
        <f t="shared" si="4"/>
        <v>0</v>
      </c>
      <c r="K9" s="22">
        <f t="shared" si="3"/>
        <v>0.70788194444444441</v>
      </c>
      <c r="L9" s="21">
        <f t="array" ref="L9">IFERROR(INDEX($J$2:$J$42,SMALL(IF($J$2:$J$42&lt;&gt;FALSE,ROW($A$1:$A$41)),ROW(A8))),"")</f>
        <v>4495</v>
      </c>
    </row>
    <row r="10" spans="1:12" x14ac:dyDescent="0.25">
      <c r="A10" s="1">
        <v>43314</v>
      </c>
      <c r="B10">
        <v>252400</v>
      </c>
      <c r="C10" s="18">
        <v>0.49584490740740739</v>
      </c>
      <c r="D10" s="3">
        <v>63.1</v>
      </c>
      <c r="E10">
        <f t="shared" si="0"/>
        <v>4000</v>
      </c>
      <c r="F10">
        <f t="shared" si="1"/>
        <v>252400</v>
      </c>
      <c r="G10">
        <f t="shared" si="2"/>
        <v>4000</v>
      </c>
      <c r="H10">
        <f>SUM($B$2:B10)-249080</f>
        <v>3715</v>
      </c>
      <c r="I10">
        <f>SUM($E$2:E10)-4000</f>
        <v>0</v>
      </c>
      <c r="J10" s="17">
        <f t="shared" si="4"/>
        <v>3715</v>
      </c>
      <c r="K10" s="22">
        <f t="shared" si="3"/>
        <v>0.70855324074074078</v>
      </c>
      <c r="L10" s="21">
        <f t="array" ref="L10">IFERROR(INDEX($J$2:$J$42,SMALL(IF($J$2:$J$42&lt;&gt;FALSE,ROW($A$1:$A$41)),ROW(A9))),"")</f>
        <v>4395</v>
      </c>
    </row>
    <row r="11" spans="1:12" x14ac:dyDescent="0.25">
      <c r="A11" s="1">
        <v>43314</v>
      </c>
      <c r="B11">
        <v>252340</v>
      </c>
      <c r="C11" s="18">
        <v>0.50011574074074072</v>
      </c>
      <c r="D11" s="3">
        <v>63.085000000000001</v>
      </c>
      <c r="E11">
        <f t="shared" si="0"/>
        <v>4000</v>
      </c>
      <c r="F11">
        <f t="shared" si="1"/>
        <v>252340</v>
      </c>
      <c r="G11">
        <f t="shared" si="2"/>
        <v>4000</v>
      </c>
      <c r="H11">
        <f>SUM($B$2:B11)-249080</f>
        <v>256055</v>
      </c>
      <c r="I11">
        <f>SUM($E$2:E11)-4000</f>
        <v>4000</v>
      </c>
      <c r="J11" s="17" t="b">
        <f t="shared" si="4"/>
        <v>0</v>
      </c>
      <c r="K11" s="22">
        <f t="shared" si="3"/>
        <v>0.7295949074074074</v>
      </c>
      <c r="L11" s="21">
        <f t="array" ref="L11">IFERROR(INDEX($J$2:$J$42,SMALL(IF($J$2:$J$42&lt;&gt;FALSE,ROW($A$1:$A$41)),ROW(A10))),"")</f>
        <v>4570</v>
      </c>
    </row>
    <row r="12" spans="1:12" x14ac:dyDescent="0.25">
      <c r="A12" s="1">
        <v>43314</v>
      </c>
      <c r="B12">
        <v>-252810</v>
      </c>
      <c r="C12" s="18">
        <v>0.55733796296296301</v>
      </c>
      <c r="D12" s="3">
        <v>63.202500000000001</v>
      </c>
      <c r="E12">
        <f t="shared" si="0"/>
        <v>-4000</v>
      </c>
      <c r="F12">
        <f t="shared" si="1"/>
        <v>252810</v>
      </c>
      <c r="G12">
        <f t="shared" si="2"/>
        <v>4000</v>
      </c>
      <c r="H12">
        <f>SUM($B$2:B12)-249080</f>
        <v>3245</v>
      </c>
      <c r="I12">
        <f>SUM($E$2:E12)-4000</f>
        <v>0</v>
      </c>
      <c r="J12" s="17">
        <f t="shared" si="4"/>
        <v>3245</v>
      </c>
      <c r="K12" s="22">
        <f t="shared" si="3"/>
        <v>0.73510416666666656</v>
      </c>
      <c r="L12" s="21">
        <f t="array" ref="L12">IFERROR(INDEX($J$2:$J$42,SMALL(IF($J$2:$J$42&lt;&gt;FALSE,ROW($A$1:$A$41)),ROW(A11))),"")</f>
        <v>4270</v>
      </c>
    </row>
    <row r="13" spans="1:12" x14ac:dyDescent="0.25">
      <c r="A13" s="1">
        <v>43314</v>
      </c>
      <c r="B13">
        <v>632850</v>
      </c>
      <c r="C13" s="18">
        <v>0.58224537037037039</v>
      </c>
      <c r="D13" s="3">
        <v>63.284999999999997</v>
      </c>
      <c r="E13">
        <f t="shared" si="0"/>
        <v>10000</v>
      </c>
      <c r="F13">
        <f t="shared" si="1"/>
        <v>632850</v>
      </c>
      <c r="G13">
        <f t="shared" si="2"/>
        <v>10000</v>
      </c>
      <c r="H13">
        <f>SUM($B$2:B13)-249080</f>
        <v>636095</v>
      </c>
      <c r="I13">
        <f>SUM($E$2:E13)-4000</f>
        <v>10000</v>
      </c>
      <c r="J13" s="17" t="b">
        <f t="shared" si="4"/>
        <v>0</v>
      </c>
      <c r="K13" s="22">
        <f t="shared" si="3"/>
        <v>0.74182870370370368</v>
      </c>
      <c r="L13" s="21">
        <f t="array" ref="L13">IFERROR(INDEX($J$2:$J$42,SMALL(IF($J$2:$J$42&lt;&gt;FALSE,ROW($A$1:$A$41)),ROW(A12))),"")</f>
        <v>4745</v>
      </c>
    </row>
    <row r="14" spans="1:12" x14ac:dyDescent="0.25">
      <c r="A14" s="1">
        <v>43314</v>
      </c>
      <c r="B14">
        <v>-632250</v>
      </c>
      <c r="C14" s="18">
        <v>0.65160879629629631</v>
      </c>
      <c r="D14" s="3">
        <v>63.225000000000001</v>
      </c>
      <c r="E14">
        <f t="shared" si="0"/>
        <v>-10000</v>
      </c>
      <c r="F14">
        <f t="shared" si="1"/>
        <v>632250</v>
      </c>
      <c r="G14">
        <f t="shared" si="2"/>
        <v>10000</v>
      </c>
      <c r="H14">
        <f>SUM($B$2:B14)-249080</f>
        <v>3845</v>
      </c>
      <c r="I14">
        <f>SUM($E$2:E14)-4000</f>
        <v>0</v>
      </c>
      <c r="J14" s="17">
        <f t="shared" si="4"/>
        <v>3845</v>
      </c>
      <c r="K14" s="22">
        <f t="shared" si="3"/>
        <v>0.75167824074074074</v>
      </c>
      <c r="L14" s="21">
        <f t="array" ref="L14">IFERROR(INDEX($J$2:$J$42,SMALL(IF($J$2:$J$42&lt;&gt;FALSE,ROW($A$1:$A$41)),ROW(A13))),"")</f>
        <v>1027.5</v>
      </c>
    </row>
    <row r="15" spans="1:12" x14ac:dyDescent="0.25">
      <c r="A15" s="1">
        <v>43314</v>
      </c>
      <c r="B15">
        <v>-632475</v>
      </c>
      <c r="C15" s="18">
        <v>0.65442129629629631</v>
      </c>
      <c r="D15" s="3">
        <v>63.247500000000002</v>
      </c>
      <c r="E15">
        <f t="shared" si="0"/>
        <v>-10000</v>
      </c>
      <c r="F15">
        <f t="shared" si="1"/>
        <v>632475</v>
      </c>
      <c r="G15">
        <f t="shared" si="2"/>
        <v>10000</v>
      </c>
      <c r="H15">
        <f>SUM($B$2:B15)-249080</f>
        <v>-628630</v>
      </c>
      <c r="I15">
        <f>SUM($E$2:E15)-4000</f>
        <v>-10000</v>
      </c>
      <c r="J15" s="17" t="b">
        <f t="shared" si="4"/>
        <v>0</v>
      </c>
      <c r="K15" s="22">
        <f t="shared" si="3"/>
        <v>0.75547453703703704</v>
      </c>
      <c r="L15" s="21">
        <f t="array" ref="L15">IFERROR(INDEX($J$2:$J$42,SMALL(IF($J$2:$J$42&lt;&gt;FALSE,ROW($A$1:$A$41)),ROW(A14))),"")</f>
        <v>-722.5</v>
      </c>
    </row>
    <row r="16" spans="1:12" x14ac:dyDescent="0.25">
      <c r="A16" s="1">
        <v>43314</v>
      </c>
      <c r="B16">
        <v>632775</v>
      </c>
      <c r="C16" s="18">
        <v>0.66503472222222226</v>
      </c>
      <c r="D16" s="3">
        <v>63.277500000000003</v>
      </c>
      <c r="E16">
        <f t="shared" si="0"/>
        <v>10000</v>
      </c>
      <c r="F16">
        <f t="shared" si="1"/>
        <v>632775</v>
      </c>
      <c r="G16">
        <f t="shared" si="2"/>
        <v>10000</v>
      </c>
      <c r="H16">
        <f>SUM($B$2:B16)-249080</f>
        <v>4145</v>
      </c>
      <c r="I16">
        <f>SUM($E$2:E16)-4000</f>
        <v>0</v>
      </c>
      <c r="J16" s="17">
        <f t="shared" si="4"/>
        <v>4145</v>
      </c>
      <c r="K16" s="22">
        <f t="shared" si="3"/>
        <v>0.76792824074074073</v>
      </c>
      <c r="L16" s="21">
        <f t="array" ref="L16">IFERROR(INDEX($J$2:$J$42,SMALL(IF($J$2:$J$42&lt;&gt;FALSE,ROW($A$1:$A$41)),ROW(A15))),"")</f>
        <v>-72.5</v>
      </c>
    </row>
    <row r="17" spans="1:12" x14ac:dyDescent="0.25">
      <c r="A17" s="1">
        <v>43314</v>
      </c>
      <c r="B17">
        <v>-632750</v>
      </c>
      <c r="C17" s="18">
        <v>0.66699074074074083</v>
      </c>
      <c r="D17" s="3">
        <v>63.274999999999999</v>
      </c>
      <c r="E17">
        <f t="shared" si="0"/>
        <v>-10000</v>
      </c>
      <c r="F17">
        <f t="shared" si="1"/>
        <v>632750</v>
      </c>
      <c r="G17">
        <f t="shared" si="2"/>
        <v>10000</v>
      </c>
      <c r="H17">
        <f>SUM($B$2:B17)-249080</f>
        <v>-628605</v>
      </c>
      <c r="I17">
        <f>SUM($E$2:E17)-4000</f>
        <v>-10000</v>
      </c>
      <c r="J17" s="17" t="b">
        <f t="shared" si="4"/>
        <v>0</v>
      </c>
      <c r="K17" s="22">
        <f t="shared" si="3"/>
        <v>0.77375000000000005</v>
      </c>
      <c r="L17" s="21">
        <f t="array" ref="L17">IFERROR(INDEX($J$2:$J$42,SMALL(IF($J$2:$J$42&lt;&gt;FALSE,ROW($A$1:$A$41)),ROW(A16))),"")</f>
        <v>137.5</v>
      </c>
    </row>
    <row r="18" spans="1:12" x14ac:dyDescent="0.25">
      <c r="A18" s="1">
        <v>43314</v>
      </c>
      <c r="B18">
        <v>632525</v>
      </c>
      <c r="C18" s="18">
        <v>0.69024305555555554</v>
      </c>
      <c r="D18" s="3">
        <v>63.252499999999998</v>
      </c>
      <c r="E18">
        <f t="shared" si="0"/>
        <v>10000</v>
      </c>
      <c r="F18">
        <f t="shared" si="1"/>
        <v>632525</v>
      </c>
      <c r="G18">
        <f t="shared" si="2"/>
        <v>10000</v>
      </c>
      <c r="H18">
        <f>SUM($B$2:B18)-249080</f>
        <v>3920</v>
      </c>
      <c r="I18">
        <f>SUM($E$2:E18)-4000</f>
        <v>0</v>
      </c>
      <c r="J18" s="17">
        <f t="shared" si="4"/>
        <v>3920</v>
      </c>
      <c r="K18" s="22">
        <f t="shared" si="3"/>
        <v>0.77806712962962965</v>
      </c>
      <c r="L18" s="21">
        <f t="array" ref="L18">IFERROR(INDEX($J$2:$J$42,SMALL(IF($J$2:$J$42&lt;&gt;FALSE,ROW($A$1:$A$41)),ROW(A17))),"")</f>
        <v>-2.5</v>
      </c>
    </row>
    <row r="19" spans="1:12" x14ac:dyDescent="0.25">
      <c r="A19" s="1">
        <v>43314</v>
      </c>
      <c r="B19">
        <v>63250</v>
      </c>
      <c r="C19" s="18">
        <v>0.69486111111111104</v>
      </c>
      <c r="D19" s="3">
        <v>63.25</v>
      </c>
      <c r="E19">
        <f t="shared" si="0"/>
        <v>1000</v>
      </c>
      <c r="F19">
        <f t="shared" si="1"/>
        <v>63250</v>
      </c>
      <c r="G19">
        <f t="shared" si="2"/>
        <v>1000</v>
      </c>
      <c r="H19">
        <f>SUM($B$2:B19)-249080</f>
        <v>67170</v>
      </c>
      <c r="I19">
        <f>SUM($E$2:E19)-4000</f>
        <v>1000</v>
      </c>
      <c r="J19" s="17" t="b">
        <f t="shared" si="4"/>
        <v>0</v>
      </c>
      <c r="K19" s="22" t="str">
        <f t="shared" si="3"/>
        <v/>
      </c>
      <c r="L19" s="21" t="str">
        <f t="array" ref="L19">IFERROR(INDEX($J$2:$J$42,SMALL(IF($J$2:$J$42&lt;&gt;FALSE,ROW($A$1:$A$41)),ROW(A18))),"")</f>
        <v/>
      </c>
    </row>
    <row r="20" spans="1:12" x14ac:dyDescent="0.25">
      <c r="A20" s="1">
        <v>43314</v>
      </c>
      <c r="B20">
        <v>569250</v>
      </c>
      <c r="C20" s="18">
        <v>0.69486111111111104</v>
      </c>
      <c r="D20" s="3">
        <v>63.25</v>
      </c>
      <c r="E20">
        <f t="shared" si="0"/>
        <v>9000</v>
      </c>
      <c r="F20">
        <f t="shared" si="1"/>
        <v>569250</v>
      </c>
      <c r="G20">
        <f t="shared" si="2"/>
        <v>9000</v>
      </c>
      <c r="H20">
        <f>SUM($B$2:B20)-249080</f>
        <v>636420</v>
      </c>
      <c r="I20">
        <f>SUM($E$2:E20)-4000</f>
        <v>10000</v>
      </c>
      <c r="J20" s="17" t="b">
        <f t="shared" si="4"/>
        <v>0</v>
      </c>
      <c r="K20" s="22" t="str">
        <f t="shared" si="3"/>
        <v/>
      </c>
      <c r="L20" s="21" t="str">
        <f t="array" ref="L20">IFERROR(INDEX($J$2:$J$42,SMALL(IF($J$2:$J$42&lt;&gt;FALSE,ROW($A$1:$A$41)),ROW(A19))),"")</f>
        <v/>
      </c>
    </row>
    <row r="21" spans="1:12" x14ac:dyDescent="0.25">
      <c r="A21" s="1">
        <v>43314</v>
      </c>
      <c r="B21">
        <v>-631925</v>
      </c>
      <c r="C21" s="18">
        <v>0.70788194444444441</v>
      </c>
      <c r="D21" s="3">
        <v>63.192500000000003</v>
      </c>
      <c r="E21">
        <f t="shared" si="0"/>
        <v>-10000</v>
      </c>
      <c r="F21">
        <f t="shared" si="1"/>
        <v>631925</v>
      </c>
      <c r="G21">
        <f t="shared" si="2"/>
        <v>10000</v>
      </c>
      <c r="H21">
        <f>SUM($B$2:B21)-249080</f>
        <v>4495</v>
      </c>
      <c r="I21">
        <f>SUM($E$2:E21)-4000</f>
        <v>0</v>
      </c>
      <c r="J21" s="17">
        <f t="shared" si="4"/>
        <v>4495</v>
      </c>
      <c r="K21" s="22" t="str">
        <f t="shared" si="3"/>
        <v/>
      </c>
      <c r="L21" s="21" t="str">
        <f t="array" ref="L21">IFERROR(INDEX($J$2:$J$42,SMALL(IF($J$2:$J$42&lt;&gt;FALSE,ROW($A$1:$A$41)),ROW(A20))),"")</f>
        <v/>
      </c>
    </row>
    <row r="22" spans="1:12" x14ac:dyDescent="0.25">
      <c r="A22" s="1">
        <v>43314</v>
      </c>
      <c r="B22">
        <v>252750</v>
      </c>
      <c r="C22" s="18">
        <v>0.70826388888888892</v>
      </c>
      <c r="D22" s="3">
        <v>63.1875</v>
      </c>
      <c r="E22">
        <f t="shared" si="0"/>
        <v>4000</v>
      </c>
      <c r="F22">
        <f t="shared" si="1"/>
        <v>252750</v>
      </c>
      <c r="G22">
        <f t="shared" si="2"/>
        <v>4000</v>
      </c>
      <c r="H22">
        <f>SUM($B$2:B22)-249080</f>
        <v>257245</v>
      </c>
      <c r="I22">
        <f>SUM($E$2:E22)-4000</f>
        <v>4000</v>
      </c>
      <c r="J22" s="17" t="b">
        <f t="shared" si="4"/>
        <v>0</v>
      </c>
      <c r="K22" s="22" t="str">
        <f t="shared" si="3"/>
        <v/>
      </c>
      <c r="L22" s="21" t="str">
        <f t="array" ref="L22">IFERROR(INDEX($J$2:$J$42,SMALL(IF($J$2:$J$42&lt;&gt;FALSE,ROW($A$1:$A$41)),ROW(A21))),"")</f>
        <v/>
      </c>
    </row>
    <row r="23" spans="1:12" x14ac:dyDescent="0.25">
      <c r="A23" s="1">
        <v>43314</v>
      </c>
      <c r="B23">
        <v>-252850</v>
      </c>
      <c r="C23" s="18">
        <v>0.70855324074074078</v>
      </c>
      <c r="D23" s="3">
        <v>63.212499999999999</v>
      </c>
      <c r="E23">
        <f t="shared" si="0"/>
        <v>-4000</v>
      </c>
      <c r="F23">
        <f t="shared" si="1"/>
        <v>252850</v>
      </c>
      <c r="G23">
        <f t="shared" si="2"/>
        <v>4000</v>
      </c>
      <c r="H23">
        <f>SUM($B$2:B23)-249080</f>
        <v>4395</v>
      </c>
      <c r="I23">
        <f>SUM($E$2:E23)-4000</f>
        <v>0</v>
      </c>
      <c r="J23" s="17">
        <f t="shared" si="4"/>
        <v>4395</v>
      </c>
      <c r="K23" s="22" t="str">
        <f t="shared" si="3"/>
        <v/>
      </c>
      <c r="L23" s="21" t="str">
        <f t="array" ref="L23">IFERROR(INDEX($J$2:$J$42,SMALL(IF($J$2:$J$42&lt;&gt;FALSE,ROW($A$1:$A$41)),ROW(A22))),"")</f>
        <v/>
      </c>
    </row>
    <row r="24" spans="1:12" x14ac:dyDescent="0.25">
      <c r="A24" s="1">
        <v>43314</v>
      </c>
      <c r="B24">
        <v>-632050</v>
      </c>
      <c r="C24" s="18">
        <v>0.70967592592592599</v>
      </c>
      <c r="D24" s="3">
        <v>63.204999999999998</v>
      </c>
      <c r="E24">
        <f t="shared" si="0"/>
        <v>-10000</v>
      </c>
      <c r="F24">
        <f t="shared" si="1"/>
        <v>632050</v>
      </c>
      <c r="G24">
        <f t="shared" si="2"/>
        <v>10000</v>
      </c>
      <c r="H24">
        <f>SUM($B$2:B24)-249080</f>
        <v>-627655</v>
      </c>
      <c r="I24">
        <f>SUM($E$2:E24)-4000</f>
        <v>-10000</v>
      </c>
      <c r="J24" s="17" t="b">
        <f t="shared" si="4"/>
        <v>0</v>
      </c>
      <c r="K24" s="22" t="str">
        <f t="shared" si="3"/>
        <v/>
      </c>
      <c r="L24" s="21" t="str">
        <f t="array" ref="L24">IFERROR(INDEX($J$2:$J$42,SMALL(IF($J$2:$J$42&lt;&gt;FALSE,ROW($A$1:$A$41)),ROW(A23))),"")</f>
        <v/>
      </c>
    </row>
    <row r="25" spans="1:12" x14ac:dyDescent="0.25">
      <c r="A25" s="1">
        <v>43314</v>
      </c>
      <c r="B25">
        <v>632225</v>
      </c>
      <c r="C25" s="18">
        <v>0.7295949074074074</v>
      </c>
      <c r="D25" s="3">
        <v>63.222499999999997</v>
      </c>
      <c r="E25">
        <f t="shared" si="0"/>
        <v>10000</v>
      </c>
      <c r="F25">
        <f t="shared" si="1"/>
        <v>632225</v>
      </c>
      <c r="G25">
        <f t="shared" si="2"/>
        <v>10000</v>
      </c>
      <c r="H25">
        <f>SUM($B$2:B25)-249080</f>
        <v>4570</v>
      </c>
      <c r="I25">
        <f>SUM($E$2:E25)-4000</f>
        <v>0</v>
      </c>
      <c r="J25" s="17">
        <f t="shared" si="4"/>
        <v>4570</v>
      </c>
      <c r="K25" s="22" t="str">
        <f t="shared" si="3"/>
        <v/>
      </c>
      <c r="L25" s="21" t="str">
        <f t="array" ref="L25">IFERROR(INDEX($J$2:$J$42,SMALL(IF($J$2:$J$42&lt;&gt;FALSE,ROW($A$1:$A$41)),ROW(A24))),"")</f>
        <v/>
      </c>
    </row>
    <row r="26" spans="1:12" x14ac:dyDescent="0.25">
      <c r="A26" s="1">
        <v>43314</v>
      </c>
      <c r="B26">
        <v>632175</v>
      </c>
      <c r="C26" s="18">
        <v>0.73043981481481479</v>
      </c>
      <c r="D26" s="3">
        <v>63.217500000000001</v>
      </c>
      <c r="E26">
        <f t="shared" si="0"/>
        <v>10000</v>
      </c>
      <c r="F26">
        <f t="shared" si="1"/>
        <v>632175</v>
      </c>
      <c r="G26">
        <f t="shared" si="2"/>
        <v>10000</v>
      </c>
      <c r="H26">
        <f>SUM($B$2:B26)-249080</f>
        <v>636745</v>
      </c>
      <c r="I26">
        <f>SUM($E$2:E26)-4000</f>
        <v>10000</v>
      </c>
      <c r="J26" s="17" t="b">
        <f t="shared" si="4"/>
        <v>0</v>
      </c>
      <c r="K26" s="22" t="str">
        <f t="shared" si="3"/>
        <v/>
      </c>
      <c r="L26" s="21" t="str">
        <f t="array" ref="L26">IFERROR(INDEX($J$2:$J$42,SMALL(IF($J$2:$J$42&lt;&gt;FALSE,ROW($A$1:$A$41)),ROW(A25))),"")</f>
        <v/>
      </c>
    </row>
    <row r="27" spans="1:12" x14ac:dyDescent="0.25">
      <c r="A27" s="1">
        <v>43314</v>
      </c>
      <c r="B27">
        <v>-632475</v>
      </c>
      <c r="C27" s="18">
        <v>0.73510416666666656</v>
      </c>
      <c r="D27" s="3">
        <v>63.247500000000002</v>
      </c>
      <c r="E27">
        <f t="shared" si="0"/>
        <v>-10000</v>
      </c>
      <c r="F27">
        <f t="shared" si="1"/>
        <v>632475</v>
      </c>
      <c r="G27">
        <f t="shared" si="2"/>
        <v>10000</v>
      </c>
      <c r="H27">
        <f>SUM($B$2:B27)-249080</f>
        <v>4270</v>
      </c>
      <c r="I27">
        <f>SUM($E$2:E27)-4000</f>
        <v>0</v>
      </c>
      <c r="J27" s="17">
        <f t="shared" si="4"/>
        <v>4270</v>
      </c>
      <c r="K27" s="22" t="str">
        <f t="shared" si="3"/>
        <v/>
      </c>
      <c r="L27" s="21" t="str">
        <f t="array" ref="L27">IFERROR(INDEX($J$2:$J$42,SMALL(IF($J$2:$J$42&lt;&gt;FALSE,ROW($A$1:$A$41)),ROW(A26))),"")</f>
        <v/>
      </c>
    </row>
    <row r="28" spans="1:12" x14ac:dyDescent="0.25">
      <c r="A28" s="1">
        <v>43314</v>
      </c>
      <c r="B28">
        <v>632375</v>
      </c>
      <c r="C28" s="18">
        <v>0.73537037037037034</v>
      </c>
      <c r="D28" s="3">
        <v>63.237499999999997</v>
      </c>
      <c r="E28">
        <f t="shared" si="0"/>
        <v>10000</v>
      </c>
      <c r="F28">
        <f t="shared" si="1"/>
        <v>632375</v>
      </c>
      <c r="G28">
        <f t="shared" si="2"/>
        <v>10000</v>
      </c>
      <c r="H28">
        <f>SUM($B$2:B28)-249080</f>
        <v>636645</v>
      </c>
      <c r="I28">
        <f>SUM($E$2:E28)-4000</f>
        <v>10000</v>
      </c>
      <c r="J28" s="17" t="b">
        <f t="shared" si="4"/>
        <v>0</v>
      </c>
      <c r="K28" s="22" t="str">
        <f t="shared" si="3"/>
        <v/>
      </c>
      <c r="L28" s="21" t="str">
        <f t="array" ref="L28">IFERROR(INDEX($J$2:$J$42,SMALL(IF($J$2:$J$42&lt;&gt;FALSE,ROW($A$1:$A$41)),ROW(A27))),"")</f>
        <v/>
      </c>
    </row>
    <row r="29" spans="1:12" x14ac:dyDescent="0.25">
      <c r="A29" s="1">
        <v>43314</v>
      </c>
      <c r="B29">
        <v>-631900</v>
      </c>
      <c r="C29" s="18">
        <v>0.74182870370370368</v>
      </c>
      <c r="D29" s="3">
        <v>63.19</v>
      </c>
      <c r="E29">
        <f t="shared" si="0"/>
        <v>-10000</v>
      </c>
      <c r="F29">
        <f t="shared" si="1"/>
        <v>631900</v>
      </c>
      <c r="G29">
        <f t="shared" si="2"/>
        <v>10000</v>
      </c>
      <c r="H29">
        <f>SUM($B$2:B29)-249080</f>
        <v>4745</v>
      </c>
      <c r="I29">
        <f>SUM($E$2:E29)-4000</f>
        <v>0</v>
      </c>
      <c r="J29" s="17">
        <f t="shared" si="4"/>
        <v>4745</v>
      </c>
      <c r="K29" s="22" t="str">
        <f t="shared" si="3"/>
        <v/>
      </c>
      <c r="L29" s="21" t="str">
        <f t="array" ref="L29">IFERROR(INDEX($J$2:$J$42,SMALL(IF($J$2:$J$42&lt;&gt;FALSE,ROW($A$1:$A$41)),ROW(A28))),"")</f>
        <v/>
      </c>
    </row>
    <row r="30" spans="1:12" x14ac:dyDescent="0.25">
      <c r="A30" s="1">
        <v>43314</v>
      </c>
      <c r="B30">
        <v>442452.5</v>
      </c>
      <c r="C30" s="18">
        <v>0.74306712962962962</v>
      </c>
      <c r="D30" s="3">
        <v>63.207500000000003</v>
      </c>
      <c r="E30">
        <f t="shared" si="0"/>
        <v>7000</v>
      </c>
      <c r="F30">
        <f t="shared" si="1"/>
        <v>442452.5</v>
      </c>
      <c r="G30">
        <f t="shared" si="2"/>
        <v>7000</v>
      </c>
      <c r="H30">
        <f>SUM($B$2:B30)-249080</f>
        <v>447197.5</v>
      </c>
      <c r="I30">
        <f>SUM($E$2:E30)-4000</f>
        <v>7000</v>
      </c>
      <c r="J30" s="17" t="b">
        <f t="shared" si="4"/>
        <v>0</v>
      </c>
      <c r="K30" s="22" t="str">
        <f t="shared" si="3"/>
        <v/>
      </c>
      <c r="L30" s="21" t="str">
        <f t="array" ref="L30">IFERROR(INDEX($J$2:$J$42,SMALL(IF($J$2:$J$42&lt;&gt;FALSE,ROW($A$1:$A$41)),ROW(A29))),"")</f>
        <v/>
      </c>
    </row>
    <row r="31" spans="1:12" x14ac:dyDescent="0.25">
      <c r="A31" s="1">
        <v>43314</v>
      </c>
      <c r="B31">
        <v>189630</v>
      </c>
      <c r="C31" s="18">
        <v>0.74306712962962962</v>
      </c>
      <c r="D31" s="3">
        <v>63.21</v>
      </c>
      <c r="E31">
        <f t="shared" si="0"/>
        <v>3000</v>
      </c>
      <c r="F31">
        <f t="shared" si="1"/>
        <v>189630</v>
      </c>
      <c r="G31">
        <f t="shared" si="2"/>
        <v>3000</v>
      </c>
      <c r="H31">
        <f>SUM($B$2:B31)-249080</f>
        <v>636827.5</v>
      </c>
      <c r="I31">
        <f>SUM($E$2:E31)-4000</f>
        <v>10000</v>
      </c>
      <c r="J31" s="17" t="b">
        <f t="shared" si="4"/>
        <v>0</v>
      </c>
      <c r="K31" s="22" t="str">
        <f t="shared" si="3"/>
        <v/>
      </c>
      <c r="L31" s="21" t="str">
        <f t="array" ref="L31">IFERROR(INDEX($J$2:$J$42,SMALL(IF($J$2:$J$42&lt;&gt;FALSE,ROW($A$1:$A$41)),ROW(A30))),"")</f>
        <v/>
      </c>
    </row>
    <row r="32" spans="1:12" x14ac:dyDescent="0.25">
      <c r="A32" s="1">
        <v>43314</v>
      </c>
      <c r="B32">
        <v>632150</v>
      </c>
      <c r="C32" s="18">
        <v>0.74424768518518514</v>
      </c>
      <c r="D32" s="3">
        <v>63.215000000000003</v>
      </c>
      <c r="E32">
        <f t="shared" si="0"/>
        <v>10000</v>
      </c>
      <c r="F32">
        <f t="shared" si="1"/>
        <v>632150</v>
      </c>
      <c r="G32">
        <f t="shared" si="2"/>
        <v>10000</v>
      </c>
      <c r="H32">
        <f>SUM($B$2:B32)-249080</f>
        <v>1268977.5</v>
      </c>
      <c r="I32">
        <f>SUM($E$2:E32)-4000</f>
        <v>20000</v>
      </c>
      <c r="J32" s="17" t="b">
        <f t="shared" si="4"/>
        <v>0</v>
      </c>
      <c r="K32" s="22" t="str">
        <f t="shared" si="3"/>
        <v/>
      </c>
      <c r="L32" s="21" t="str">
        <f t="array" ref="L32">IFERROR(INDEX($J$2:$J$42,SMALL(IF($J$2:$J$42&lt;&gt;FALSE,ROW($A$1:$A$41)),ROW(A31))),"")</f>
        <v/>
      </c>
    </row>
    <row r="33" spans="1:12" x14ac:dyDescent="0.25">
      <c r="A33" s="1">
        <v>43314</v>
      </c>
      <c r="B33">
        <v>-1267950</v>
      </c>
      <c r="C33" s="18">
        <v>0.75167824074074074</v>
      </c>
      <c r="D33" s="3">
        <v>63.397500000000001</v>
      </c>
      <c r="E33">
        <f t="shared" si="0"/>
        <v>-20000</v>
      </c>
      <c r="F33">
        <f t="shared" si="1"/>
        <v>1267950</v>
      </c>
      <c r="G33">
        <f t="shared" si="2"/>
        <v>20000</v>
      </c>
      <c r="H33">
        <f>SUM($B$2:B33)-249080</f>
        <v>1027.5</v>
      </c>
      <c r="I33">
        <f>SUM($E$2:E33)-4000</f>
        <v>0</v>
      </c>
      <c r="J33" s="17">
        <f t="shared" si="4"/>
        <v>1027.5</v>
      </c>
      <c r="K33" s="22" t="str">
        <f t="shared" si="3"/>
        <v/>
      </c>
      <c r="L33" s="21" t="str">
        <f t="array" ref="L33">IFERROR(INDEX($J$2:$J$42,SMALL(IF($J$2:$J$42&lt;&gt;FALSE,ROW($A$1:$A$41)),ROW(A32))),"")</f>
        <v/>
      </c>
    </row>
    <row r="34" spans="1:12" x14ac:dyDescent="0.25">
      <c r="A34" s="1">
        <v>43314</v>
      </c>
      <c r="B34">
        <v>1267250</v>
      </c>
      <c r="C34" s="18">
        <v>0.75391203703703702</v>
      </c>
      <c r="D34" s="3">
        <v>63.362499999999997</v>
      </c>
      <c r="E34">
        <f t="shared" si="0"/>
        <v>20000</v>
      </c>
      <c r="F34">
        <f t="shared" si="1"/>
        <v>1267250</v>
      </c>
      <c r="G34">
        <f t="shared" si="2"/>
        <v>20000</v>
      </c>
      <c r="H34">
        <f>SUM($B$2:B34)-249080</f>
        <v>1268277.5</v>
      </c>
      <c r="I34">
        <f>SUM($E$2:E34)-4000</f>
        <v>20000</v>
      </c>
      <c r="J34" s="17" t="b">
        <f t="shared" si="4"/>
        <v>0</v>
      </c>
      <c r="K34" s="22" t="str">
        <f t="shared" si="3"/>
        <v/>
      </c>
      <c r="L34" s="21" t="str">
        <f t="array" ref="L34">IFERROR(INDEX($J$2:$J$42,SMALL(IF($J$2:$J$42&lt;&gt;FALSE,ROW($A$1:$A$41)),ROW(A33))),"")</f>
        <v/>
      </c>
    </row>
    <row r="35" spans="1:12" x14ac:dyDescent="0.25">
      <c r="A35" s="1">
        <v>43314</v>
      </c>
      <c r="B35">
        <v>-1269000</v>
      </c>
      <c r="C35" s="18">
        <v>0.75547453703703704</v>
      </c>
      <c r="D35" s="3">
        <v>63.45</v>
      </c>
      <c r="E35">
        <f t="shared" si="0"/>
        <v>-20000</v>
      </c>
      <c r="F35">
        <f t="shared" si="1"/>
        <v>1269000</v>
      </c>
      <c r="G35">
        <f t="shared" si="2"/>
        <v>20000</v>
      </c>
      <c r="H35">
        <f>SUM($B$2:B35)-249080</f>
        <v>-722.5</v>
      </c>
      <c r="I35">
        <f>SUM($E$2:E35)-4000</f>
        <v>0</v>
      </c>
      <c r="J35" s="17">
        <f t="shared" si="4"/>
        <v>-722.5</v>
      </c>
      <c r="K35" s="22" t="str">
        <f t="shared" si="3"/>
        <v/>
      </c>
      <c r="L35" s="21" t="str">
        <f t="array" ref="L35">IFERROR(INDEX($J$2:$J$42,SMALL(IF($J$2:$J$42&lt;&gt;FALSE,ROW($A$1:$A$41)),ROW(A34))),"")</f>
        <v/>
      </c>
    </row>
    <row r="36" spans="1:12" x14ac:dyDescent="0.25">
      <c r="A36" s="1">
        <v>43314</v>
      </c>
      <c r="B36">
        <v>1269900</v>
      </c>
      <c r="C36" s="18">
        <v>0.76118055555555564</v>
      </c>
      <c r="D36" s="3">
        <v>63.494999999999997</v>
      </c>
      <c r="E36">
        <f t="shared" si="0"/>
        <v>20000</v>
      </c>
      <c r="F36">
        <f t="shared" si="1"/>
        <v>1269900</v>
      </c>
      <c r="G36">
        <f t="shared" si="2"/>
        <v>20000</v>
      </c>
      <c r="H36">
        <f>SUM($B$2:B36)-249080</f>
        <v>1269177.5</v>
      </c>
      <c r="I36">
        <f>SUM($E$2:E36)-4000</f>
        <v>20000</v>
      </c>
      <c r="J36" s="17" t="b">
        <f t="shared" si="4"/>
        <v>0</v>
      </c>
      <c r="K36" s="22" t="str">
        <f t="shared" si="3"/>
        <v/>
      </c>
      <c r="L36" s="21" t="str">
        <f t="array" ref="L36">IFERROR(INDEX($J$2:$J$42,SMALL(IF($J$2:$J$42&lt;&gt;FALSE,ROW($A$1:$A$41)),ROW(A35))),"")</f>
        <v/>
      </c>
    </row>
    <row r="37" spans="1:12" x14ac:dyDescent="0.25">
      <c r="A37" s="1">
        <v>43314</v>
      </c>
      <c r="B37">
        <v>-634625</v>
      </c>
      <c r="C37" s="18">
        <v>0.76790509259259254</v>
      </c>
      <c r="D37" s="3">
        <v>63.462499999999999</v>
      </c>
      <c r="E37">
        <f t="shared" si="0"/>
        <v>-10000</v>
      </c>
      <c r="F37">
        <f t="shared" si="1"/>
        <v>634625</v>
      </c>
      <c r="G37">
        <f t="shared" si="2"/>
        <v>10000</v>
      </c>
      <c r="H37">
        <f>SUM($B$2:B37)-249080</f>
        <v>634552.5</v>
      </c>
      <c r="I37">
        <f>SUM($E$2:E37)-4000</f>
        <v>10000</v>
      </c>
      <c r="J37" s="17" t="b">
        <f t="shared" si="4"/>
        <v>0</v>
      </c>
      <c r="K37" s="22" t="str">
        <f t="shared" si="3"/>
        <v/>
      </c>
      <c r="L37" s="21" t="str">
        <f t="array" ref="L37">IFERROR(INDEX($J$2:$J$42,SMALL(IF($J$2:$J$42&lt;&gt;FALSE,ROW($A$1:$A$41)),ROW(A36))),"")</f>
        <v/>
      </c>
    </row>
    <row r="38" spans="1:12" x14ac:dyDescent="0.25">
      <c r="A38" s="1">
        <v>43314</v>
      </c>
      <c r="B38">
        <v>-634625</v>
      </c>
      <c r="C38" s="18">
        <v>0.76792824074074073</v>
      </c>
      <c r="D38" s="3">
        <v>63.462499999999999</v>
      </c>
      <c r="E38">
        <f t="shared" si="0"/>
        <v>-10000</v>
      </c>
      <c r="F38">
        <f t="shared" si="1"/>
        <v>634625</v>
      </c>
      <c r="G38">
        <f t="shared" si="2"/>
        <v>10000</v>
      </c>
      <c r="H38">
        <f>SUM($B$2:B38)-249080</f>
        <v>-72.5</v>
      </c>
      <c r="I38">
        <f>SUM($E$2:E38)-4000</f>
        <v>0</v>
      </c>
      <c r="J38" s="17">
        <f t="shared" si="4"/>
        <v>-72.5</v>
      </c>
      <c r="K38" s="22" t="str">
        <f t="shared" si="3"/>
        <v/>
      </c>
      <c r="L38" s="21" t="str">
        <f t="array" ref="L38">IFERROR(INDEX($J$2:$J$42,SMALL(IF($J$2:$J$42&lt;&gt;FALSE,ROW($A$1:$A$41)),ROW(A37))),"")</f>
        <v/>
      </c>
    </row>
    <row r="39" spans="1:12" x14ac:dyDescent="0.25">
      <c r="A39" s="1">
        <v>43314</v>
      </c>
      <c r="B39">
        <v>254070</v>
      </c>
      <c r="C39" s="18">
        <v>0.77012731481481478</v>
      </c>
      <c r="D39" s="3">
        <v>63.517499999999998</v>
      </c>
      <c r="E39">
        <f t="shared" si="0"/>
        <v>4000</v>
      </c>
      <c r="F39">
        <f t="shared" si="1"/>
        <v>254070</v>
      </c>
      <c r="G39">
        <f t="shared" si="2"/>
        <v>4000</v>
      </c>
      <c r="H39">
        <f>SUM($B$2:B39)-249080</f>
        <v>253997.5</v>
      </c>
      <c r="I39">
        <f>SUM($E$2:E39)-4000</f>
        <v>4000</v>
      </c>
      <c r="J39" s="17" t="b">
        <f t="shared" si="4"/>
        <v>0</v>
      </c>
      <c r="K39" s="22" t="str">
        <f t="shared" si="3"/>
        <v/>
      </c>
      <c r="L39" s="21" t="str">
        <f t="array" ref="L39">IFERROR(INDEX($J$2:$J$42,SMALL(IF($J$2:$J$42&lt;&gt;FALSE,ROW($A$1:$A$41)),ROW(A38))),"")</f>
        <v/>
      </c>
    </row>
    <row r="40" spans="1:12" x14ac:dyDescent="0.25">
      <c r="A40" s="1">
        <v>43314</v>
      </c>
      <c r="B40">
        <v>-253860</v>
      </c>
      <c r="C40" s="18">
        <v>0.77375000000000005</v>
      </c>
      <c r="D40" s="3">
        <v>63.465000000000003</v>
      </c>
      <c r="E40">
        <f t="shared" si="0"/>
        <v>-4000</v>
      </c>
      <c r="F40">
        <f t="shared" si="1"/>
        <v>253860</v>
      </c>
      <c r="G40">
        <f t="shared" si="2"/>
        <v>4000</v>
      </c>
      <c r="H40">
        <f>SUM($B$2:B40)-249080</f>
        <v>137.5</v>
      </c>
      <c r="I40">
        <f>SUM($E$2:E40)-4000</f>
        <v>0</v>
      </c>
      <c r="J40" s="17">
        <f t="shared" si="4"/>
        <v>137.5</v>
      </c>
      <c r="K40" s="22" t="str">
        <f t="shared" si="3"/>
        <v/>
      </c>
      <c r="L40" s="21" t="str">
        <f t="array" ref="L40">IFERROR(INDEX($J$2:$J$42,SMALL(IF($J$2:$J$42&lt;&gt;FALSE,ROW($A$1:$A$41)),ROW(A39))),"")</f>
        <v/>
      </c>
    </row>
    <row r="41" spans="1:12" x14ac:dyDescent="0.25">
      <c r="A41" s="1">
        <v>43314</v>
      </c>
      <c r="B41">
        <v>253950</v>
      </c>
      <c r="C41" s="18">
        <v>0.77768518518518526</v>
      </c>
      <c r="D41" s="3">
        <v>63.487499999999997</v>
      </c>
      <c r="E41">
        <f t="shared" si="0"/>
        <v>4000</v>
      </c>
      <c r="F41">
        <f t="shared" si="1"/>
        <v>253950</v>
      </c>
      <c r="G41">
        <f t="shared" si="2"/>
        <v>4000</v>
      </c>
      <c r="H41">
        <f>SUM($B$2:B41)-249080</f>
        <v>254087.5</v>
      </c>
      <c r="I41">
        <f>SUM($E$2:E41)-4000</f>
        <v>4000</v>
      </c>
      <c r="J41" s="17" t="b">
        <f t="shared" si="4"/>
        <v>0</v>
      </c>
      <c r="K41" s="22" t="str">
        <f t="shared" si="3"/>
        <v/>
      </c>
      <c r="L41" s="21" t="str">
        <f t="array" ref="L41">IFERROR(INDEX($J$2:$J$42,SMALL(IF($J$2:$J$42&lt;&gt;FALSE,ROW($A$1:$A$41)),ROW(A40))),"")</f>
        <v/>
      </c>
    </row>
    <row r="42" spans="1:12" x14ac:dyDescent="0.25">
      <c r="A42" s="8">
        <v>43314</v>
      </c>
      <c r="B42" s="9">
        <v>-254090</v>
      </c>
      <c r="C42" s="18">
        <v>0.77806712962962965</v>
      </c>
      <c r="D42" s="11">
        <v>63.522500000000001</v>
      </c>
      <c r="E42">
        <f t="shared" si="0"/>
        <v>-4000</v>
      </c>
      <c r="F42">
        <f t="shared" si="1"/>
        <v>254090</v>
      </c>
      <c r="G42">
        <f t="shared" si="2"/>
        <v>4000</v>
      </c>
      <c r="H42">
        <f>SUM($B$2:B42)-249080</f>
        <v>-2.5</v>
      </c>
      <c r="I42">
        <f>SUM($E$2:E42)-4000</f>
        <v>0</v>
      </c>
      <c r="J42" s="17">
        <f t="shared" si="4"/>
        <v>-2.5</v>
      </c>
      <c r="K42" s="22" t="str">
        <f t="shared" si="3"/>
        <v/>
      </c>
      <c r="L42" s="21" t="str">
        <f t="array" ref="L42">IFERROR(INDEX($J$2:$J$42,SMALL(IF($J$2:$J$42&lt;&gt;FALSE,ROW($A$1:$A$41)),ROW(A41))),"")</f>
        <v/>
      </c>
    </row>
    <row r="44" spans="1:12" x14ac:dyDescent="0.25">
      <c r="K44" t="s">
        <v>7</v>
      </c>
    </row>
    <row r="45" spans="1:12" x14ac:dyDescent="0.25">
      <c r="K45">
        <f>SUM(F2:F42)</f>
        <v>22274577.5</v>
      </c>
    </row>
    <row r="47" spans="1:12" x14ac:dyDescent="0.25">
      <c r="K47" t="s">
        <v>9</v>
      </c>
    </row>
    <row r="48" spans="1:12" x14ac:dyDescent="0.25">
      <c r="K48">
        <f>K45*0.0055*0.01</f>
        <v>1225.1017624999999</v>
      </c>
    </row>
    <row r="59" spans="11:11" x14ac:dyDescent="0.25">
      <c r="K59" t="s">
        <v>10</v>
      </c>
    </row>
  </sheetData>
  <autoFilter ref="A1:J4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02.08.18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vanek</dc:creator>
  <cp:lastModifiedBy>Che79</cp:lastModifiedBy>
  <dcterms:created xsi:type="dcterms:W3CDTF">2018-08-05T23:00:22Z</dcterms:created>
  <dcterms:modified xsi:type="dcterms:W3CDTF">2018-08-06T21:05:21Z</dcterms:modified>
</cp:coreProperties>
</file>