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02B691A-3980-4A26-8128-B472A66131A2}" xr6:coauthVersionLast="36" xr6:coauthVersionMax="36" xr10:uidLastSave="{00000000-0000-0000-0000-000000000000}"/>
  <bookViews>
    <workbookView xWindow="0" yWindow="0" windowWidth="20490" windowHeight="7620" tabRatio="702" activeTab="1" xr2:uid="{00000000-000D-0000-FFFF-FFFF00000000}"/>
  </bookViews>
  <sheets>
    <sheet name="ступени" sheetId="8" r:id="rId1"/>
    <sheet name="юноши (личное первенство)" sheetId="9" r:id="rId2"/>
    <sheet name="девушки (личное первенство)" sheetId="10" r:id="rId3"/>
    <sheet name="11-12лет" sheetId="3" r:id="rId4"/>
    <sheet name="13-15лет" sheetId="4" state="hidden" r:id="rId5"/>
    <sheet name="16-17лет" sheetId="11" state="hidden" r:id="rId6"/>
  </sheets>
  <calcPr calcId="162913" iterate="1"/>
</workbook>
</file>

<file path=xl/calcChain.xml><?xml version="1.0" encoding="utf-8"?>
<calcChain xmlns="http://schemas.openxmlformats.org/spreadsheetml/2006/main">
  <c r="AD4" i="10" l="1"/>
  <c r="E6" i="10" l="1"/>
  <c r="F6" i="10" s="1"/>
  <c r="E5" i="10"/>
  <c r="F5" i="10" s="1"/>
  <c r="E4" i="10"/>
  <c r="F4" i="10" s="1"/>
  <c r="E5" i="9"/>
  <c r="E4" i="9"/>
  <c r="F6" i="9" l="1"/>
  <c r="H6" i="9"/>
  <c r="F5" i="9"/>
  <c r="H5" i="9"/>
  <c r="F4" i="9"/>
  <c r="H4" i="9"/>
  <c r="L5" i="10"/>
  <c r="H4" i="10"/>
  <c r="L6" i="10"/>
  <c r="AB4" i="10"/>
  <c r="Z6" i="10"/>
  <c r="AB6" i="10"/>
  <c r="Z5" i="10"/>
  <c r="AB5" i="10"/>
  <c r="X4" i="10"/>
  <c r="Z4" i="10"/>
  <c r="T6" i="10"/>
  <c r="X6" i="10"/>
  <c r="T5" i="10"/>
  <c r="X5" i="10"/>
  <c r="T4" i="10"/>
  <c r="V6" i="10"/>
  <c r="V5" i="10"/>
  <c r="V4" i="10"/>
  <c r="R4" i="10"/>
  <c r="P6" i="10"/>
  <c r="R6" i="10"/>
  <c r="P5" i="10"/>
  <c r="R5" i="10"/>
  <c r="P4" i="10"/>
  <c r="N4" i="10"/>
  <c r="N5" i="10"/>
  <c r="N6" i="10"/>
  <c r="L4" i="10"/>
  <c r="J4" i="10"/>
  <c r="J6" i="10"/>
  <c r="H6" i="10"/>
  <c r="J5" i="10"/>
  <c r="H5" i="10"/>
  <c r="AD6" i="9"/>
  <c r="AB6" i="9"/>
  <c r="AD5" i="9"/>
  <c r="AB5" i="9"/>
  <c r="AD4" i="9"/>
  <c r="V4" i="9"/>
  <c r="Z6" i="9"/>
  <c r="Z4" i="9"/>
  <c r="X5" i="9"/>
  <c r="Z5" i="9"/>
  <c r="V6" i="9"/>
  <c r="X6" i="9"/>
  <c r="V5" i="9"/>
  <c r="T5" i="9"/>
  <c r="P6" i="9"/>
  <c r="T6" i="9"/>
  <c r="R5" i="9"/>
  <c r="R4" i="9"/>
  <c r="N5" i="9"/>
  <c r="P5" i="9"/>
  <c r="N4" i="9"/>
  <c r="P4" i="9"/>
  <c r="N6" i="9"/>
  <c r="J4" i="9"/>
  <c r="J5" i="9"/>
  <c r="L6" i="9"/>
  <c r="J6" i="9"/>
  <c r="L4" i="9"/>
  <c r="L5" i="9"/>
  <c r="R6" i="9"/>
  <c r="AH6" i="9"/>
  <c r="AH5" i="9"/>
  <c r="AH4" i="9"/>
  <c r="AF4" i="9"/>
  <c r="AF6" i="9"/>
  <c r="AF5" i="9"/>
  <c r="AC4" i="10" l="1"/>
  <c r="AI5" i="9"/>
  <c r="AI6" i="9"/>
  <c r="AC6" i="10"/>
  <c r="AC5" i="10"/>
  <c r="C61" i="3"/>
  <c r="C93" i="3"/>
  <c r="C91" i="3"/>
  <c r="C89" i="3"/>
  <c r="C87" i="3"/>
  <c r="C86" i="3"/>
  <c r="C84" i="3"/>
  <c r="C83" i="3"/>
  <c r="C82" i="3"/>
  <c r="C81" i="3"/>
  <c r="C80" i="3"/>
  <c r="C79" i="3"/>
  <c r="C78" i="3"/>
  <c r="C77" i="3"/>
  <c r="C76" i="3"/>
  <c r="C73" i="3"/>
  <c r="C71" i="3"/>
  <c r="C69" i="3"/>
  <c r="C67" i="3"/>
  <c r="C65" i="3"/>
  <c r="C63" i="3"/>
  <c r="C59" i="3"/>
  <c r="C56" i="3"/>
  <c r="AB4" i="9" s="1"/>
  <c r="AI4" i="9" s="1"/>
  <c r="C5" i="3"/>
  <c r="AJ4" i="9" l="1"/>
  <c r="AJ6" i="9"/>
  <c r="AJ5" i="9"/>
  <c r="AD5" i="10"/>
  <c r="AD6" i="10"/>
</calcChain>
</file>

<file path=xl/sharedStrings.xml><?xml version="1.0" encoding="utf-8"?>
<sst xmlns="http://schemas.openxmlformats.org/spreadsheetml/2006/main" count="478" uniqueCount="187">
  <si>
    <t>очки</t>
  </si>
  <si>
    <t>подтягив</t>
  </si>
  <si>
    <t>прыжок</t>
  </si>
  <si>
    <t>отжиман</t>
  </si>
  <si>
    <t>1.01,0</t>
  </si>
  <si>
    <t>1.02,0</t>
  </si>
  <si>
    <t>1.03,0</t>
  </si>
  <si>
    <t>1.04,0</t>
  </si>
  <si>
    <t>1.05,0</t>
  </si>
  <si>
    <t>1.06,0</t>
  </si>
  <si>
    <t>1.07,0</t>
  </si>
  <si>
    <t>1.08,0</t>
  </si>
  <si>
    <t>1.09,0</t>
  </si>
  <si>
    <t>1.10,0</t>
  </si>
  <si>
    <t>1.23,0</t>
  </si>
  <si>
    <t>1.29,0</t>
  </si>
  <si>
    <t>1.35,0</t>
  </si>
  <si>
    <t>1.41,0</t>
  </si>
  <si>
    <t>1.44,0</t>
  </si>
  <si>
    <t>1.47,0</t>
  </si>
  <si>
    <t>1.50,0</t>
  </si>
  <si>
    <t>1.54,0</t>
  </si>
  <si>
    <t>1.58,0</t>
  </si>
  <si>
    <t>2.02,0</t>
  </si>
  <si>
    <t>2.06,0</t>
  </si>
  <si>
    <t>2.14,0</t>
  </si>
  <si>
    <t>2.18,0</t>
  </si>
  <si>
    <t>2.23,0</t>
  </si>
  <si>
    <t>2.30,0</t>
  </si>
  <si>
    <t>плавание 25м</t>
  </si>
  <si>
    <t>плавание 50м</t>
  </si>
  <si>
    <t>1.24,0</t>
  </si>
  <si>
    <t>1.30,0</t>
  </si>
  <si>
    <t>1.36,0</t>
  </si>
  <si>
    <t>1.42,0</t>
  </si>
  <si>
    <t>1.48,0</t>
  </si>
  <si>
    <t>1.57,0</t>
  </si>
  <si>
    <t>2.00,0</t>
  </si>
  <si>
    <t>2.01,0</t>
  </si>
  <si>
    <t>1.45,0</t>
  </si>
  <si>
    <t>Ступень</t>
  </si>
  <si>
    <t>возраст</t>
  </si>
  <si>
    <t>стрельба</t>
  </si>
  <si>
    <t>пресс 1мин</t>
  </si>
  <si>
    <t>гибкость</t>
  </si>
  <si>
    <t xml:space="preserve">стрельба </t>
  </si>
  <si>
    <t>отжимание</t>
  </si>
  <si>
    <t>1.53,0</t>
  </si>
  <si>
    <t>1.56,0</t>
  </si>
  <si>
    <t>1.59,0</t>
  </si>
  <si>
    <t>2.05,0</t>
  </si>
  <si>
    <t>2.08,0</t>
  </si>
  <si>
    <t>2.11,0</t>
  </si>
  <si>
    <t>2.17,0</t>
  </si>
  <si>
    <t>2.20,0</t>
  </si>
  <si>
    <t>2.26,0</t>
  </si>
  <si>
    <t>2.29,0</t>
  </si>
  <si>
    <t>2.51,0</t>
  </si>
  <si>
    <t>1.43,0</t>
  </si>
  <si>
    <t>1.49,0</t>
  </si>
  <si>
    <t>2.41,0</t>
  </si>
  <si>
    <t>1.11,0</t>
  </si>
  <si>
    <t>2.31,0</t>
  </si>
  <si>
    <t>1.15,0</t>
  </si>
  <si>
    <t>1.21,0</t>
  </si>
  <si>
    <t>2.03,0</t>
  </si>
  <si>
    <t>Возраст</t>
  </si>
  <si>
    <t>1.13,0</t>
  </si>
  <si>
    <t>1.17,0</t>
  </si>
  <si>
    <t>1.19,0</t>
  </si>
  <si>
    <t>1.27,0</t>
  </si>
  <si>
    <t>1.33,0</t>
  </si>
  <si>
    <t>1.39,0</t>
  </si>
  <si>
    <t>1.51,0</t>
  </si>
  <si>
    <t>1.55,0</t>
  </si>
  <si>
    <t>2.07,0</t>
  </si>
  <si>
    <t>2.15,0</t>
  </si>
  <si>
    <t>2.19,0</t>
  </si>
  <si>
    <t>2.24,0</t>
  </si>
  <si>
    <t>1.25,0</t>
  </si>
  <si>
    <t>1.31,0</t>
  </si>
  <si>
    <t>2.09,0</t>
  </si>
  <si>
    <t>2.12,0</t>
  </si>
  <si>
    <t>2.21,0</t>
  </si>
  <si>
    <t>2.27,0</t>
  </si>
  <si>
    <t>2.33,0</t>
  </si>
  <si>
    <t>2.36,0</t>
  </si>
  <si>
    <t>2.39,0</t>
  </si>
  <si>
    <t>2.43,0</t>
  </si>
  <si>
    <t>2.47,0</t>
  </si>
  <si>
    <t>1.37,0</t>
  </si>
  <si>
    <t>2.37,0</t>
  </si>
  <si>
    <t>бег 1,5км</t>
  </si>
  <si>
    <t>бег 60м</t>
  </si>
  <si>
    <t xml:space="preserve">метание мяча </t>
  </si>
  <si>
    <t>бег 2км</t>
  </si>
  <si>
    <t>метание мяча</t>
  </si>
  <si>
    <t>длина с места</t>
  </si>
  <si>
    <t>II (9-10лет)</t>
  </si>
  <si>
    <t>III (11-12лет)</t>
  </si>
  <si>
    <t>IV (13-15лет)</t>
  </si>
  <si>
    <t>V (16-17лет)</t>
  </si>
  <si>
    <t>VI (18-29лет)</t>
  </si>
  <si>
    <t>длина</t>
  </si>
  <si>
    <t>Место</t>
  </si>
  <si>
    <t>Итоги Летнего фестиваля Всероссийского физкультурно-спортивного комплекса «Готов к труду и обороне» (ГТО) среди обучающихся образовательных организаций. ДЕВУШКИ (личное первенство)</t>
  </si>
  <si>
    <t xml:space="preserve">  ID-номер участника</t>
  </si>
  <si>
    <t>Дата рождения (дд.мм.гг.)</t>
  </si>
  <si>
    <t>Фамилия, имя, отчество</t>
  </si>
  <si>
    <t>ID-номер участника</t>
  </si>
  <si>
    <t>Очки</t>
  </si>
  <si>
    <t>бег 1км</t>
  </si>
  <si>
    <t>№  п/п</t>
  </si>
  <si>
    <t>Стрельба ВП 5в</t>
  </si>
  <si>
    <t>Подъем туловища1мин (раз)</t>
  </si>
  <si>
    <t>Длина с места (см)</t>
  </si>
  <si>
    <t>Сгибание-разгибание  рук 3 мин. (раз)</t>
  </si>
  <si>
    <t>Гибкость (см)</t>
  </si>
  <si>
    <t>Бег 60м (0,0) сек</t>
  </si>
  <si>
    <t>Метание мяча 150г (0,0) м</t>
  </si>
  <si>
    <t>Сумма</t>
  </si>
  <si>
    <t xml:space="preserve">Класс </t>
  </si>
  <si>
    <t>№      п/п</t>
  </si>
  <si>
    <t>Плавание 50м (0.00,0)</t>
  </si>
  <si>
    <t>Подтягивание  3мин (раз)</t>
  </si>
  <si>
    <t>Отжима-ния (9-10 лет)</t>
  </si>
  <si>
    <t>бег 100м</t>
  </si>
  <si>
    <t>бег 3км</t>
  </si>
  <si>
    <r>
      <rPr>
        <sz val="6"/>
        <rFont val="Microsoft Sans Serif"/>
        <family val="2"/>
        <charset val="204"/>
      </rPr>
      <t>-</t>
    </r>
  </si>
  <si>
    <t>Плавание 25м (0.00,0)</t>
  </si>
  <si>
    <t>Бег 1км (0,00)</t>
  </si>
  <si>
    <t>Бег 3км (0,00)</t>
  </si>
  <si>
    <t>15</t>
  </si>
  <si>
    <t>13</t>
  </si>
  <si>
    <t>1</t>
  </si>
  <si>
    <t>11</t>
  </si>
  <si>
    <t>9</t>
  </si>
  <si>
    <t>5</t>
  </si>
  <si>
    <t>3</t>
  </si>
  <si>
    <t>7</t>
  </si>
  <si>
    <r>
      <rPr>
        <sz val="6"/>
        <rFont val="Century Schoolbook"/>
        <family val="1"/>
        <charset val="204"/>
      </rPr>
      <t>-</t>
    </r>
  </si>
  <si>
    <t>Бег 100м (0,0) сек</t>
  </si>
  <si>
    <t>1,00,0</t>
  </si>
  <si>
    <t>плавание 25</t>
  </si>
  <si>
    <t>Плавание50м (0.00,0)</t>
  </si>
  <si>
    <r>
      <rPr>
        <sz val="10"/>
        <rFont val="Arial Unicode MS"/>
        <family val="2"/>
        <charset val="204"/>
      </rPr>
      <t>41,0</t>
    </r>
  </si>
  <si>
    <r>
      <rPr>
        <sz val="10"/>
        <rFont val="Arial Unicode MS"/>
        <family val="2"/>
        <charset val="204"/>
      </rPr>
      <t>42,0</t>
    </r>
  </si>
  <si>
    <r>
      <rPr>
        <sz val="10"/>
        <rFont val="Arial Unicode MS"/>
        <family val="2"/>
        <charset val="204"/>
      </rPr>
      <t>43,0</t>
    </r>
  </si>
  <si>
    <r>
      <rPr>
        <sz val="10"/>
        <rFont val="Arial Unicode MS"/>
        <family val="2"/>
        <charset val="204"/>
      </rPr>
      <t>44,0</t>
    </r>
  </si>
  <si>
    <r>
      <rPr>
        <sz val="10"/>
        <rFont val="Arial Unicode MS"/>
        <family val="2"/>
        <charset val="204"/>
      </rPr>
      <t>45,0</t>
    </r>
  </si>
  <si>
    <r>
      <rPr>
        <sz val="10"/>
        <rFont val="Arial Unicode MS"/>
        <family val="2"/>
        <charset val="204"/>
      </rPr>
      <t>46,0</t>
    </r>
  </si>
  <si>
    <r>
      <rPr>
        <sz val="10"/>
        <rFont val="Arial Unicode MS"/>
        <family val="2"/>
        <charset val="204"/>
      </rPr>
      <t>47,0</t>
    </r>
  </si>
  <si>
    <r>
      <rPr>
        <sz val="10"/>
        <rFont val="Arial Unicode MS"/>
        <family val="2"/>
        <charset val="204"/>
      </rPr>
      <t>48,0</t>
    </r>
  </si>
  <si>
    <r>
      <rPr>
        <sz val="10"/>
        <rFont val="Arial Unicode MS"/>
        <family val="2"/>
        <charset val="204"/>
      </rPr>
      <t>49,0</t>
    </r>
  </si>
  <si>
    <r>
      <rPr>
        <b/>
        <sz val="10"/>
        <rFont val="Arial Unicode MS"/>
        <family val="2"/>
        <charset val="204"/>
      </rPr>
      <t>50,0</t>
    </r>
  </si>
  <si>
    <r>
      <rPr>
        <sz val="10"/>
        <rFont val="Arial Unicode MS"/>
        <family val="2"/>
        <charset val="204"/>
      </rPr>
      <t>51,0</t>
    </r>
  </si>
  <si>
    <r>
      <rPr>
        <sz val="10"/>
        <rFont val="Arial Unicode MS"/>
        <family val="2"/>
        <charset val="204"/>
      </rPr>
      <t>52,0</t>
    </r>
  </si>
  <si>
    <r>
      <rPr>
        <sz val="10"/>
        <rFont val="Arial Unicode MS"/>
        <family val="2"/>
        <charset val="204"/>
      </rPr>
      <t>53,0</t>
    </r>
  </si>
  <si>
    <r>
      <rPr>
        <sz val="10"/>
        <rFont val="Arial Unicode MS"/>
        <family val="2"/>
        <charset val="204"/>
      </rPr>
      <t>54,0</t>
    </r>
  </si>
  <si>
    <r>
      <rPr>
        <sz val="10"/>
        <rFont val="Arial Unicode MS"/>
        <family val="2"/>
        <charset val="204"/>
      </rPr>
      <t>55,0</t>
    </r>
  </si>
  <si>
    <r>
      <rPr>
        <sz val="10"/>
        <rFont val="Arial Unicode MS"/>
        <family val="2"/>
        <charset val="204"/>
      </rPr>
      <t>56,0</t>
    </r>
  </si>
  <si>
    <r>
      <rPr>
        <sz val="10"/>
        <rFont val="Arial Unicode MS"/>
        <family val="2"/>
        <charset val="204"/>
      </rPr>
      <t>57,0</t>
    </r>
  </si>
  <si>
    <r>
      <rPr>
        <sz val="10"/>
        <rFont val="Arial Unicode MS"/>
        <family val="2"/>
        <charset val="204"/>
      </rPr>
      <t>58,0</t>
    </r>
  </si>
  <si>
    <r>
      <rPr>
        <sz val="10"/>
        <rFont val="Arial Unicode MS"/>
        <family val="2"/>
        <charset val="204"/>
      </rPr>
      <t>59,0</t>
    </r>
  </si>
  <si>
    <t>27</t>
  </si>
  <si>
    <t>29</t>
  </si>
  <si>
    <t>31</t>
  </si>
  <si>
    <t>33</t>
  </si>
  <si>
    <t>35</t>
  </si>
  <si>
    <t>37</t>
  </si>
  <si>
    <t>39</t>
  </si>
  <si>
    <t>41</t>
  </si>
  <si>
    <t>43</t>
  </si>
  <si>
    <t>16</t>
  </si>
  <si>
    <t>20</t>
  </si>
  <si>
    <t>24</t>
  </si>
  <si>
    <t>18</t>
  </si>
  <si>
    <t>22</t>
  </si>
  <si>
    <r>
      <rPr>
        <sz val="6"/>
        <rFont val="Arial Unicode MS"/>
        <family val="2"/>
        <charset val="204"/>
      </rPr>
      <t>-</t>
    </r>
  </si>
  <si>
    <t>Бег 1 км; 1,5км; 2км (0,00)</t>
  </si>
  <si>
    <t>Бег 1,5км; 2км (0,00)</t>
  </si>
  <si>
    <t>I (6-8лет)</t>
  </si>
  <si>
    <t>VII (30-39лет)</t>
  </si>
  <si>
    <t>VIII (40-49лет)</t>
  </si>
  <si>
    <t>IХ (50-59лет)</t>
  </si>
  <si>
    <t>Х (60-69лет)</t>
  </si>
  <si>
    <t>ХI (70лет)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</si>
</sst>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m/ss.0"/>
    <numFmt numFmtId="167" formatCode="#,##0.00&quot;р.&quot;"/>
  </numFmts>
  <fonts count="3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1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6"/>
      <name val="Microsoft Sans Serif"/>
      <family val="2"/>
      <charset val="204"/>
    </font>
    <font>
      <sz val="6"/>
      <name val="Century Schoolbook"/>
      <family val="1"/>
      <charset val="204"/>
    </font>
    <font>
      <sz val="10"/>
      <name val="Times New Roman"/>
      <family val="1"/>
      <charset val="204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b/>
      <sz val="10"/>
      <name val="Times New Roman"/>
      <family val="1"/>
      <charset val="204"/>
    </font>
    <font>
      <sz val="6"/>
      <name val="Arial Unicode MS"/>
      <family val="2"/>
      <charset val="204"/>
    </font>
    <font>
      <sz val="11"/>
      <color theme="1"/>
      <name val="Taim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10" fillId="0" borderId="0">
      <alignment vertical="center"/>
    </xf>
    <xf numFmtId="0" fontId="13" fillId="0" borderId="0"/>
    <xf numFmtId="0" fontId="10" fillId="0" borderId="0"/>
    <xf numFmtId="164" fontId="10" fillId="0" borderId="0" applyFont="0" applyFill="0" applyBorder="0" applyAlignment="0" applyProtection="0"/>
  </cellStyleXfs>
  <cellXfs count="273">
    <xf numFmtId="0" fontId="0" fillId="0" borderId="0" xfId="0"/>
    <xf numFmtId="165" fontId="11" fillId="0" borderId="13" xfId="3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0" xfId="2" applyFont="1" applyBorder="1"/>
    <xf numFmtId="0" fontId="8" fillId="0" borderId="7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2" borderId="0" xfId="2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12" fillId="0" borderId="13" xfId="3" applyNumberFormat="1" applyFont="1" applyFill="1" applyBorder="1" applyAlignment="1">
      <alignment horizontal="center" vertical="center"/>
    </xf>
    <xf numFmtId="165" fontId="11" fillId="0" borderId="14" xfId="3" applyNumberFormat="1" applyFont="1" applyFill="1" applyBorder="1" applyAlignment="1">
      <alignment horizontal="center" vertical="center"/>
    </xf>
    <xf numFmtId="49" fontId="12" fillId="0" borderId="13" xfId="3" applyNumberFormat="1" applyFont="1" applyFill="1" applyBorder="1" applyAlignment="1">
      <alignment horizontal="center" vertical="center"/>
    </xf>
    <xf numFmtId="49" fontId="11" fillId="0" borderId="13" xfId="3" applyNumberFormat="1" applyFont="1" applyFill="1" applyBorder="1" applyAlignment="1">
      <alignment horizontal="center" vertical="center"/>
    </xf>
    <xf numFmtId="49" fontId="12" fillId="0" borderId="15" xfId="3" applyNumberFormat="1" applyFont="1" applyFill="1" applyBorder="1" applyAlignment="1">
      <alignment horizontal="center" vertical="center"/>
    </xf>
    <xf numFmtId="165" fontId="11" fillId="0" borderId="16" xfId="3" applyNumberFormat="1" applyFont="1" applyFill="1" applyBorder="1" applyAlignment="1">
      <alignment horizontal="center" vertical="center"/>
    </xf>
    <xf numFmtId="0" fontId="12" fillId="0" borderId="13" xfId="3" applyNumberFormat="1" applyFont="1" applyFill="1" applyBorder="1" applyAlignment="1">
      <alignment horizontal="center" vertical="center"/>
    </xf>
    <xf numFmtId="0" fontId="12" fillId="0" borderId="16" xfId="3" applyNumberFormat="1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horizontal="center" vertical="center"/>
    </xf>
    <xf numFmtId="2" fontId="12" fillId="0" borderId="13" xfId="3" applyNumberFormat="1" applyFont="1" applyFill="1" applyBorder="1" applyAlignment="1">
      <alignment horizontal="center" vertical="center"/>
    </xf>
    <xf numFmtId="2" fontId="12" fillId="0" borderId="15" xfId="3" applyNumberFormat="1" applyFont="1" applyFill="1" applyBorder="1" applyAlignment="1">
      <alignment horizontal="center" vertical="center"/>
    </xf>
    <xf numFmtId="165" fontId="12" fillId="0" borderId="15" xfId="3" applyNumberFormat="1" applyFont="1" applyFill="1" applyBorder="1" applyAlignment="1">
      <alignment horizontal="center" vertical="center"/>
    </xf>
    <xf numFmtId="2" fontId="11" fillId="0" borderId="16" xfId="3" applyNumberFormat="1" applyFont="1" applyFill="1" applyBorder="1" applyAlignment="1">
      <alignment horizontal="center" vertical="center"/>
    </xf>
    <xf numFmtId="2" fontId="12" fillId="0" borderId="16" xfId="3" applyNumberFormat="1" applyFont="1" applyFill="1" applyBorder="1" applyAlignment="1">
      <alignment horizontal="center" vertical="center"/>
    </xf>
    <xf numFmtId="2" fontId="12" fillId="0" borderId="17" xfId="3" applyNumberFormat="1" applyFont="1" applyFill="1" applyBorder="1" applyAlignment="1">
      <alignment horizontal="center" vertical="center"/>
    </xf>
    <xf numFmtId="0" fontId="7" fillId="0" borderId="18" xfId="2" applyFont="1" applyBorder="1" applyAlignment="1">
      <alignment horizontal="center"/>
    </xf>
    <xf numFmtId="49" fontId="15" fillId="4" borderId="16" xfId="4" applyNumberFormat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16" xfId="4" applyNumberFormat="1" applyFont="1" applyFill="1" applyBorder="1" applyAlignment="1">
      <alignment horizontal="center" vertical="center"/>
    </xf>
    <xf numFmtId="0" fontId="11" fillId="0" borderId="16" xfId="4" applyNumberFormat="1" applyFont="1" applyFill="1" applyBorder="1" applyAlignment="1">
      <alignment horizontal="center" vertical="center"/>
    </xf>
    <xf numFmtId="49" fontId="12" fillId="4" borderId="16" xfId="4" applyNumberFormat="1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/>
    </xf>
    <xf numFmtId="2" fontId="11" fillId="0" borderId="19" xfId="3" applyNumberFormat="1" applyFont="1" applyFill="1" applyBorder="1" applyAlignment="1">
      <alignment horizontal="center" vertical="center"/>
    </xf>
    <xf numFmtId="0" fontId="11" fillId="0" borderId="19" xfId="4" applyNumberFormat="1" applyFont="1" applyFill="1" applyBorder="1" applyAlignment="1">
      <alignment horizontal="center" vertical="center"/>
    </xf>
    <xf numFmtId="0" fontId="12" fillId="0" borderId="17" xfId="4" applyNumberFormat="1" applyFont="1" applyFill="1" applyBorder="1" applyAlignment="1">
      <alignment horizontal="center" vertical="center"/>
    </xf>
    <xf numFmtId="49" fontId="11" fillId="4" borderId="16" xfId="4" applyNumberFormat="1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14" fillId="0" borderId="16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8" fillId="0" borderId="19" xfId="5" applyFont="1" applyFill="1" applyBorder="1" applyAlignment="1">
      <alignment horizontal="center" vertical="center" wrapText="1"/>
    </xf>
    <xf numFmtId="0" fontId="8" fillId="0" borderId="16" xfId="5" applyFont="1" applyFill="1" applyBorder="1" applyAlignment="1">
      <alignment horizontal="center" vertical="center" wrapText="1"/>
    </xf>
    <xf numFmtId="0" fontId="12" fillId="4" borderId="16" xfId="5" applyFont="1" applyFill="1" applyBorder="1" applyAlignment="1">
      <alignment horizontal="center" vertical="center" wrapText="1"/>
    </xf>
    <xf numFmtId="49" fontId="12" fillId="4" borderId="19" xfId="4" applyNumberFormat="1" applyFont="1" applyFill="1" applyBorder="1" applyAlignment="1">
      <alignment horizontal="center" vertical="center"/>
    </xf>
    <xf numFmtId="0" fontId="14" fillId="0" borderId="24" xfId="5" applyFont="1" applyFill="1" applyBorder="1" applyAlignment="1">
      <alignment horizontal="center" vertical="center" wrapText="1"/>
    </xf>
    <xf numFmtId="0" fontId="12" fillId="0" borderId="19" xfId="3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center" vertical="center" wrapText="1"/>
    </xf>
    <xf numFmtId="0" fontId="12" fillId="0" borderId="23" xfId="4" applyNumberFormat="1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49" fontId="12" fillId="4" borderId="23" xfId="4" applyNumberFormat="1" applyFont="1" applyFill="1" applyBorder="1" applyAlignment="1">
      <alignment horizontal="center" vertical="center"/>
    </xf>
    <xf numFmtId="0" fontId="12" fillId="0" borderId="19" xfId="3" applyNumberFormat="1" applyFont="1" applyFill="1" applyBorder="1" applyAlignment="1">
      <alignment horizontal="center" vertical="center"/>
    </xf>
    <xf numFmtId="0" fontId="12" fillId="0" borderId="19" xfId="5" applyFont="1" applyFill="1" applyBorder="1" applyAlignment="1">
      <alignment horizontal="center" vertical="center" wrapText="1"/>
    </xf>
    <xf numFmtId="0" fontId="12" fillId="0" borderId="25" xfId="4" applyNumberFormat="1" applyFont="1" applyFill="1" applyBorder="1" applyAlignment="1">
      <alignment horizontal="center" vertical="center"/>
    </xf>
    <xf numFmtId="0" fontId="11" fillId="0" borderId="23" xfId="4" applyNumberFormat="1" applyFont="1" applyFill="1" applyBorder="1" applyAlignment="1">
      <alignment horizontal="center" vertical="center"/>
    </xf>
    <xf numFmtId="0" fontId="8" fillId="0" borderId="16" xfId="2" applyFont="1" applyBorder="1" applyAlignment="1">
      <alignment horizontal="center"/>
    </xf>
    <xf numFmtId="2" fontId="11" fillId="0" borderId="13" xfId="3" applyNumberFormat="1" applyFont="1" applyFill="1" applyBorder="1" applyAlignment="1">
      <alignment horizontal="center" vertical="center"/>
    </xf>
    <xf numFmtId="0" fontId="12" fillId="0" borderId="21" xfId="3" applyNumberFormat="1" applyFont="1" applyFill="1" applyBorder="1" applyAlignment="1">
      <alignment horizontal="center" vertical="center"/>
    </xf>
    <xf numFmtId="0" fontId="11" fillId="0" borderId="26" xfId="3" applyFont="1" applyFill="1" applyBorder="1" applyAlignment="1">
      <alignment horizontal="center" vertical="center"/>
    </xf>
    <xf numFmtId="0" fontId="12" fillId="0" borderId="17" xfId="3" applyFont="1" applyFill="1" applyBorder="1" applyAlignment="1">
      <alignment horizontal="center" vertical="center"/>
    </xf>
    <xf numFmtId="0" fontId="15" fillId="0" borderId="16" xfId="4" applyNumberFormat="1" applyFont="1" applyFill="1" applyBorder="1" applyAlignment="1">
      <alignment horizontal="center" vertical="center"/>
    </xf>
    <xf numFmtId="49" fontId="15" fillId="4" borderId="17" xfId="4" applyNumberFormat="1" applyFont="1" applyFill="1" applyBorder="1" applyAlignment="1">
      <alignment horizontal="center" vertical="center"/>
    </xf>
    <xf numFmtId="0" fontId="16" fillId="0" borderId="22" xfId="4" applyNumberFormat="1" applyFont="1" applyFill="1" applyBorder="1" applyAlignment="1">
      <alignment horizontal="center" vertical="center"/>
    </xf>
    <xf numFmtId="0" fontId="15" fillId="0" borderId="22" xfId="4" applyNumberFormat="1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0" borderId="3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6" fillId="0" borderId="32" xfId="2" applyFont="1" applyBorder="1" applyAlignment="1">
      <alignment horizontal="center" vertical="center" wrapText="1"/>
    </xf>
    <xf numFmtId="0" fontId="7" fillId="5" borderId="27" xfId="2" applyFont="1" applyFill="1" applyBorder="1" applyAlignment="1">
      <alignment horizontal="center"/>
    </xf>
    <xf numFmtId="0" fontId="7" fillId="0" borderId="16" xfId="2" applyFont="1" applyBorder="1" applyAlignment="1">
      <alignment horizontal="center"/>
    </xf>
    <xf numFmtId="165" fontId="12" fillId="0" borderId="16" xfId="3" applyNumberFormat="1" applyFont="1" applyFill="1" applyBorder="1" applyAlignment="1">
      <alignment horizontal="center" vertical="center"/>
    </xf>
    <xf numFmtId="166" fontId="11" fillId="0" borderId="13" xfId="3" applyNumberFormat="1" applyFont="1" applyFill="1" applyBorder="1" applyAlignment="1">
      <alignment horizontal="center" vertical="center"/>
    </xf>
    <xf numFmtId="166" fontId="12" fillId="0" borderId="13" xfId="3" applyNumberFormat="1" applyFont="1" applyFill="1" applyBorder="1" applyAlignment="1">
      <alignment horizontal="center" vertical="center"/>
    </xf>
    <xf numFmtId="166" fontId="12" fillId="0" borderId="15" xfId="3" applyNumberFormat="1" applyFont="1" applyFill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/>
    </xf>
    <xf numFmtId="0" fontId="11" fillId="0" borderId="35" xfId="3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top" wrapText="1"/>
    </xf>
    <xf numFmtId="0" fontId="11" fillId="0" borderId="16" xfId="5" applyFont="1" applyFill="1" applyBorder="1" applyAlignment="1">
      <alignment horizontal="center" vertical="top" wrapText="1"/>
    </xf>
    <xf numFmtId="49" fontId="12" fillId="4" borderId="21" xfId="4" applyNumberFormat="1" applyFont="1" applyFill="1" applyBorder="1" applyAlignment="1">
      <alignment horizontal="center" vertical="center"/>
    </xf>
    <xf numFmtId="0" fontId="12" fillId="0" borderId="33" xfId="5" applyFont="1" applyFill="1" applyBorder="1" applyAlignment="1">
      <alignment horizontal="center" vertical="top" wrapText="1"/>
    </xf>
    <xf numFmtId="0" fontId="12" fillId="0" borderId="33" xfId="4" applyNumberFormat="1" applyFont="1" applyFill="1" applyBorder="1" applyAlignment="1">
      <alignment horizontal="center" vertical="center"/>
    </xf>
    <xf numFmtId="0" fontId="12" fillId="0" borderId="21" xfId="5" applyFont="1" applyFill="1" applyBorder="1" applyAlignment="1">
      <alignment horizontal="center" vertical="top" wrapText="1"/>
    </xf>
    <xf numFmtId="0" fontId="12" fillId="0" borderId="21" xfId="4" applyNumberFormat="1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top" wrapText="1"/>
    </xf>
    <xf numFmtId="49" fontId="11" fillId="4" borderId="21" xfId="4" applyNumberFormat="1" applyFont="1" applyFill="1" applyBorder="1" applyAlignment="1">
      <alignment horizontal="center" vertical="center"/>
    </xf>
    <xf numFmtId="49" fontId="11" fillId="4" borderId="33" xfId="4" applyNumberFormat="1" applyFont="1" applyFill="1" applyBorder="1" applyAlignment="1">
      <alignment horizontal="center" vertical="center"/>
    </xf>
    <xf numFmtId="49" fontId="12" fillId="4" borderId="33" xfId="4" applyNumberFormat="1" applyFont="1" applyFill="1" applyBorder="1" applyAlignment="1">
      <alignment horizontal="center" vertical="center"/>
    </xf>
    <xf numFmtId="0" fontId="16" fillId="0" borderId="16" xfId="4" applyNumberFormat="1" applyFont="1" applyFill="1" applyBorder="1" applyAlignment="1">
      <alignment horizontal="center" vertical="center"/>
    </xf>
    <xf numFmtId="0" fontId="17" fillId="0" borderId="16" xfId="4" applyNumberFormat="1" applyFont="1" applyFill="1" applyBorder="1" applyAlignment="1">
      <alignment horizontal="center" vertical="center"/>
    </xf>
    <xf numFmtId="49" fontId="16" fillId="4" borderId="16" xfId="4" applyNumberFormat="1" applyFont="1" applyFill="1" applyBorder="1" applyAlignment="1">
      <alignment horizontal="center" vertical="center"/>
    </xf>
    <xf numFmtId="49" fontId="15" fillId="4" borderId="22" xfId="4" applyNumberFormat="1" applyFont="1" applyFill="1" applyBorder="1" applyAlignment="1">
      <alignment horizontal="center" vertical="center"/>
    </xf>
    <xf numFmtId="0" fontId="17" fillId="0" borderId="22" xfId="4" applyNumberFormat="1" applyFont="1" applyFill="1" applyBorder="1" applyAlignment="1">
      <alignment horizontal="center" vertical="center"/>
    </xf>
    <xf numFmtId="49" fontId="16" fillId="4" borderId="22" xfId="4" applyNumberFormat="1" applyFont="1" applyFill="1" applyBorder="1" applyAlignment="1">
      <alignment horizontal="center" vertical="center"/>
    </xf>
    <xf numFmtId="0" fontId="15" fillId="0" borderId="34" xfId="4" applyNumberFormat="1" applyFont="1" applyFill="1" applyBorder="1" applyAlignment="1">
      <alignment horizontal="center" vertical="center"/>
    </xf>
    <xf numFmtId="167" fontId="12" fillId="0" borderId="13" xfId="3" applyNumberFormat="1" applyFont="1" applyFill="1" applyBorder="1" applyAlignment="1">
      <alignment horizontal="center" vertical="center"/>
    </xf>
    <xf numFmtId="0" fontId="11" fillId="0" borderId="21" xfId="3" applyNumberFormat="1" applyFont="1" applyFill="1" applyBorder="1" applyAlignment="1">
      <alignment horizontal="center" vertical="center"/>
    </xf>
    <xf numFmtId="49" fontId="15" fillId="4" borderId="34" xfId="4" applyNumberFormat="1" applyFont="1" applyFill="1" applyBorder="1" applyAlignment="1">
      <alignment horizontal="center" vertical="center"/>
    </xf>
    <xf numFmtId="0" fontId="17" fillId="0" borderId="17" xfId="4" applyNumberFormat="1" applyFont="1" applyFill="1" applyBorder="1" applyAlignment="1">
      <alignment horizontal="center" vertical="center"/>
    </xf>
    <xf numFmtId="0" fontId="12" fillId="0" borderId="19" xfId="4" applyNumberFormat="1" applyFont="1" applyFill="1" applyBorder="1" applyAlignment="1">
      <alignment horizontal="center" vertical="center"/>
    </xf>
    <xf numFmtId="0" fontId="11" fillId="0" borderId="17" xfId="4" applyNumberFormat="1" applyFont="1" applyFill="1" applyBorder="1" applyAlignment="1">
      <alignment horizontal="center" vertical="center"/>
    </xf>
    <xf numFmtId="49" fontId="12" fillId="4" borderId="24" xfId="4" applyNumberFormat="1" applyFont="1" applyFill="1" applyBorder="1" applyAlignment="1">
      <alignment horizontal="center" vertical="center"/>
    </xf>
    <xf numFmtId="49" fontId="12" fillId="4" borderId="13" xfId="3" applyNumberFormat="1" applyFont="1" applyFill="1" applyBorder="1" applyAlignment="1">
      <alignment horizontal="center" vertical="center"/>
    </xf>
    <xf numFmtId="49" fontId="11" fillId="4" borderId="13" xfId="3" applyNumberFormat="1" applyFont="1" applyFill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4" fontId="3" fillId="0" borderId="2" xfId="2" applyNumberFormat="1" applyFont="1" applyBorder="1" applyAlignment="1" applyProtection="1">
      <alignment horizontal="center"/>
      <protection locked="0"/>
    </xf>
    <xf numFmtId="1" fontId="5" fillId="0" borderId="2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16" xfId="2" applyFont="1" applyFill="1" applyBorder="1" applyAlignment="1">
      <alignment horizontal="center" vertical="center" wrapText="1"/>
    </xf>
    <xf numFmtId="0" fontId="8" fillId="0" borderId="31" xfId="2" applyFont="1" applyFill="1" applyBorder="1" applyAlignment="1">
      <alignment horizontal="center"/>
    </xf>
    <xf numFmtId="165" fontId="12" fillId="4" borderId="13" xfId="3" applyNumberFormat="1" applyFont="1" applyFill="1" applyBorder="1" applyAlignment="1">
      <alignment horizontal="center" vertical="center"/>
    </xf>
    <xf numFmtId="165" fontId="11" fillId="4" borderId="13" xfId="3" applyNumberFormat="1" applyFont="1" applyFill="1" applyBorder="1" applyAlignment="1">
      <alignment horizontal="center" vertical="center"/>
    </xf>
    <xf numFmtId="0" fontId="12" fillId="4" borderId="13" xfId="3" applyFont="1" applyFill="1" applyBorder="1" applyAlignment="1">
      <alignment horizontal="center" vertical="center"/>
    </xf>
    <xf numFmtId="165" fontId="12" fillId="4" borderId="36" xfId="3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/>
    </xf>
    <xf numFmtId="0" fontId="8" fillId="0" borderId="30" xfId="2" applyFont="1" applyFill="1" applyBorder="1" applyAlignment="1">
      <alignment horizontal="center"/>
    </xf>
    <xf numFmtId="0" fontId="11" fillId="0" borderId="13" xfId="4" applyNumberFormat="1" applyFont="1" applyFill="1" applyBorder="1" applyAlignment="1">
      <alignment horizontal="center" vertical="center"/>
    </xf>
    <xf numFmtId="49" fontId="12" fillId="0" borderId="13" xfId="4" applyNumberFormat="1" applyFont="1" applyFill="1" applyBorder="1" applyAlignment="1">
      <alignment horizontal="center" vertical="center"/>
    </xf>
    <xf numFmtId="0" fontId="12" fillId="0" borderId="13" xfId="4" applyNumberFormat="1" applyFont="1" applyFill="1" applyBorder="1" applyAlignment="1">
      <alignment horizontal="center" vertical="center"/>
    </xf>
    <xf numFmtId="49" fontId="11" fillId="0" borderId="13" xfId="4" applyNumberFormat="1" applyFont="1" applyFill="1" applyBorder="1" applyAlignment="1">
      <alignment horizontal="center" vertical="center"/>
    </xf>
    <xf numFmtId="0" fontId="12" fillId="0" borderId="36" xfId="4" applyNumberFormat="1" applyFont="1" applyFill="1" applyBorder="1" applyAlignment="1">
      <alignment horizontal="center" vertical="center"/>
    </xf>
    <xf numFmtId="49" fontId="12" fillId="0" borderId="15" xfId="4" applyNumberFormat="1" applyFont="1" applyFill="1" applyBorder="1" applyAlignment="1">
      <alignment horizontal="center" vertical="center"/>
    </xf>
    <xf numFmtId="0" fontId="12" fillId="0" borderId="15" xfId="4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 wrapText="1"/>
    </xf>
    <xf numFmtId="0" fontId="7" fillId="0" borderId="27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12" fillId="0" borderId="15" xfId="3" applyNumberFormat="1" applyFont="1" applyFill="1" applyBorder="1" applyAlignment="1">
      <alignment horizontal="center" vertical="center"/>
    </xf>
    <xf numFmtId="165" fontId="12" fillId="4" borderId="15" xfId="3" applyNumberFormat="1" applyFont="1" applyFill="1" applyBorder="1" applyAlignment="1">
      <alignment horizontal="center" vertical="center"/>
    </xf>
    <xf numFmtId="0" fontId="12" fillId="4" borderId="13" xfId="3" applyNumberFormat="1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/>
    </xf>
    <xf numFmtId="49" fontId="12" fillId="4" borderId="13" xfId="4" applyNumberFormat="1" applyFont="1" applyFill="1" applyBorder="1" applyAlignment="1">
      <alignment horizontal="center" vertical="center"/>
    </xf>
    <xf numFmtId="49" fontId="11" fillId="4" borderId="13" xfId="4" applyNumberFormat="1" applyFont="1" applyFill="1" applyBorder="1" applyAlignment="1">
      <alignment horizontal="center" vertical="center"/>
    </xf>
    <xf numFmtId="0" fontId="12" fillId="4" borderId="13" xfId="4" applyNumberFormat="1" applyFont="1" applyFill="1" applyBorder="1" applyAlignment="1">
      <alignment horizontal="center" vertical="center"/>
    </xf>
    <xf numFmtId="0" fontId="11" fillId="4" borderId="13" xfId="4" applyNumberFormat="1" applyFont="1" applyFill="1" applyBorder="1" applyAlignment="1">
      <alignment horizontal="center" vertical="center"/>
    </xf>
    <xf numFmtId="49" fontId="12" fillId="4" borderId="15" xfId="4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5" borderId="39" xfId="2" applyFont="1" applyFill="1" applyBorder="1" applyAlignment="1">
      <alignment horizontal="center"/>
    </xf>
    <xf numFmtId="0" fontId="8" fillId="5" borderId="40" xfId="2" applyFont="1" applyFill="1" applyBorder="1" applyAlignment="1">
      <alignment horizontal="center"/>
    </xf>
    <xf numFmtId="0" fontId="8" fillId="5" borderId="40" xfId="2" applyFont="1" applyFill="1" applyBorder="1" applyAlignment="1">
      <alignment horizontal="center" vertical="center" wrapText="1"/>
    </xf>
    <xf numFmtId="0" fontId="8" fillId="5" borderId="41" xfId="2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center"/>
    </xf>
    <xf numFmtId="0" fontId="8" fillId="0" borderId="20" xfId="2" applyFont="1" applyBorder="1" applyAlignment="1">
      <alignment horizontal="center"/>
    </xf>
    <xf numFmtId="0" fontId="8" fillId="4" borderId="21" xfId="5" applyFont="1" applyFill="1" applyBorder="1" applyAlignment="1">
      <alignment horizontal="center" vertical="center" wrapText="1"/>
    </xf>
    <xf numFmtId="0" fontId="8" fillId="0" borderId="21" xfId="5" applyFont="1" applyFill="1" applyBorder="1" applyAlignment="1">
      <alignment horizontal="center" vertical="center" wrapText="1"/>
    </xf>
    <xf numFmtId="0" fontId="14" fillId="4" borderId="21" xfId="5" applyFont="1" applyFill="1" applyBorder="1" applyAlignment="1">
      <alignment horizontal="center" vertical="center" wrapText="1"/>
    </xf>
    <xf numFmtId="0" fontId="14" fillId="0" borderId="21" xfId="5" applyFont="1" applyFill="1" applyBorder="1" applyAlignment="1">
      <alignment horizontal="center" vertical="center" wrapText="1"/>
    </xf>
    <xf numFmtId="0" fontId="8" fillId="4" borderId="26" xfId="5" applyFont="1" applyFill="1" applyBorder="1" applyAlignment="1">
      <alignment horizontal="center" vertical="center" wrapText="1"/>
    </xf>
    <xf numFmtId="0" fontId="12" fillId="4" borderId="42" xfId="5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 wrapText="1"/>
    </xf>
    <xf numFmtId="0" fontId="12" fillId="4" borderId="21" xfId="5" applyFont="1" applyFill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21" xfId="5" applyFont="1" applyFill="1" applyBorder="1" applyAlignment="1">
      <alignment horizontal="center" vertical="top" wrapText="1"/>
    </xf>
    <xf numFmtId="0" fontId="14" fillId="0" borderId="21" xfId="5" applyFont="1" applyFill="1" applyBorder="1" applyAlignment="1">
      <alignment horizontal="center" vertical="top" wrapText="1"/>
    </xf>
    <xf numFmtId="0" fontId="0" fillId="0" borderId="0" xfId="0" applyFill="1"/>
    <xf numFmtId="0" fontId="7" fillId="5" borderId="18" xfId="2" applyFont="1" applyFill="1" applyBorder="1" applyAlignment="1">
      <alignment horizontal="center"/>
    </xf>
    <xf numFmtId="0" fontId="8" fillId="5" borderId="30" xfId="2" applyFont="1" applyFill="1" applyBorder="1" applyAlignment="1">
      <alignment horizontal="center"/>
    </xf>
    <xf numFmtId="0" fontId="8" fillId="5" borderId="31" xfId="2" applyFont="1" applyFill="1" applyBorder="1" applyAlignment="1">
      <alignment horizontal="center"/>
    </xf>
    <xf numFmtId="0" fontId="8" fillId="5" borderId="31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0" fontId="8" fillId="0" borderId="42" xfId="5" applyFont="1" applyFill="1" applyBorder="1" applyAlignment="1">
      <alignment horizontal="center" vertical="center" wrapText="1"/>
    </xf>
    <xf numFmtId="0" fontId="14" fillId="0" borderId="26" xfId="5" applyFont="1" applyFill="1" applyBorder="1" applyAlignment="1">
      <alignment horizontal="center" vertical="center" wrapText="1"/>
    </xf>
    <xf numFmtId="0" fontId="8" fillId="0" borderId="29" xfId="2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/>
      <protection locked="0"/>
    </xf>
    <xf numFmtId="0" fontId="8" fillId="4" borderId="21" xfId="5" applyFont="1" applyFill="1" applyBorder="1" applyAlignment="1">
      <alignment horizontal="center" vertical="top" wrapText="1"/>
    </xf>
    <xf numFmtId="0" fontId="11" fillId="0" borderId="26" xfId="3" applyNumberFormat="1" applyFont="1" applyFill="1" applyBorder="1" applyAlignment="1">
      <alignment horizontal="center" vertical="center"/>
    </xf>
    <xf numFmtId="0" fontId="0" fillId="0" borderId="16" xfId="0" applyFill="1" applyBorder="1"/>
    <xf numFmtId="0" fontId="18" fillId="0" borderId="0" xfId="0" applyFont="1" applyBorder="1" applyAlignment="1" applyProtection="1">
      <alignment horizontal="center"/>
      <protection locked="0"/>
    </xf>
    <xf numFmtId="0" fontId="4" fillId="3" borderId="31" xfId="2" applyFont="1" applyFill="1" applyBorder="1" applyAlignment="1" applyProtection="1">
      <alignment horizontal="center" vertical="center" wrapText="1"/>
      <protection locked="0"/>
    </xf>
    <xf numFmtId="0" fontId="4" fillId="7" borderId="2" xfId="2" applyFont="1" applyFill="1" applyBorder="1" applyAlignment="1" applyProtection="1">
      <alignment horizontal="center" vertical="center" wrapText="1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2" fontId="3" fillId="0" borderId="2" xfId="2" applyNumberFormat="1" applyFont="1" applyBorder="1" applyAlignment="1" applyProtection="1">
      <alignment horizontal="center"/>
      <protection locked="0" hidden="1"/>
    </xf>
    <xf numFmtId="0" fontId="3" fillId="0" borderId="2" xfId="2" applyFont="1" applyBorder="1" applyAlignment="1" applyProtection="1">
      <alignment horizontal="center" vertical="center"/>
      <protection locked="0" hidden="1"/>
    </xf>
    <xf numFmtId="0" fontId="3" fillId="0" borderId="2" xfId="2" applyFont="1" applyFill="1" applyBorder="1" applyAlignment="1" applyProtection="1">
      <alignment horizontal="center" vertical="center"/>
      <protection locked="0" hidden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3" fillId="6" borderId="2" xfId="2" applyFont="1" applyFill="1" applyBorder="1" applyAlignment="1" applyProtection="1">
      <alignment horizontal="center" vertical="center"/>
      <protection locked="0" hidden="1"/>
    </xf>
    <xf numFmtId="0" fontId="4" fillId="8" borderId="16" xfId="2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7" borderId="2" xfId="2" applyFont="1" applyFill="1" applyBorder="1" applyAlignment="1" applyProtection="1">
      <alignment horizontal="center" vertical="center" wrapText="1"/>
      <protection hidden="1"/>
    </xf>
    <xf numFmtId="0" fontId="4" fillId="7" borderId="31" xfId="2" applyFont="1" applyFill="1" applyBorder="1" applyAlignment="1" applyProtection="1">
      <alignment horizontal="center" vertical="center" wrapText="1"/>
      <protection hidden="1"/>
    </xf>
    <xf numFmtId="0" fontId="4" fillId="3" borderId="31" xfId="2" applyFont="1" applyFill="1" applyBorder="1" applyAlignment="1" applyProtection="1">
      <alignment horizontal="center" vertical="center" wrapText="1"/>
      <protection hidden="1"/>
    </xf>
    <xf numFmtId="0" fontId="4" fillId="8" borderId="16" xfId="2" applyFont="1" applyFill="1" applyBorder="1" applyAlignment="1" applyProtection="1">
      <alignment horizontal="center" vertical="center" wrapText="1"/>
      <protection hidden="1"/>
    </xf>
    <xf numFmtId="0" fontId="4" fillId="9" borderId="2" xfId="2" applyFont="1" applyFill="1" applyBorder="1" applyAlignment="1" applyProtection="1">
      <alignment horizontal="center" vertical="center" wrapText="1"/>
      <protection locked="0"/>
    </xf>
    <xf numFmtId="0" fontId="4" fillId="10" borderId="2" xfId="2" applyFont="1" applyFill="1" applyBorder="1" applyAlignment="1" applyProtection="1">
      <alignment horizontal="center" vertical="center" wrapText="1"/>
      <protection locked="0"/>
    </xf>
    <xf numFmtId="0" fontId="4" fillId="11" borderId="2" xfId="2" applyFont="1" applyFill="1" applyBorder="1" applyAlignment="1" applyProtection="1">
      <alignment horizontal="center" vertical="center" wrapText="1"/>
      <protection locked="0"/>
    </xf>
    <xf numFmtId="0" fontId="4" fillId="12" borderId="2" xfId="2" applyFont="1" applyFill="1" applyBorder="1" applyAlignment="1">
      <alignment horizontal="center" vertical="center" wrapText="1"/>
    </xf>
    <xf numFmtId="0" fontId="4" fillId="13" borderId="2" xfId="2" applyFont="1" applyFill="1" applyBorder="1" applyAlignment="1" applyProtection="1">
      <alignment horizontal="center" vertical="center" wrapText="1"/>
      <protection locked="0" hidden="1"/>
    </xf>
    <xf numFmtId="0" fontId="4" fillId="9" borderId="2" xfId="2" applyFont="1" applyFill="1" applyBorder="1" applyAlignment="1" applyProtection="1">
      <alignment horizontal="center" vertical="center" wrapText="1"/>
      <protection hidden="1"/>
    </xf>
    <xf numFmtId="0" fontId="4" fillId="10" borderId="2" xfId="2" applyFont="1" applyFill="1" applyBorder="1" applyAlignment="1" applyProtection="1">
      <alignment horizontal="center" vertical="center" wrapText="1"/>
      <protection hidden="1"/>
    </xf>
    <xf numFmtId="0" fontId="4" fillId="11" borderId="2" xfId="2" applyFont="1" applyFill="1" applyBorder="1" applyAlignment="1" applyProtection="1">
      <alignment horizontal="center" vertical="center" wrapText="1"/>
      <protection hidden="1"/>
    </xf>
    <xf numFmtId="0" fontId="4" fillId="15" borderId="2" xfId="2" applyFont="1" applyFill="1" applyBorder="1" applyAlignment="1" applyProtection="1">
      <alignment horizontal="center" vertical="center" wrapText="1"/>
      <protection hidden="1"/>
    </xf>
    <xf numFmtId="0" fontId="7" fillId="0" borderId="44" xfId="2" applyFont="1" applyBorder="1" applyAlignment="1">
      <alignment horizontal="center"/>
    </xf>
    <xf numFmtId="0" fontId="8" fillId="0" borderId="28" xfId="2" applyFont="1" applyBorder="1" applyAlignment="1">
      <alignment horizontal="center"/>
    </xf>
    <xf numFmtId="2" fontId="11" fillId="0" borderId="14" xfId="3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left" vertical="top"/>
    </xf>
    <xf numFmtId="0" fontId="0" fillId="0" borderId="45" xfId="0" applyBorder="1" applyAlignment="1">
      <alignment horizontal="left"/>
    </xf>
    <xf numFmtId="0" fontId="0" fillId="0" borderId="45" xfId="0" applyBorder="1" applyAlignment="1">
      <alignment horizontal="left" vertical="center"/>
    </xf>
    <xf numFmtId="0" fontId="8" fillId="0" borderId="46" xfId="2" applyFont="1" applyBorder="1" applyAlignment="1">
      <alignment horizontal="center"/>
    </xf>
    <xf numFmtId="0" fontId="8" fillId="0" borderId="47" xfId="2" applyFont="1" applyBorder="1" applyAlignment="1">
      <alignment horizontal="center"/>
    </xf>
    <xf numFmtId="0" fontId="8" fillId="0" borderId="48" xfId="2" applyFont="1" applyBorder="1" applyAlignment="1">
      <alignment horizontal="center" vertical="center" wrapText="1"/>
    </xf>
    <xf numFmtId="2" fontId="0" fillId="0" borderId="45" xfId="0" applyNumberFormat="1" applyBorder="1" applyAlignment="1">
      <alignment horizontal="left"/>
    </xf>
    <xf numFmtId="2" fontId="0" fillId="0" borderId="45" xfId="0" applyNumberFormat="1" applyBorder="1" applyAlignment="1">
      <alignment horizontal="left" vertical="center"/>
    </xf>
    <xf numFmtId="2" fontId="0" fillId="0" borderId="45" xfId="0" applyNumberFormat="1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0" fillId="0" borderId="49" xfId="0" applyBorder="1" applyAlignment="1">
      <alignment horizontal="left"/>
    </xf>
    <xf numFmtId="0" fontId="0" fillId="0" borderId="49" xfId="0" applyBorder="1" applyAlignment="1">
      <alignment horizontal="left" vertical="center"/>
    </xf>
    <xf numFmtId="0" fontId="6" fillId="0" borderId="29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/>
    </xf>
    <xf numFmtId="0" fontId="7" fillId="4" borderId="44" xfId="2" applyFont="1" applyFill="1" applyBorder="1" applyAlignment="1">
      <alignment horizontal="center"/>
    </xf>
    <xf numFmtId="165" fontId="11" fillId="0" borderId="51" xfId="3" applyNumberFormat="1" applyFont="1" applyFill="1" applyBorder="1" applyAlignment="1">
      <alignment horizontal="center" vertical="center"/>
    </xf>
    <xf numFmtId="165" fontId="11" fillId="0" borderId="42" xfId="3" applyNumberFormat="1" applyFont="1" applyFill="1" applyBorder="1" applyAlignment="1">
      <alignment horizontal="center" vertical="center"/>
    </xf>
    <xf numFmtId="0" fontId="8" fillId="4" borderId="2" xfId="2" applyFont="1" applyFill="1" applyBorder="1" applyAlignment="1" applyProtection="1">
      <alignment horizontal="center"/>
      <protection hidden="1"/>
    </xf>
    <xf numFmtId="165" fontId="11" fillId="0" borderId="52" xfId="3" applyNumberFormat="1" applyFont="1" applyFill="1" applyBorder="1" applyAlignment="1" applyProtection="1">
      <alignment horizontal="center" vertical="center"/>
      <protection hidden="1"/>
    </xf>
    <xf numFmtId="0" fontId="7" fillId="0" borderId="27" xfId="2" applyFont="1" applyBorder="1" applyAlignment="1" applyProtection="1">
      <alignment horizontal="center"/>
      <protection locked="0"/>
    </xf>
    <xf numFmtId="0" fontId="11" fillId="0" borderId="16" xfId="3" applyNumberFormat="1" applyFont="1" applyFill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/>
      <protection locked="0"/>
    </xf>
    <xf numFmtId="165" fontId="12" fillId="0" borderId="13" xfId="3" applyNumberFormat="1" applyFont="1" applyFill="1" applyBorder="1" applyAlignment="1" applyProtection="1">
      <alignment horizontal="center" vertical="center"/>
      <protection locked="0"/>
    </xf>
    <xf numFmtId="2" fontId="11" fillId="0" borderId="13" xfId="3" applyNumberFormat="1" applyFont="1" applyFill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165" fontId="26" fillId="0" borderId="13" xfId="3" applyNumberFormat="1" applyFont="1" applyFill="1" applyBorder="1" applyAlignment="1" applyProtection="1">
      <alignment horizontal="center" vertical="center"/>
      <protection locked="0"/>
    </xf>
    <xf numFmtId="165" fontId="23" fillId="0" borderId="13" xfId="3" applyNumberFormat="1" applyFont="1" applyFill="1" applyBorder="1" applyAlignment="1" applyProtection="1">
      <alignment horizontal="center" vertical="center"/>
      <protection locked="0"/>
    </xf>
    <xf numFmtId="2" fontId="12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 wrapText="1"/>
      <protection locked="0"/>
    </xf>
    <xf numFmtId="49" fontId="12" fillId="4" borderId="36" xfId="4" applyNumberFormat="1" applyFont="1" applyFill="1" applyBorder="1" applyAlignment="1">
      <alignment horizontal="center" vertical="center"/>
    </xf>
    <xf numFmtId="0" fontId="11" fillId="0" borderId="15" xfId="4" applyNumberFormat="1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 wrapText="1"/>
    </xf>
    <xf numFmtId="0" fontId="11" fillId="0" borderId="26" xfId="5" applyFont="1" applyFill="1" applyBorder="1" applyAlignment="1">
      <alignment horizontal="center" vertical="center" wrapText="1"/>
    </xf>
    <xf numFmtId="0" fontId="12" fillId="0" borderId="53" xfId="4" applyNumberFormat="1" applyFont="1" applyFill="1" applyBorder="1" applyAlignment="1" applyProtection="1">
      <alignment horizontal="center" vertical="center"/>
      <protection locked="0"/>
    </xf>
    <xf numFmtId="0" fontId="12" fillId="0" borderId="54" xfId="4" applyNumberFormat="1" applyFont="1" applyFill="1" applyBorder="1" applyAlignment="1" applyProtection="1">
      <alignment horizontal="center" vertical="center"/>
      <protection locked="0"/>
    </xf>
    <xf numFmtId="1" fontId="12" fillId="0" borderId="53" xfId="4" applyNumberFormat="1" applyFont="1" applyFill="1" applyBorder="1" applyAlignment="1" applyProtection="1">
      <alignment horizontal="center" vertic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8" fillId="0" borderId="31" xfId="2" applyFont="1" applyBorder="1" applyAlignment="1" applyProtection="1">
      <alignment horizontal="center"/>
      <protection locked="0"/>
    </xf>
    <xf numFmtId="0" fontId="4" fillId="7" borderId="31" xfId="2" applyFont="1" applyFill="1" applyBorder="1" applyAlignment="1" applyProtection="1">
      <alignment horizontal="center" vertical="center" wrapText="1"/>
      <protection locked="0" hidden="1"/>
    </xf>
    <xf numFmtId="0" fontId="0" fillId="0" borderId="45" xfId="0" applyBorder="1" applyAlignment="1">
      <alignment horizontal="center"/>
    </xf>
    <xf numFmtId="2" fontId="0" fillId="0" borderId="55" xfId="0" applyNumberFormat="1" applyBorder="1" applyAlignment="1">
      <alignment horizontal="left"/>
    </xf>
    <xf numFmtId="2" fontId="0" fillId="0" borderId="55" xfId="0" applyNumberFormat="1" applyBorder="1" applyAlignment="1">
      <alignment horizontal="left" vertical="top"/>
    </xf>
    <xf numFmtId="2" fontId="0" fillId="0" borderId="55" xfId="0" applyNumberFormat="1" applyBorder="1" applyAlignment="1">
      <alignment horizontal="center"/>
    </xf>
    <xf numFmtId="2" fontId="0" fillId="0" borderId="55" xfId="0" applyNumberFormat="1" applyBorder="1" applyAlignment="1">
      <alignment horizontal="left" vertical="top" wrapText="1"/>
    </xf>
    <xf numFmtId="2" fontId="28" fillId="0" borderId="55" xfId="0" applyNumberFormat="1" applyFont="1" applyBorder="1" applyAlignment="1">
      <alignment horizontal="left"/>
    </xf>
    <xf numFmtId="2" fontId="11" fillId="4" borderId="56" xfId="4" applyNumberFormat="1" applyFont="1" applyFill="1" applyBorder="1" applyAlignment="1">
      <alignment horizontal="center" vertical="center"/>
    </xf>
    <xf numFmtId="0" fontId="12" fillId="0" borderId="56" xfId="4" applyNumberFormat="1" applyFont="1" applyFill="1" applyBorder="1" applyAlignment="1">
      <alignment horizontal="center" vertical="center"/>
    </xf>
    <xf numFmtId="2" fontId="29" fillId="0" borderId="55" xfId="0" applyNumberFormat="1" applyFont="1" applyBorder="1" applyAlignment="1">
      <alignment horizontal="left"/>
    </xf>
    <xf numFmtId="2" fontId="29" fillId="0" borderId="55" xfId="0" applyNumberFormat="1" applyFont="1" applyBorder="1" applyAlignment="1">
      <alignment horizontal="left" vertical="top"/>
    </xf>
    <xf numFmtId="2" fontId="29" fillId="0" borderId="55" xfId="0" applyNumberFormat="1" applyFont="1" applyBorder="1" applyAlignment="1">
      <alignment horizontal="left" vertical="center"/>
    </xf>
    <xf numFmtId="0" fontId="8" fillId="0" borderId="57" xfId="2" applyFont="1" applyFill="1" applyBorder="1" applyAlignment="1">
      <alignment horizontal="center" vertical="center" wrapText="1"/>
    </xf>
    <xf numFmtId="0" fontId="3" fillId="7" borderId="2" xfId="2" applyFont="1" applyFill="1" applyBorder="1" applyAlignment="1" applyProtection="1">
      <alignment horizontal="center" vertical="center"/>
      <protection hidden="1"/>
    </xf>
    <xf numFmtId="0" fontId="3" fillId="7" borderId="31" xfId="2" applyFont="1" applyFill="1" applyBorder="1" applyAlignment="1" applyProtection="1">
      <alignment horizontal="center" vertical="center"/>
      <protection hidden="1"/>
    </xf>
    <xf numFmtId="0" fontId="3" fillId="3" borderId="31" xfId="2" applyFont="1" applyFill="1" applyBorder="1" applyAlignment="1" applyProtection="1">
      <alignment horizontal="center" vertical="center"/>
      <protection hidden="1"/>
    </xf>
    <xf numFmtId="0" fontId="3" fillId="0" borderId="16" xfId="2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5" fillId="0" borderId="31" xfId="2" applyNumberFormat="1" applyFont="1" applyBorder="1" applyAlignment="1" applyProtection="1">
      <alignment horizontal="center"/>
      <protection locked="0"/>
    </xf>
    <xf numFmtId="0" fontId="3" fillId="0" borderId="20" xfId="2" applyFont="1" applyBorder="1" applyAlignment="1" applyProtection="1">
      <alignment horizontal="center"/>
      <protection locked="0" hidden="1"/>
    </xf>
    <xf numFmtId="0" fontId="4" fillId="14" borderId="58" xfId="2" applyFont="1" applyFill="1" applyBorder="1" applyAlignment="1" applyProtection="1">
      <alignment horizontal="center" vertical="center" wrapText="1"/>
      <protection hidden="1"/>
    </xf>
    <xf numFmtId="0" fontId="30" fillId="4" borderId="16" xfId="0" applyFont="1" applyFill="1" applyBorder="1" applyAlignment="1">
      <alignment horizontal="center" vertical="center"/>
    </xf>
  </cellXfs>
  <cellStyles count="7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5" xr:uid="{00000000-0005-0000-0000-000003000000}"/>
    <cellStyle name="Обычный_П05 TAB_MZ98-2" xfId="4" xr:uid="{00000000-0005-0000-0000-000004000000}"/>
    <cellStyle name="Обычный_Таб м+д" xfId="3" xr:uid="{00000000-0005-0000-0000-000007000000}"/>
    <cellStyle name="Финансовый 2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3"/>
  <sheetViews>
    <sheetView workbookViewId="0">
      <selection sqref="A1:A1048576"/>
    </sheetView>
  </sheetViews>
  <sheetFormatPr defaultRowHeight="15"/>
  <cols>
    <col min="2" max="2" width="31.7109375" customWidth="1" collapsed="1"/>
  </cols>
  <sheetData>
    <row r="3" spans="1:2">
      <c r="A3">
        <v>6</v>
      </c>
      <c r="B3" s="149" t="s">
        <v>181</v>
      </c>
    </row>
    <row r="4" spans="1:2">
      <c r="A4">
        <v>9</v>
      </c>
      <c r="B4" s="149" t="s">
        <v>98</v>
      </c>
    </row>
    <row r="5" spans="1:2">
      <c r="A5">
        <v>11</v>
      </c>
      <c r="B5" s="149" t="s">
        <v>99</v>
      </c>
    </row>
    <row r="6" spans="1:2">
      <c r="A6">
        <v>13</v>
      </c>
      <c r="B6" s="149" t="s">
        <v>100</v>
      </c>
    </row>
    <row r="7" spans="1:2">
      <c r="A7">
        <v>16</v>
      </c>
      <c r="B7" s="149" t="s">
        <v>101</v>
      </c>
    </row>
    <row r="8" spans="1:2">
      <c r="A8">
        <v>18</v>
      </c>
      <c r="B8" s="149" t="s">
        <v>102</v>
      </c>
    </row>
    <row r="9" spans="1:2">
      <c r="A9">
        <v>30</v>
      </c>
      <c r="B9" s="149" t="s">
        <v>182</v>
      </c>
    </row>
    <row r="10" spans="1:2">
      <c r="A10">
        <v>40</v>
      </c>
      <c r="B10" s="149" t="s">
        <v>183</v>
      </c>
    </row>
    <row r="11" spans="1:2">
      <c r="A11">
        <v>50</v>
      </c>
      <c r="B11" s="149" t="s">
        <v>184</v>
      </c>
    </row>
    <row r="12" spans="1:2">
      <c r="A12">
        <v>60</v>
      </c>
      <c r="B12" s="149" t="s">
        <v>185</v>
      </c>
    </row>
    <row r="13" spans="1:2">
      <c r="A13">
        <v>70</v>
      </c>
      <c r="B13" s="149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"/>
  <sheetViews>
    <sheetView tabSelected="1" zoomScale="88" zoomScaleNormal="88" workbookViewId="0">
      <selection activeCell="G4" sqref="G4"/>
    </sheetView>
  </sheetViews>
  <sheetFormatPr defaultRowHeight="15"/>
  <cols>
    <col min="1" max="1" width="6" customWidth="1" collapsed="1"/>
    <col min="2" max="2" width="31.7109375" customWidth="1" collapsed="1"/>
    <col min="3" max="3" width="14" customWidth="1" collapsed="1"/>
    <col min="4" max="4" width="19.5703125" customWidth="1" collapsed="1"/>
    <col min="5" max="5" width="13.28515625" customWidth="1"/>
    <col min="6" max="6" width="13.42578125" customWidth="1" collapsed="1"/>
    <col min="7" max="7" width="10.5703125" customWidth="1" collapsed="1"/>
    <col min="12" max="12" width="12.7109375" bestFit="1" customWidth="1"/>
    <col min="13" max="16" width="12.7109375" customWidth="1"/>
    <col min="18" max="18" width="12.7109375" bestFit="1" customWidth="1"/>
    <col min="34" max="34" width="12.7109375" bestFit="1" customWidth="1"/>
  </cols>
  <sheetData>
    <row r="1" spans="1:36" ht="15.75">
      <c r="A1" s="266"/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7"/>
      <c r="AJ1" s="180"/>
    </row>
    <row r="2" spans="1:36">
      <c r="A2" s="120"/>
      <c r="B2" s="191" t="s">
        <v>121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ht="51">
      <c r="A3" s="192" t="s">
        <v>122</v>
      </c>
      <c r="B3" s="203" t="s">
        <v>108</v>
      </c>
      <c r="C3" s="204" t="s">
        <v>107</v>
      </c>
      <c r="D3" s="205" t="s">
        <v>106</v>
      </c>
      <c r="E3" s="193" t="s">
        <v>66</v>
      </c>
      <c r="F3" s="271" t="s">
        <v>40</v>
      </c>
      <c r="G3" s="206" t="s">
        <v>123</v>
      </c>
      <c r="H3" s="194" t="s">
        <v>110</v>
      </c>
      <c r="I3" s="206" t="s">
        <v>129</v>
      </c>
      <c r="J3" s="194" t="s">
        <v>110</v>
      </c>
      <c r="K3" s="206" t="s">
        <v>180</v>
      </c>
      <c r="L3" s="194" t="s">
        <v>110</v>
      </c>
      <c r="M3" s="206" t="s">
        <v>130</v>
      </c>
      <c r="N3" s="194" t="s">
        <v>110</v>
      </c>
      <c r="O3" s="206" t="s">
        <v>131</v>
      </c>
      <c r="P3" s="194" t="s">
        <v>110</v>
      </c>
      <c r="Q3" s="206" t="s">
        <v>113</v>
      </c>
      <c r="R3" s="194" t="s">
        <v>110</v>
      </c>
      <c r="S3" s="206" t="s">
        <v>114</v>
      </c>
      <c r="T3" s="194" t="s">
        <v>110</v>
      </c>
      <c r="U3" s="206" t="s">
        <v>115</v>
      </c>
      <c r="V3" s="194" t="s">
        <v>110</v>
      </c>
      <c r="W3" s="206" t="s">
        <v>124</v>
      </c>
      <c r="X3" s="194" t="s">
        <v>110</v>
      </c>
      <c r="Y3" s="206" t="s">
        <v>117</v>
      </c>
      <c r="Z3" s="194" t="s">
        <v>110</v>
      </c>
      <c r="AA3" s="206" t="s">
        <v>118</v>
      </c>
      <c r="AB3" s="194" t="s">
        <v>110</v>
      </c>
      <c r="AC3" s="206" t="s">
        <v>141</v>
      </c>
      <c r="AD3" s="194" t="s">
        <v>110</v>
      </c>
      <c r="AE3" s="206" t="s">
        <v>119</v>
      </c>
      <c r="AF3" s="194" t="s">
        <v>110</v>
      </c>
      <c r="AG3" s="206" t="s">
        <v>125</v>
      </c>
      <c r="AH3" s="195" t="s">
        <v>110</v>
      </c>
      <c r="AI3" s="196" t="s">
        <v>120</v>
      </c>
      <c r="AJ3" s="197" t="s">
        <v>104</v>
      </c>
    </row>
    <row r="4" spans="1:36" ht="15.75">
      <c r="A4" s="116"/>
      <c r="B4" s="117"/>
      <c r="C4" s="118">
        <v>38861</v>
      </c>
      <c r="D4" s="118"/>
      <c r="E4" s="269">
        <f ca="1">INT(DAYS360(C4,TODAY())/360)</f>
        <v>12</v>
      </c>
      <c r="F4" s="272" t="str">
        <f ca="1">IFERROR(VLOOKUP(E4,ступени!$A$3:$B$13,2),"")</f>
        <v>III (11-12лет)</v>
      </c>
      <c r="G4" s="270">
        <v>30</v>
      </c>
      <c r="H4" s="262">
        <f ca="1">IF(E4&lt;11,"Нет",IF(E4&lt;=12,VLOOKUP(G4,'11-12лет'!$B$3:$E$105,4),IF(E4&lt;=15,VLOOKUP(G4,'13-15лет'!$B$3:$E$105,4),IF(E4&lt;=17,VLOOKUP(G4,'16-17лет'!$D$3:$I$105,6),""))))</f>
        <v>95</v>
      </c>
      <c r="I4" s="183"/>
      <c r="J4" s="262" t="str">
        <f ca="1">IF(E4&lt;=9+OR(10),VLOOKUP(I4,#REF!,3),IF(E4&lt;=11+OR(12),"Нет",IF(E4&lt;=13+OR(14)+OR(15),"Нет",IF(E4&lt;=16+OR(17),VLOOKUP(I4,'16-17лет'!$D$3:$I$105,6),""))))</f>
        <v>Нет</v>
      </c>
      <c r="K4" s="184"/>
      <c r="L4" s="262">
        <f ca="1">IF(E4&lt;=9+OR(10),VLOOKUP(K4,#REF!,4),IF(E4&lt;=11+OR(12),VLOOKUP(K4,'11-12лет'!$A$3:$E$105,5),IF(E4&lt;=13+OR(14)+OR(15),VLOOKUP(K4,'13-15лет'!$A$3:$E$105,5),IF(E4&lt;=16+OR(17)+OR(18),VLOOKUP(K4,'16-17лет'!$B$3:$I$105,8),""))))</f>
        <v>0</v>
      </c>
      <c r="M4" s="184"/>
      <c r="N4" s="262" t="str">
        <f ca="1">IF(E4&lt;=9+OR(10),VLOOKUP(M4,#REF!,4),IF(E4&lt;=11+OR(12),"Нет",IF(E4&lt;=13+OR(14)+OR(15),"Нет", IF(E4&lt;=16+OR(17)+OR(18),VLOOKUP(M4,'16-17лет'!$H$3:$I$105,2),""))))</f>
        <v>Нет</v>
      </c>
      <c r="O4" s="184"/>
      <c r="P4" s="262" t="str">
        <f ca="1">IF(E4&lt;=9+OR(10),"Нет",IF(E4&lt;=11+OR(12),"Нет",IF(E4&lt;=13+OR(14)+OR(15),"Нет", IF(E4&lt;=16+OR(17)+OR(18),VLOOKUP(O4,'16-17лет'!$G$3:$I$105,3),""))))</f>
        <v>Нет</v>
      </c>
      <c r="Q4" s="183"/>
      <c r="R4" s="262">
        <f ca="1">IF(E4&lt;=10,"Нет",IF(E4&lt;=11+OR(12),VLOOKUP(Q4,'11-12лет'!$H$4:$M$104,6),IF(E4&lt;=13+OR(14)+OR(15),VLOOKUP(Q4,'13-15лет'!$H$4:$L$104,5),IF(E4&lt;=16+OR(17),VLOOKUP(Q4,'16-17лет'!$L$3:$P$105,5),""))))</f>
        <v>0</v>
      </c>
      <c r="S4" s="183"/>
      <c r="T4" s="262"/>
      <c r="U4" s="183"/>
      <c r="V4" s="262">
        <f ca="1">IF(E4&lt;=9+OR(10),VLOOKUP(U4,#REF!,4),IF(E4&lt;=11+OR(12),VLOOKUP(U4,'11-12лет'!$J$4:$M$104,4),IF(E4&lt;=13+OR(14)+OR(15),VLOOKUP(U4,'13-15лет'!$I$4:$L$104,4),IF(E4&lt;=16+OR(17), VLOOKUP(U4,'16-17лет'!$M$4:$P$104,4),""))))</f>
        <v>0</v>
      </c>
      <c r="W4" s="183"/>
      <c r="X4" s="262"/>
      <c r="Y4" s="185">
        <v>-20</v>
      </c>
      <c r="Z4" s="262">
        <f ca="1" xml:space="preserve"> IF(E4&lt;=9+OR(10),VLOOKUP(Y4,#REF!,2),IF(E4&lt;=11+OR(12),VLOOKUP(Y4,'11-12лет'!$L$4:$M$104,2),IF(E4&lt;=13+OR(14)+OR(15),VLOOKUP(Y4,'13-15лет'!$K$4:$L$104,2), IF(E4&lt;=16+OR(17), VLOOKUP(Y4,'16-17лет'!$O$4:$P$104,2),""))))</f>
        <v>0</v>
      </c>
      <c r="AA4" s="186"/>
      <c r="AB4" s="262">
        <f ca="1">IF(E4&lt;=9+OR(10),VLOOKUP(AA4,#REF!,2),IF(E4&lt;=11+OR(12),VLOOKUP(AA4,'11-12лет'!$C$3:$E$105,3),IF(E4&lt;=13+OR(14)+OR(15),VLOOKUP(AA4,'13-15лет'!$C$3:$E$105,3),IF(E4&lt;=16+OR(17),VLOOKUP(AA4,'16-17лет'!$E$3:$I$104,5),""))))</f>
        <v>0</v>
      </c>
      <c r="AC4" s="186"/>
      <c r="AD4" s="262" t="str">
        <f ca="1">IF(E4&lt;=9+OR(10),"Нет",IF(E4&lt;=11+OR(12),"Нет",IF(E4&lt;=13+OR(14)+OR(15),"Нет", IF(E4&lt;=16+OR(17),VLOOKUP(AC4,'16-17лет'!$F$3:$I$104,4),""))))</f>
        <v>Нет</v>
      </c>
      <c r="AE4" s="186"/>
      <c r="AF4" s="262">
        <f ca="1">IF(E4&lt;=11+OR(12),VLOOKUP(AE4,'11-12лет'!$F$4:$M$104,8),IF(E4&lt;=13+OR(14)+OR(15),VLOOKUP(AE4,'13-15лет'!$F$4:$L$104,7),""))</f>
        <v>0</v>
      </c>
      <c r="AG4" s="186"/>
      <c r="AH4" s="263" t="str">
        <f ca="1" xml:space="preserve"> IF(E4&lt;=9+OR(10),VLOOKUP(AG4,#REF!,5),"")</f>
        <v/>
      </c>
      <c r="AI4" s="264">
        <f ca="1">SUM(H4,J4,L4,N4,P4,R4,T4,V4,X4,Z4,AB4,AD4,AF4,AH4)</f>
        <v>95</v>
      </c>
      <c r="AJ4" s="265">
        <f ca="1">SUM(--(FREQUENCY((AI4&lt;AI$4:AI$6)*AI$4:AI$6,AI$4:AI$6)&gt;0))</f>
        <v>1</v>
      </c>
    </row>
    <row r="5" spans="1:36" ht="15.75">
      <c r="A5" s="116"/>
      <c r="B5" s="117"/>
      <c r="C5" s="118">
        <v>37275</v>
      </c>
      <c r="D5" s="118"/>
      <c r="E5" s="269">
        <f ca="1">INT(DAYS360(C5,TODAY())/360)</f>
        <v>16</v>
      </c>
      <c r="F5" s="272" t="str">
        <f ca="1">IFERROR(VLOOKUP(E5,ступени!$A$3:$B$13,2),"")</f>
        <v>V (16-17лет)</v>
      </c>
      <c r="G5" s="270">
        <v>30</v>
      </c>
      <c r="H5" s="262">
        <f ca="1">IF(E5&lt;11,"Нет",IF(E5&lt;=12,VLOOKUP(G5,'11-12лет'!$B$3:$E$105,4),IF(E5&lt;=15,VLOOKUP(G5,'13-15лет'!$B$3:$E$105,4),IF(E5&lt;=17,VLOOKUP(G5,'16-17лет'!$D$3:$I$105,6),""))))</f>
        <v>85</v>
      </c>
      <c r="I5" s="183"/>
      <c r="J5" s="262">
        <f ca="1">IF(E5&lt;=9+OR(10),VLOOKUP(I5,#REF!,3),IF(E5&lt;=11+OR(12),"Нет",IF(E5&lt;=13+OR(14)+OR(15),"Нет",IF(E5&lt;=16+OR(17),VLOOKUP(I5,'16-17лет'!$D$3:$I$105,6),""))))</f>
        <v>0</v>
      </c>
      <c r="K5" s="184"/>
      <c r="L5" s="262">
        <f ca="1">IF(E5&lt;=9+OR(10),VLOOKUP(K5,#REF!,4),IF(E5&lt;=11+OR(12),VLOOKUP(K5,'11-12лет'!$A$3:$E$105,5),IF(E5&lt;=13+OR(14)+OR(15),VLOOKUP(K5,'13-15лет'!$A$3:$E$105,5),IF(E5&lt;=16+OR(17)+OR(18),VLOOKUP(K5,'16-17лет'!$B$3:$I$105,8),""))))</f>
        <v>0</v>
      </c>
      <c r="M5" s="184"/>
      <c r="N5" s="262">
        <f ca="1">IF(E5&lt;=9+OR(10),VLOOKUP(M5,#REF!,4),IF(E5&lt;=11+OR(12),"Нет",IF(E5&lt;=13+OR(14)+OR(15),"Нет", IF(E5&lt;=16+OR(17)+OR(18),VLOOKUP(M5,'16-17лет'!$H$3:$I$105,2),""))))</f>
        <v>0</v>
      </c>
      <c r="O5" s="184"/>
      <c r="P5" s="262">
        <f ca="1">IF(E5&lt;=9+OR(10),"Нет",IF(E5&lt;=11+OR(12),"Нет",IF(E5&lt;=13+OR(14)+OR(15),"Нет", IF(E5&lt;=16+OR(17)+OR(18),VLOOKUP(O5,'16-17лет'!$G$3:$I$105,3),""))))</f>
        <v>0</v>
      </c>
      <c r="Q5" s="183"/>
      <c r="R5" s="262">
        <f ca="1">IF(E5&lt;=10,"Нет",IF(E5&lt;=11+OR(12),VLOOKUP(Q5,'11-12лет'!$H$4:$M$104,6),IF(E5&lt;=13+OR(14)+OR(15),VLOOKUP(Q5,'13-15лет'!$H$4:$L$104,5),IF(E5&lt;=16+OR(17),VLOOKUP(Q5,'16-17лет'!$L$3:$P$105,5),""))))</f>
        <v>0</v>
      </c>
      <c r="S5" s="183"/>
      <c r="T5" s="262">
        <f ca="1">IF(E5&lt;=9+OR(10),VLOOKUP(S5,#REF!,3),IF(E5&lt;=11+OR(12),VLOOKUP(S5,'11-12лет'!$K$3:$M$105,3),IF(E5&lt;=13+OR(14)+OR(15),VLOOKUP(S5,'13-15лет'!$J$4:$L$104,3), IF(E5&lt;=16+OR(17),VLOOKUP(S5,'16-17лет'!$N$3:$P$105,3),""))))</f>
        <v>0</v>
      </c>
      <c r="U5" s="183"/>
      <c r="V5" s="262">
        <f ca="1">IF(E5&lt;=9+OR(10),VLOOKUP(U5,#REF!,4),IF(E5&lt;=11+OR(12),VLOOKUP(U5,'11-12лет'!$J$4:$M$104,4),IF(E5&lt;=13+OR(14)+OR(15),VLOOKUP(U5,'13-15лет'!$I$4:$L$104,4),IF(E5&lt;=16+OR(17), VLOOKUP(U5,'16-17лет'!$M$4:$P$104,4),""))))</f>
        <v>0</v>
      </c>
      <c r="W5" s="183"/>
      <c r="X5" s="262">
        <f ca="1" xml:space="preserve"> IF(E5&lt;=9+OR(10),VLOOKUP(W5,#REF!,6),IF(E5&lt;=11+OR(12),VLOOKUP(W5,'11-12лет'!$G$4:$M$104,7),IF(E5&lt;=13+OR(14)+OR(15),VLOOKUP(W5,'13-15лет'!$G$4:$L$104,6), IF(E5&lt;=16+OR(17), VLOOKUP(W5,'16-17лет'!$K$4:$P$104,4),""))))</f>
        <v>0</v>
      </c>
      <c r="Y5" s="185">
        <v>-20</v>
      </c>
      <c r="Z5" s="262">
        <f ca="1" xml:space="preserve"> IF(E5&lt;=9+OR(10),VLOOKUP(Y5,#REF!,2),IF(E5&lt;=11+OR(12),VLOOKUP(Y5,'11-12лет'!$L$4:$M$104,2),IF(E5&lt;=13+OR(14)+OR(15),VLOOKUP(Y5,'13-15лет'!$K$4:$L$104,2), IF(E5&lt;=16+OR(17), VLOOKUP(Y5,'16-17лет'!$O$4:$P$104,2),""))))</f>
        <v>0</v>
      </c>
      <c r="AA5" s="186"/>
      <c r="AB5" s="262">
        <f ca="1">IF(E5&lt;=9+OR(10),VLOOKUP(AA5,#REF!,2),IF(E5&lt;=11+OR(12),VLOOKUP(AA5,'11-12лет'!$C$3:$E$105,3),IF(E5&lt;=13+OR(14)+OR(15),VLOOKUP(AA5,'13-15лет'!$C$3:$E$105,3),IF(E5&lt;=16+OR(17),VLOOKUP(AA5,'16-17лет'!$E$3:$I$104,5),""))))</f>
        <v>0</v>
      </c>
      <c r="AC5" s="186"/>
      <c r="AD5" s="262">
        <f ca="1">IF(E5&lt;=9+OR(10),"Нет",IF(E5&lt;=11+OR(12),"Нет",IF(E5&lt;=13+OR(14)+OR(15),"Нет", IF(E5&lt;=16+OR(17),VLOOKUP(AC5,'16-17лет'!$F$3:$I$104,4),""))))</f>
        <v>0</v>
      </c>
      <c r="AE5" s="186"/>
      <c r="AF5" s="262" t="str">
        <f ca="1">IF(E5&lt;=11+OR(12),VLOOKUP(AE5,'11-12лет'!$F$4:$M$104,8),IF(E5&lt;=13+OR(14)+OR(15),VLOOKUP(AE5,'13-15лет'!$F$4:$L$104,7),""))</f>
        <v/>
      </c>
      <c r="AG5" s="186"/>
      <c r="AH5" s="263" t="str">
        <f ca="1" xml:space="preserve"> IF(E5&lt;=9+OR(10),VLOOKUP(AG5,#REF!,5),"")</f>
        <v/>
      </c>
      <c r="AI5" s="264">
        <f t="shared" ref="AI5:AI6" ca="1" si="0">SUM(H5,J5,L5,N5,P5,R5,T5,V5,X5,Z5,AB5,AD5,AF5,AH5)</f>
        <v>85</v>
      </c>
      <c r="AJ5" s="265">
        <f ca="1">SUM(--(FREQUENCY((AI5&lt;AI$4:AI$6)*AI$4:AI$6,AI$4:AI$6)&gt;0))</f>
        <v>2</v>
      </c>
    </row>
    <row r="6" spans="1:36" ht="15.75">
      <c r="A6" s="116"/>
      <c r="B6" s="117"/>
      <c r="C6" s="118"/>
      <c r="D6" s="118"/>
      <c r="E6" s="269">
        <v>65</v>
      </c>
      <c r="F6" s="272" t="str">
        <f>IFERROR(VLOOKUP(E6,ступени!$A$3:$B$13,2),"")</f>
        <v>Х (60-69лет)</v>
      </c>
      <c r="G6" s="270"/>
      <c r="H6" s="262" t="str">
        <f>IF(E6&lt;11,"Нет",IF(E6&lt;=12,VLOOKUP(G6,'11-12лет'!$B$3:$E$105,4),IF(E6&lt;=15,VLOOKUP(G6,'13-15лет'!$B$3:$E$105,4),IF(E6&lt;=17,VLOOKUP(G6,'16-17лет'!$D$3:$I$105,6),""))))</f>
        <v/>
      </c>
      <c r="I6" s="183"/>
      <c r="J6" s="262" t="str">
        <f>IF(E6&lt;=9+OR(10),VLOOKUP(I6,#REF!,3),IF(E6&lt;=11+OR(12),"Нет",IF(E6&lt;=13+OR(14)+OR(15),"Нет",IF(E6&lt;=16+OR(17),VLOOKUP(I6,'16-17лет'!$D$3:$I$105,6),""))))</f>
        <v/>
      </c>
      <c r="K6" s="184"/>
      <c r="L6" s="262" t="str">
        <f>IF(E6&lt;=9+OR(10),VLOOKUP(K6,#REF!,4),IF(E6&lt;=11+OR(12),VLOOKUP(K6,'11-12лет'!$A$3:$E$105,5),IF(E6&lt;=13+OR(14)+OR(15),VLOOKUP(K6,'13-15лет'!$A$3:$E$105,5),IF(E6&lt;=16+OR(17)+OR(18),VLOOKUP(K6,'16-17лет'!$B$3:$I$105,8),""))))</f>
        <v/>
      </c>
      <c r="M6" s="184"/>
      <c r="N6" s="262" t="str">
        <f>IF(E6&lt;=9+OR(10),VLOOKUP(M6,#REF!,4),IF(E6&lt;=11+OR(12),"Нет",IF(E6&lt;=13+OR(14)+OR(15),"Нет", IF(E6&lt;=16+OR(17)+OR(18),VLOOKUP(M6,'16-17лет'!$H$3:$I$105,2),""))))</f>
        <v/>
      </c>
      <c r="O6" s="184"/>
      <c r="P6" s="262" t="str">
        <f>IF(E6&lt;=9+OR(10),"Нет",IF(E6&lt;=11+OR(12),"Нет",IF(E6&lt;=13+OR(14)+OR(15),"Нет", IF(E6&lt;=16+OR(17)+OR(18),VLOOKUP(O6,'16-17лет'!$G$3:$I$105,3),""))))</f>
        <v/>
      </c>
      <c r="Q6" s="183"/>
      <c r="R6" s="262" t="str">
        <f>IF(E6&lt;=10,"Нет",IF(E6&lt;=11+OR(12),VLOOKUP(Q6,'11-12лет'!$H$4:$M$104,6),IF(E6&lt;=13+OR(14)+OR(15),VLOOKUP(Q6,'13-15лет'!$H$4:$L$104,5),IF(E6&lt;=16+OR(17),VLOOKUP(Q6,'16-17лет'!$L$3:$P$105,5),""))))</f>
        <v/>
      </c>
      <c r="S6" s="183"/>
      <c r="T6" s="262" t="str">
        <f>IF(E6&lt;=9+OR(10),VLOOKUP(S6,#REF!,3),IF(E6&lt;=11+OR(12),VLOOKUP(S6,'11-12лет'!$K$3:$M$105,3),IF(E6&lt;=13+OR(14)+OR(15),VLOOKUP(S6,'13-15лет'!$J$4:$L$104,3), IF(E6&lt;=16+OR(17),VLOOKUP(S6,'16-17лет'!$N$3:$P$105,3),""))))</f>
        <v/>
      </c>
      <c r="U6" s="183"/>
      <c r="V6" s="262" t="str">
        <f>IF(E6&lt;=9+OR(10),VLOOKUP(U6,#REF!,4),IF(E6&lt;=11+OR(12),VLOOKUP(U6,'11-12лет'!$J$4:$M$104,4),IF(E6&lt;=13+OR(14)+OR(15),VLOOKUP(U6,'13-15лет'!$I$4:$L$104,4),IF(E6&lt;=16+OR(17), VLOOKUP(U6,'16-17лет'!$M$4:$P$104,4),""))))</f>
        <v/>
      </c>
      <c r="W6" s="183"/>
      <c r="X6" s="262" t="str">
        <f xml:space="preserve"> IF(E6&lt;=9+OR(10),VLOOKUP(W6,#REF!,6),IF(E6&lt;=11+OR(12),VLOOKUP(W6,'11-12лет'!$G$4:$M$104,7),IF(E6&lt;=13+OR(14)+OR(15),VLOOKUP(W6,'13-15лет'!$G$4:$L$104,6), IF(E6&lt;=16+OR(17), VLOOKUP(W6,'16-17лет'!$K$4:$P$104,4),""))))</f>
        <v/>
      </c>
      <c r="Y6" s="185">
        <v>-20</v>
      </c>
      <c r="Z6" s="262" t="str">
        <f xml:space="preserve"> IF(E6&lt;=9+OR(10),VLOOKUP(Y6,#REF!,2),IF(E6&lt;=11+OR(12),VLOOKUP(Y6,'11-12лет'!$L$4:$M$104,2),IF(E6&lt;=13+OR(14)+OR(15),VLOOKUP(Y6,'13-15лет'!$K$4:$L$104,2), IF(E6&lt;=16+OR(17), VLOOKUP(Y6,'16-17лет'!$O$4:$P$104,2),""))))</f>
        <v/>
      </c>
      <c r="AA6" s="186"/>
      <c r="AB6" s="262" t="str">
        <f>IF(E6&lt;=9+OR(10),VLOOKUP(AA6,#REF!,2),IF(E6&lt;=11+OR(12),VLOOKUP(AA6,'11-12лет'!$C$3:$E$105,3),IF(E6&lt;=13+OR(14)+OR(15),VLOOKUP(AA6,'13-15лет'!$C$3:$E$105,3),IF(E6&lt;=16+OR(17),VLOOKUP(AA6,'16-17лет'!$E$3:$I$104,5),""))))</f>
        <v/>
      </c>
      <c r="AC6" s="186"/>
      <c r="AD6" s="262" t="str">
        <f>IF(E6&lt;=9+OR(10),"Нет",IF(E6&lt;=11+OR(12),"Нет",IF(E6&lt;=13+OR(14)+OR(15),"Нет", IF(E6&lt;=16+OR(17),VLOOKUP(AC6,'16-17лет'!$F$3:$I$104,4),""))))</f>
        <v/>
      </c>
      <c r="AE6" s="186"/>
      <c r="AF6" s="262" t="str">
        <f>IF(E6&lt;=11+OR(12),VLOOKUP(AE6,'11-12лет'!$F$4:$M$104,8),IF(E6&lt;=13+OR(14)+OR(15),VLOOKUP(AE6,'13-15лет'!$F$4:$L$104,7),""))</f>
        <v/>
      </c>
      <c r="AG6" s="186"/>
      <c r="AH6" s="263" t="str">
        <f xml:space="preserve"> IF(E6&lt;=9+OR(10),VLOOKUP(AG6,#REF!,5),"")</f>
        <v/>
      </c>
      <c r="AI6" s="264">
        <f t="shared" si="0"/>
        <v>0</v>
      </c>
      <c r="AJ6" s="265">
        <f ca="1">SUM(--(FREQUENCY((AI6&lt;AI$4:AI$6)*AI$4:AI$6,AI$4:AI$6)&gt;0))</f>
        <v>3</v>
      </c>
    </row>
  </sheetData>
  <sortState ref="C4:AI5">
    <sortCondition descending="1" ref="AI4:AI5"/>
  </sortState>
  <mergeCells count="1">
    <mergeCell ref="A1:A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"/>
  <sheetViews>
    <sheetView zoomScale="85" zoomScaleNormal="85" workbookViewId="0">
      <selection activeCell="F4" sqref="F4"/>
    </sheetView>
  </sheetViews>
  <sheetFormatPr defaultRowHeight="15"/>
  <cols>
    <col min="1" max="1" width="5" customWidth="1" collapsed="1"/>
    <col min="2" max="2" width="31.42578125" customWidth="1" collapsed="1"/>
    <col min="3" max="3" width="14.140625" customWidth="1" collapsed="1"/>
    <col min="4" max="4" width="20.5703125" customWidth="1" collapsed="1"/>
    <col min="5" max="5" width="15.5703125" customWidth="1"/>
    <col min="6" max="6" width="13.7109375" customWidth="1" collapsed="1"/>
    <col min="8" max="8" width="8.28515625" customWidth="1"/>
    <col min="12" max="12" width="8.85546875" customWidth="1"/>
    <col min="19" max="19" width="10" customWidth="1"/>
    <col min="20" max="20" width="12.7109375" bestFit="1" customWidth="1"/>
    <col min="22" max="22" width="12.7109375" bestFit="1" customWidth="1"/>
    <col min="24" max="24" width="12.7109375" bestFit="1" customWidth="1"/>
  </cols>
  <sheetData>
    <row r="1" spans="1:30" ht="15.75">
      <c r="A1" s="266" t="s">
        <v>105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176"/>
    </row>
    <row r="2" spans="1:30">
      <c r="A2" s="120"/>
      <c r="B2" s="191" t="s">
        <v>121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</row>
    <row r="3" spans="1:30" ht="51">
      <c r="A3" s="187" t="s">
        <v>112</v>
      </c>
      <c r="B3" s="198" t="s">
        <v>108</v>
      </c>
      <c r="C3" s="199" t="s">
        <v>107</v>
      </c>
      <c r="D3" s="200" t="s">
        <v>109</v>
      </c>
      <c r="E3" s="188" t="s">
        <v>41</v>
      </c>
      <c r="F3" s="201" t="s">
        <v>40</v>
      </c>
      <c r="G3" s="202" t="s">
        <v>144</v>
      </c>
      <c r="H3" s="182" t="s">
        <v>110</v>
      </c>
      <c r="I3" s="202" t="s">
        <v>129</v>
      </c>
      <c r="J3" s="182" t="s">
        <v>110</v>
      </c>
      <c r="K3" s="202" t="s">
        <v>179</v>
      </c>
      <c r="L3" s="182" t="s">
        <v>110</v>
      </c>
      <c r="M3" s="202" t="s">
        <v>113</v>
      </c>
      <c r="N3" s="182" t="s">
        <v>0</v>
      </c>
      <c r="O3" s="202" t="s">
        <v>114</v>
      </c>
      <c r="P3" s="182" t="s">
        <v>110</v>
      </c>
      <c r="Q3" s="202" t="s">
        <v>115</v>
      </c>
      <c r="R3" s="182" t="s">
        <v>110</v>
      </c>
      <c r="S3" s="202" t="s">
        <v>116</v>
      </c>
      <c r="T3" s="182" t="s">
        <v>110</v>
      </c>
      <c r="U3" s="202" t="s">
        <v>117</v>
      </c>
      <c r="V3" s="182" t="s">
        <v>110</v>
      </c>
      <c r="W3" s="202" t="s">
        <v>118</v>
      </c>
      <c r="X3" s="182" t="s">
        <v>110</v>
      </c>
      <c r="Y3" s="202" t="s">
        <v>119</v>
      </c>
      <c r="Z3" s="182" t="s">
        <v>110</v>
      </c>
      <c r="AA3" s="202" t="s">
        <v>141</v>
      </c>
      <c r="AB3" s="249" t="s">
        <v>110</v>
      </c>
      <c r="AC3" s="181" t="s">
        <v>120</v>
      </c>
      <c r="AD3" s="190" t="s">
        <v>104</v>
      </c>
    </row>
    <row r="4" spans="1:30" ht="15.75">
      <c r="A4" s="116">
        <v>1</v>
      </c>
      <c r="B4" s="117"/>
      <c r="C4" s="118">
        <v>19725</v>
      </c>
      <c r="D4" s="118"/>
      <c r="E4" s="119">
        <f t="shared" ref="E4:E5" ca="1" si="0">INT(DAYS360(C4,TODAY())/360)</f>
        <v>64</v>
      </c>
      <c r="F4" s="272" t="str">
        <f ca="1">IFERROR(VLOOKUP(E4,ступени!$A$3:$B$13,2),"")</f>
        <v>Х (60-69лет)</v>
      </c>
      <c r="G4" s="183"/>
      <c r="H4" s="262" t="str">
        <f ca="1">IF(E4&lt;11,"Нет",IF(E4&lt;=11+OR(12),VLOOKUP(G4,'11-12лет'!$P$3:$S$105,4),IF(E4&lt;=13+OR(14)+OR(15),VLOOKUP(G4,'13-15лет'!$O$3:$R$105,4), IF(E4&lt;=16+OR(17),VLOOKUP(G4,'16-17лет'!$T$3:$W$105,4),""))))</f>
        <v/>
      </c>
      <c r="I4" s="184"/>
      <c r="J4" s="262" t="str">
        <f ca="1">IF(E4&lt;=9+OR(10),VLOOKUP(I4,#REF!,3),IF(E4&lt;=11+OR(12),"Нет",IF(E4&lt;=13+OR(14)+OR(15),"Нет",IF(E4&lt;=16+OR(17),VLOOKUP(I4,'16-17лет'!$S$3:$W$105,5),""))))</f>
        <v/>
      </c>
      <c r="K4" s="184"/>
      <c r="L4" s="262" t="str">
        <f ca="1">IF(E4&lt;=9+OR(10),VLOOKUP(K4,#REF!,3),IF(E4&lt;=11+OR(12),VLOOKUP(K4,'11-12лет'!$O$3:$S$105,5),IF(E4&lt;=13+OR(14)+OR(15),VLOOKUP(K4,'13-15лет'!$N$3:$R$105,5), IF(E4&lt;=16+OR(17)+OR(18),VLOOKUP(K4,'16-17лет'!$R$3:$W$105,6),""))))</f>
        <v/>
      </c>
      <c r="M4" s="183"/>
      <c r="N4" s="262" t="str">
        <f ca="1">IF(E4&lt;11,"Нет",IF(E4&lt;=11+OR(12),VLOOKUP(M4,'11-12лет'!$V$4:$Z$104,5),IF(E4&lt;=13+OR(14)+OR(15),VLOOKUP(M4,'13-15лет'!$U$4:$Y$104,5), IF(E4&lt;=16+OR(17),VLOOKUP(M4,'16-17лет'!$Z$3:$AD$105,5),""))))</f>
        <v/>
      </c>
      <c r="O4" s="183"/>
      <c r="P4" s="262" t="str">
        <f ca="1">IF(E4&lt;=9+OR(10),VLOOKUP(O4,#REF!,3),IF(E4&lt;=11+OR(12),VLOOKUP(O4,'11-12лет'!$X$3:$Z$105,3),IF(E4&lt;=13+OR(14)+OR(15),VLOOKUP(O4,'13-15лет'!$W$4:$Y$104,3), IF(E4&lt;=16+OR(17),VLOOKUP(O4,'16-17лет'!$AB$3:$AD$105,3),""))))</f>
        <v/>
      </c>
      <c r="Q4" s="183"/>
      <c r="R4" s="262" t="str">
        <f ca="1">IF(E4&lt;=9+OR(10),VLOOKUP(Q4,#REF!,4),IF(E4&lt;=11+OR(12),VLOOKUP(Q4,'11-12лет'!$W$4:$Z$104,4),IF(E4&lt;=13+OR(14)+OR(15),VLOOKUP(Q4,'13-15лет'!$V$4:$Y$104,4), IF(E4&lt;=16+OR(17), VLOOKUP(Q4,'16-17лет'!$AA$4:$AD$104,4),""))))</f>
        <v/>
      </c>
      <c r="S4" s="183"/>
      <c r="T4" s="262" t="str">
        <f ca="1">IF(E4&lt;=9+OR(10),VLOOKUP(S4,#REF!,5),IF(E4&lt;=11+OR(12),VLOOKUP(S4,'11-12лет'!$U$4:$Z$104,6),IF(E4&lt;=13+OR(14)+OR(15),VLOOKUP(S4,'13-15лет'!$T$4:$Y$104,6), IF(E4&lt;=16+OR(17), VLOOKUP(S4,'16-17лет'!$Y$4:$AD$104,6),""))))</f>
        <v/>
      </c>
      <c r="U4" s="185">
        <v>-20</v>
      </c>
      <c r="V4" s="262" t="str">
        <f ca="1" xml:space="preserve"> IF(E4&lt;=9+OR(10),VLOOKUP(U4,#REF!,2),IF(E4&lt;=11+OR(12),VLOOKUP(U4,'11-12лет'!$Y$4:$Z$104,2),IF(E4&lt;=13+OR(14)+OR(15),VLOOKUP(U4,'13-15лет'!$X$4:$Y$104,2), IF(E4&lt;=16+OR(17), VLOOKUP(U4,'16-17лет'!$AC$4:$AD$104,2),""))))</f>
        <v/>
      </c>
      <c r="W4" s="189"/>
      <c r="X4" s="262" t="str">
        <f ca="1">IF(E4&lt;=9+OR(10),VLOOKUP(W4,#REF!,4),IF(E4&lt;=11+OR(12),VLOOKUP(W4,'11-12лет'!$Q$3:$S$105,3),IF(E4&lt;=13+OR(14)+OR(15),VLOOKUP(W4,'13-15лет'!$P$3:$R$105,3), IF(E4&lt;=16+OR(17), VLOOKUP(W4,'16-17лет'!$U$3:$W$104,3),""))))</f>
        <v/>
      </c>
      <c r="Y4" s="189"/>
      <c r="Z4" s="262" t="str">
        <f ca="1">IF(E4&lt;=9+OR(10),VLOOKUP(Y4,#REF!,6),IF(E4&lt;=11+OR(12),VLOOKUP(Y4,'11-12лет'!$T$3:$Z$104,7),IF(E4&lt;=13+OR(14)+OR(15),VLOOKUP(Y4,'13-15лет'!$S$3:$Y$104,7), IF(E4&lt;=16+OR(17),VLOOKUP(Y4,'16-17лет'!$X$3:$AD$105,7),""))))</f>
        <v/>
      </c>
      <c r="AA4" s="189"/>
      <c r="AB4" s="263" t="str">
        <f ca="1">IF(E4&lt;=9+OR(10),"Нет",IF(E4&lt;=11+OR(12),"Нет",IF(E4&lt;=13+OR(14)+OR(15),"Нет", IF(E4&lt;=16+OR(17), VLOOKUP(AA4,'16-17лет'!$V$3:$W$104,2),""))))</f>
        <v/>
      </c>
      <c r="AC4" s="264">
        <f ca="1">SUM(H4,J4,L4,N4,P4,R4,T4,V4,X4,Z4,AB4)</f>
        <v>0</v>
      </c>
      <c r="AD4" s="265">
        <f>SUM(--(FREQUENCY((AM4&lt;AM$4:AM$6)*AM$4:AM$6,AM$4:AM$6)&gt;0))</f>
        <v>1</v>
      </c>
    </row>
    <row r="5" spans="1:30" ht="15.75">
      <c r="A5" s="116">
        <v>2</v>
      </c>
      <c r="B5" s="117"/>
      <c r="C5" s="118"/>
      <c r="D5" s="118"/>
      <c r="E5" s="119">
        <f t="shared" ca="1" si="0"/>
        <v>118</v>
      </c>
      <c r="F5" s="272" t="str">
        <f ca="1">IFERROR(VLOOKUP(E5,ступени!$A$3:$B$13,2),"")</f>
        <v>ХI (70лет)</v>
      </c>
      <c r="G5" s="183"/>
      <c r="H5" s="262" t="str">
        <f ca="1">IF(E5&lt;11,"Нет",IF(E5&lt;=11+OR(12),VLOOKUP(G5,'11-12лет'!$P$3:$S$105,4),IF(E5&lt;=13+OR(14)+OR(15),VLOOKUP(G5,'13-15лет'!$O$3:$R$105,4), IF(E5&lt;=16+OR(17),VLOOKUP(G5,'16-17лет'!$T$3:$W$105,4),""))))</f>
        <v/>
      </c>
      <c r="I5" s="184"/>
      <c r="J5" s="262" t="str">
        <f ca="1">IF(E5&lt;=9+OR(10),VLOOKUP(I5,#REF!,3),IF(E5&lt;=11+OR(12),"Нет",IF(E5&lt;=13+OR(14)+OR(15),"Нет",IF(E5&lt;=16+OR(17),VLOOKUP(I5,'16-17лет'!$S$3:$W$105,5),""))))</f>
        <v/>
      </c>
      <c r="K5" s="184"/>
      <c r="L5" s="262" t="str">
        <f ca="1">IF(E5&lt;=9+OR(10),VLOOKUP(K5,#REF!,3),IF(E5&lt;=11+OR(12),VLOOKUP(K5,'11-12лет'!$O$3:$S$105,5),IF(E5&lt;=13+OR(14)+OR(15),VLOOKUP(K5,'13-15лет'!$N$3:$R$105,5), IF(E5&lt;=16+OR(17)+OR(18),VLOOKUP(K5,'16-17лет'!$R$3:$W$105,6),""))))</f>
        <v/>
      </c>
      <c r="M5" s="183"/>
      <c r="N5" s="262" t="str">
        <f ca="1">IF(E5&lt;11,"Нет",IF(E5&lt;=11+OR(12),VLOOKUP(M5,'11-12лет'!$V$4:$Z$104,5),IF(E5&lt;=13+OR(14)+OR(15),VLOOKUP(M5,'13-15лет'!$U$4:$Y$104,5), IF(E5&lt;=16+OR(17),VLOOKUP(M5,'16-17лет'!$Z$3:$AD$105,5),""))))</f>
        <v/>
      </c>
      <c r="O5" s="183"/>
      <c r="P5" s="262" t="str">
        <f ca="1">IF(E5&lt;=9+OR(10),VLOOKUP(O5,#REF!,3),IF(E5&lt;=11+OR(12),VLOOKUP(O5,'11-12лет'!$X$3:$Z$105,3),IF(E5&lt;=13+OR(14)+OR(15),VLOOKUP(O5,'13-15лет'!$W$4:$Y$104,3), IF(E5&lt;=16+OR(17),VLOOKUP(O5,'16-17лет'!$AB$3:$AD$105,3),""))))</f>
        <v/>
      </c>
      <c r="Q5" s="183"/>
      <c r="R5" s="262" t="str">
        <f ca="1">IF(E5&lt;=9+OR(10),VLOOKUP(Q5,#REF!,4),IF(E5&lt;=11+OR(12),VLOOKUP(Q5,'11-12лет'!$W$4:$Z$104,4),IF(E5&lt;=13+OR(14)+OR(15),VLOOKUP(Q5,'13-15лет'!$V$4:$Y$104,4), IF(E5&lt;=16+OR(17), VLOOKUP(Q5,'16-17лет'!$AA$4:$AD$104,4),""))))</f>
        <v/>
      </c>
      <c r="S5" s="183"/>
      <c r="T5" s="262" t="str">
        <f ca="1">IF(E5&lt;=9+OR(10),VLOOKUP(S5,#REF!,5),IF(E5&lt;=11+OR(12),VLOOKUP(S5,'11-12лет'!$U$4:$Z$104,6),IF(E5&lt;=13+OR(14)+OR(15),VLOOKUP(S5,'13-15лет'!$T$4:$Y$104,6), IF(E5&lt;=16+OR(17), VLOOKUP(S5,'16-17лет'!$Y$4:$AD$104,6),""))))</f>
        <v/>
      </c>
      <c r="U5" s="185">
        <v>-20</v>
      </c>
      <c r="V5" s="262" t="str">
        <f ca="1" xml:space="preserve"> IF(E5&lt;=9+OR(10),VLOOKUP(U5,#REF!,2),IF(E5&lt;=11+OR(12),VLOOKUP(U5,'11-12лет'!$Y$4:$Z$104,2),IF(E5&lt;=13+OR(14)+OR(15),VLOOKUP(U5,'13-15лет'!$X$4:$Y$104,2), IF(E5&lt;=16+OR(17), VLOOKUP(U5,'16-17лет'!$AC$4:$AD$104,2),""))))</f>
        <v/>
      </c>
      <c r="W5" s="189"/>
      <c r="X5" s="262" t="str">
        <f ca="1">IF(E5&lt;=9+OR(10),VLOOKUP(W5,#REF!,4),IF(E5&lt;=11+OR(12),VLOOKUP(W5,'11-12лет'!$Q$3:$S$105,3),IF(E5&lt;=13+OR(14)+OR(15),VLOOKUP(W5,'13-15лет'!$P$3:$R$105,3), IF(E5&lt;=16+OR(17), VLOOKUP(W5,'16-17лет'!$U$3:$W$104,3),""))))</f>
        <v/>
      </c>
      <c r="Y5" s="189"/>
      <c r="Z5" s="262" t="str">
        <f ca="1">IF(E5&lt;=9+OR(10),VLOOKUP(Y5,#REF!,6),IF(E5&lt;=11+OR(12),VLOOKUP(Y5,'11-12лет'!$T$3:$Z$104,7),IF(E5&lt;=13+OR(14)+OR(15),VLOOKUP(Y5,'13-15лет'!$S$3:$Y$104,7), IF(E5&lt;=16+OR(17),VLOOKUP(Y5,'16-17лет'!$X$3:$AD$105,7),""))))</f>
        <v/>
      </c>
      <c r="AA5" s="189"/>
      <c r="AB5" s="263" t="str">
        <f ca="1">IF(E5&lt;=9+OR(10),"Нет",IF(E5&lt;=11+OR(12),"Нет",IF(E5&lt;=13+OR(14)+OR(15),"Нет", IF(E5&lt;=16+OR(17), VLOOKUP(AA5,'16-17лет'!$V$3:$W$104,2),""))))</f>
        <v/>
      </c>
      <c r="AC5" s="264">
        <f t="shared" ref="AC5:AC6" ca="1" si="1">SUM(H5,L5,N5,P5,R5,T5,V5,X5,Z5)</f>
        <v>0</v>
      </c>
      <c r="AD5" s="265">
        <f ca="1">SUM(--(FREQUENCY((AC5&lt;AC$4:AC$6)*AC$4:AC$6,AC$4:AC$6)&gt;0))</f>
        <v>1</v>
      </c>
    </row>
    <row r="6" spans="1:30" ht="15.75">
      <c r="A6" s="116">
        <v>3</v>
      </c>
      <c r="B6" s="117"/>
      <c r="C6" s="118"/>
      <c r="D6" s="118"/>
      <c r="E6" s="119">
        <f t="shared" ref="E6" ca="1" si="2">INT(DAYS360(C6,TODAY())/360)</f>
        <v>118</v>
      </c>
      <c r="F6" s="272" t="str">
        <f ca="1">IFERROR(VLOOKUP(E6,ступени!$A$3:$B$13,2),"")</f>
        <v>ХI (70лет)</v>
      </c>
      <c r="G6" s="183"/>
      <c r="H6" s="262" t="str">
        <f ca="1">IF(E6&lt;11,"Нет",IF(E6&lt;=11+OR(12),VLOOKUP(G6,'11-12лет'!$P$3:$S$105,4),IF(E6&lt;=13+OR(14)+OR(15),VLOOKUP(G6,'13-15лет'!$O$3:$R$105,4), IF(E6&lt;=16+OR(17),VLOOKUP(G6,'16-17лет'!$T$3:$W$105,4),""))))</f>
        <v/>
      </c>
      <c r="I6" s="184"/>
      <c r="J6" s="262" t="str">
        <f ca="1">IF(E6&lt;=9+OR(10),VLOOKUP(I6,#REF!,3),IF(E6&lt;=11+OR(12),"Нет",IF(E6&lt;=13+OR(14)+OR(15),"Нет",IF(E6&lt;=16+OR(17),VLOOKUP(I6,'16-17лет'!$S$3:$W$105,5),""))))</f>
        <v/>
      </c>
      <c r="K6" s="184"/>
      <c r="L6" s="262" t="str">
        <f ca="1">IF(E6&lt;=9+OR(10),VLOOKUP(K6,#REF!,3),IF(E6&lt;=11+OR(12),VLOOKUP(K6,'11-12лет'!$O$3:$S$105,5),IF(E6&lt;=13+OR(14)+OR(15),VLOOKUP(K6,'13-15лет'!$N$3:$R$105,5), IF(E6&lt;=16+OR(17)+OR(18),VLOOKUP(K6,'16-17лет'!$R$3:$W$105,6),""))))</f>
        <v/>
      </c>
      <c r="M6" s="183"/>
      <c r="N6" s="262" t="str">
        <f ca="1">IF(E6&lt;11,"Нет",IF(E6&lt;=11+OR(12),VLOOKUP(M6,'11-12лет'!$V$4:$Z$104,5),IF(E6&lt;=13+OR(14)+OR(15),VLOOKUP(M6,'13-15лет'!$U$4:$Y$104,5), IF(E6&lt;=16+OR(17),VLOOKUP(M6,'16-17лет'!$Z$3:$AD$105,5),""))))</f>
        <v/>
      </c>
      <c r="O6" s="183"/>
      <c r="P6" s="262" t="str">
        <f ca="1">IF(E6&lt;=9+OR(10),VLOOKUP(O6,#REF!,3),IF(E6&lt;=11+OR(12),VLOOKUP(O6,'11-12лет'!$X$3:$Z$105,3),IF(E6&lt;=13+OR(14)+OR(15),VLOOKUP(O6,'13-15лет'!$W$4:$Y$104,3), IF(E6&lt;=16+OR(17),VLOOKUP(O6,'16-17лет'!$AB$3:$AD$105,3),""))))</f>
        <v/>
      </c>
      <c r="Q6" s="183"/>
      <c r="R6" s="262" t="str">
        <f ca="1">IF(E6&lt;=9+OR(10),VLOOKUP(Q6,#REF!,4),IF(E6&lt;=11+OR(12),VLOOKUP(Q6,'11-12лет'!$W$4:$Z$104,4),IF(E6&lt;=13+OR(14)+OR(15),VLOOKUP(Q6,'13-15лет'!$V$4:$Y$104,4), IF(E6&lt;=16+OR(17), VLOOKUP(Q6,'16-17лет'!$AA$4:$AD$104,4),""))))</f>
        <v/>
      </c>
      <c r="S6" s="183"/>
      <c r="T6" s="262" t="str">
        <f ca="1">IF(E6&lt;=9+OR(10),VLOOKUP(S6,#REF!,5),IF(E6&lt;=11+OR(12),VLOOKUP(S6,'11-12лет'!$U$4:$Z$104,6),IF(E6&lt;=13+OR(14)+OR(15),VLOOKUP(S6,'13-15лет'!$T$4:$Y$104,6), IF(E6&lt;=16+OR(17), VLOOKUP(S6,'16-17лет'!$Y$4:$AD$104,6),""))))</f>
        <v/>
      </c>
      <c r="U6" s="185">
        <v>-20</v>
      </c>
      <c r="V6" s="262" t="str">
        <f ca="1" xml:space="preserve"> IF(E6&lt;=9+OR(10),VLOOKUP(U6,#REF!,2),IF(E6&lt;=11+OR(12),VLOOKUP(U6,'11-12лет'!$Y$4:$Z$104,2),IF(E6&lt;=13+OR(14)+OR(15),VLOOKUP(U6,'13-15лет'!$X$4:$Y$104,2), IF(E6&lt;=16+OR(17), VLOOKUP(U6,'16-17лет'!$AC$4:$AD$104,2),""))))</f>
        <v/>
      </c>
      <c r="W6" s="189"/>
      <c r="X6" s="262" t="str">
        <f ca="1">IF(E6&lt;=9+OR(10),VLOOKUP(W6,#REF!,4),IF(E6&lt;=11+OR(12),VLOOKUP(W6,'11-12лет'!$Q$3:$S$105,3),IF(E6&lt;=13+OR(14)+OR(15),VLOOKUP(W6,'13-15лет'!$P$3:$R$105,3), IF(E6&lt;=16+OR(17), VLOOKUP(W6,'16-17лет'!$U$3:$W$104,3),""))))</f>
        <v/>
      </c>
      <c r="Y6" s="189"/>
      <c r="Z6" s="262" t="str">
        <f ca="1">IF(E6&lt;=9+OR(10),VLOOKUP(Y6,#REF!,6),IF(E6&lt;=11+OR(12),VLOOKUP(Y6,'11-12лет'!$T$3:$Z$104,7),IF(E6&lt;=13+OR(14)+OR(15),VLOOKUP(Y6,'13-15лет'!$S$3:$Y$104,7), IF(E6&lt;=16+OR(17),VLOOKUP(Y6,'16-17лет'!$X$3:$AD$105,7),""))))</f>
        <v/>
      </c>
      <c r="AA6" s="189"/>
      <c r="AB6" s="263" t="str">
        <f ca="1">IF(E6&lt;=9+OR(10),"Нет",IF(E6&lt;=11+OR(12),"Нет",IF(E6&lt;=13+OR(14)+OR(15),"Нет", IF(E6&lt;=16+OR(17), VLOOKUP(AA6,'16-17лет'!$V$3:$W$104,2),""))))</f>
        <v/>
      </c>
      <c r="AC6" s="264">
        <f t="shared" ca="1" si="1"/>
        <v>0</v>
      </c>
      <c r="AD6" s="265">
        <f ca="1">SUM(--(FREQUENCY((AC6&lt;AC$4:AC$6)*AC$4:AC$6,AC$4:AC$6)&gt;0))</f>
        <v>1</v>
      </c>
    </row>
  </sheetData>
  <mergeCells count="1">
    <mergeCell ref="A1:A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5"/>
  <sheetViews>
    <sheetView workbookViewId="0">
      <selection activeCell="M4" sqref="M4"/>
    </sheetView>
  </sheetViews>
  <sheetFormatPr defaultRowHeight="15"/>
  <cols>
    <col min="1" max="1" width="11.42578125" customWidth="1" collapsed="1"/>
    <col min="2" max="2" width="13.7109375" customWidth="1" collapsed="1"/>
    <col min="4" max="4" width="2.7109375" customWidth="1" collapsed="1"/>
    <col min="6" max="6" width="14.5703125" customWidth="1" collapsed="1"/>
    <col min="7" max="8" width="11.140625" customWidth="1" collapsed="1"/>
    <col min="9" max="9" width="13.28515625" customWidth="1" collapsed="1"/>
    <col min="11" max="11" width="11.42578125" customWidth="1" collapsed="1"/>
    <col min="12" max="12" width="10" customWidth="1" collapsed="1"/>
    <col min="15" max="15" width="11.85546875" customWidth="1" collapsed="1"/>
    <col min="16" max="16" width="15" customWidth="1" collapsed="1"/>
    <col min="18" max="18" width="3.140625" customWidth="1" collapsed="1"/>
    <col min="20" max="20" width="14.85546875" customWidth="1" collapsed="1"/>
    <col min="24" max="24" width="11.7109375" customWidth="1" collapsed="1"/>
  </cols>
  <sheetData>
    <row r="1" spans="1:26" ht="15.75" thickBot="1"/>
    <row r="2" spans="1:26" ht="19.5" customHeight="1">
      <c r="A2" s="2" t="s">
        <v>92</v>
      </c>
      <c r="B2" s="3" t="s">
        <v>30</v>
      </c>
      <c r="C2" s="30" t="s">
        <v>93</v>
      </c>
      <c r="D2" s="82"/>
      <c r="E2" s="81" t="s">
        <v>0</v>
      </c>
      <c r="F2" s="82" t="s">
        <v>94</v>
      </c>
      <c r="G2" s="3" t="s">
        <v>1</v>
      </c>
      <c r="H2" s="3" t="s">
        <v>45</v>
      </c>
      <c r="I2" s="3" t="s">
        <v>46</v>
      </c>
      <c r="J2" s="3" t="s">
        <v>103</v>
      </c>
      <c r="K2" s="3" t="s">
        <v>43</v>
      </c>
      <c r="L2" s="3" t="s">
        <v>44</v>
      </c>
      <c r="M2" s="47" t="s">
        <v>0</v>
      </c>
      <c r="N2" s="4"/>
      <c r="O2" s="2" t="s">
        <v>92</v>
      </c>
      <c r="P2" s="3" t="s">
        <v>30</v>
      </c>
      <c r="Q2" s="30" t="s">
        <v>93</v>
      </c>
      <c r="R2" s="82"/>
      <c r="S2" s="81" t="s">
        <v>0</v>
      </c>
      <c r="T2" s="82" t="s">
        <v>94</v>
      </c>
      <c r="U2" s="3" t="s">
        <v>3</v>
      </c>
      <c r="V2" s="3" t="s">
        <v>45</v>
      </c>
      <c r="W2" s="3" t="s">
        <v>2</v>
      </c>
      <c r="X2" s="3" t="s">
        <v>43</v>
      </c>
      <c r="Y2" s="3" t="s">
        <v>44</v>
      </c>
      <c r="Z2" s="47" t="s">
        <v>0</v>
      </c>
    </row>
    <row r="3" spans="1:26">
      <c r="A3" s="5">
        <v>0</v>
      </c>
      <c r="B3" s="6">
        <v>0</v>
      </c>
      <c r="C3" s="78">
        <v>0</v>
      </c>
      <c r="D3" s="67"/>
      <c r="E3" s="150">
        <v>0</v>
      </c>
      <c r="F3" s="128"/>
      <c r="G3" s="154"/>
      <c r="H3" s="6"/>
      <c r="I3" s="7"/>
      <c r="J3" s="7"/>
      <c r="K3" s="7"/>
      <c r="L3" s="7"/>
      <c r="M3" s="48"/>
      <c r="N3" s="4"/>
      <c r="O3" s="5">
        <v>0</v>
      </c>
      <c r="P3" s="6">
        <v>0</v>
      </c>
      <c r="Q3" s="129">
        <v>0</v>
      </c>
      <c r="R3" s="128"/>
      <c r="S3" s="150">
        <v>0</v>
      </c>
      <c r="T3" s="128"/>
      <c r="U3" s="154"/>
      <c r="V3" s="6"/>
      <c r="W3" s="7"/>
      <c r="X3" s="7"/>
      <c r="Y3" s="7"/>
      <c r="Z3" s="48"/>
    </row>
    <row r="4" spans="1:26">
      <c r="A4" s="8">
        <v>1</v>
      </c>
      <c r="B4" s="9">
        <v>0.1</v>
      </c>
      <c r="C4" s="122">
        <v>0.1</v>
      </c>
      <c r="D4" s="128"/>
      <c r="E4" s="151">
        <v>100</v>
      </c>
      <c r="F4" s="19">
        <v>0</v>
      </c>
      <c r="G4" s="155">
        <v>0</v>
      </c>
      <c r="H4" s="9">
        <v>0</v>
      </c>
      <c r="I4" s="9">
        <v>0</v>
      </c>
      <c r="J4" s="9">
        <v>0</v>
      </c>
      <c r="K4" s="9">
        <v>0</v>
      </c>
      <c r="L4" s="9">
        <v>-40</v>
      </c>
      <c r="M4" s="49">
        <v>0</v>
      </c>
      <c r="N4" s="4"/>
      <c r="O4" s="8">
        <v>1</v>
      </c>
      <c r="P4" s="9">
        <v>0.1</v>
      </c>
      <c r="Q4" s="122">
        <v>0.1</v>
      </c>
      <c r="R4" s="128"/>
      <c r="S4" s="151">
        <v>100</v>
      </c>
      <c r="T4" s="128">
        <v>0</v>
      </c>
      <c r="U4" s="155">
        <v>0</v>
      </c>
      <c r="V4" s="9">
        <v>0</v>
      </c>
      <c r="W4" s="9">
        <v>0</v>
      </c>
      <c r="X4" s="9">
        <v>0</v>
      </c>
      <c r="Y4" s="9">
        <v>-40</v>
      </c>
      <c r="Z4" s="49">
        <v>0</v>
      </c>
    </row>
    <row r="5" spans="1:26">
      <c r="A5" s="40">
        <v>4.5</v>
      </c>
      <c r="B5" s="1">
        <v>29</v>
      </c>
      <c r="C5" s="15">
        <f>7.2+0.4</f>
        <v>7.6000000000000005</v>
      </c>
      <c r="D5" s="19"/>
      <c r="E5" s="151">
        <v>100</v>
      </c>
      <c r="F5" s="19">
        <v>8</v>
      </c>
      <c r="G5" s="156"/>
      <c r="H5" s="111">
        <v>1</v>
      </c>
      <c r="I5" s="53">
        <v>1</v>
      </c>
      <c r="J5" s="57">
        <v>60</v>
      </c>
      <c r="K5" s="51">
        <v>2</v>
      </c>
      <c r="L5" s="60">
        <v>-5</v>
      </c>
      <c r="M5" s="45">
        <v>1</v>
      </c>
      <c r="N5" s="4"/>
      <c r="O5" s="27">
        <v>5.0999999999999996</v>
      </c>
      <c r="P5" s="22">
        <v>31</v>
      </c>
      <c r="Q5" s="130">
        <v>8.1999999999999993</v>
      </c>
      <c r="R5" s="36"/>
      <c r="S5" s="151">
        <v>100</v>
      </c>
      <c r="T5" s="121">
        <v>1</v>
      </c>
      <c r="U5" s="91"/>
      <c r="V5" s="35">
        <v>1</v>
      </c>
      <c r="W5" s="34">
        <v>50</v>
      </c>
      <c r="X5" s="92">
        <v>2</v>
      </c>
      <c r="Y5" s="74">
        <v>-5</v>
      </c>
      <c r="Z5" s="45">
        <v>1</v>
      </c>
    </row>
    <row r="6" spans="1:26">
      <c r="A6" s="28">
        <v>4.51</v>
      </c>
      <c r="B6" s="14">
        <v>29.1</v>
      </c>
      <c r="C6" s="123"/>
      <c r="D6" s="83"/>
      <c r="E6" s="151">
        <v>99</v>
      </c>
      <c r="F6" s="83">
        <v>10</v>
      </c>
      <c r="G6" s="157">
        <v>1</v>
      </c>
      <c r="H6" s="37"/>
      <c r="I6" s="53">
        <v>2</v>
      </c>
      <c r="J6" s="38">
        <v>66</v>
      </c>
      <c r="K6" s="51">
        <v>4</v>
      </c>
      <c r="L6" s="35">
        <v>-4</v>
      </c>
      <c r="M6" s="45">
        <v>2</v>
      </c>
      <c r="N6" s="4"/>
      <c r="O6" s="28">
        <v>5.1100000000000003</v>
      </c>
      <c r="P6" s="20">
        <v>31.1</v>
      </c>
      <c r="Q6" s="131"/>
      <c r="R6" s="35"/>
      <c r="S6" s="151">
        <v>99</v>
      </c>
      <c r="T6" s="121">
        <v>2</v>
      </c>
      <c r="U6" s="91"/>
      <c r="V6" s="35">
        <v>2</v>
      </c>
      <c r="W6" s="69">
        <v>56</v>
      </c>
      <c r="X6" s="89">
        <v>4</v>
      </c>
      <c r="Y6" s="100">
        <v>-4</v>
      </c>
      <c r="Z6" s="45">
        <v>2</v>
      </c>
    </row>
    <row r="7" spans="1:26">
      <c r="A7" s="28">
        <v>4.5199999999999996</v>
      </c>
      <c r="B7" s="14">
        <v>29.3</v>
      </c>
      <c r="C7" s="123"/>
      <c r="D7" s="83"/>
      <c r="E7" s="151">
        <v>98</v>
      </c>
      <c r="F7" s="83">
        <v>11</v>
      </c>
      <c r="G7" s="156"/>
      <c r="H7" s="35">
        <v>2</v>
      </c>
      <c r="I7" s="53">
        <v>3</v>
      </c>
      <c r="J7" s="38">
        <v>71</v>
      </c>
      <c r="K7" s="51">
        <v>6</v>
      </c>
      <c r="L7" s="37"/>
      <c r="M7" s="45">
        <v>3</v>
      </c>
      <c r="N7" s="4"/>
      <c r="O7" s="28">
        <v>5.12</v>
      </c>
      <c r="P7" s="22">
        <v>31.3</v>
      </c>
      <c r="Q7" s="131"/>
      <c r="R7" s="35"/>
      <c r="S7" s="151">
        <v>98</v>
      </c>
      <c r="T7" s="121">
        <v>3</v>
      </c>
      <c r="U7" s="165">
        <v>1</v>
      </c>
      <c r="V7" s="35">
        <v>3</v>
      </c>
      <c r="W7" s="34">
        <v>61</v>
      </c>
      <c r="X7" s="89">
        <v>6</v>
      </c>
      <c r="Y7" s="31"/>
      <c r="Z7" s="45">
        <v>3</v>
      </c>
    </row>
    <row r="8" spans="1:26">
      <c r="A8" s="27">
        <v>4.53</v>
      </c>
      <c r="B8" s="14">
        <v>29.5</v>
      </c>
      <c r="C8" s="14">
        <v>7.7</v>
      </c>
      <c r="D8" s="83"/>
      <c r="E8" s="151">
        <v>97</v>
      </c>
      <c r="F8" s="83">
        <v>12</v>
      </c>
      <c r="G8" s="156"/>
      <c r="H8" s="35">
        <v>3</v>
      </c>
      <c r="I8" s="53">
        <v>4</v>
      </c>
      <c r="J8" s="38">
        <v>76</v>
      </c>
      <c r="K8" s="51">
        <v>8</v>
      </c>
      <c r="L8" s="35">
        <v>-3</v>
      </c>
      <c r="M8" s="45">
        <v>4</v>
      </c>
      <c r="N8" s="4"/>
      <c r="O8" s="27">
        <v>5.13</v>
      </c>
      <c r="P8" s="20">
        <v>31.5</v>
      </c>
      <c r="Q8" s="132">
        <v>8.3000000000000007</v>
      </c>
      <c r="R8" s="35"/>
      <c r="S8" s="151">
        <v>97</v>
      </c>
      <c r="T8" s="121">
        <v>4</v>
      </c>
      <c r="U8" s="91"/>
      <c r="V8" s="35">
        <v>4</v>
      </c>
      <c r="W8" s="34">
        <v>66</v>
      </c>
      <c r="X8" s="89">
        <v>8</v>
      </c>
      <c r="Y8" s="74">
        <v>-3</v>
      </c>
      <c r="Z8" s="45">
        <v>4</v>
      </c>
    </row>
    <row r="9" spans="1:26">
      <c r="A9" s="28">
        <v>4.54</v>
      </c>
      <c r="B9" s="14">
        <v>29.7</v>
      </c>
      <c r="C9" s="123"/>
      <c r="D9" s="83"/>
      <c r="E9" s="151">
        <v>96</v>
      </c>
      <c r="F9" s="83">
        <v>12.5</v>
      </c>
      <c r="G9" s="156"/>
      <c r="H9" s="35">
        <v>4</v>
      </c>
      <c r="I9" s="53">
        <v>5</v>
      </c>
      <c r="J9" s="38">
        <v>80</v>
      </c>
      <c r="K9" s="51">
        <v>10</v>
      </c>
      <c r="L9" s="37"/>
      <c r="M9" s="45">
        <v>5</v>
      </c>
      <c r="N9" s="4"/>
      <c r="O9" s="28">
        <v>5.14</v>
      </c>
      <c r="P9" s="22">
        <v>31.7</v>
      </c>
      <c r="Q9" s="131"/>
      <c r="R9" s="35"/>
      <c r="S9" s="151">
        <v>96</v>
      </c>
      <c r="T9" s="121">
        <v>5</v>
      </c>
      <c r="U9" s="91"/>
      <c r="V9" s="35">
        <v>5</v>
      </c>
      <c r="W9" s="34">
        <v>70</v>
      </c>
      <c r="X9" s="92">
        <v>10</v>
      </c>
      <c r="Y9" s="31"/>
      <c r="Z9" s="45">
        <v>5</v>
      </c>
    </row>
    <row r="10" spans="1:26">
      <c r="A10" s="28">
        <v>4.55</v>
      </c>
      <c r="B10" s="14">
        <v>29.9</v>
      </c>
      <c r="C10" s="123"/>
      <c r="D10" s="83"/>
      <c r="E10" s="151">
        <v>95</v>
      </c>
      <c r="F10" s="83">
        <v>13</v>
      </c>
      <c r="G10" s="157">
        <v>2</v>
      </c>
      <c r="H10" s="35">
        <v>5</v>
      </c>
      <c r="I10" s="53">
        <v>6</v>
      </c>
      <c r="J10" s="38">
        <v>84</v>
      </c>
      <c r="K10" s="51">
        <v>12</v>
      </c>
      <c r="L10" s="35">
        <v>-2</v>
      </c>
      <c r="M10" s="45">
        <v>6</v>
      </c>
      <c r="N10" s="4"/>
      <c r="O10" s="28">
        <v>5.15</v>
      </c>
      <c r="P10" s="20">
        <v>31.9</v>
      </c>
      <c r="Q10" s="131"/>
      <c r="R10" s="35"/>
      <c r="S10" s="151">
        <v>95</v>
      </c>
      <c r="T10" s="121">
        <v>6</v>
      </c>
      <c r="U10" s="165">
        <v>2</v>
      </c>
      <c r="V10" s="35">
        <v>6</v>
      </c>
      <c r="W10" s="34">
        <v>74</v>
      </c>
      <c r="X10" s="89">
        <v>12</v>
      </c>
      <c r="Y10" s="100">
        <v>-2</v>
      </c>
      <c r="Z10" s="45">
        <v>6</v>
      </c>
    </row>
    <row r="11" spans="1:26">
      <c r="A11" s="27">
        <v>4.5599999999999996</v>
      </c>
      <c r="B11" s="14">
        <v>30.1</v>
      </c>
      <c r="C11" s="14">
        <v>7.8</v>
      </c>
      <c r="D11" s="83"/>
      <c r="E11" s="151">
        <v>94</v>
      </c>
      <c r="F11" s="83">
        <v>13.5</v>
      </c>
      <c r="G11" s="156"/>
      <c r="H11" s="35">
        <v>6</v>
      </c>
      <c r="I11" s="53">
        <v>7</v>
      </c>
      <c r="J11" s="38">
        <v>88</v>
      </c>
      <c r="K11" s="51">
        <v>14</v>
      </c>
      <c r="L11" s="62"/>
      <c r="M11" s="45">
        <v>7</v>
      </c>
      <c r="N11" s="4"/>
      <c r="O11" s="28">
        <v>5.16</v>
      </c>
      <c r="P11" s="22">
        <v>32.1</v>
      </c>
      <c r="Q11" s="132">
        <v>8.4</v>
      </c>
      <c r="R11" s="35"/>
      <c r="S11" s="151">
        <v>94</v>
      </c>
      <c r="T11" s="121">
        <v>6.8</v>
      </c>
      <c r="U11" s="91"/>
      <c r="V11" s="35">
        <v>7</v>
      </c>
      <c r="W11" s="34">
        <v>78</v>
      </c>
      <c r="X11" s="35">
        <v>13</v>
      </c>
      <c r="Y11" s="103"/>
      <c r="Z11" s="45">
        <v>7</v>
      </c>
    </row>
    <row r="12" spans="1:26">
      <c r="A12" s="28">
        <v>4.57</v>
      </c>
      <c r="B12" s="14">
        <v>30.3</v>
      </c>
      <c r="C12" s="123"/>
      <c r="D12" s="83"/>
      <c r="E12" s="151">
        <v>93</v>
      </c>
      <c r="F12" s="83">
        <v>14</v>
      </c>
      <c r="G12" s="156"/>
      <c r="H12" s="35">
        <v>7</v>
      </c>
      <c r="I12" s="53">
        <v>8</v>
      </c>
      <c r="J12" s="38">
        <v>92</v>
      </c>
      <c r="K12" s="51">
        <v>16</v>
      </c>
      <c r="L12" s="35">
        <v>-1</v>
      </c>
      <c r="M12" s="45">
        <v>8</v>
      </c>
      <c r="N12" s="4"/>
      <c r="O12" s="28">
        <v>5.17</v>
      </c>
      <c r="P12" s="20">
        <v>32.299999999999997</v>
      </c>
      <c r="Q12" s="131"/>
      <c r="R12" s="35"/>
      <c r="S12" s="151">
        <v>93</v>
      </c>
      <c r="T12" s="121">
        <v>7.6</v>
      </c>
      <c r="U12" s="91"/>
      <c r="V12" s="35">
        <v>8</v>
      </c>
      <c r="W12" s="34">
        <v>82</v>
      </c>
      <c r="X12" s="89">
        <v>14</v>
      </c>
      <c r="Y12" s="100">
        <v>-1</v>
      </c>
      <c r="Z12" s="45">
        <v>8</v>
      </c>
    </row>
    <row r="13" spans="1:26">
      <c r="A13" s="28">
        <v>4.58</v>
      </c>
      <c r="B13" s="14">
        <v>30.5</v>
      </c>
      <c r="C13" s="123"/>
      <c r="D13" s="83"/>
      <c r="E13" s="151">
        <v>92</v>
      </c>
      <c r="F13" s="83">
        <v>14.5</v>
      </c>
      <c r="G13" s="156"/>
      <c r="H13" s="35">
        <v>8</v>
      </c>
      <c r="I13" s="53">
        <v>9</v>
      </c>
      <c r="J13" s="38">
        <v>96</v>
      </c>
      <c r="K13" s="51">
        <v>18</v>
      </c>
      <c r="L13" s="37"/>
      <c r="M13" s="45">
        <v>9</v>
      </c>
      <c r="N13" s="4"/>
      <c r="O13" s="28">
        <v>5.18</v>
      </c>
      <c r="P13" s="22">
        <v>32.5</v>
      </c>
      <c r="Q13" s="131"/>
      <c r="R13" s="35"/>
      <c r="S13" s="151">
        <v>92</v>
      </c>
      <c r="T13" s="121">
        <v>8.3000000000000007</v>
      </c>
      <c r="U13" s="165">
        <v>3</v>
      </c>
      <c r="V13" s="35">
        <v>9</v>
      </c>
      <c r="W13" s="34">
        <v>86</v>
      </c>
      <c r="X13" s="93">
        <v>15</v>
      </c>
      <c r="Y13" s="31"/>
      <c r="Z13" s="45">
        <v>9</v>
      </c>
    </row>
    <row r="14" spans="1:26">
      <c r="A14" s="27">
        <v>4.59</v>
      </c>
      <c r="B14" s="14">
        <v>30.7</v>
      </c>
      <c r="C14" s="14">
        <v>7.9</v>
      </c>
      <c r="D14" s="83"/>
      <c r="E14" s="151">
        <v>91</v>
      </c>
      <c r="F14" s="83">
        <v>15</v>
      </c>
      <c r="G14" s="157">
        <v>3</v>
      </c>
      <c r="H14" s="35">
        <v>9</v>
      </c>
      <c r="I14" s="50">
        <v>10</v>
      </c>
      <c r="J14" s="39">
        <v>100</v>
      </c>
      <c r="K14" s="58">
        <v>20</v>
      </c>
      <c r="L14" s="60">
        <v>0</v>
      </c>
      <c r="M14" s="45">
        <v>10</v>
      </c>
      <c r="N14" s="4"/>
      <c r="O14" s="28">
        <v>5.19</v>
      </c>
      <c r="P14" s="20">
        <v>32.700000000000003</v>
      </c>
      <c r="Q14" s="132">
        <v>8.5</v>
      </c>
      <c r="R14" s="35"/>
      <c r="S14" s="151">
        <v>91</v>
      </c>
      <c r="T14" s="121">
        <v>9</v>
      </c>
      <c r="U14" s="91"/>
      <c r="V14" s="36">
        <v>10</v>
      </c>
      <c r="W14" s="33">
        <v>90</v>
      </c>
      <c r="X14" s="90">
        <v>16</v>
      </c>
      <c r="Y14" s="104">
        <v>0</v>
      </c>
      <c r="Z14" s="45">
        <v>10</v>
      </c>
    </row>
    <row r="15" spans="1:26">
      <c r="A15" s="28">
        <v>5</v>
      </c>
      <c r="B15" s="1">
        <v>30.9</v>
      </c>
      <c r="C15" s="124"/>
      <c r="D15" s="19"/>
      <c r="E15" s="151">
        <v>90</v>
      </c>
      <c r="F15" s="19">
        <v>15.5</v>
      </c>
      <c r="G15" s="156"/>
      <c r="H15" s="36">
        <v>10</v>
      </c>
      <c r="I15" s="53">
        <v>11</v>
      </c>
      <c r="J15" s="38">
        <v>103</v>
      </c>
      <c r="K15" s="51">
        <v>21</v>
      </c>
      <c r="L15" s="37"/>
      <c r="M15" s="45">
        <v>11</v>
      </c>
      <c r="N15" s="4"/>
      <c r="O15" s="28">
        <v>5.2</v>
      </c>
      <c r="P15" s="22">
        <v>32.9</v>
      </c>
      <c r="Q15" s="133"/>
      <c r="R15" s="36"/>
      <c r="S15" s="151">
        <v>90</v>
      </c>
      <c r="T15" s="121">
        <v>9.5</v>
      </c>
      <c r="U15" s="91"/>
      <c r="V15" s="37"/>
      <c r="W15" s="34">
        <v>93</v>
      </c>
      <c r="X15" s="35">
        <v>17</v>
      </c>
      <c r="Y15" s="31"/>
      <c r="Z15" s="45">
        <v>11</v>
      </c>
    </row>
    <row r="16" spans="1:26">
      <c r="A16" s="28">
        <v>5.01</v>
      </c>
      <c r="B16" s="14">
        <v>31</v>
      </c>
      <c r="C16" s="123"/>
      <c r="D16" s="83"/>
      <c r="E16" s="151">
        <v>89</v>
      </c>
      <c r="F16" s="83">
        <v>16</v>
      </c>
      <c r="G16" s="156"/>
      <c r="H16" s="37"/>
      <c r="I16" s="53">
        <v>12</v>
      </c>
      <c r="J16" s="38">
        <v>106</v>
      </c>
      <c r="K16" s="51">
        <v>22</v>
      </c>
      <c r="L16" s="37"/>
      <c r="M16" s="45">
        <v>12</v>
      </c>
      <c r="N16" s="4"/>
      <c r="O16" s="28">
        <v>5.21</v>
      </c>
      <c r="P16" s="21">
        <v>33.1</v>
      </c>
      <c r="Q16" s="131"/>
      <c r="R16" s="35"/>
      <c r="S16" s="151">
        <v>89</v>
      </c>
      <c r="T16" s="121">
        <v>10</v>
      </c>
      <c r="U16" s="165">
        <v>4</v>
      </c>
      <c r="V16" s="35">
        <v>11</v>
      </c>
      <c r="W16" s="34">
        <v>96</v>
      </c>
      <c r="X16" s="94">
        <v>18</v>
      </c>
      <c r="Y16" s="100">
        <v>1</v>
      </c>
      <c r="Z16" s="45">
        <v>12</v>
      </c>
    </row>
    <row r="17" spans="1:26">
      <c r="A17" s="28">
        <v>5.03</v>
      </c>
      <c r="B17" s="14">
        <v>31.4</v>
      </c>
      <c r="C17" s="14">
        <v>8</v>
      </c>
      <c r="D17" s="83"/>
      <c r="E17" s="151">
        <v>88</v>
      </c>
      <c r="F17" s="83">
        <v>16.5</v>
      </c>
      <c r="G17" s="156"/>
      <c r="H17" s="35">
        <v>11</v>
      </c>
      <c r="I17" s="53">
        <v>13</v>
      </c>
      <c r="J17" s="38">
        <v>109</v>
      </c>
      <c r="K17" s="51">
        <v>23</v>
      </c>
      <c r="L17" s="60">
        <v>1</v>
      </c>
      <c r="M17" s="45">
        <v>13</v>
      </c>
      <c r="N17" s="4"/>
      <c r="O17" s="28">
        <v>5.23</v>
      </c>
      <c r="P17" s="21">
        <v>33.299999999999997</v>
      </c>
      <c r="Q17" s="132">
        <v>8.6</v>
      </c>
      <c r="R17" s="35"/>
      <c r="S17" s="151">
        <v>88</v>
      </c>
      <c r="T17" s="121">
        <v>10.5</v>
      </c>
      <c r="U17" s="91"/>
      <c r="V17" s="37"/>
      <c r="W17" s="34">
        <v>99</v>
      </c>
      <c r="X17" s="93">
        <v>19</v>
      </c>
      <c r="Y17" s="105"/>
      <c r="Z17" s="45">
        <v>13</v>
      </c>
    </row>
    <row r="18" spans="1:26">
      <c r="A18" s="28">
        <v>5.05</v>
      </c>
      <c r="B18" s="14">
        <v>31.7</v>
      </c>
      <c r="C18" s="123"/>
      <c r="D18" s="83"/>
      <c r="E18" s="151">
        <v>87</v>
      </c>
      <c r="F18" s="83">
        <v>17</v>
      </c>
      <c r="G18" s="157">
        <v>4</v>
      </c>
      <c r="H18" s="37"/>
      <c r="I18" s="53">
        <v>14</v>
      </c>
      <c r="J18" s="38">
        <v>112</v>
      </c>
      <c r="K18" s="51">
        <v>24</v>
      </c>
      <c r="L18" s="37"/>
      <c r="M18" s="45">
        <v>14</v>
      </c>
      <c r="N18" s="4"/>
      <c r="O18" s="28">
        <v>5.25</v>
      </c>
      <c r="P18" s="21">
        <v>33.6</v>
      </c>
      <c r="Q18" s="131"/>
      <c r="R18" s="35"/>
      <c r="S18" s="151">
        <v>87</v>
      </c>
      <c r="T18" s="121">
        <v>11</v>
      </c>
      <c r="U18" s="91"/>
      <c r="V18" s="35">
        <v>12</v>
      </c>
      <c r="W18" s="34">
        <v>102</v>
      </c>
      <c r="X18" s="94">
        <v>20</v>
      </c>
      <c r="Y18" s="100">
        <v>2</v>
      </c>
      <c r="Z18" s="45">
        <v>14</v>
      </c>
    </row>
    <row r="19" spans="1:26">
      <c r="A19" s="28">
        <v>5.07</v>
      </c>
      <c r="B19" s="14">
        <v>32</v>
      </c>
      <c r="C19" s="123"/>
      <c r="D19" s="83"/>
      <c r="E19" s="151">
        <v>86</v>
      </c>
      <c r="F19" s="83">
        <v>17.5</v>
      </c>
      <c r="G19" s="156"/>
      <c r="H19" s="35">
        <v>12</v>
      </c>
      <c r="I19" s="53">
        <v>15</v>
      </c>
      <c r="J19" s="38">
        <v>115</v>
      </c>
      <c r="K19" s="51">
        <v>25</v>
      </c>
      <c r="L19" s="37"/>
      <c r="M19" s="45">
        <v>15</v>
      </c>
      <c r="N19" s="4"/>
      <c r="O19" s="28">
        <v>5.27</v>
      </c>
      <c r="P19" s="21">
        <v>33.9</v>
      </c>
      <c r="Q19" s="131"/>
      <c r="R19" s="35"/>
      <c r="S19" s="151">
        <v>86</v>
      </c>
      <c r="T19" s="121">
        <v>11.5</v>
      </c>
      <c r="U19" s="165">
        <v>5</v>
      </c>
      <c r="V19" s="37"/>
      <c r="W19" s="34">
        <v>105</v>
      </c>
      <c r="X19" s="95">
        <v>21</v>
      </c>
      <c r="Y19" s="102"/>
      <c r="Z19" s="45">
        <v>15</v>
      </c>
    </row>
    <row r="20" spans="1:26">
      <c r="A20" s="28">
        <v>5.09</v>
      </c>
      <c r="B20" s="14">
        <v>32.299999999999997</v>
      </c>
      <c r="C20" s="14">
        <v>8.1</v>
      </c>
      <c r="D20" s="83"/>
      <c r="E20" s="151">
        <v>85</v>
      </c>
      <c r="F20" s="83">
        <v>18</v>
      </c>
      <c r="G20" s="156"/>
      <c r="H20" s="37"/>
      <c r="I20" s="53">
        <v>16</v>
      </c>
      <c r="J20" s="38">
        <v>118</v>
      </c>
      <c r="K20" s="51">
        <v>26</v>
      </c>
      <c r="L20" s="60">
        <v>2</v>
      </c>
      <c r="M20" s="45">
        <v>16</v>
      </c>
      <c r="N20" s="4"/>
      <c r="O20" s="28">
        <v>5.29</v>
      </c>
      <c r="P20" s="83">
        <v>34.200000000000003</v>
      </c>
      <c r="Q20" s="132">
        <v>8.6999999999999993</v>
      </c>
      <c r="R20" s="35"/>
      <c r="S20" s="151">
        <v>85</v>
      </c>
      <c r="T20" s="121">
        <v>12</v>
      </c>
      <c r="U20" s="91"/>
      <c r="V20" s="35">
        <v>13</v>
      </c>
      <c r="W20" s="34">
        <v>108</v>
      </c>
      <c r="X20" s="94">
        <v>22</v>
      </c>
      <c r="Y20" s="74">
        <v>3</v>
      </c>
      <c r="Z20" s="45">
        <v>16</v>
      </c>
    </row>
    <row r="21" spans="1:26">
      <c r="A21" s="28">
        <v>5.1100000000000003</v>
      </c>
      <c r="B21" s="14">
        <v>32.6</v>
      </c>
      <c r="C21" s="123"/>
      <c r="D21" s="83"/>
      <c r="E21" s="151">
        <v>84</v>
      </c>
      <c r="F21" s="83">
        <v>18.5</v>
      </c>
      <c r="G21" s="156"/>
      <c r="H21" s="35">
        <v>13</v>
      </c>
      <c r="I21" s="53">
        <v>17</v>
      </c>
      <c r="J21" s="38">
        <v>121</v>
      </c>
      <c r="K21" s="51">
        <v>27</v>
      </c>
      <c r="L21" s="37"/>
      <c r="M21" s="45">
        <v>17</v>
      </c>
      <c r="N21" s="4"/>
      <c r="O21" s="28">
        <v>5.31</v>
      </c>
      <c r="P21" s="21">
        <v>34.5</v>
      </c>
      <c r="Q21" s="131"/>
      <c r="R21" s="35"/>
      <c r="S21" s="151">
        <v>84</v>
      </c>
      <c r="T21" s="121">
        <v>12.5</v>
      </c>
      <c r="U21" s="91"/>
      <c r="V21" s="37"/>
      <c r="W21" s="34">
        <v>111</v>
      </c>
      <c r="X21" s="93">
        <v>23</v>
      </c>
      <c r="Y21" s="31"/>
      <c r="Z21" s="45">
        <v>17</v>
      </c>
    </row>
    <row r="22" spans="1:26">
      <c r="A22" s="28">
        <v>5.13</v>
      </c>
      <c r="B22" s="14">
        <v>32.9</v>
      </c>
      <c r="C22" s="123"/>
      <c r="D22" s="83"/>
      <c r="E22" s="151">
        <v>83</v>
      </c>
      <c r="F22" s="83">
        <v>19</v>
      </c>
      <c r="G22" s="157">
        <v>5</v>
      </c>
      <c r="H22" s="35">
        <v>14</v>
      </c>
      <c r="I22" s="53">
        <v>18</v>
      </c>
      <c r="J22" s="38">
        <v>124</v>
      </c>
      <c r="K22" s="51">
        <v>28</v>
      </c>
      <c r="L22" s="37"/>
      <c r="M22" s="45">
        <v>18</v>
      </c>
      <c r="N22" s="4"/>
      <c r="O22" s="28">
        <v>5.33</v>
      </c>
      <c r="P22" s="21">
        <v>34.799999999999997</v>
      </c>
      <c r="Q22" s="131"/>
      <c r="R22" s="35"/>
      <c r="S22" s="151">
        <v>83</v>
      </c>
      <c r="T22" s="121">
        <v>13</v>
      </c>
      <c r="U22" s="165">
        <v>6</v>
      </c>
      <c r="V22" s="35">
        <v>14</v>
      </c>
      <c r="W22" s="34">
        <v>114</v>
      </c>
      <c r="X22" s="94">
        <v>24</v>
      </c>
      <c r="Y22" s="100">
        <v>4</v>
      </c>
      <c r="Z22" s="45">
        <v>18</v>
      </c>
    </row>
    <row r="23" spans="1:26">
      <c r="A23" s="28">
        <v>5.15</v>
      </c>
      <c r="B23" s="14">
        <v>33.200000000000003</v>
      </c>
      <c r="C23" s="14">
        <v>8.1999999999999993</v>
      </c>
      <c r="D23" s="83"/>
      <c r="E23" s="151">
        <v>82</v>
      </c>
      <c r="F23" s="83">
        <v>19.5</v>
      </c>
      <c r="G23" s="156"/>
      <c r="H23" s="37"/>
      <c r="I23" s="53">
        <v>19</v>
      </c>
      <c r="J23" s="38">
        <v>127</v>
      </c>
      <c r="K23" s="51">
        <v>29</v>
      </c>
      <c r="L23" s="60">
        <v>3</v>
      </c>
      <c r="M23" s="45">
        <v>19</v>
      </c>
      <c r="N23" s="4"/>
      <c r="O23" s="28">
        <v>5.35</v>
      </c>
      <c r="P23" s="21">
        <v>35.1</v>
      </c>
      <c r="Q23" s="132">
        <v>8.8000000000000007</v>
      </c>
      <c r="R23" s="35"/>
      <c r="S23" s="151">
        <v>82</v>
      </c>
      <c r="T23" s="121">
        <v>13.5</v>
      </c>
      <c r="U23" s="91"/>
      <c r="V23" s="37"/>
      <c r="W23" s="34">
        <v>117</v>
      </c>
      <c r="X23" s="95">
        <v>25</v>
      </c>
      <c r="Y23" s="103"/>
      <c r="Z23" s="45">
        <v>19</v>
      </c>
    </row>
    <row r="24" spans="1:26">
      <c r="A24" s="28">
        <v>5.17</v>
      </c>
      <c r="B24" s="14">
        <v>33.5</v>
      </c>
      <c r="C24" s="123"/>
      <c r="D24" s="83"/>
      <c r="E24" s="151">
        <v>81</v>
      </c>
      <c r="F24" s="83">
        <v>20</v>
      </c>
      <c r="G24" s="158"/>
      <c r="H24" s="36">
        <v>15</v>
      </c>
      <c r="I24" s="50">
        <v>20</v>
      </c>
      <c r="J24" s="39">
        <v>130</v>
      </c>
      <c r="K24" s="58">
        <v>30</v>
      </c>
      <c r="L24" s="37"/>
      <c r="M24" s="45">
        <v>20</v>
      </c>
      <c r="N24" s="4"/>
      <c r="O24" s="28">
        <v>5.37</v>
      </c>
      <c r="P24" s="21">
        <v>35.5</v>
      </c>
      <c r="Q24" s="131"/>
      <c r="R24" s="35"/>
      <c r="S24" s="151">
        <v>81</v>
      </c>
      <c r="T24" s="121">
        <v>14</v>
      </c>
      <c r="U24" s="91"/>
      <c r="V24" s="36">
        <v>15</v>
      </c>
      <c r="W24" s="33">
        <v>120</v>
      </c>
      <c r="X24" s="96">
        <v>26</v>
      </c>
      <c r="Y24" s="101">
        <v>5</v>
      </c>
      <c r="Z24" s="45">
        <v>20</v>
      </c>
    </row>
    <row r="25" spans="1:26">
      <c r="A25" s="28">
        <v>5.19</v>
      </c>
      <c r="B25" s="1">
        <v>33.799999999999997</v>
      </c>
      <c r="C25" s="124"/>
      <c r="D25" s="19"/>
      <c r="E25" s="151">
        <v>80</v>
      </c>
      <c r="F25" s="19">
        <v>20.5</v>
      </c>
      <c r="G25" s="156"/>
      <c r="H25" s="37"/>
      <c r="I25" s="53">
        <v>21</v>
      </c>
      <c r="J25" s="38">
        <v>133</v>
      </c>
      <c r="K25" s="51">
        <v>31</v>
      </c>
      <c r="L25" s="37"/>
      <c r="M25" s="45">
        <v>21</v>
      </c>
      <c r="N25" s="4"/>
      <c r="O25" s="28">
        <v>5.39</v>
      </c>
      <c r="P25" s="21">
        <v>35.9</v>
      </c>
      <c r="Q25" s="133"/>
      <c r="R25" s="36"/>
      <c r="S25" s="151">
        <v>80</v>
      </c>
      <c r="T25" s="121">
        <v>14.5</v>
      </c>
      <c r="U25" s="165">
        <v>7</v>
      </c>
      <c r="V25" s="37"/>
      <c r="W25" s="34">
        <v>122</v>
      </c>
      <c r="X25" s="93">
        <v>27</v>
      </c>
      <c r="Y25" s="31"/>
      <c r="Z25" s="45">
        <v>21</v>
      </c>
    </row>
    <row r="26" spans="1:26">
      <c r="A26" s="28">
        <v>5.21</v>
      </c>
      <c r="B26" s="14">
        <v>34.1</v>
      </c>
      <c r="C26" s="14">
        <v>8.3000000000000007</v>
      </c>
      <c r="D26" s="83"/>
      <c r="E26" s="151">
        <v>79</v>
      </c>
      <c r="F26" s="83">
        <v>21</v>
      </c>
      <c r="G26" s="157">
        <v>6</v>
      </c>
      <c r="H26" s="35">
        <v>16</v>
      </c>
      <c r="I26" s="53">
        <v>22</v>
      </c>
      <c r="J26" s="38">
        <v>136</v>
      </c>
      <c r="K26" s="51">
        <v>32</v>
      </c>
      <c r="L26" s="35">
        <v>4</v>
      </c>
      <c r="M26" s="45">
        <v>22</v>
      </c>
      <c r="N26" s="4"/>
      <c r="O26" s="28">
        <v>5.41</v>
      </c>
      <c r="P26" s="21">
        <v>36.299999999999997</v>
      </c>
      <c r="Q26" s="132">
        <v>8.9</v>
      </c>
      <c r="R26" s="35"/>
      <c r="S26" s="151">
        <v>79</v>
      </c>
      <c r="T26" s="121">
        <v>15</v>
      </c>
      <c r="U26" s="91"/>
      <c r="V26" s="35">
        <v>16</v>
      </c>
      <c r="W26" s="34">
        <v>124</v>
      </c>
      <c r="X26" s="94">
        <v>28</v>
      </c>
      <c r="Y26" s="100">
        <v>6</v>
      </c>
      <c r="Z26" s="45">
        <v>22</v>
      </c>
    </row>
    <row r="27" spans="1:26">
      <c r="A27" s="28">
        <v>5.23</v>
      </c>
      <c r="B27" s="14">
        <v>34.5</v>
      </c>
      <c r="C27" s="123"/>
      <c r="D27" s="83"/>
      <c r="E27" s="151">
        <v>78</v>
      </c>
      <c r="F27" s="83">
        <v>21.5</v>
      </c>
      <c r="G27" s="156"/>
      <c r="H27" s="37"/>
      <c r="I27" s="53">
        <v>23</v>
      </c>
      <c r="J27" s="38">
        <v>139</v>
      </c>
      <c r="K27" s="51">
        <v>33</v>
      </c>
      <c r="L27" s="37"/>
      <c r="M27" s="45">
        <v>23</v>
      </c>
      <c r="N27" s="4"/>
      <c r="O27" s="28">
        <v>5.43</v>
      </c>
      <c r="P27" s="21">
        <v>36.700000000000003</v>
      </c>
      <c r="Q27" s="131"/>
      <c r="R27" s="35"/>
      <c r="S27" s="151">
        <v>78</v>
      </c>
      <c r="T27" s="121">
        <v>15.5</v>
      </c>
      <c r="U27" s="91"/>
      <c r="V27" s="37"/>
      <c r="W27" s="34">
        <v>126</v>
      </c>
      <c r="X27" s="95">
        <v>29</v>
      </c>
      <c r="Y27" s="31"/>
      <c r="Z27" s="45">
        <v>23</v>
      </c>
    </row>
    <row r="28" spans="1:26">
      <c r="A28" s="28">
        <v>5.25</v>
      </c>
      <c r="B28" s="14">
        <v>34.9</v>
      </c>
      <c r="C28" s="123"/>
      <c r="D28" s="83"/>
      <c r="E28" s="151">
        <v>77</v>
      </c>
      <c r="F28" s="83">
        <v>22</v>
      </c>
      <c r="G28" s="156"/>
      <c r="H28" s="35">
        <v>17</v>
      </c>
      <c r="I28" s="53">
        <v>24</v>
      </c>
      <c r="J28" s="38">
        <v>142</v>
      </c>
      <c r="K28" s="51">
        <v>34</v>
      </c>
      <c r="L28" s="37"/>
      <c r="M28" s="45">
        <v>24</v>
      </c>
      <c r="N28" s="4"/>
      <c r="O28" s="28">
        <v>5.45</v>
      </c>
      <c r="P28" s="21">
        <v>37.1</v>
      </c>
      <c r="Q28" s="131"/>
      <c r="R28" s="35"/>
      <c r="S28" s="151">
        <v>77</v>
      </c>
      <c r="T28" s="121">
        <v>16</v>
      </c>
      <c r="U28" s="165">
        <v>8</v>
      </c>
      <c r="V28" s="35">
        <v>17</v>
      </c>
      <c r="W28" s="34">
        <v>128</v>
      </c>
      <c r="X28" s="94">
        <v>30</v>
      </c>
      <c r="Y28" s="100">
        <v>7</v>
      </c>
      <c r="Z28" s="45">
        <v>24</v>
      </c>
    </row>
    <row r="29" spans="1:26">
      <c r="A29" s="28">
        <v>5.27</v>
      </c>
      <c r="B29" s="14">
        <v>35.299999999999997</v>
      </c>
      <c r="C29" s="14">
        <v>8.4</v>
      </c>
      <c r="D29" s="83"/>
      <c r="E29" s="151">
        <v>76</v>
      </c>
      <c r="F29" s="83">
        <v>22.5</v>
      </c>
      <c r="G29" s="156"/>
      <c r="H29" s="37"/>
      <c r="I29" s="53">
        <v>25</v>
      </c>
      <c r="J29" s="38">
        <v>145</v>
      </c>
      <c r="K29" s="51">
        <v>35</v>
      </c>
      <c r="L29" s="60">
        <v>5</v>
      </c>
      <c r="M29" s="45">
        <v>25</v>
      </c>
      <c r="N29" s="4"/>
      <c r="O29" s="28">
        <v>5.47</v>
      </c>
      <c r="P29" s="21">
        <v>37.6</v>
      </c>
      <c r="Q29" s="132">
        <v>9</v>
      </c>
      <c r="R29" s="35"/>
      <c r="S29" s="151">
        <v>76</v>
      </c>
      <c r="T29" s="121">
        <v>16.5</v>
      </c>
      <c r="U29" s="91"/>
      <c r="V29" s="37"/>
      <c r="W29" s="34">
        <v>130</v>
      </c>
      <c r="X29" s="93">
        <v>31</v>
      </c>
      <c r="Y29" s="103"/>
      <c r="Z29" s="45">
        <v>25</v>
      </c>
    </row>
    <row r="30" spans="1:26">
      <c r="A30" s="28">
        <v>5.29</v>
      </c>
      <c r="B30" s="14">
        <v>35.700000000000003</v>
      </c>
      <c r="C30" s="123"/>
      <c r="D30" s="83"/>
      <c r="E30" s="151">
        <v>75</v>
      </c>
      <c r="F30" s="83">
        <v>23</v>
      </c>
      <c r="G30" s="157">
        <v>7</v>
      </c>
      <c r="H30" s="35">
        <v>18</v>
      </c>
      <c r="I30" s="53">
        <v>26</v>
      </c>
      <c r="J30" s="38">
        <v>148</v>
      </c>
      <c r="K30" s="51">
        <v>36</v>
      </c>
      <c r="L30" s="37"/>
      <c r="M30" s="45">
        <v>26</v>
      </c>
      <c r="N30" s="4"/>
      <c r="O30" s="28">
        <v>5.49</v>
      </c>
      <c r="P30" s="21">
        <v>38.1</v>
      </c>
      <c r="Q30" s="131"/>
      <c r="R30" s="35"/>
      <c r="S30" s="151">
        <v>75</v>
      </c>
      <c r="T30" s="121">
        <v>17</v>
      </c>
      <c r="U30" s="91"/>
      <c r="V30" s="35">
        <v>18</v>
      </c>
      <c r="W30" s="34">
        <v>132</v>
      </c>
      <c r="X30" s="94">
        <v>32</v>
      </c>
      <c r="Y30" s="100">
        <v>8</v>
      </c>
      <c r="Z30" s="45">
        <v>26</v>
      </c>
    </row>
    <row r="31" spans="1:26">
      <c r="A31" s="28">
        <v>5.31</v>
      </c>
      <c r="B31" s="14">
        <v>36.1</v>
      </c>
      <c r="C31" s="123"/>
      <c r="D31" s="83"/>
      <c r="E31" s="151">
        <v>74</v>
      </c>
      <c r="F31" s="83">
        <v>23.5</v>
      </c>
      <c r="G31" s="156"/>
      <c r="H31" s="37"/>
      <c r="I31" s="53">
        <v>27</v>
      </c>
      <c r="J31" s="38">
        <v>151</v>
      </c>
      <c r="K31" s="51">
        <v>37</v>
      </c>
      <c r="L31" s="37"/>
      <c r="M31" s="45">
        <v>27</v>
      </c>
      <c r="N31" s="4"/>
      <c r="O31" s="28">
        <v>5.51</v>
      </c>
      <c r="P31" s="21">
        <v>38.6</v>
      </c>
      <c r="Q31" s="131"/>
      <c r="R31" s="35"/>
      <c r="S31" s="151">
        <v>74</v>
      </c>
      <c r="T31" s="121">
        <v>17.5</v>
      </c>
      <c r="U31" s="165">
        <v>9</v>
      </c>
      <c r="V31" s="37"/>
      <c r="W31" s="34">
        <v>134</v>
      </c>
      <c r="X31" s="95">
        <v>33</v>
      </c>
      <c r="Y31" s="31"/>
      <c r="Z31" s="45">
        <v>27</v>
      </c>
    </row>
    <row r="32" spans="1:26">
      <c r="A32" s="28">
        <v>5.33</v>
      </c>
      <c r="B32" s="14">
        <v>36.5</v>
      </c>
      <c r="C32" s="14">
        <v>8.5</v>
      </c>
      <c r="D32" s="83"/>
      <c r="E32" s="151">
        <v>73</v>
      </c>
      <c r="F32" s="83">
        <v>24</v>
      </c>
      <c r="G32" s="156"/>
      <c r="H32" s="35">
        <v>19</v>
      </c>
      <c r="I32" s="53">
        <v>28</v>
      </c>
      <c r="J32" s="38">
        <v>154</v>
      </c>
      <c r="K32" s="51">
        <v>38</v>
      </c>
      <c r="L32" s="35">
        <v>6</v>
      </c>
      <c r="M32" s="45">
        <v>28</v>
      </c>
      <c r="N32" s="4"/>
      <c r="O32" s="28">
        <v>5.53</v>
      </c>
      <c r="P32" s="21">
        <v>39.1</v>
      </c>
      <c r="Q32" s="132">
        <v>9.1</v>
      </c>
      <c r="R32" s="35"/>
      <c r="S32" s="151">
        <v>73</v>
      </c>
      <c r="T32" s="121">
        <v>18</v>
      </c>
      <c r="U32" s="91"/>
      <c r="V32" s="35">
        <v>19</v>
      </c>
      <c r="W32" s="34">
        <v>136</v>
      </c>
      <c r="X32" s="94">
        <v>34</v>
      </c>
      <c r="Y32" s="100">
        <v>9</v>
      </c>
      <c r="Z32" s="45">
        <v>28</v>
      </c>
    </row>
    <row r="33" spans="1:26">
      <c r="A33" s="28">
        <v>5.35</v>
      </c>
      <c r="B33" s="14">
        <v>36.9</v>
      </c>
      <c r="C33" s="123"/>
      <c r="D33" s="83"/>
      <c r="E33" s="151">
        <v>72</v>
      </c>
      <c r="F33" s="83">
        <v>24.5</v>
      </c>
      <c r="G33" s="156"/>
      <c r="H33" s="37"/>
      <c r="I33" s="53">
        <v>29</v>
      </c>
      <c r="J33" s="38">
        <v>157</v>
      </c>
      <c r="K33" s="51">
        <v>39</v>
      </c>
      <c r="L33" s="37"/>
      <c r="M33" s="45">
        <v>29</v>
      </c>
      <c r="N33" s="4"/>
      <c r="O33" s="28">
        <v>5.55</v>
      </c>
      <c r="P33" s="21">
        <v>39.6</v>
      </c>
      <c r="Q33" s="131"/>
      <c r="R33" s="35"/>
      <c r="S33" s="151">
        <v>72</v>
      </c>
      <c r="T33" s="121">
        <v>18.5</v>
      </c>
      <c r="U33" s="91"/>
      <c r="V33" s="37"/>
      <c r="W33" s="34">
        <v>138</v>
      </c>
      <c r="X33" s="93">
        <v>35</v>
      </c>
      <c r="Y33" s="31"/>
      <c r="Z33" s="45">
        <v>29</v>
      </c>
    </row>
    <row r="34" spans="1:26">
      <c r="A34" s="28">
        <v>5.37</v>
      </c>
      <c r="B34" s="14">
        <v>37.299999999999997</v>
      </c>
      <c r="C34" s="123"/>
      <c r="D34" s="83"/>
      <c r="E34" s="151">
        <v>71</v>
      </c>
      <c r="F34" s="83">
        <v>25</v>
      </c>
      <c r="G34" s="159">
        <v>8</v>
      </c>
      <c r="H34" s="36">
        <v>20</v>
      </c>
      <c r="I34" s="50">
        <v>30</v>
      </c>
      <c r="J34" s="39">
        <v>160</v>
      </c>
      <c r="K34" s="58">
        <v>40</v>
      </c>
      <c r="L34" s="37"/>
      <c r="M34" s="45">
        <v>30</v>
      </c>
      <c r="N34" s="4"/>
      <c r="O34" s="28">
        <v>5.57</v>
      </c>
      <c r="P34" s="21">
        <v>40.1</v>
      </c>
      <c r="Q34" s="131"/>
      <c r="R34" s="35"/>
      <c r="S34" s="151">
        <v>71</v>
      </c>
      <c r="T34" s="121">
        <v>19</v>
      </c>
      <c r="U34" s="166">
        <v>10</v>
      </c>
      <c r="V34" s="36">
        <v>20</v>
      </c>
      <c r="W34" s="33">
        <v>140</v>
      </c>
      <c r="X34" s="96">
        <v>36</v>
      </c>
      <c r="Y34" s="101">
        <v>10</v>
      </c>
      <c r="Z34" s="45">
        <v>30</v>
      </c>
    </row>
    <row r="35" spans="1:26">
      <c r="A35" s="28">
        <v>5.39</v>
      </c>
      <c r="B35" s="1">
        <v>37.700000000000003</v>
      </c>
      <c r="C35" s="1">
        <v>8.6</v>
      </c>
      <c r="D35" s="19"/>
      <c r="E35" s="152">
        <v>70</v>
      </c>
      <c r="F35" s="19">
        <v>25.5</v>
      </c>
      <c r="G35" s="156"/>
      <c r="H35" s="37"/>
      <c r="I35" s="53">
        <v>31</v>
      </c>
      <c r="J35" s="38">
        <v>162</v>
      </c>
      <c r="K35" s="51">
        <v>41</v>
      </c>
      <c r="L35" s="60">
        <v>7</v>
      </c>
      <c r="M35" s="45">
        <v>31</v>
      </c>
      <c r="N35" s="10"/>
      <c r="O35" s="28">
        <v>5.59</v>
      </c>
      <c r="P35" s="21">
        <v>40.6</v>
      </c>
      <c r="Q35" s="130">
        <v>9.1999999999999993</v>
      </c>
      <c r="R35" s="36"/>
      <c r="S35" s="152">
        <v>70</v>
      </c>
      <c r="T35" s="121">
        <v>19.5</v>
      </c>
      <c r="U35" s="91"/>
      <c r="V35" s="37"/>
      <c r="W35" s="34">
        <v>142</v>
      </c>
      <c r="X35" s="95">
        <v>37</v>
      </c>
      <c r="Y35" s="103"/>
      <c r="Z35" s="45">
        <v>31</v>
      </c>
    </row>
    <row r="36" spans="1:26">
      <c r="A36" s="28">
        <v>5.41</v>
      </c>
      <c r="B36" s="14">
        <v>38.1</v>
      </c>
      <c r="C36" s="125"/>
      <c r="D36" s="38"/>
      <c r="E36" s="152">
        <v>69</v>
      </c>
      <c r="F36" s="38">
        <v>26</v>
      </c>
      <c r="G36" s="156"/>
      <c r="H36" s="35">
        <v>21</v>
      </c>
      <c r="I36" s="53">
        <v>32</v>
      </c>
      <c r="J36" s="38">
        <v>164</v>
      </c>
      <c r="K36" s="51">
        <v>42</v>
      </c>
      <c r="L36" s="37"/>
      <c r="M36" s="45">
        <v>32</v>
      </c>
      <c r="N36" s="10"/>
      <c r="O36" s="28">
        <v>6.01</v>
      </c>
      <c r="P36" s="21">
        <v>41.1</v>
      </c>
      <c r="Q36" s="131"/>
      <c r="R36" s="35"/>
      <c r="S36" s="152">
        <v>69</v>
      </c>
      <c r="T36" s="121">
        <v>20</v>
      </c>
      <c r="U36" s="91"/>
      <c r="V36" s="35">
        <v>21</v>
      </c>
      <c r="W36" s="34">
        <v>144</v>
      </c>
      <c r="X36" s="94">
        <v>38</v>
      </c>
      <c r="Y36" s="100">
        <v>11</v>
      </c>
      <c r="Z36" s="45">
        <v>32</v>
      </c>
    </row>
    <row r="37" spans="1:26">
      <c r="A37" s="28">
        <v>5.43</v>
      </c>
      <c r="B37" s="14">
        <v>38.5</v>
      </c>
      <c r="C37" s="125"/>
      <c r="D37" s="38"/>
      <c r="E37" s="152">
        <v>68</v>
      </c>
      <c r="F37" s="38">
        <v>26.5</v>
      </c>
      <c r="G37" s="156"/>
      <c r="H37" s="37"/>
      <c r="I37" s="53">
        <v>33</v>
      </c>
      <c r="J37" s="38">
        <v>166</v>
      </c>
      <c r="K37" s="51">
        <v>43</v>
      </c>
      <c r="L37" s="37"/>
      <c r="M37" s="45">
        <v>33</v>
      </c>
      <c r="N37" s="10"/>
      <c r="O37" s="28">
        <v>6.03</v>
      </c>
      <c r="P37" s="21">
        <v>41.6</v>
      </c>
      <c r="Q37" s="132"/>
      <c r="R37" s="35"/>
      <c r="S37" s="152">
        <v>68</v>
      </c>
      <c r="T37" s="121">
        <v>20.5</v>
      </c>
      <c r="U37" s="69">
        <v>11</v>
      </c>
      <c r="V37" s="37"/>
      <c r="W37" s="34">
        <v>146</v>
      </c>
      <c r="X37" s="93">
        <v>39</v>
      </c>
      <c r="Y37" s="31"/>
      <c r="Z37" s="45">
        <v>33</v>
      </c>
    </row>
    <row r="38" spans="1:26">
      <c r="A38" s="28">
        <v>5.45</v>
      </c>
      <c r="B38" s="14">
        <v>38.9</v>
      </c>
      <c r="C38" s="14">
        <v>8.6999999999999993</v>
      </c>
      <c r="D38" s="83"/>
      <c r="E38" s="152">
        <v>67</v>
      </c>
      <c r="F38" s="83">
        <v>27</v>
      </c>
      <c r="G38" s="157">
        <v>9</v>
      </c>
      <c r="H38" s="35">
        <v>22</v>
      </c>
      <c r="I38" s="53">
        <v>34</v>
      </c>
      <c r="J38" s="38">
        <v>168</v>
      </c>
      <c r="K38" s="51">
        <v>44</v>
      </c>
      <c r="L38" s="35">
        <v>8</v>
      </c>
      <c r="M38" s="45">
        <v>34</v>
      </c>
      <c r="N38" s="10"/>
      <c r="O38" s="28">
        <v>6.05</v>
      </c>
      <c r="P38" s="21">
        <v>42.1</v>
      </c>
      <c r="Q38" s="132">
        <v>9.3000000000000007</v>
      </c>
      <c r="R38" s="35"/>
      <c r="S38" s="152">
        <v>67</v>
      </c>
      <c r="T38" s="121">
        <v>21</v>
      </c>
      <c r="U38" s="165">
        <v>12</v>
      </c>
      <c r="V38" s="35">
        <v>22</v>
      </c>
      <c r="W38" s="34">
        <v>148</v>
      </c>
      <c r="X38" s="94">
        <v>40</v>
      </c>
      <c r="Y38" s="100">
        <v>12</v>
      </c>
      <c r="Z38" s="45">
        <v>34</v>
      </c>
    </row>
    <row r="39" spans="1:26">
      <c r="A39" s="28">
        <v>5.47</v>
      </c>
      <c r="B39" s="14">
        <v>39.299999999999997</v>
      </c>
      <c r="C39" s="123"/>
      <c r="D39" s="83"/>
      <c r="E39" s="152">
        <v>66</v>
      </c>
      <c r="F39" s="83">
        <v>27.5</v>
      </c>
      <c r="G39" s="156"/>
      <c r="H39" s="37"/>
      <c r="I39" s="53">
        <v>35</v>
      </c>
      <c r="J39" s="38">
        <v>170</v>
      </c>
      <c r="K39" s="51">
        <v>45</v>
      </c>
      <c r="L39" s="37"/>
      <c r="M39" s="45">
        <v>35</v>
      </c>
      <c r="N39" s="10"/>
      <c r="O39" s="28">
        <v>6.07</v>
      </c>
      <c r="P39" s="21">
        <v>42.6</v>
      </c>
      <c r="Q39" s="132"/>
      <c r="R39" s="35"/>
      <c r="S39" s="152">
        <v>66</v>
      </c>
      <c r="T39" s="121">
        <v>21.5</v>
      </c>
      <c r="U39" s="91"/>
      <c r="V39" s="37"/>
      <c r="W39" s="34">
        <v>150</v>
      </c>
      <c r="X39" s="95">
        <v>41</v>
      </c>
      <c r="Y39" s="31"/>
      <c r="Z39" s="45">
        <v>35</v>
      </c>
    </row>
    <row r="40" spans="1:26">
      <c r="A40" s="28">
        <v>5.49</v>
      </c>
      <c r="B40" s="14">
        <v>39.700000000000003</v>
      </c>
      <c r="C40" s="123"/>
      <c r="D40" s="83"/>
      <c r="E40" s="152">
        <v>65</v>
      </c>
      <c r="F40" s="83">
        <v>28</v>
      </c>
      <c r="G40" s="156"/>
      <c r="H40" s="35">
        <v>23</v>
      </c>
      <c r="I40" s="53">
        <v>36</v>
      </c>
      <c r="J40" s="38">
        <v>172</v>
      </c>
      <c r="K40" s="51">
        <v>46</v>
      </c>
      <c r="L40" s="37"/>
      <c r="M40" s="45">
        <v>36</v>
      </c>
      <c r="N40" s="10"/>
      <c r="O40" s="28">
        <v>6.09</v>
      </c>
      <c r="P40" s="21">
        <v>43.1</v>
      </c>
      <c r="Q40" s="131"/>
      <c r="R40" s="35"/>
      <c r="S40" s="152">
        <v>65</v>
      </c>
      <c r="T40" s="121">
        <v>22</v>
      </c>
      <c r="U40" s="165">
        <v>13</v>
      </c>
      <c r="V40" s="35">
        <v>23</v>
      </c>
      <c r="W40" s="34">
        <v>152</v>
      </c>
      <c r="X40" s="94">
        <v>42</v>
      </c>
      <c r="Y40" s="100">
        <v>13</v>
      </c>
      <c r="Z40" s="45">
        <v>36</v>
      </c>
    </row>
    <row r="41" spans="1:26">
      <c r="A41" s="28">
        <v>5.51</v>
      </c>
      <c r="B41" s="14">
        <v>40.1</v>
      </c>
      <c r="C41" s="14">
        <v>8.8000000000000007</v>
      </c>
      <c r="D41" s="83"/>
      <c r="E41" s="152">
        <v>64</v>
      </c>
      <c r="F41" s="83">
        <v>28.5</v>
      </c>
      <c r="G41" s="34">
        <v>10</v>
      </c>
      <c r="H41" s="37"/>
      <c r="I41" s="53">
        <v>37</v>
      </c>
      <c r="J41" s="38">
        <v>174</v>
      </c>
      <c r="K41" s="51">
        <v>47</v>
      </c>
      <c r="L41" s="60">
        <v>9</v>
      </c>
      <c r="M41" s="45">
        <v>37</v>
      </c>
      <c r="N41" s="10"/>
      <c r="O41" s="28">
        <v>6.11</v>
      </c>
      <c r="P41" s="21">
        <v>43.6</v>
      </c>
      <c r="Q41" s="132">
        <v>9.4</v>
      </c>
      <c r="R41" s="35"/>
      <c r="S41" s="152">
        <v>64</v>
      </c>
      <c r="T41" s="121">
        <v>22.5</v>
      </c>
      <c r="U41" s="91"/>
      <c r="V41" s="37"/>
      <c r="W41" s="34">
        <v>154</v>
      </c>
      <c r="X41" s="93">
        <v>43</v>
      </c>
      <c r="Y41" s="103"/>
      <c r="Z41" s="45">
        <v>37</v>
      </c>
    </row>
    <row r="42" spans="1:26">
      <c r="A42" s="28">
        <v>5.53</v>
      </c>
      <c r="B42" s="14">
        <v>40.6</v>
      </c>
      <c r="C42" s="123"/>
      <c r="D42" s="83"/>
      <c r="E42" s="152">
        <v>63</v>
      </c>
      <c r="F42" s="83">
        <v>29</v>
      </c>
      <c r="G42" s="156"/>
      <c r="H42" s="35">
        <v>24</v>
      </c>
      <c r="I42" s="53">
        <v>38</v>
      </c>
      <c r="J42" s="38">
        <v>176</v>
      </c>
      <c r="K42" s="51">
        <v>48</v>
      </c>
      <c r="L42" s="37"/>
      <c r="M42" s="45">
        <v>38</v>
      </c>
      <c r="N42" s="10"/>
      <c r="O42" s="28">
        <v>6.13</v>
      </c>
      <c r="P42" s="21">
        <v>44.1</v>
      </c>
      <c r="Q42" s="131"/>
      <c r="R42" s="35"/>
      <c r="S42" s="152">
        <v>63</v>
      </c>
      <c r="T42" s="121">
        <v>23</v>
      </c>
      <c r="U42" s="108">
        <v>14</v>
      </c>
      <c r="V42" s="35">
        <v>24</v>
      </c>
      <c r="W42" s="34">
        <v>156</v>
      </c>
      <c r="X42" s="94">
        <v>44</v>
      </c>
      <c r="Y42" s="100">
        <v>14</v>
      </c>
      <c r="Z42" s="45">
        <v>38</v>
      </c>
    </row>
    <row r="43" spans="1:26">
      <c r="A43" s="28">
        <v>5.55</v>
      </c>
      <c r="B43" s="14">
        <v>41.1</v>
      </c>
      <c r="C43" s="123"/>
      <c r="D43" s="83"/>
      <c r="E43" s="152">
        <v>62</v>
      </c>
      <c r="F43" s="83">
        <v>29.5</v>
      </c>
      <c r="G43" s="156"/>
      <c r="H43" s="37"/>
      <c r="I43" s="53">
        <v>39</v>
      </c>
      <c r="J43" s="38">
        <v>178</v>
      </c>
      <c r="K43" s="51">
        <v>49</v>
      </c>
      <c r="L43" s="37"/>
      <c r="M43" s="45">
        <v>39</v>
      </c>
      <c r="N43" s="10"/>
      <c r="O43" s="28">
        <v>6.15</v>
      </c>
      <c r="P43" s="21">
        <v>44.7</v>
      </c>
      <c r="Q43" s="132"/>
      <c r="R43" s="35"/>
      <c r="S43" s="152">
        <v>62</v>
      </c>
      <c r="T43" s="121">
        <v>23.5</v>
      </c>
      <c r="U43" s="91"/>
      <c r="V43" s="37"/>
      <c r="W43" s="34">
        <v>158</v>
      </c>
      <c r="X43" s="97"/>
      <c r="Y43" s="31"/>
      <c r="Z43" s="45">
        <v>39</v>
      </c>
    </row>
    <row r="44" spans="1:26">
      <c r="A44" s="28">
        <v>5.57</v>
      </c>
      <c r="B44" s="14">
        <v>41.6</v>
      </c>
      <c r="C44" s="14">
        <v>8.9</v>
      </c>
      <c r="D44" s="83"/>
      <c r="E44" s="152">
        <v>61</v>
      </c>
      <c r="F44" s="83">
        <v>30</v>
      </c>
      <c r="G44" s="159">
        <v>11</v>
      </c>
      <c r="H44" s="36">
        <v>25</v>
      </c>
      <c r="I44" s="50">
        <v>40</v>
      </c>
      <c r="J44" s="39">
        <v>180</v>
      </c>
      <c r="K44" s="58">
        <v>50</v>
      </c>
      <c r="L44" s="36">
        <v>10</v>
      </c>
      <c r="M44" s="45">
        <v>40</v>
      </c>
      <c r="N44" s="10"/>
      <c r="O44" s="28">
        <v>6.17</v>
      </c>
      <c r="P44" s="21">
        <v>45.3</v>
      </c>
      <c r="Q44" s="132">
        <v>9.5</v>
      </c>
      <c r="R44" s="35"/>
      <c r="S44" s="152">
        <v>61</v>
      </c>
      <c r="T44" s="121">
        <v>24</v>
      </c>
      <c r="U44" s="166">
        <v>15</v>
      </c>
      <c r="V44" s="36">
        <v>25</v>
      </c>
      <c r="W44" s="33">
        <v>160</v>
      </c>
      <c r="X44" s="96">
        <v>45</v>
      </c>
      <c r="Y44" s="101">
        <v>15</v>
      </c>
      <c r="Z44" s="45">
        <v>40</v>
      </c>
    </row>
    <row r="45" spans="1:26">
      <c r="A45" s="27">
        <v>5.59</v>
      </c>
      <c r="B45" s="1">
        <v>42.1</v>
      </c>
      <c r="C45" s="124"/>
      <c r="D45" s="19"/>
      <c r="E45" s="152">
        <v>60</v>
      </c>
      <c r="F45" s="19">
        <v>30.5</v>
      </c>
      <c r="G45" s="156"/>
      <c r="H45" s="37"/>
      <c r="I45" s="53">
        <v>42</v>
      </c>
      <c r="J45" s="38">
        <v>182</v>
      </c>
      <c r="K45" s="37"/>
      <c r="L45" s="37"/>
      <c r="M45" s="45">
        <v>41</v>
      </c>
      <c r="N45" s="10"/>
      <c r="O45" s="28">
        <v>6.19</v>
      </c>
      <c r="P45" s="21">
        <v>45.9</v>
      </c>
      <c r="Q45" s="130"/>
      <c r="R45" s="36"/>
      <c r="S45" s="152">
        <v>60</v>
      </c>
      <c r="T45" s="121">
        <v>24.5</v>
      </c>
      <c r="U45" s="91"/>
      <c r="V45" s="37"/>
      <c r="W45" s="34">
        <v>162</v>
      </c>
      <c r="X45" s="98"/>
      <c r="Y45" s="31"/>
      <c r="Z45" s="45">
        <v>41</v>
      </c>
    </row>
    <row r="46" spans="1:26">
      <c r="A46" s="28">
        <v>6.01</v>
      </c>
      <c r="B46" s="14">
        <v>42.7</v>
      </c>
      <c r="C46" s="123"/>
      <c r="D46" s="83"/>
      <c r="E46" s="152">
        <v>59</v>
      </c>
      <c r="F46" s="83">
        <v>31</v>
      </c>
      <c r="G46" s="156"/>
      <c r="H46" s="35">
        <v>26</v>
      </c>
      <c r="I46" s="53">
        <v>44</v>
      </c>
      <c r="J46" s="38">
        <v>184</v>
      </c>
      <c r="K46" s="51">
        <v>51</v>
      </c>
      <c r="L46" s="37"/>
      <c r="M46" s="45">
        <v>42</v>
      </c>
      <c r="N46" s="10"/>
      <c r="O46" s="28">
        <v>6.21</v>
      </c>
      <c r="P46" s="21">
        <v>46.5</v>
      </c>
      <c r="Q46" s="131"/>
      <c r="R46" s="35"/>
      <c r="S46" s="152">
        <v>59</v>
      </c>
      <c r="T46" s="121">
        <v>25</v>
      </c>
      <c r="U46" s="165">
        <v>16</v>
      </c>
      <c r="V46" s="35">
        <v>26</v>
      </c>
      <c r="W46" s="34">
        <v>164</v>
      </c>
      <c r="X46" s="94">
        <v>46</v>
      </c>
      <c r="Y46" s="31"/>
      <c r="Z46" s="45">
        <v>42</v>
      </c>
    </row>
    <row r="47" spans="1:26">
      <c r="A47" s="28">
        <v>6.04</v>
      </c>
      <c r="B47" s="14">
        <v>43.3</v>
      </c>
      <c r="C47" s="14">
        <v>9</v>
      </c>
      <c r="D47" s="83"/>
      <c r="E47" s="152">
        <v>58</v>
      </c>
      <c r="F47" s="83">
        <v>31.5</v>
      </c>
      <c r="G47" s="157">
        <v>12</v>
      </c>
      <c r="H47" s="37"/>
      <c r="I47" s="53">
        <v>46</v>
      </c>
      <c r="J47" s="38">
        <v>186</v>
      </c>
      <c r="K47" s="37"/>
      <c r="L47" s="35">
        <v>11</v>
      </c>
      <c r="M47" s="45">
        <v>43</v>
      </c>
      <c r="N47" s="10"/>
      <c r="O47" s="28">
        <v>6.24</v>
      </c>
      <c r="P47" s="21">
        <v>47.1</v>
      </c>
      <c r="Q47" s="132">
        <v>9.6</v>
      </c>
      <c r="R47" s="35"/>
      <c r="S47" s="152">
        <v>58</v>
      </c>
      <c r="T47" s="121">
        <v>25.5</v>
      </c>
      <c r="U47" s="91"/>
      <c r="V47" s="37"/>
      <c r="W47" s="34">
        <v>166</v>
      </c>
      <c r="X47" s="91"/>
      <c r="Y47" s="75">
        <v>16</v>
      </c>
      <c r="Z47" s="45">
        <v>43</v>
      </c>
    </row>
    <row r="48" spans="1:26">
      <c r="A48" s="27">
        <v>6.07</v>
      </c>
      <c r="B48" s="14">
        <v>43.9</v>
      </c>
      <c r="C48" s="123"/>
      <c r="D48" s="83"/>
      <c r="E48" s="152">
        <v>57</v>
      </c>
      <c r="F48" s="83">
        <v>32</v>
      </c>
      <c r="G48" s="156"/>
      <c r="H48" s="35">
        <v>27</v>
      </c>
      <c r="I48" s="53">
        <v>48</v>
      </c>
      <c r="J48" s="38">
        <v>188</v>
      </c>
      <c r="K48" s="51">
        <v>52</v>
      </c>
      <c r="L48" s="37"/>
      <c r="M48" s="45">
        <v>44</v>
      </c>
      <c r="N48" s="10"/>
      <c r="O48" s="28">
        <v>6.27</v>
      </c>
      <c r="P48" s="21">
        <v>47.9</v>
      </c>
      <c r="Q48" s="131"/>
      <c r="R48" s="35"/>
      <c r="S48" s="152">
        <v>57</v>
      </c>
      <c r="T48" s="121">
        <v>26</v>
      </c>
      <c r="U48" s="69">
        <v>17</v>
      </c>
      <c r="V48" s="35">
        <v>27</v>
      </c>
      <c r="W48" s="34">
        <v>168</v>
      </c>
      <c r="X48" s="94">
        <v>47</v>
      </c>
      <c r="Y48" s="31"/>
      <c r="Z48" s="45">
        <v>44</v>
      </c>
    </row>
    <row r="49" spans="1:26">
      <c r="A49" s="28">
        <v>6.1</v>
      </c>
      <c r="B49" s="14">
        <v>44.5</v>
      </c>
      <c r="C49" s="123"/>
      <c r="D49" s="83"/>
      <c r="E49" s="152">
        <v>56</v>
      </c>
      <c r="F49" s="83">
        <v>32.5</v>
      </c>
      <c r="G49" s="156"/>
      <c r="H49" s="37"/>
      <c r="I49" s="53">
        <v>50</v>
      </c>
      <c r="J49" s="38">
        <v>190</v>
      </c>
      <c r="K49" s="37"/>
      <c r="L49" s="37"/>
      <c r="M49" s="45">
        <v>45</v>
      </c>
      <c r="N49" s="10"/>
      <c r="O49" s="28">
        <v>6.3</v>
      </c>
      <c r="P49" s="21">
        <v>48.7</v>
      </c>
      <c r="Q49" s="132"/>
      <c r="R49" s="35"/>
      <c r="S49" s="152">
        <v>56</v>
      </c>
      <c r="T49" s="121">
        <v>26.5</v>
      </c>
      <c r="U49" s="91"/>
      <c r="V49" s="37"/>
      <c r="W49" s="34">
        <v>170</v>
      </c>
      <c r="X49" s="99"/>
      <c r="Y49" s="31"/>
      <c r="Z49" s="45">
        <v>45</v>
      </c>
    </row>
    <row r="50" spans="1:26">
      <c r="A50" s="28">
        <v>6.13</v>
      </c>
      <c r="B50" s="14">
        <v>45.1</v>
      </c>
      <c r="C50" s="14">
        <v>9.1</v>
      </c>
      <c r="D50" s="83"/>
      <c r="E50" s="152">
        <v>55</v>
      </c>
      <c r="F50" s="83">
        <v>33</v>
      </c>
      <c r="G50" s="157">
        <v>13</v>
      </c>
      <c r="H50" s="35">
        <v>28</v>
      </c>
      <c r="I50" s="53">
        <v>52</v>
      </c>
      <c r="J50" s="38">
        <v>192</v>
      </c>
      <c r="K50" s="51">
        <v>53</v>
      </c>
      <c r="L50" s="35">
        <v>12</v>
      </c>
      <c r="M50" s="45">
        <v>46</v>
      </c>
      <c r="N50" s="10"/>
      <c r="O50" s="28">
        <v>6.33</v>
      </c>
      <c r="P50" s="21">
        <v>49.5</v>
      </c>
      <c r="Q50" s="132">
        <v>9.6999999999999993</v>
      </c>
      <c r="R50" s="35"/>
      <c r="S50" s="152">
        <v>55</v>
      </c>
      <c r="T50" s="121">
        <v>27</v>
      </c>
      <c r="U50" s="165">
        <v>18</v>
      </c>
      <c r="V50" s="35">
        <v>28</v>
      </c>
      <c r="W50" s="34">
        <v>172</v>
      </c>
      <c r="X50" s="94">
        <v>48</v>
      </c>
      <c r="Y50" s="100">
        <v>17</v>
      </c>
      <c r="Z50" s="45">
        <v>46</v>
      </c>
    </row>
    <row r="51" spans="1:26">
      <c r="A51" s="27">
        <v>6.16</v>
      </c>
      <c r="B51" s="14">
        <v>45.9</v>
      </c>
      <c r="C51" s="123"/>
      <c r="D51" s="83"/>
      <c r="E51" s="152">
        <v>54</v>
      </c>
      <c r="F51" s="83">
        <v>33.5</v>
      </c>
      <c r="G51" s="156"/>
      <c r="H51" s="37"/>
      <c r="I51" s="53">
        <v>54</v>
      </c>
      <c r="J51" s="38">
        <v>194</v>
      </c>
      <c r="K51" s="37"/>
      <c r="L51" s="37"/>
      <c r="M51" s="45">
        <v>47</v>
      </c>
      <c r="N51" s="10"/>
      <c r="O51" s="28">
        <v>6.36</v>
      </c>
      <c r="P51" s="21">
        <v>50.3</v>
      </c>
      <c r="Q51" s="132"/>
      <c r="R51" s="35"/>
      <c r="S51" s="152">
        <v>54</v>
      </c>
      <c r="T51" s="121">
        <v>27.5</v>
      </c>
      <c r="U51" s="91"/>
      <c r="V51" s="37"/>
      <c r="W51" s="34">
        <v>174</v>
      </c>
      <c r="X51" s="91"/>
      <c r="Y51" s="31"/>
      <c r="Z51" s="45">
        <v>47</v>
      </c>
    </row>
    <row r="52" spans="1:26">
      <c r="A52" s="28">
        <v>6.19</v>
      </c>
      <c r="B52" s="14">
        <v>46.7</v>
      </c>
      <c r="C52" s="123"/>
      <c r="D52" s="83"/>
      <c r="E52" s="152">
        <v>53</v>
      </c>
      <c r="F52" s="83">
        <v>34</v>
      </c>
      <c r="G52" s="156"/>
      <c r="H52" s="35">
        <v>29</v>
      </c>
      <c r="I52" s="53">
        <v>56</v>
      </c>
      <c r="J52" s="38">
        <v>196</v>
      </c>
      <c r="K52" s="51">
        <v>54</v>
      </c>
      <c r="L52" s="37"/>
      <c r="M52" s="45">
        <v>48</v>
      </c>
      <c r="N52" s="10"/>
      <c r="O52" s="28">
        <v>6.39</v>
      </c>
      <c r="P52" s="21">
        <v>51.1</v>
      </c>
      <c r="Q52" s="131"/>
      <c r="R52" s="35"/>
      <c r="S52" s="152">
        <v>53</v>
      </c>
      <c r="T52" s="121">
        <v>28</v>
      </c>
      <c r="U52" s="165">
        <v>19</v>
      </c>
      <c r="V52" s="35">
        <v>29</v>
      </c>
      <c r="W52" s="34">
        <v>176</v>
      </c>
      <c r="X52" s="94">
        <v>49</v>
      </c>
      <c r="Y52" s="31"/>
      <c r="Z52" s="45">
        <v>48</v>
      </c>
    </row>
    <row r="53" spans="1:26">
      <c r="A53" s="28">
        <v>6.22</v>
      </c>
      <c r="B53" s="14">
        <v>47.5</v>
      </c>
      <c r="C53" s="14">
        <v>9.1999999999999993</v>
      </c>
      <c r="D53" s="83"/>
      <c r="E53" s="152">
        <v>52</v>
      </c>
      <c r="F53" s="83">
        <v>34.5</v>
      </c>
      <c r="G53" s="157">
        <v>14</v>
      </c>
      <c r="H53" s="37"/>
      <c r="I53" s="53">
        <v>58</v>
      </c>
      <c r="J53" s="38">
        <v>198</v>
      </c>
      <c r="K53" s="37"/>
      <c r="L53" s="60">
        <v>13</v>
      </c>
      <c r="M53" s="45">
        <v>49</v>
      </c>
      <c r="N53" s="10"/>
      <c r="O53" s="28">
        <v>6.42</v>
      </c>
      <c r="P53" s="21">
        <v>52.1</v>
      </c>
      <c r="Q53" s="134">
        <v>9.8000000000000007</v>
      </c>
      <c r="R53" s="35"/>
      <c r="S53" s="152">
        <v>52</v>
      </c>
      <c r="T53" s="121">
        <v>28.5</v>
      </c>
      <c r="U53" s="91"/>
      <c r="V53" s="113"/>
      <c r="W53" s="34">
        <v>178</v>
      </c>
      <c r="X53" s="98"/>
      <c r="Y53" s="106">
        <v>18</v>
      </c>
      <c r="Z53" s="45">
        <v>49</v>
      </c>
    </row>
    <row r="54" spans="1:26" ht="15.75" thickBot="1">
      <c r="A54" s="27">
        <v>6.25</v>
      </c>
      <c r="B54" s="14">
        <v>48.3</v>
      </c>
      <c r="C54" s="126"/>
      <c r="D54" s="83"/>
      <c r="E54" s="152">
        <v>51</v>
      </c>
      <c r="F54" s="83">
        <v>35</v>
      </c>
      <c r="G54" s="160"/>
      <c r="H54" s="112">
        <v>30</v>
      </c>
      <c r="I54" s="50">
        <v>60</v>
      </c>
      <c r="J54" s="39">
        <v>200</v>
      </c>
      <c r="K54" s="59">
        <v>55</v>
      </c>
      <c r="L54" s="37"/>
      <c r="M54" s="45">
        <v>50</v>
      </c>
      <c r="N54" s="10"/>
      <c r="O54" s="28">
        <v>6.45</v>
      </c>
      <c r="P54" s="87">
        <v>53.1</v>
      </c>
      <c r="Q54" s="135"/>
      <c r="R54" s="35"/>
      <c r="S54" s="152">
        <v>51</v>
      </c>
      <c r="T54" s="121">
        <v>29</v>
      </c>
      <c r="U54" s="108">
        <v>20</v>
      </c>
      <c r="V54" s="112">
        <v>30</v>
      </c>
      <c r="W54" s="33">
        <v>180</v>
      </c>
      <c r="X54" s="33">
        <v>50</v>
      </c>
      <c r="Y54" s="73"/>
      <c r="Z54" s="45">
        <v>50</v>
      </c>
    </row>
    <row r="55" spans="1:26">
      <c r="A55" s="40">
        <v>6.28</v>
      </c>
      <c r="B55" s="15">
        <v>49.1</v>
      </c>
      <c r="C55" s="124"/>
      <c r="D55" s="19"/>
      <c r="E55" s="152">
        <v>50</v>
      </c>
      <c r="F55" s="19">
        <v>35.5</v>
      </c>
      <c r="G55" s="161"/>
      <c r="H55" s="55"/>
      <c r="I55" s="52">
        <v>62</v>
      </c>
      <c r="J55" s="57">
        <v>202</v>
      </c>
      <c r="K55" s="55"/>
      <c r="L55" s="55"/>
      <c r="M55" s="45">
        <v>51</v>
      </c>
      <c r="N55" s="10"/>
      <c r="O55" s="27">
        <v>6.48</v>
      </c>
      <c r="P55" s="23">
        <v>54.1</v>
      </c>
      <c r="Q55" s="130">
        <v>9.9</v>
      </c>
      <c r="R55" s="36"/>
      <c r="S55" s="152">
        <v>50</v>
      </c>
      <c r="T55" s="121">
        <v>29.5</v>
      </c>
      <c r="U55" s="157">
        <v>21</v>
      </c>
      <c r="V55" s="37"/>
      <c r="W55" s="34">
        <v>181</v>
      </c>
      <c r="X55" s="37"/>
      <c r="Y55" s="31"/>
      <c r="Z55" s="45">
        <v>51</v>
      </c>
    </row>
    <row r="56" spans="1:26">
      <c r="A56" s="28">
        <v>6.31</v>
      </c>
      <c r="B56" s="14">
        <v>50.1</v>
      </c>
      <c r="C56" s="14">
        <f>8.9+0.4</f>
        <v>9.3000000000000007</v>
      </c>
      <c r="D56" s="83"/>
      <c r="E56" s="152">
        <v>49</v>
      </c>
      <c r="F56" s="83">
        <v>36</v>
      </c>
      <c r="G56" s="162">
        <v>15</v>
      </c>
      <c r="H56" s="35">
        <v>31</v>
      </c>
      <c r="I56" s="53">
        <v>64</v>
      </c>
      <c r="J56" s="38">
        <v>204</v>
      </c>
      <c r="K56" s="51">
        <v>56</v>
      </c>
      <c r="L56" s="38">
        <v>14</v>
      </c>
      <c r="M56" s="45">
        <v>52</v>
      </c>
      <c r="N56" s="10"/>
      <c r="O56" s="28">
        <v>6.51</v>
      </c>
      <c r="P56" s="20">
        <v>55.1</v>
      </c>
      <c r="Q56" s="131"/>
      <c r="R56" s="35"/>
      <c r="S56" s="152">
        <v>49</v>
      </c>
      <c r="T56" s="121">
        <v>30</v>
      </c>
      <c r="U56" s="157">
        <v>22</v>
      </c>
      <c r="V56" s="35">
        <v>31</v>
      </c>
      <c r="W56" s="34">
        <v>182</v>
      </c>
      <c r="X56" s="51">
        <v>51</v>
      </c>
      <c r="Y56" s="38">
        <v>19</v>
      </c>
      <c r="Z56" s="45">
        <v>52</v>
      </c>
    </row>
    <row r="57" spans="1:26">
      <c r="A57" s="28">
        <v>6.34</v>
      </c>
      <c r="B57" s="14">
        <v>51.1</v>
      </c>
      <c r="C57" s="123"/>
      <c r="D57" s="83"/>
      <c r="E57" s="152">
        <v>48</v>
      </c>
      <c r="F57" s="83">
        <v>36.5</v>
      </c>
      <c r="G57" s="163"/>
      <c r="H57" s="37"/>
      <c r="I57" s="53">
        <v>66</v>
      </c>
      <c r="J57" s="38">
        <v>206</v>
      </c>
      <c r="K57" s="37"/>
      <c r="L57" s="37"/>
      <c r="M57" s="45">
        <v>53</v>
      </c>
      <c r="N57" s="10"/>
      <c r="O57" s="28">
        <v>6.55</v>
      </c>
      <c r="P57" s="20">
        <v>56.1</v>
      </c>
      <c r="Q57" s="132">
        <v>10</v>
      </c>
      <c r="R57" s="35"/>
      <c r="S57" s="152">
        <v>48</v>
      </c>
      <c r="T57" s="121">
        <v>30.5</v>
      </c>
      <c r="U57" s="157">
        <v>23</v>
      </c>
      <c r="V57" s="37"/>
      <c r="W57" s="34">
        <v>183</v>
      </c>
      <c r="X57" s="37"/>
      <c r="Y57" s="31"/>
      <c r="Z57" s="45">
        <v>53</v>
      </c>
    </row>
    <row r="58" spans="1:26">
      <c r="A58" s="28">
        <v>6.37</v>
      </c>
      <c r="B58" s="14">
        <v>52.1</v>
      </c>
      <c r="C58" s="123"/>
      <c r="D58" s="83"/>
      <c r="E58" s="152">
        <v>47</v>
      </c>
      <c r="F58" s="83">
        <v>37</v>
      </c>
      <c r="G58" s="163"/>
      <c r="H58" s="35">
        <v>32</v>
      </c>
      <c r="I58" s="53">
        <v>68</v>
      </c>
      <c r="J58" s="38">
        <v>208</v>
      </c>
      <c r="K58" s="51">
        <v>57</v>
      </c>
      <c r="L58" s="37"/>
      <c r="M58" s="45">
        <v>54</v>
      </c>
      <c r="N58" s="10"/>
      <c r="O58" s="27">
        <v>6.59</v>
      </c>
      <c r="P58" s="20">
        <v>57.1</v>
      </c>
      <c r="Q58" s="131"/>
      <c r="R58" s="35"/>
      <c r="S58" s="152">
        <v>47</v>
      </c>
      <c r="T58" s="121">
        <v>31</v>
      </c>
      <c r="U58" s="157">
        <v>24</v>
      </c>
      <c r="V58" s="35">
        <v>32</v>
      </c>
      <c r="W58" s="34">
        <v>184</v>
      </c>
      <c r="X58" s="51">
        <v>52</v>
      </c>
      <c r="Y58" s="31"/>
      <c r="Z58" s="45">
        <v>54</v>
      </c>
    </row>
    <row r="59" spans="1:26">
      <c r="A59" s="28">
        <v>6.4</v>
      </c>
      <c r="B59" s="14">
        <v>53.1</v>
      </c>
      <c r="C59" s="14">
        <f>9+0.4</f>
        <v>9.4</v>
      </c>
      <c r="D59" s="83"/>
      <c r="E59" s="152">
        <v>46</v>
      </c>
      <c r="F59" s="83">
        <v>37.5</v>
      </c>
      <c r="G59" s="162">
        <v>16</v>
      </c>
      <c r="H59" s="37"/>
      <c r="I59" s="53">
        <v>70</v>
      </c>
      <c r="J59" s="38">
        <v>210</v>
      </c>
      <c r="K59" s="37"/>
      <c r="L59" s="35">
        <v>15</v>
      </c>
      <c r="M59" s="45">
        <v>55</v>
      </c>
      <c r="N59" s="10"/>
      <c r="O59" s="28">
        <v>7.03</v>
      </c>
      <c r="P59" s="20">
        <v>58.1</v>
      </c>
      <c r="Q59" s="132">
        <v>10.1</v>
      </c>
      <c r="R59" s="35"/>
      <c r="S59" s="152">
        <v>46</v>
      </c>
      <c r="T59" s="121">
        <v>31.5</v>
      </c>
      <c r="U59" s="157">
        <v>25</v>
      </c>
      <c r="V59" s="37"/>
      <c r="W59" s="34">
        <v>185</v>
      </c>
      <c r="X59" s="37"/>
      <c r="Y59" s="72">
        <v>20</v>
      </c>
      <c r="Z59" s="45">
        <v>55</v>
      </c>
    </row>
    <row r="60" spans="1:26">
      <c r="A60" s="28">
        <v>6.43</v>
      </c>
      <c r="B60" s="14">
        <v>54.1</v>
      </c>
      <c r="C60" s="123"/>
      <c r="D60" s="83"/>
      <c r="E60" s="152">
        <v>45</v>
      </c>
      <c r="F60" s="83">
        <v>38</v>
      </c>
      <c r="G60" s="163"/>
      <c r="H60" s="35">
        <v>33</v>
      </c>
      <c r="I60" s="53">
        <v>72</v>
      </c>
      <c r="J60" s="38">
        <v>212</v>
      </c>
      <c r="K60" s="51">
        <v>58</v>
      </c>
      <c r="L60" s="37"/>
      <c r="M60" s="45">
        <v>56</v>
      </c>
      <c r="N60" s="10"/>
      <c r="O60" s="28">
        <v>7.07</v>
      </c>
      <c r="P60" s="14">
        <v>59.1</v>
      </c>
      <c r="Q60" s="131"/>
      <c r="R60" s="35"/>
      <c r="S60" s="152">
        <v>45</v>
      </c>
      <c r="T60" s="121">
        <v>32</v>
      </c>
      <c r="U60" s="157">
        <v>26</v>
      </c>
      <c r="V60" s="35">
        <v>33</v>
      </c>
      <c r="W60" s="34">
        <v>186</v>
      </c>
      <c r="X60" s="51">
        <v>53</v>
      </c>
      <c r="Y60" s="31"/>
      <c r="Z60" s="45">
        <v>56</v>
      </c>
    </row>
    <row r="61" spans="1:26">
      <c r="A61" s="28">
        <v>6.46</v>
      </c>
      <c r="B61" s="14">
        <v>55.1</v>
      </c>
      <c r="C61" s="14">
        <f>9.1+0.4</f>
        <v>9.5</v>
      </c>
      <c r="D61" s="83"/>
      <c r="E61" s="152">
        <v>44</v>
      </c>
      <c r="F61" s="83">
        <v>38.5</v>
      </c>
      <c r="G61" s="163"/>
      <c r="H61" s="37"/>
      <c r="I61" s="53">
        <v>74</v>
      </c>
      <c r="J61" s="38">
        <v>214</v>
      </c>
      <c r="K61" s="37"/>
      <c r="L61" s="37"/>
      <c r="M61" s="45">
        <v>57</v>
      </c>
      <c r="N61" s="10"/>
      <c r="O61" s="28">
        <v>7.11</v>
      </c>
      <c r="P61" s="14" t="s">
        <v>4</v>
      </c>
      <c r="Q61" s="132">
        <v>10.199999999999999</v>
      </c>
      <c r="R61" s="35"/>
      <c r="S61" s="152">
        <v>44</v>
      </c>
      <c r="T61" s="121">
        <v>32.5</v>
      </c>
      <c r="U61" s="157">
        <v>27</v>
      </c>
      <c r="V61" s="37"/>
      <c r="W61" s="34">
        <v>187</v>
      </c>
      <c r="X61" s="37"/>
      <c r="Y61" s="31"/>
      <c r="Z61" s="45">
        <v>57</v>
      </c>
    </row>
    <row r="62" spans="1:26">
      <c r="A62" s="28">
        <v>6.5</v>
      </c>
      <c r="B62" s="14">
        <v>56.1</v>
      </c>
      <c r="C62" s="123"/>
      <c r="D62" s="83"/>
      <c r="E62" s="152">
        <v>43</v>
      </c>
      <c r="F62" s="83">
        <v>39</v>
      </c>
      <c r="G62" s="162">
        <v>17</v>
      </c>
      <c r="H62" s="35">
        <v>34</v>
      </c>
      <c r="I62" s="53">
        <v>76</v>
      </c>
      <c r="J62" s="38">
        <v>216</v>
      </c>
      <c r="K62" s="51">
        <v>59</v>
      </c>
      <c r="L62" s="35">
        <v>16</v>
      </c>
      <c r="M62" s="45">
        <v>58</v>
      </c>
      <c r="N62" s="10"/>
      <c r="O62" s="28">
        <v>7.15</v>
      </c>
      <c r="P62" s="14" t="s">
        <v>5</v>
      </c>
      <c r="Q62" s="131"/>
      <c r="R62" s="35"/>
      <c r="S62" s="152">
        <v>43</v>
      </c>
      <c r="T62" s="121">
        <v>33</v>
      </c>
      <c r="U62" s="157">
        <v>28</v>
      </c>
      <c r="V62" s="35">
        <v>34</v>
      </c>
      <c r="W62" s="34">
        <v>188</v>
      </c>
      <c r="X62" s="51">
        <v>54</v>
      </c>
      <c r="Y62" s="38">
        <v>21</v>
      </c>
      <c r="Z62" s="45">
        <v>58</v>
      </c>
    </row>
    <row r="63" spans="1:26">
      <c r="A63" s="28">
        <v>6.54</v>
      </c>
      <c r="B63" s="14">
        <v>57.1</v>
      </c>
      <c r="C63" s="14">
        <f>9.2+0.4</f>
        <v>9.6</v>
      </c>
      <c r="D63" s="83"/>
      <c r="E63" s="152">
        <v>42</v>
      </c>
      <c r="F63" s="83">
        <v>39.5</v>
      </c>
      <c r="G63" s="163"/>
      <c r="H63" s="37"/>
      <c r="I63" s="53">
        <v>78</v>
      </c>
      <c r="J63" s="38">
        <v>218</v>
      </c>
      <c r="K63" s="37"/>
      <c r="L63" s="37"/>
      <c r="M63" s="45">
        <v>59</v>
      </c>
      <c r="N63" s="10"/>
      <c r="O63" s="28">
        <v>7.19</v>
      </c>
      <c r="P63" s="14" t="s">
        <v>6</v>
      </c>
      <c r="Q63" s="132">
        <v>10.3</v>
      </c>
      <c r="R63" s="35"/>
      <c r="S63" s="152">
        <v>42</v>
      </c>
      <c r="T63" s="121">
        <v>33.5</v>
      </c>
      <c r="U63" s="157">
        <v>29</v>
      </c>
      <c r="V63" s="37"/>
      <c r="W63" s="34">
        <v>189</v>
      </c>
      <c r="X63" s="37"/>
      <c r="Y63" s="31"/>
      <c r="Z63" s="45">
        <v>59</v>
      </c>
    </row>
    <row r="64" spans="1:26">
      <c r="A64" s="28">
        <v>6.58</v>
      </c>
      <c r="B64" s="14">
        <v>58.1</v>
      </c>
      <c r="C64" s="123"/>
      <c r="D64" s="83"/>
      <c r="E64" s="152">
        <v>41</v>
      </c>
      <c r="F64" s="83">
        <v>40</v>
      </c>
      <c r="G64" s="159">
        <v>18</v>
      </c>
      <c r="H64" s="36">
        <v>35</v>
      </c>
      <c r="I64" s="53">
        <v>80</v>
      </c>
      <c r="J64" s="39">
        <v>220</v>
      </c>
      <c r="K64" s="58">
        <v>60</v>
      </c>
      <c r="L64" s="37"/>
      <c r="M64" s="45">
        <v>60</v>
      </c>
      <c r="N64" s="10"/>
      <c r="O64" s="28">
        <v>7.23</v>
      </c>
      <c r="P64" s="14" t="s">
        <v>7</v>
      </c>
      <c r="Q64" s="131"/>
      <c r="R64" s="35"/>
      <c r="S64" s="152">
        <v>41</v>
      </c>
      <c r="T64" s="121">
        <v>34</v>
      </c>
      <c r="U64" s="159">
        <v>30</v>
      </c>
      <c r="V64" s="36">
        <v>35</v>
      </c>
      <c r="W64" s="33">
        <v>190</v>
      </c>
      <c r="X64" s="58">
        <v>55</v>
      </c>
      <c r="Y64" s="31"/>
      <c r="Z64" s="45">
        <v>60</v>
      </c>
    </row>
    <row r="65" spans="1:26">
      <c r="A65" s="28">
        <v>6.62</v>
      </c>
      <c r="B65" s="1">
        <v>59.1</v>
      </c>
      <c r="C65" s="1">
        <f>9.3+0.4</f>
        <v>9.7000000000000011</v>
      </c>
      <c r="D65" s="19"/>
      <c r="E65" s="152">
        <v>40</v>
      </c>
      <c r="F65" s="19">
        <v>40.5</v>
      </c>
      <c r="G65" s="163"/>
      <c r="H65" s="37"/>
      <c r="I65" s="53">
        <v>81</v>
      </c>
      <c r="J65" s="38">
        <v>221</v>
      </c>
      <c r="K65" s="37"/>
      <c r="L65" s="35">
        <v>17</v>
      </c>
      <c r="M65" s="45">
        <v>61</v>
      </c>
      <c r="N65" s="10"/>
      <c r="O65" s="28">
        <v>7.27</v>
      </c>
      <c r="P65" s="84" t="s">
        <v>8</v>
      </c>
      <c r="Q65" s="130">
        <v>10.4</v>
      </c>
      <c r="R65" s="36"/>
      <c r="S65" s="152">
        <v>40</v>
      </c>
      <c r="T65" s="121">
        <v>34.5</v>
      </c>
      <c r="U65" s="157">
        <v>31</v>
      </c>
      <c r="V65" s="37"/>
      <c r="W65" s="34">
        <v>191</v>
      </c>
      <c r="X65" s="37"/>
      <c r="Y65" s="72">
        <v>22</v>
      </c>
      <c r="Z65" s="45">
        <v>61</v>
      </c>
    </row>
    <row r="66" spans="1:26">
      <c r="A66" s="28">
        <v>7.06</v>
      </c>
      <c r="B66" s="14" t="s">
        <v>4</v>
      </c>
      <c r="C66" s="123"/>
      <c r="D66" s="83"/>
      <c r="E66" s="152">
        <v>39</v>
      </c>
      <c r="F66" s="83">
        <v>41</v>
      </c>
      <c r="G66" s="162">
        <v>19</v>
      </c>
      <c r="H66" s="35">
        <v>36</v>
      </c>
      <c r="I66" s="53">
        <v>82</v>
      </c>
      <c r="J66" s="38">
        <v>222</v>
      </c>
      <c r="K66" s="51">
        <v>61</v>
      </c>
      <c r="L66" s="37"/>
      <c r="M66" s="45">
        <v>62</v>
      </c>
      <c r="N66" s="10"/>
      <c r="O66" s="28">
        <v>7.31</v>
      </c>
      <c r="P66" s="14" t="s">
        <v>9</v>
      </c>
      <c r="Q66" s="131"/>
      <c r="R66" s="35"/>
      <c r="S66" s="152">
        <v>39</v>
      </c>
      <c r="T66" s="121">
        <v>35</v>
      </c>
      <c r="U66" s="157">
        <v>32</v>
      </c>
      <c r="V66" s="35">
        <v>36</v>
      </c>
      <c r="W66" s="34">
        <v>192</v>
      </c>
      <c r="X66" s="51">
        <v>56</v>
      </c>
      <c r="Y66" s="31"/>
      <c r="Z66" s="45">
        <v>62</v>
      </c>
    </row>
    <row r="67" spans="1:26">
      <c r="A67" s="28">
        <v>7.1</v>
      </c>
      <c r="B67" s="14" t="s">
        <v>5</v>
      </c>
      <c r="C67" s="14">
        <f>9.4+0.4</f>
        <v>9.8000000000000007</v>
      </c>
      <c r="D67" s="83"/>
      <c r="E67" s="152">
        <v>38</v>
      </c>
      <c r="F67" s="83">
        <v>41.5</v>
      </c>
      <c r="G67" s="163"/>
      <c r="H67" s="37"/>
      <c r="I67" s="53">
        <v>83</v>
      </c>
      <c r="J67" s="38">
        <v>223</v>
      </c>
      <c r="K67" s="37"/>
      <c r="L67" s="37"/>
      <c r="M67" s="45">
        <v>63</v>
      </c>
      <c r="N67" s="10"/>
      <c r="O67" s="28">
        <v>7.36</v>
      </c>
      <c r="P67" s="85" t="s">
        <v>10</v>
      </c>
      <c r="Q67" s="132">
        <v>10.5</v>
      </c>
      <c r="R67" s="35"/>
      <c r="S67" s="152">
        <v>38</v>
      </c>
      <c r="T67" s="121">
        <v>35.5</v>
      </c>
      <c r="U67" s="157">
        <v>33</v>
      </c>
      <c r="V67" s="37"/>
      <c r="W67" s="34">
        <v>193</v>
      </c>
      <c r="X67" s="37"/>
      <c r="Y67" s="31"/>
      <c r="Z67" s="45">
        <v>63</v>
      </c>
    </row>
    <row r="68" spans="1:26">
      <c r="A68" s="28">
        <v>7.14</v>
      </c>
      <c r="B68" s="14" t="s">
        <v>6</v>
      </c>
      <c r="C68" s="123"/>
      <c r="D68" s="83"/>
      <c r="E68" s="152">
        <v>37</v>
      </c>
      <c r="F68" s="83">
        <v>42</v>
      </c>
      <c r="G68" s="162">
        <v>20</v>
      </c>
      <c r="H68" s="35">
        <v>37</v>
      </c>
      <c r="I68" s="53">
        <v>84</v>
      </c>
      <c r="J68" s="38">
        <v>224</v>
      </c>
      <c r="K68" s="51">
        <v>62</v>
      </c>
      <c r="L68" s="38">
        <v>18</v>
      </c>
      <c r="M68" s="45">
        <v>64</v>
      </c>
      <c r="N68" s="10"/>
      <c r="O68" s="28">
        <v>7.41</v>
      </c>
      <c r="P68" s="14" t="s">
        <v>12</v>
      </c>
      <c r="Q68" s="131"/>
      <c r="R68" s="35"/>
      <c r="S68" s="152">
        <v>37</v>
      </c>
      <c r="T68" s="121">
        <v>36</v>
      </c>
      <c r="U68" s="157">
        <v>34</v>
      </c>
      <c r="V68" s="35">
        <v>37</v>
      </c>
      <c r="W68" s="34">
        <v>194</v>
      </c>
      <c r="X68" s="51">
        <v>57</v>
      </c>
      <c r="Y68" s="38">
        <v>23</v>
      </c>
      <c r="Z68" s="45">
        <v>64</v>
      </c>
    </row>
    <row r="69" spans="1:26">
      <c r="A69" s="28">
        <v>7.18</v>
      </c>
      <c r="B69" s="14" t="s">
        <v>7</v>
      </c>
      <c r="C69" s="14">
        <f>9.5+0.4</f>
        <v>9.9</v>
      </c>
      <c r="D69" s="83"/>
      <c r="E69" s="152">
        <v>36</v>
      </c>
      <c r="F69" s="83">
        <v>42.5</v>
      </c>
      <c r="G69" s="163"/>
      <c r="H69" s="37"/>
      <c r="I69" s="53">
        <v>85</v>
      </c>
      <c r="J69" s="38">
        <v>225</v>
      </c>
      <c r="K69" s="37"/>
      <c r="L69" s="37"/>
      <c r="M69" s="45">
        <v>65</v>
      </c>
      <c r="N69" s="10"/>
      <c r="O69" s="28">
        <v>7.46</v>
      </c>
      <c r="P69" s="85" t="s">
        <v>61</v>
      </c>
      <c r="Q69" s="132">
        <v>10.6</v>
      </c>
      <c r="R69" s="35"/>
      <c r="S69" s="152">
        <v>36</v>
      </c>
      <c r="T69" s="121">
        <v>36.5</v>
      </c>
      <c r="U69" s="157">
        <v>35</v>
      </c>
      <c r="V69" s="37"/>
      <c r="W69" s="34">
        <v>195</v>
      </c>
      <c r="X69" s="37"/>
      <c r="Y69" s="31"/>
      <c r="Z69" s="45">
        <v>65</v>
      </c>
    </row>
    <row r="70" spans="1:26">
      <c r="A70" s="28">
        <v>7.22</v>
      </c>
      <c r="B70" s="14" t="s">
        <v>8</v>
      </c>
      <c r="C70" s="123"/>
      <c r="D70" s="83"/>
      <c r="E70" s="152">
        <v>35</v>
      </c>
      <c r="F70" s="83">
        <v>43</v>
      </c>
      <c r="G70" s="162">
        <v>21</v>
      </c>
      <c r="H70" s="35">
        <v>38</v>
      </c>
      <c r="I70" s="53">
        <v>86</v>
      </c>
      <c r="J70" s="38">
        <v>226</v>
      </c>
      <c r="K70" s="51">
        <v>63</v>
      </c>
      <c r="L70" s="37"/>
      <c r="M70" s="45">
        <v>66</v>
      </c>
      <c r="N70" s="10"/>
      <c r="O70" s="28">
        <v>7.51</v>
      </c>
      <c r="P70" s="85" t="s">
        <v>67</v>
      </c>
      <c r="Q70" s="131"/>
      <c r="R70" s="35"/>
      <c r="S70" s="152">
        <v>35</v>
      </c>
      <c r="T70" s="121">
        <v>37</v>
      </c>
      <c r="U70" s="157">
        <v>36</v>
      </c>
      <c r="V70" s="35">
        <v>38</v>
      </c>
      <c r="W70" s="34">
        <v>196</v>
      </c>
      <c r="X70" s="51">
        <v>58</v>
      </c>
      <c r="Y70" s="31"/>
      <c r="Z70" s="45">
        <v>66</v>
      </c>
    </row>
    <row r="71" spans="1:26">
      <c r="A71" s="28">
        <v>7.26</v>
      </c>
      <c r="B71" s="14" t="s">
        <v>9</v>
      </c>
      <c r="C71" s="14">
        <f>9.6+0.4</f>
        <v>10</v>
      </c>
      <c r="D71" s="83"/>
      <c r="E71" s="152">
        <v>34</v>
      </c>
      <c r="F71" s="83">
        <v>43.5</v>
      </c>
      <c r="G71" s="163"/>
      <c r="H71" s="37"/>
      <c r="I71" s="53">
        <v>87</v>
      </c>
      <c r="J71" s="38">
        <v>227</v>
      </c>
      <c r="K71" s="37"/>
      <c r="L71" s="35">
        <v>19</v>
      </c>
      <c r="M71" s="45">
        <v>67</v>
      </c>
      <c r="N71" s="10"/>
      <c r="O71" s="28">
        <v>7.56</v>
      </c>
      <c r="P71" s="85" t="s">
        <v>63</v>
      </c>
      <c r="Q71" s="132">
        <v>10.7</v>
      </c>
      <c r="R71" s="35"/>
      <c r="S71" s="152">
        <v>34</v>
      </c>
      <c r="T71" s="121">
        <v>37.5</v>
      </c>
      <c r="U71" s="157">
        <v>37</v>
      </c>
      <c r="V71" s="37"/>
      <c r="W71" s="34">
        <v>197</v>
      </c>
      <c r="X71" s="37"/>
      <c r="Y71" s="72">
        <v>24</v>
      </c>
      <c r="Z71" s="45">
        <v>67</v>
      </c>
    </row>
    <row r="72" spans="1:26">
      <c r="A72" s="28">
        <v>7.31</v>
      </c>
      <c r="B72" s="14" t="s">
        <v>10</v>
      </c>
      <c r="C72" s="123"/>
      <c r="D72" s="83"/>
      <c r="E72" s="152">
        <v>33</v>
      </c>
      <c r="F72" s="83">
        <v>44</v>
      </c>
      <c r="G72" s="162">
        <v>22</v>
      </c>
      <c r="H72" s="35">
        <v>39</v>
      </c>
      <c r="I72" s="53">
        <v>88</v>
      </c>
      <c r="J72" s="38">
        <v>228</v>
      </c>
      <c r="K72" s="53">
        <v>64</v>
      </c>
      <c r="L72" s="37"/>
      <c r="M72" s="45">
        <v>68</v>
      </c>
      <c r="N72" s="10"/>
      <c r="O72" s="28">
        <v>8.01</v>
      </c>
      <c r="P72" s="85" t="s">
        <v>68</v>
      </c>
      <c r="Q72" s="131"/>
      <c r="R72" s="35"/>
      <c r="S72" s="152">
        <v>33</v>
      </c>
      <c r="T72" s="121">
        <v>38</v>
      </c>
      <c r="U72" s="157">
        <v>38</v>
      </c>
      <c r="V72" s="35">
        <v>39</v>
      </c>
      <c r="W72" s="34">
        <v>198</v>
      </c>
      <c r="X72" s="51">
        <v>59</v>
      </c>
      <c r="Y72" s="31"/>
      <c r="Z72" s="45">
        <v>68</v>
      </c>
    </row>
    <row r="73" spans="1:26">
      <c r="A73" s="28">
        <v>7.36</v>
      </c>
      <c r="B73" s="14" t="s">
        <v>11</v>
      </c>
      <c r="C73" s="14">
        <f>9.7+0.4</f>
        <v>10.1</v>
      </c>
      <c r="D73" s="83"/>
      <c r="E73" s="152">
        <v>32</v>
      </c>
      <c r="F73" s="83">
        <v>44.5</v>
      </c>
      <c r="G73" s="163"/>
      <c r="H73" s="37"/>
      <c r="I73" s="53">
        <v>89</v>
      </c>
      <c r="J73" s="38">
        <v>229</v>
      </c>
      <c r="K73" s="37"/>
      <c r="L73" s="37"/>
      <c r="M73" s="45">
        <v>69</v>
      </c>
      <c r="N73" s="10"/>
      <c r="O73" s="28">
        <v>8.06</v>
      </c>
      <c r="P73" s="85" t="s">
        <v>69</v>
      </c>
      <c r="Q73" s="132">
        <v>10.8</v>
      </c>
      <c r="R73" s="35"/>
      <c r="S73" s="152">
        <v>32</v>
      </c>
      <c r="T73" s="121">
        <v>38.5</v>
      </c>
      <c r="U73" s="157">
        <v>39</v>
      </c>
      <c r="V73" s="37"/>
      <c r="W73" s="34">
        <v>199</v>
      </c>
      <c r="X73" s="37"/>
      <c r="Y73" s="31"/>
      <c r="Z73" s="45">
        <v>69</v>
      </c>
    </row>
    <row r="74" spans="1:26">
      <c r="A74" s="28">
        <v>7.41</v>
      </c>
      <c r="B74" s="14" t="s">
        <v>12</v>
      </c>
      <c r="C74" s="123"/>
      <c r="D74" s="83"/>
      <c r="E74" s="152">
        <v>31</v>
      </c>
      <c r="F74" s="83">
        <v>45</v>
      </c>
      <c r="G74" s="159">
        <v>23</v>
      </c>
      <c r="H74" s="36">
        <v>40</v>
      </c>
      <c r="I74" s="50">
        <v>90</v>
      </c>
      <c r="J74" s="39">
        <v>230</v>
      </c>
      <c r="K74" s="58">
        <v>65</v>
      </c>
      <c r="L74" s="39">
        <v>20</v>
      </c>
      <c r="M74" s="45">
        <v>70</v>
      </c>
      <c r="N74" s="10"/>
      <c r="O74" s="28">
        <v>8.11</v>
      </c>
      <c r="P74" s="84" t="s">
        <v>64</v>
      </c>
      <c r="Q74" s="132">
        <v>10.9</v>
      </c>
      <c r="R74" s="35"/>
      <c r="S74" s="152">
        <v>31</v>
      </c>
      <c r="T74" s="121">
        <v>39</v>
      </c>
      <c r="U74" s="159">
        <v>40</v>
      </c>
      <c r="V74" s="36">
        <v>40</v>
      </c>
      <c r="W74" s="33">
        <v>200</v>
      </c>
      <c r="X74" s="58">
        <v>60</v>
      </c>
      <c r="Y74" s="39">
        <v>25</v>
      </c>
      <c r="Z74" s="45">
        <v>70</v>
      </c>
    </row>
    <row r="75" spans="1:26">
      <c r="A75" s="28">
        <v>7.46</v>
      </c>
      <c r="B75" s="1" t="s">
        <v>13</v>
      </c>
      <c r="C75" s="1">
        <v>10.199999999999999</v>
      </c>
      <c r="D75" s="19"/>
      <c r="E75" s="152">
        <v>30</v>
      </c>
      <c r="F75" s="19">
        <v>45.5</v>
      </c>
      <c r="G75" s="163"/>
      <c r="H75" s="37"/>
      <c r="I75" s="53">
        <v>91</v>
      </c>
      <c r="J75" s="38">
        <v>231</v>
      </c>
      <c r="K75" s="37"/>
      <c r="L75" s="37"/>
      <c r="M75" s="44">
        <v>71</v>
      </c>
      <c r="N75" s="10"/>
      <c r="O75" s="28">
        <v>8.16</v>
      </c>
      <c r="P75" s="85" t="s">
        <v>14</v>
      </c>
      <c r="Q75" s="130">
        <v>11</v>
      </c>
      <c r="R75" s="36"/>
      <c r="S75" s="152">
        <v>30</v>
      </c>
      <c r="T75" s="128">
        <v>39.5</v>
      </c>
      <c r="U75" s="157">
        <v>42</v>
      </c>
      <c r="V75" s="37"/>
      <c r="W75" s="34">
        <v>201</v>
      </c>
      <c r="X75" s="37"/>
      <c r="Y75" s="31"/>
      <c r="Z75" s="44">
        <v>71</v>
      </c>
    </row>
    <row r="76" spans="1:26">
      <c r="A76" s="28">
        <v>7.51</v>
      </c>
      <c r="B76" s="16" t="s">
        <v>61</v>
      </c>
      <c r="C76" s="14">
        <f>9.9+0.4</f>
        <v>10.3</v>
      </c>
      <c r="D76" s="83"/>
      <c r="E76" s="152">
        <v>29</v>
      </c>
      <c r="F76" s="83">
        <v>46</v>
      </c>
      <c r="G76" s="162">
        <v>24</v>
      </c>
      <c r="H76" s="37"/>
      <c r="I76" s="53">
        <v>92</v>
      </c>
      <c r="J76" s="38">
        <v>232</v>
      </c>
      <c r="K76" s="51">
        <v>66</v>
      </c>
      <c r="L76" s="37"/>
      <c r="M76" s="44">
        <v>72</v>
      </c>
      <c r="N76" s="10"/>
      <c r="O76" s="28">
        <v>8.2100000000000009</v>
      </c>
      <c r="P76" s="85" t="s">
        <v>79</v>
      </c>
      <c r="Q76" s="132">
        <v>11.1</v>
      </c>
      <c r="R76" s="35"/>
      <c r="S76" s="152">
        <v>29</v>
      </c>
      <c r="T76" s="128">
        <v>40</v>
      </c>
      <c r="U76" s="157">
        <v>44</v>
      </c>
      <c r="V76" s="37"/>
      <c r="W76" s="34">
        <v>202</v>
      </c>
      <c r="X76" s="51">
        <v>61</v>
      </c>
      <c r="Y76" s="31"/>
      <c r="Z76" s="44">
        <v>72</v>
      </c>
    </row>
    <row r="77" spans="1:26">
      <c r="A77" s="28">
        <v>7.56</v>
      </c>
      <c r="B77" s="16" t="s">
        <v>67</v>
      </c>
      <c r="C77" s="14">
        <f>10+0.4</f>
        <v>10.4</v>
      </c>
      <c r="D77" s="83"/>
      <c r="E77" s="152">
        <v>28</v>
      </c>
      <c r="F77" s="83">
        <v>46.5</v>
      </c>
      <c r="G77" s="163"/>
      <c r="H77" s="35">
        <v>41</v>
      </c>
      <c r="I77" s="53">
        <v>93</v>
      </c>
      <c r="J77" s="38">
        <v>233</v>
      </c>
      <c r="K77" s="37"/>
      <c r="L77" s="35">
        <v>21</v>
      </c>
      <c r="M77" s="44">
        <v>73</v>
      </c>
      <c r="N77" s="10"/>
      <c r="O77" s="28">
        <v>8.27</v>
      </c>
      <c r="P77" s="85" t="s">
        <v>70</v>
      </c>
      <c r="Q77" s="132">
        <v>11.2</v>
      </c>
      <c r="R77" s="35"/>
      <c r="S77" s="152">
        <v>28</v>
      </c>
      <c r="T77" s="128">
        <v>40.5</v>
      </c>
      <c r="U77" s="157">
        <v>46</v>
      </c>
      <c r="V77" s="35">
        <v>41</v>
      </c>
      <c r="W77" s="34">
        <v>203</v>
      </c>
      <c r="X77" s="37"/>
      <c r="Y77" s="72">
        <v>26</v>
      </c>
      <c r="Z77" s="44">
        <v>73</v>
      </c>
    </row>
    <row r="78" spans="1:26">
      <c r="A78" s="28">
        <v>8.01</v>
      </c>
      <c r="B78" s="16" t="s">
        <v>63</v>
      </c>
      <c r="C78" s="14">
        <f>10.1+0.4</f>
        <v>10.5</v>
      </c>
      <c r="D78" s="83"/>
      <c r="E78" s="152">
        <v>27</v>
      </c>
      <c r="F78" s="83">
        <v>47</v>
      </c>
      <c r="G78" s="162">
        <v>25</v>
      </c>
      <c r="H78" s="37"/>
      <c r="I78" s="53">
        <v>94</v>
      </c>
      <c r="J78" s="38">
        <v>234</v>
      </c>
      <c r="K78" s="51">
        <v>67</v>
      </c>
      <c r="L78" s="37"/>
      <c r="M78" s="44">
        <v>74</v>
      </c>
      <c r="N78" s="10"/>
      <c r="O78" s="28">
        <v>8.33</v>
      </c>
      <c r="P78" s="85" t="s">
        <v>15</v>
      </c>
      <c r="Q78" s="132">
        <v>11.3</v>
      </c>
      <c r="R78" s="35"/>
      <c r="S78" s="152">
        <v>27</v>
      </c>
      <c r="T78" s="128">
        <v>41</v>
      </c>
      <c r="U78" s="157">
        <v>48</v>
      </c>
      <c r="V78" s="37"/>
      <c r="W78" s="34">
        <v>204</v>
      </c>
      <c r="X78" s="51">
        <v>62</v>
      </c>
      <c r="Y78" s="31"/>
      <c r="Z78" s="44">
        <v>74</v>
      </c>
    </row>
    <row r="79" spans="1:26">
      <c r="A79" s="28">
        <v>8.06</v>
      </c>
      <c r="B79" s="16" t="s">
        <v>68</v>
      </c>
      <c r="C79" s="14">
        <f>10.2+0.4</f>
        <v>10.6</v>
      </c>
      <c r="D79" s="83"/>
      <c r="E79" s="152">
        <v>26</v>
      </c>
      <c r="F79" s="83">
        <v>47.5</v>
      </c>
      <c r="G79" s="163"/>
      <c r="H79" s="37"/>
      <c r="I79" s="53">
        <v>95</v>
      </c>
      <c r="J79" s="38">
        <v>235</v>
      </c>
      <c r="K79" s="37"/>
      <c r="L79" s="37"/>
      <c r="M79" s="44">
        <v>75</v>
      </c>
      <c r="N79" s="10"/>
      <c r="O79" s="28">
        <v>8.39</v>
      </c>
      <c r="P79" s="85" t="s">
        <v>80</v>
      </c>
      <c r="Q79" s="132">
        <v>11.4</v>
      </c>
      <c r="R79" s="35"/>
      <c r="S79" s="152">
        <v>26</v>
      </c>
      <c r="T79" s="128">
        <v>41.5</v>
      </c>
      <c r="U79" s="157">
        <v>50</v>
      </c>
      <c r="V79" s="37"/>
      <c r="W79" s="34">
        <v>205</v>
      </c>
      <c r="X79" s="37"/>
      <c r="Y79" s="31"/>
      <c r="Z79" s="44">
        <v>75</v>
      </c>
    </row>
    <row r="80" spans="1:26">
      <c r="A80" s="28">
        <v>8.11</v>
      </c>
      <c r="B80" s="16" t="s">
        <v>69</v>
      </c>
      <c r="C80" s="14">
        <f>10.3+0.4</f>
        <v>10.700000000000001</v>
      </c>
      <c r="D80" s="83"/>
      <c r="E80" s="152">
        <v>25</v>
      </c>
      <c r="F80" s="83">
        <v>48</v>
      </c>
      <c r="G80" s="162">
        <v>26</v>
      </c>
      <c r="H80" s="35">
        <v>42</v>
      </c>
      <c r="I80" s="53">
        <v>96</v>
      </c>
      <c r="J80" s="38">
        <v>236</v>
      </c>
      <c r="K80" s="51">
        <v>68</v>
      </c>
      <c r="L80" s="38">
        <v>22</v>
      </c>
      <c r="M80" s="44">
        <v>76</v>
      </c>
      <c r="N80" s="10"/>
      <c r="O80" s="28">
        <v>8.4499999999999993</v>
      </c>
      <c r="P80" s="85" t="s">
        <v>71</v>
      </c>
      <c r="Q80" s="132">
        <v>11.5</v>
      </c>
      <c r="R80" s="35"/>
      <c r="S80" s="152">
        <v>25</v>
      </c>
      <c r="T80" s="128">
        <v>42</v>
      </c>
      <c r="U80" s="157">
        <v>52</v>
      </c>
      <c r="V80" s="35">
        <v>42</v>
      </c>
      <c r="W80" s="34">
        <v>206</v>
      </c>
      <c r="X80" s="51">
        <v>63</v>
      </c>
      <c r="Y80" s="38">
        <v>27</v>
      </c>
      <c r="Z80" s="44">
        <v>76</v>
      </c>
    </row>
    <row r="81" spans="1:26">
      <c r="A81" s="28">
        <v>8.16</v>
      </c>
      <c r="B81" s="114"/>
      <c r="C81" s="14">
        <f>10.4+0.4</f>
        <v>10.8</v>
      </c>
      <c r="D81" s="83"/>
      <c r="E81" s="152">
        <v>24</v>
      </c>
      <c r="F81" s="83">
        <v>48.5</v>
      </c>
      <c r="G81" s="163"/>
      <c r="H81" s="37"/>
      <c r="I81" s="53">
        <v>97</v>
      </c>
      <c r="J81" s="38">
        <v>237</v>
      </c>
      <c r="K81" s="37"/>
      <c r="L81" s="37"/>
      <c r="M81" s="44">
        <v>77</v>
      </c>
      <c r="N81" s="10"/>
      <c r="O81" s="28">
        <v>8.51</v>
      </c>
      <c r="P81" s="85" t="s">
        <v>33</v>
      </c>
      <c r="Q81" s="132">
        <v>11.6</v>
      </c>
      <c r="R81" s="35"/>
      <c r="S81" s="152">
        <v>24</v>
      </c>
      <c r="T81" s="128">
        <v>42.5</v>
      </c>
      <c r="U81" s="157">
        <v>54</v>
      </c>
      <c r="V81" s="37"/>
      <c r="W81" s="34">
        <v>207</v>
      </c>
      <c r="X81" s="37"/>
      <c r="Y81" s="31"/>
      <c r="Z81" s="44">
        <v>77</v>
      </c>
    </row>
    <row r="82" spans="1:26">
      <c r="A82" s="28">
        <v>8.2100000000000009</v>
      </c>
      <c r="B82" s="114"/>
      <c r="C82" s="14">
        <f>10.5+0.4</f>
        <v>10.9</v>
      </c>
      <c r="D82" s="83"/>
      <c r="E82" s="152">
        <v>23</v>
      </c>
      <c r="F82" s="83">
        <v>49</v>
      </c>
      <c r="G82" s="162">
        <v>27</v>
      </c>
      <c r="H82" s="37"/>
      <c r="I82" s="53">
        <v>98</v>
      </c>
      <c r="J82" s="38">
        <v>238</v>
      </c>
      <c r="K82" s="51">
        <v>69</v>
      </c>
      <c r="L82" s="37"/>
      <c r="M82" s="44">
        <v>78</v>
      </c>
      <c r="N82" s="10"/>
      <c r="O82" s="28">
        <v>8.57</v>
      </c>
      <c r="P82" s="85" t="s">
        <v>72</v>
      </c>
      <c r="Q82" s="132">
        <v>11.7</v>
      </c>
      <c r="R82" s="35"/>
      <c r="S82" s="152">
        <v>23</v>
      </c>
      <c r="T82" s="128">
        <v>43</v>
      </c>
      <c r="U82" s="157">
        <v>56</v>
      </c>
      <c r="V82" s="37"/>
      <c r="W82" s="34">
        <v>208</v>
      </c>
      <c r="X82" s="51">
        <v>64</v>
      </c>
      <c r="Y82" s="31"/>
      <c r="Z82" s="44">
        <v>78</v>
      </c>
    </row>
    <row r="83" spans="1:26">
      <c r="A83" s="28">
        <v>8.26</v>
      </c>
      <c r="B83" s="114"/>
      <c r="C83" s="14">
        <f>10.6+0.4</f>
        <v>11</v>
      </c>
      <c r="D83" s="83"/>
      <c r="E83" s="152">
        <v>22</v>
      </c>
      <c r="F83" s="83">
        <v>49.5</v>
      </c>
      <c r="G83" s="163"/>
      <c r="H83" s="35">
        <v>43</v>
      </c>
      <c r="I83" s="50">
        <v>99</v>
      </c>
      <c r="J83" s="38">
        <v>239</v>
      </c>
      <c r="K83" s="37"/>
      <c r="L83" s="35">
        <v>23</v>
      </c>
      <c r="M83" s="44">
        <v>79</v>
      </c>
      <c r="N83" s="10"/>
      <c r="O83" s="28">
        <v>9.0299999999999994</v>
      </c>
      <c r="P83" s="85" t="s">
        <v>34</v>
      </c>
      <c r="Q83" s="132">
        <v>11.8</v>
      </c>
      <c r="R83" s="35"/>
      <c r="S83" s="152">
        <v>22</v>
      </c>
      <c r="T83" s="128">
        <v>43.5</v>
      </c>
      <c r="U83" s="157">
        <v>58</v>
      </c>
      <c r="V83" s="35">
        <v>43</v>
      </c>
      <c r="W83" s="34">
        <v>209</v>
      </c>
      <c r="X83" s="37"/>
      <c r="Y83" s="72">
        <v>28</v>
      </c>
      <c r="Z83" s="44">
        <v>79</v>
      </c>
    </row>
    <row r="84" spans="1:26">
      <c r="A84" s="28">
        <v>8.31</v>
      </c>
      <c r="B84" s="114"/>
      <c r="C84" s="14">
        <f>10.7+0.4</f>
        <v>11.1</v>
      </c>
      <c r="D84" s="83"/>
      <c r="E84" s="152">
        <v>21</v>
      </c>
      <c r="F84" s="19">
        <v>50</v>
      </c>
      <c r="G84" s="159">
        <v>28</v>
      </c>
      <c r="H84" s="43"/>
      <c r="I84" s="53">
        <v>100</v>
      </c>
      <c r="J84" s="39">
        <v>240</v>
      </c>
      <c r="K84" s="58">
        <v>70</v>
      </c>
      <c r="L84" s="37"/>
      <c r="M84" s="44">
        <v>80</v>
      </c>
      <c r="N84" s="10"/>
      <c r="O84" s="28">
        <v>9.09</v>
      </c>
      <c r="P84" s="85" t="s">
        <v>39</v>
      </c>
      <c r="Q84" s="132">
        <v>11.9</v>
      </c>
      <c r="R84" s="35"/>
      <c r="S84" s="152">
        <v>21</v>
      </c>
      <c r="T84" s="128">
        <v>44</v>
      </c>
      <c r="U84" s="159">
        <v>60</v>
      </c>
      <c r="V84" s="43"/>
      <c r="W84" s="33">
        <v>210</v>
      </c>
      <c r="X84" s="58">
        <v>65</v>
      </c>
      <c r="Y84" s="31"/>
      <c r="Z84" s="44">
        <v>80</v>
      </c>
    </row>
    <row r="85" spans="1:26">
      <c r="A85" s="27">
        <v>8.36</v>
      </c>
      <c r="B85" s="115"/>
      <c r="C85" s="1">
        <v>11.2</v>
      </c>
      <c r="D85" s="19"/>
      <c r="E85" s="152">
        <v>20</v>
      </c>
      <c r="F85" s="83">
        <v>50.5</v>
      </c>
      <c r="G85" s="163"/>
      <c r="H85" s="37"/>
      <c r="I85" s="53">
        <v>101</v>
      </c>
      <c r="J85" s="38">
        <v>241</v>
      </c>
      <c r="K85" s="37"/>
      <c r="L85" s="37"/>
      <c r="M85" s="44">
        <v>81</v>
      </c>
      <c r="N85" s="10"/>
      <c r="O85" s="27">
        <v>9.15</v>
      </c>
      <c r="P85" s="84" t="s">
        <v>35</v>
      </c>
      <c r="Q85" s="130">
        <v>12</v>
      </c>
      <c r="R85" s="36"/>
      <c r="S85" s="152">
        <v>20</v>
      </c>
      <c r="T85" s="128">
        <v>44.5</v>
      </c>
      <c r="U85" s="157">
        <v>62</v>
      </c>
      <c r="V85" s="37"/>
      <c r="W85" s="34">
        <v>211</v>
      </c>
      <c r="X85" s="37"/>
      <c r="Y85" s="31"/>
      <c r="Z85" s="44">
        <v>81</v>
      </c>
    </row>
    <row r="86" spans="1:26">
      <c r="A86" s="28">
        <v>8.41</v>
      </c>
      <c r="B86" s="16" t="s">
        <v>64</v>
      </c>
      <c r="C86" s="14">
        <f>10.9+0.4</f>
        <v>11.3</v>
      </c>
      <c r="D86" s="83"/>
      <c r="E86" s="152">
        <v>19</v>
      </c>
      <c r="F86" s="83">
        <v>51</v>
      </c>
      <c r="G86" s="162">
        <v>29</v>
      </c>
      <c r="H86" s="35">
        <v>44</v>
      </c>
      <c r="I86" s="53">
        <v>102</v>
      </c>
      <c r="J86" s="38">
        <v>242</v>
      </c>
      <c r="K86" s="51">
        <v>71</v>
      </c>
      <c r="L86" s="38">
        <v>24</v>
      </c>
      <c r="M86" s="44">
        <v>82</v>
      </c>
      <c r="N86" s="10"/>
      <c r="O86" s="28">
        <v>9.2100000000000009</v>
      </c>
      <c r="P86" s="85" t="s">
        <v>73</v>
      </c>
      <c r="Q86" s="132">
        <v>12.1</v>
      </c>
      <c r="R86" s="35"/>
      <c r="S86" s="152">
        <v>19</v>
      </c>
      <c r="T86" s="128">
        <v>45</v>
      </c>
      <c r="U86" s="157">
        <v>64</v>
      </c>
      <c r="V86" s="35">
        <v>44</v>
      </c>
      <c r="W86" s="34">
        <v>212</v>
      </c>
      <c r="X86" s="51">
        <v>66</v>
      </c>
      <c r="Y86" s="38">
        <v>29</v>
      </c>
      <c r="Z86" s="44">
        <v>82</v>
      </c>
    </row>
    <row r="87" spans="1:26">
      <c r="A87" s="28">
        <v>8.4700000000000006</v>
      </c>
      <c r="B87" s="16" t="s">
        <v>31</v>
      </c>
      <c r="C87" s="14">
        <f>11+0.4</f>
        <v>11.4</v>
      </c>
      <c r="D87" s="83"/>
      <c r="E87" s="152">
        <v>18</v>
      </c>
      <c r="F87" s="83">
        <v>51.5</v>
      </c>
      <c r="G87" s="163"/>
      <c r="H87" s="37"/>
      <c r="I87" s="53">
        <v>103</v>
      </c>
      <c r="J87" s="38">
        <v>243</v>
      </c>
      <c r="K87" s="37"/>
      <c r="L87" s="37"/>
      <c r="M87" s="44">
        <v>83</v>
      </c>
      <c r="N87" s="10"/>
      <c r="O87" s="28">
        <v>9.2799999999999994</v>
      </c>
      <c r="P87" s="85" t="s">
        <v>21</v>
      </c>
      <c r="Q87" s="132">
        <v>12.2</v>
      </c>
      <c r="R87" s="35"/>
      <c r="S87" s="152">
        <v>18</v>
      </c>
      <c r="T87" s="128">
        <v>45.5</v>
      </c>
      <c r="U87" s="157">
        <v>66</v>
      </c>
      <c r="V87" s="37"/>
      <c r="W87" s="34">
        <v>213</v>
      </c>
      <c r="X87" s="37"/>
      <c r="Y87" s="31"/>
      <c r="Z87" s="44">
        <v>83</v>
      </c>
    </row>
    <row r="88" spans="1:26">
      <c r="A88" s="28">
        <v>8.5299999999999994</v>
      </c>
      <c r="B88" s="16" t="s">
        <v>70</v>
      </c>
      <c r="C88" s="14">
        <v>11.5</v>
      </c>
      <c r="D88" s="83"/>
      <c r="E88" s="152">
        <v>17</v>
      </c>
      <c r="F88" s="83">
        <v>52</v>
      </c>
      <c r="G88" s="162">
        <v>30</v>
      </c>
      <c r="H88" s="37"/>
      <c r="I88" s="53">
        <v>104</v>
      </c>
      <c r="J88" s="38">
        <v>244</v>
      </c>
      <c r="K88" s="51">
        <v>72</v>
      </c>
      <c r="L88" s="37"/>
      <c r="M88" s="44">
        <v>84</v>
      </c>
      <c r="N88" s="10"/>
      <c r="O88" s="28">
        <v>9.35</v>
      </c>
      <c r="P88" s="85" t="s">
        <v>36</v>
      </c>
      <c r="Q88" s="132">
        <v>12.3</v>
      </c>
      <c r="R88" s="35"/>
      <c r="S88" s="152">
        <v>17</v>
      </c>
      <c r="T88" s="128">
        <v>46</v>
      </c>
      <c r="U88" s="157">
        <v>68</v>
      </c>
      <c r="V88" s="37"/>
      <c r="W88" s="34">
        <v>214</v>
      </c>
      <c r="X88" s="51">
        <v>67</v>
      </c>
      <c r="Y88" s="31"/>
      <c r="Z88" s="44">
        <v>84</v>
      </c>
    </row>
    <row r="89" spans="1:26">
      <c r="A89" s="28">
        <v>8.59</v>
      </c>
      <c r="B89" s="16" t="s">
        <v>32</v>
      </c>
      <c r="C89" s="14">
        <f>11.2+0.4</f>
        <v>11.6</v>
      </c>
      <c r="D89" s="83"/>
      <c r="E89" s="152">
        <v>16</v>
      </c>
      <c r="F89" s="83">
        <v>52.5</v>
      </c>
      <c r="G89" s="163"/>
      <c r="H89" s="35">
        <v>45</v>
      </c>
      <c r="I89" s="53">
        <v>105</v>
      </c>
      <c r="J89" s="38">
        <v>245</v>
      </c>
      <c r="K89" s="37"/>
      <c r="L89" s="38">
        <v>25</v>
      </c>
      <c r="M89" s="44">
        <v>85</v>
      </c>
      <c r="N89" s="10"/>
      <c r="O89" s="28">
        <v>9.43</v>
      </c>
      <c r="P89" s="85" t="s">
        <v>37</v>
      </c>
      <c r="Q89" s="132">
        <v>12.4</v>
      </c>
      <c r="R89" s="35"/>
      <c r="S89" s="152">
        <v>16</v>
      </c>
      <c r="T89" s="128">
        <v>46.5</v>
      </c>
      <c r="U89" s="157">
        <v>70</v>
      </c>
      <c r="V89" s="35">
        <v>45</v>
      </c>
      <c r="W89" s="34">
        <v>215</v>
      </c>
      <c r="X89" s="37"/>
      <c r="Y89" s="38">
        <v>30</v>
      </c>
      <c r="Z89" s="44">
        <v>85</v>
      </c>
    </row>
    <row r="90" spans="1:26">
      <c r="A90" s="28">
        <v>9.0500000000000007</v>
      </c>
      <c r="B90" s="16" t="s">
        <v>71</v>
      </c>
      <c r="C90" s="14">
        <v>11.7</v>
      </c>
      <c r="D90" s="83"/>
      <c r="E90" s="152">
        <v>15</v>
      </c>
      <c r="F90" s="83">
        <v>53</v>
      </c>
      <c r="G90" s="162">
        <v>31</v>
      </c>
      <c r="H90" s="37"/>
      <c r="I90" s="53">
        <v>106</v>
      </c>
      <c r="J90" s="38">
        <v>246</v>
      </c>
      <c r="K90" s="51">
        <v>73</v>
      </c>
      <c r="L90" s="37"/>
      <c r="M90" s="44">
        <v>86</v>
      </c>
      <c r="N90" s="10"/>
      <c r="O90" s="28">
        <v>9.52</v>
      </c>
      <c r="P90" s="85" t="s">
        <v>65</v>
      </c>
      <c r="Q90" s="132">
        <v>12.5</v>
      </c>
      <c r="R90" s="35"/>
      <c r="S90" s="152">
        <v>15</v>
      </c>
      <c r="T90" s="128">
        <v>47</v>
      </c>
      <c r="U90" s="157">
        <v>72</v>
      </c>
      <c r="V90" s="37"/>
      <c r="W90" s="34">
        <v>216</v>
      </c>
      <c r="X90" s="51">
        <v>68</v>
      </c>
      <c r="Y90" s="31"/>
      <c r="Z90" s="44">
        <v>86</v>
      </c>
    </row>
    <row r="91" spans="1:26">
      <c r="A91" s="28">
        <v>9.11</v>
      </c>
      <c r="B91" s="16" t="s">
        <v>33</v>
      </c>
      <c r="C91" s="14">
        <f>11.4+0.4</f>
        <v>11.8</v>
      </c>
      <c r="D91" s="83"/>
      <c r="E91" s="152">
        <v>14</v>
      </c>
      <c r="F91" s="83">
        <v>53.5</v>
      </c>
      <c r="G91" s="163"/>
      <c r="H91" s="37"/>
      <c r="I91" s="53">
        <v>107</v>
      </c>
      <c r="J91" s="38">
        <v>247</v>
      </c>
      <c r="K91" s="37"/>
      <c r="L91" s="37"/>
      <c r="M91" s="44">
        <v>87</v>
      </c>
      <c r="N91" s="10"/>
      <c r="O91" s="28">
        <v>10.01</v>
      </c>
      <c r="P91" s="85" t="s">
        <v>24</v>
      </c>
      <c r="Q91" s="132">
        <v>12.6</v>
      </c>
      <c r="R91" s="35"/>
      <c r="S91" s="152">
        <v>14</v>
      </c>
      <c r="T91" s="128">
        <v>47.5</v>
      </c>
      <c r="U91" s="157">
        <v>74</v>
      </c>
      <c r="V91" s="37"/>
      <c r="W91" s="34">
        <v>217</v>
      </c>
      <c r="X91" s="37"/>
      <c r="Y91" s="31"/>
      <c r="Z91" s="44">
        <v>87</v>
      </c>
    </row>
    <row r="92" spans="1:26">
      <c r="A92" s="28">
        <v>9.17</v>
      </c>
      <c r="B92" s="16" t="s">
        <v>72</v>
      </c>
      <c r="C92" s="14">
        <v>11.9</v>
      </c>
      <c r="D92" s="83"/>
      <c r="E92" s="152">
        <v>13</v>
      </c>
      <c r="F92" s="83">
        <v>54</v>
      </c>
      <c r="G92" s="162">
        <v>32</v>
      </c>
      <c r="H92" s="35">
        <v>46</v>
      </c>
      <c r="I92" s="53">
        <v>108</v>
      </c>
      <c r="J92" s="38">
        <v>248</v>
      </c>
      <c r="K92" s="51">
        <v>74</v>
      </c>
      <c r="L92" s="38">
        <v>26</v>
      </c>
      <c r="M92" s="44">
        <v>88</v>
      </c>
      <c r="N92" s="10"/>
      <c r="O92" s="28">
        <v>10.11</v>
      </c>
      <c r="P92" s="85" t="s">
        <v>81</v>
      </c>
      <c r="Q92" s="132">
        <v>12.7</v>
      </c>
      <c r="R92" s="35"/>
      <c r="S92" s="152">
        <v>13</v>
      </c>
      <c r="T92" s="128">
        <v>48</v>
      </c>
      <c r="U92" s="157">
        <v>76</v>
      </c>
      <c r="V92" s="35">
        <v>46</v>
      </c>
      <c r="W92" s="34">
        <v>218</v>
      </c>
      <c r="X92" s="51">
        <v>69</v>
      </c>
      <c r="Y92" s="38">
        <v>31</v>
      </c>
      <c r="Z92" s="44">
        <v>88</v>
      </c>
    </row>
    <row r="93" spans="1:26">
      <c r="A93" s="28">
        <v>9.23</v>
      </c>
      <c r="B93" s="16" t="s">
        <v>34</v>
      </c>
      <c r="C93" s="14">
        <f>11.6+0.4</f>
        <v>12</v>
      </c>
      <c r="D93" s="83"/>
      <c r="E93" s="152">
        <v>12</v>
      </c>
      <c r="F93" s="83">
        <v>54.5</v>
      </c>
      <c r="G93" s="163"/>
      <c r="H93" s="43"/>
      <c r="I93" s="53">
        <v>109</v>
      </c>
      <c r="J93" s="38">
        <v>249</v>
      </c>
      <c r="K93" s="37"/>
      <c r="L93" s="37"/>
      <c r="M93" s="44">
        <v>89</v>
      </c>
      <c r="N93" s="10"/>
      <c r="O93" s="28">
        <v>10.210000000000001</v>
      </c>
      <c r="P93" s="85" t="s">
        <v>82</v>
      </c>
      <c r="Q93" s="132">
        <v>12.8</v>
      </c>
      <c r="R93" s="35"/>
      <c r="S93" s="152">
        <v>12</v>
      </c>
      <c r="T93" s="128">
        <v>48.5</v>
      </c>
      <c r="U93" s="157">
        <v>78</v>
      </c>
      <c r="V93" s="37"/>
      <c r="W93" s="34">
        <v>219</v>
      </c>
      <c r="X93" s="37"/>
      <c r="Y93" s="31"/>
      <c r="Z93" s="44">
        <v>89</v>
      </c>
    </row>
    <row r="94" spans="1:26">
      <c r="A94" s="28">
        <v>9.2899999999999991</v>
      </c>
      <c r="B94" s="16" t="s">
        <v>39</v>
      </c>
      <c r="C94" s="14">
        <v>12.1</v>
      </c>
      <c r="D94" s="83"/>
      <c r="E94" s="152">
        <v>11</v>
      </c>
      <c r="F94" s="83">
        <v>55</v>
      </c>
      <c r="G94" s="159">
        <v>33</v>
      </c>
      <c r="H94" s="37"/>
      <c r="I94" s="53">
        <v>110</v>
      </c>
      <c r="J94" s="39">
        <v>250</v>
      </c>
      <c r="K94" s="58">
        <v>75</v>
      </c>
      <c r="L94" s="43"/>
      <c r="M94" s="44">
        <v>90</v>
      </c>
      <c r="N94" s="10"/>
      <c r="O94" s="28">
        <v>10.31</v>
      </c>
      <c r="P94" s="85" t="s">
        <v>76</v>
      </c>
      <c r="Q94" s="132">
        <v>12.9</v>
      </c>
      <c r="R94" s="35"/>
      <c r="S94" s="152">
        <v>11</v>
      </c>
      <c r="T94" s="128">
        <v>49</v>
      </c>
      <c r="U94" s="159">
        <v>80</v>
      </c>
      <c r="V94" s="43"/>
      <c r="W94" s="33">
        <v>220</v>
      </c>
      <c r="X94" s="58">
        <v>70</v>
      </c>
      <c r="Y94" s="31"/>
      <c r="Z94" s="44">
        <v>90</v>
      </c>
    </row>
    <row r="95" spans="1:26">
      <c r="A95" s="27">
        <v>9.35</v>
      </c>
      <c r="B95" s="17" t="s">
        <v>35</v>
      </c>
      <c r="C95" s="14">
        <v>12.3</v>
      </c>
      <c r="D95" s="83"/>
      <c r="E95" s="152">
        <v>10</v>
      </c>
      <c r="F95" s="19">
        <v>56</v>
      </c>
      <c r="G95" s="91"/>
      <c r="H95" s="35">
        <v>47</v>
      </c>
      <c r="I95" s="53">
        <v>111</v>
      </c>
      <c r="J95" s="38">
        <v>251</v>
      </c>
      <c r="K95" s="37"/>
      <c r="L95" s="38">
        <v>27</v>
      </c>
      <c r="M95" s="44">
        <v>91</v>
      </c>
      <c r="N95" s="10"/>
      <c r="O95" s="27">
        <v>10.41</v>
      </c>
      <c r="P95" s="84" t="s">
        <v>26</v>
      </c>
      <c r="Q95" s="130">
        <v>13</v>
      </c>
      <c r="R95" s="36"/>
      <c r="S95" s="152">
        <v>10</v>
      </c>
      <c r="T95" s="128">
        <v>49.5</v>
      </c>
      <c r="U95" s="157">
        <v>82</v>
      </c>
      <c r="V95" s="35">
        <v>47</v>
      </c>
      <c r="W95" s="34">
        <v>221</v>
      </c>
      <c r="X95" s="37"/>
      <c r="Y95" s="38">
        <v>32</v>
      </c>
      <c r="Z95" s="44">
        <v>91</v>
      </c>
    </row>
    <row r="96" spans="1:26">
      <c r="A96" s="28">
        <v>9.41</v>
      </c>
      <c r="B96" s="16" t="s">
        <v>73</v>
      </c>
      <c r="C96" s="1">
        <v>12.5</v>
      </c>
      <c r="D96" s="19"/>
      <c r="E96" s="152">
        <v>9</v>
      </c>
      <c r="F96" s="83">
        <v>57</v>
      </c>
      <c r="G96" s="162">
        <v>34</v>
      </c>
      <c r="H96" s="37"/>
      <c r="I96" s="53">
        <v>112</v>
      </c>
      <c r="J96" s="38">
        <v>252</v>
      </c>
      <c r="K96" s="51">
        <v>76</v>
      </c>
      <c r="L96" s="37"/>
      <c r="M96" s="44">
        <v>92</v>
      </c>
      <c r="N96" s="10"/>
      <c r="O96" s="28">
        <v>10.51</v>
      </c>
      <c r="P96" s="85" t="s">
        <v>83</v>
      </c>
      <c r="Q96" s="132">
        <v>13.1</v>
      </c>
      <c r="R96" s="35"/>
      <c r="S96" s="152">
        <v>9</v>
      </c>
      <c r="T96" s="128">
        <v>50</v>
      </c>
      <c r="U96" s="157">
        <v>84</v>
      </c>
      <c r="V96" s="37"/>
      <c r="W96" s="34">
        <v>222</v>
      </c>
      <c r="X96" s="51">
        <v>71</v>
      </c>
      <c r="Y96" s="31"/>
      <c r="Z96" s="44">
        <v>92</v>
      </c>
    </row>
    <row r="97" spans="1:26">
      <c r="A97" s="28">
        <v>9.48</v>
      </c>
      <c r="B97" s="16" t="s">
        <v>74</v>
      </c>
      <c r="C97" s="14">
        <v>12.9</v>
      </c>
      <c r="D97" s="83"/>
      <c r="E97" s="152">
        <v>8</v>
      </c>
      <c r="F97" s="83">
        <v>58</v>
      </c>
      <c r="G97" s="91"/>
      <c r="H97" s="37"/>
      <c r="I97" s="53">
        <v>113</v>
      </c>
      <c r="J97" s="38">
        <v>253</v>
      </c>
      <c r="K97" s="37"/>
      <c r="L97" s="37"/>
      <c r="M97" s="44">
        <v>93</v>
      </c>
      <c r="N97" s="10"/>
      <c r="O97" s="28">
        <v>11.01</v>
      </c>
      <c r="P97" s="85" t="s">
        <v>78</v>
      </c>
      <c r="Q97" s="132">
        <v>13.3</v>
      </c>
      <c r="R97" s="35"/>
      <c r="S97" s="152">
        <v>8</v>
      </c>
      <c r="T97" s="128">
        <v>50.5</v>
      </c>
      <c r="U97" s="157">
        <v>86</v>
      </c>
      <c r="V97" s="37"/>
      <c r="W97" s="34">
        <v>223</v>
      </c>
      <c r="X97" s="37"/>
      <c r="Y97" s="31"/>
      <c r="Z97" s="44">
        <v>93</v>
      </c>
    </row>
    <row r="98" spans="1:26">
      <c r="A98" s="28">
        <v>9.5500000000000007</v>
      </c>
      <c r="B98" s="16" t="s">
        <v>49</v>
      </c>
      <c r="C98" s="14">
        <v>13</v>
      </c>
      <c r="D98" s="83"/>
      <c r="E98" s="152">
        <v>7</v>
      </c>
      <c r="F98" s="83">
        <v>59</v>
      </c>
      <c r="G98" s="162">
        <v>35</v>
      </c>
      <c r="H98" s="35">
        <v>48</v>
      </c>
      <c r="I98" s="53">
        <v>114</v>
      </c>
      <c r="J98" s="38">
        <v>254</v>
      </c>
      <c r="K98" s="51">
        <v>77</v>
      </c>
      <c r="L98" s="38">
        <v>28</v>
      </c>
      <c r="M98" s="44">
        <v>94</v>
      </c>
      <c r="N98" s="10"/>
      <c r="O98" s="28">
        <v>11.11</v>
      </c>
      <c r="P98" s="85" t="s">
        <v>84</v>
      </c>
      <c r="Q98" s="132">
        <v>13.5</v>
      </c>
      <c r="R98" s="35"/>
      <c r="S98" s="152">
        <v>7</v>
      </c>
      <c r="T98" s="128">
        <v>51</v>
      </c>
      <c r="U98" s="157">
        <v>88</v>
      </c>
      <c r="V98" s="35">
        <v>48</v>
      </c>
      <c r="W98" s="34">
        <v>224</v>
      </c>
      <c r="X98" s="51">
        <v>72</v>
      </c>
      <c r="Y98" s="38">
        <v>33</v>
      </c>
      <c r="Z98" s="44">
        <v>94</v>
      </c>
    </row>
    <row r="99" spans="1:26">
      <c r="A99" s="28">
        <v>10.029999999999999</v>
      </c>
      <c r="B99" s="16" t="s">
        <v>65</v>
      </c>
      <c r="C99" s="14">
        <v>13.1</v>
      </c>
      <c r="D99" s="83"/>
      <c r="E99" s="152">
        <v>6</v>
      </c>
      <c r="F99" s="83">
        <v>60</v>
      </c>
      <c r="G99" s="91"/>
      <c r="H99" s="37"/>
      <c r="I99" s="53">
        <v>115</v>
      </c>
      <c r="J99" s="38">
        <v>255</v>
      </c>
      <c r="K99" s="37"/>
      <c r="L99" s="37"/>
      <c r="M99" s="44">
        <v>95</v>
      </c>
      <c r="N99" s="10"/>
      <c r="O99" s="28">
        <v>11.21</v>
      </c>
      <c r="P99" s="85" t="s">
        <v>28</v>
      </c>
      <c r="Q99" s="132">
        <v>13.7</v>
      </c>
      <c r="R99" s="35"/>
      <c r="S99" s="152">
        <v>6</v>
      </c>
      <c r="T99" s="128">
        <v>51.5</v>
      </c>
      <c r="U99" s="157">
        <v>90</v>
      </c>
      <c r="V99" s="37"/>
      <c r="W99" s="34">
        <v>225</v>
      </c>
      <c r="X99" s="37"/>
      <c r="Y99" s="31"/>
      <c r="Z99" s="44">
        <v>95</v>
      </c>
    </row>
    <row r="100" spans="1:26">
      <c r="A100" s="28">
        <v>10.11</v>
      </c>
      <c r="B100" s="16" t="s">
        <v>75</v>
      </c>
      <c r="C100" s="14">
        <v>13.3</v>
      </c>
      <c r="D100" s="83"/>
      <c r="E100" s="152">
        <v>5</v>
      </c>
      <c r="F100" s="83">
        <v>61</v>
      </c>
      <c r="G100" s="162">
        <v>36</v>
      </c>
      <c r="H100" s="37"/>
      <c r="I100" s="53">
        <v>116</v>
      </c>
      <c r="J100" s="38">
        <v>256</v>
      </c>
      <c r="K100" s="51">
        <v>78</v>
      </c>
      <c r="L100" s="37"/>
      <c r="M100" s="44">
        <v>96</v>
      </c>
      <c r="N100" s="10"/>
      <c r="O100" s="28">
        <v>11.31</v>
      </c>
      <c r="P100" s="85" t="s">
        <v>85</v>
      </c>
      <c r="Q100" s="132">
        <v>13.9</v>
      </c>
      <c r="R100" s="35"/>
      <c r="S100" s="152">
        <v>5</v>
      </c>
      <c r="T100" s="128">
        <v>52</v>
      </c>
      <c r="U100" s="157">
        <v>92</v>
      </c>
      <c r="V100" s="37"/>
      <c r="W100" s="34">
        <v>226</v>
      </c>
      <c r="X100" s="51">
        <v>73</v>
      </c>
      <c r="Y100" s="31"/>
      <c r="Z100" s="44">
        <v>96</v>
      </c>
    </row>
    <row r="101" spans="1:26">
      <c r="A101" s="28">
        <v>10.210000000000001</v>
      </c>
      <c r="B101" s="16" t="s">
        <v>52</v>
      </c>
      <c r="C101" s="14">
        <v>13.6</v>
      </c>
      <c r="D101" s="83"/>
      <c r="E101" s="152">
        <v>4</v>
      </c>
      <c r="F101" s="83">
        <v>62</v>
      </c>
      <c r="G101" s="91"/>
      <c r="H101" s="35">
        <v>49</v>
      </c>
      <c r="I101" s="53">
        <v>117</v>
      </c>
      <c r="J101" s="38">
        <v>257</v>
      </c>
      <c r="K101" s="37"/>
      <c r="L101" s="38">
        <v>29</v>
      </c>
      <c r="M101" s="44">
        <v>97</v>
      </c>
      <c r="N101" s="10"/>
      <c r="O101" s="28">
        <v>11.46</v>
      </c>
      <c r="P101" s="85" t="s">
        <v>86</v>
      </c>
      <c r="Q101" s="132">
        <v>14.2</v>
      </c>
      <c r="R101" s="35"/>
      <c r="S101" s="152">
        <v>4</v>
      </c>
      <c r="T101" s="128">
        <v>52.5</v>
      </c>
      <c r="U101" s="157">
        <v>94</v>
      </c>
      <c r="V101" s="35">
        <v>49</v>
      </c>
      <c r="W101" s="34">
        <v>227</v>
      </c>
      <c r="X101" s="37"/>
      <c r="Y101" s="38">
        <v>34</v>
      </c>
      <c r="Z101" s="44">
        <v>97</v>
      </c>
    </row>
    <row r="102" spans="1:26">
      <c r="A102" s="28">
        <v>10.36</v>
      </c>
      <c r="B102" s="16" t="s">
        <v>76</v>
      </c>
      <c r="C102" s="14">
        <v>13.9</v>
      </c>
      <c r="D102" s="83"/>
      <c r="E102" s="152">
        <v>3</v>
      </c>
      <c r="F102" s="83">
        <v>63</v>
      </c>
      <c r="G102" s="162">
        <v>37</v>
      </c>
      <c r="H102" s="37"/>
      <c r="I102" s="53">
        <v>118</v>
      </c>
      <c r="J102" s="38">
        <v>258</v>
      </c>
      <c r="K102" s="51">
        <v>79</v>
      </c>
      <c r="L102" s="37"/>
      <c r="M102" s="44">
        <v>98</v>
      </c>
      <c r="N102" s="10"/>
      <c r="O102" s="28">
        <v>12.01</v>
      </c>
      <c r="P102" s="85" t="s">
        <v>87</v>
      </c>
      <c r="Q102" s="132">
        <v>14.5</v>
      </c>
      <c r="R102" s="35"/>
      <c r="S102" s="152">
        <v>3</v>
      </c>
      <c r="T102" s="128">
        <v>53</v>
      </c>
      <c r="U102" s="157">
        <v>96</v>
      </c>
      <c r="V102" s="37"/>
      <c r="W102" s="34">
        <v>228</v>
      </c>
      <c r="X102" s="51">
        <v>74</v>
      </c>
      <c r="Y102" s="31"/>
      <c r="Z102" s="44">
        <v>98</v>
      </c>
    </row>
    <row r="103" spans="1:26">
      <c r="A103" s="28">
        <v>10.51</v>
      </c>
      <c r="B103" s="16" t="s">
        <v>77</v>
      </c>
      <c r="C103" s="14">
        <v>14.2</v>
      </c>
      <c r="D103" s="83"/>
      <c r="E103" s="152">
        <v>2</v>
      </c>
      <c r="F103" s="83">
        <v>64</v>
      </c>
      <c r="G103" s="91"/>
      <c r="H103" s="37"/>
      <c r="I103" s="53">
        <v>119</v>
      </c>
      <c r="J103" s="38">
        <v>259</v>
      </c>
      <c r="K103" s="37"/>
      <c r="L103" s="37"/>
      <c r="M103" s="44">
        <v>99</v>
      </c>
      <c r="N103" s="10"/>
      <c r="O103" s="28">
        <v>12.21</v>
      </c>
      <c r="P103" s="85" t="s">
        <v>88</v>
      </c>
      <c r="Q103" s="132">
        <v>15.1</v>
      </c>
      <c r="R103" s="35"/>
      <c r="S103" s="152">
        <v>2</v>
      </c>
      <c r="T103" s="128">
        <v>53.5</v>
      </c>
      <c r="U103" s="157">
        <v>98</v>
      </c>
      <c r="V103" s="37"/>
      <c r="W103" s="38">
        <v>229</v>
      </c>
      <c r="X103" s="37"/>
      <c r="Y103" s="31"/>
      <c r="Z103" s="44">
        <v>99</v>
      </c>
    </row>
    <row r="104" spans="1:26" ht="15.75" thickBot="1">
      <c r="A104" s="29">
        <v>11.11</v>
      </c>
      <c r="B104" s="18" t="s">
        <v>78</v>
      </c>
      <c r="C104" s="14">
        <v>14.6</v>
      </c>
      <c r="D104" s="83"/>
      <c r="E104" s="152">
        <v>1</v>
      </c>
      <c r="F104" s="83">
        <v>65</v>
      </c>
      <c r="G104" s="159">
        <v>38</v>
      </c>
      <c r="H104" s="112">
        <v>50</v>
      </c>
      <c r="I104" s="56">
        <v>120</v>
      </c>
      <c r="J104" s="39">
        <v>260</v>
      </c>
      <c r="K104" s="59">
        <v>80</v>
      </c>
      <c r="L104" s="61">
        <v>30</v>
      </c>
      <c r="M104" s="44">
        <v>100</v>
      </c>
      <c r="N104" s="10"/>
      <c r="O104" s="29">
        <v>12.41</v>
      </c>
      <c r="P104" s="86" t="s">
        <v>89</v>
      </c>
      <c r="Q104" s="136">
        <v>15.6</v>
      </c>
      <c r="R104" s="35"/>
      <c r="S104" s="152">
        <v>1</v>
      </c>
      <c r="T104" s="128">
        <v>54</v>
      </c>
      <c r="U104" s="159">
        <v>100</v>
      </c>
      <c r="V104" s="112">
        <v>50</v>
      </c>
      <c r="W104" s="88">
        <v>230</v>
      </c>
      <c r="X104" s="59">
        <v>75</v>
      </c>
      <c r="Y104" s="61">
        <v>35</v>
      </c>
      <c r="Z104" s="44">
        <v>100</v>
      </c>
    </row>
    <row r="105" spans="1:26" ht="15.75" thickBot="1">
      <c r="A105" s="11">
        <v>11.31</v>
      </c>
      <c r="B105" s="80" t="s">
        <v>62</v>
      </c>
      <c r="C105" s="127">
        <v>15.1</v>
      </c>
      <c r="D105" s="121"/>
      <c r="E105" s="153">
        <v>0</v>
      </c>
      <c r="F105" s="121"/>
      <c r="G105" s="164"/>
      <c r="H105" s="13"/>
      <c r="I105" s="13"/>
      <c r="J105" s="13"/>
      <c r="K105" s="13"/>
      <c r="L105" s="13"/>
      <c r="M105" s="46"/>
      <c r="N105" s="10"/>
      <c r="O105" s="11">
        <v>13.01</v>
      </c>
      <c r="P105" s="13" t="s">
        <v>57</v>
      </c>
      <c r="Q105" s="137">
        <v>16.100000000000001</v>
      </c>
      <c r="R105" s="121"/>
      <c r="S105" s="153">
        <v>0</v>
      </c>
      <c r="T105" s="121"/>
      <c r="U105" s="164"/>
      <c r="V105" s="13"/>
      <c r="W105" s="13"/>
      <c r="X105" s="13"/>
      <c r="Y105" s="13"/>
      <c r="Z105" s="46"/>
    </row>
  </sheetData>
  <sortState caseSensitive="1" ref="T5:T104">
    <sortCondition ref="T5:T10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5"/>
  <sheetViews>
    <sheetView topLeftCell="H2" workbookViewId="0">
      <selection activeCell="S17" sqref="S17"/>
    </sheetView>
  </sheetViews>
  <sheetFormatPr defaultRowHeight="15"/>
  <cols>
    <col min="1" max="1" width="11.42578125" customWidth="1" collapsed="1"/>
    <col min="2" max="2" width="13.85546875" customWidth="1" collapsed="1"/>
    <col min="3" max="3" width="10.7109375" customWidth="1" collapsed="1"/>
    <col min="4" max="4" width="5" customWidth="1" collapsed="1"/>
    <col min="6" max="6" width="15.42578125" style="167" customWidth="1" collapsed="1"/>
    <col min="7" max="7" width="11" customWidth="1" collapsed="1"/>
    <col min="9" max="9" width="14.85546875" customWidth="1" collapsed="1"/>
    <col min="10" max="10" width="11.85546875" customWidth="1" collapsed="1"/>
    <col min="15" max="15" width="14" customWidth="1" collapsed="1"/>
    <col min="16" max="16" width="9.140625" customWidth="1" collapsed="1"/>
    <col min="17" max="17" width="3.28515625" customWidth="1" collapsed="1"/>
    <col min="19" max="19" width="14" style="179" customWidth="1" collapsed="1"/>
    <col min="22" max="22" width="15.28515625" customWidth="1" collapsed="1"/>
    <col min="23" max="23" width="13.7109375" customWidth="1" collapsed="1"/>
  </cols>
  <sheetData>
    <row r="1" spans="1:25" ht="15.75" hidden="1" customHeight="1" thickBot="1"/>
    <row r="2" spans="1:25">
      <c r="A2" s="2" t="s">
        <v>95</v>
      </c>
      <c r="B2" s="139" t="s">
        <v>30</v>
      </c>
      <c r="C2" s="138" t="s">
        <v>93</v>
      </c>
      <c r="D2" s="3"/>
      <c r="E2" s="168" t="s">
        <v>0</v>
      </c>
      <c r="F2" s="3" t="s">
        <v>96</v>
      </c>
      <c r="G2" s="138" t="s">
        <v>1</v>
      </c>
      <c r="H2" s="3" t="s">
        <v>42</v>
      </c>
      <c r="I2" s="3" t="s">
        <v>97</v>
      </c>
      <c r="J2" s="3" t="s">
        <v>43</v>
      </c>
      <c r="K2" s="3" t="s">
        <v>44</v>
      </c>
      <c r="L2" s="47" t="s">
        <v>0</v>
      </c>
      <c r="M2" s="4"/>
      <c r="N2" s="2" t="s">
        <v>95</v>
      </c>
      <c r="O2" s="3" t="s">
        <v>30</v>
      </c>
      <c r="P2" s="138" t="s">
        <v>93</v>
      </c>
      <c r="Q2" s="143"/>
      <c r="R2" s="168" t="s">
        <v>0</v>
      </c>
      <c r="S2" s="143" t="s">
        <v>96</v>
      </c>
      <c r="T2" s="138" t="s">
        <v>3</v>
      </c>
      <c r="U2" s="3" t="s">
        <v>42</v>
      </c>
      <c r="V2" s="3" t="s">
        <v>97</v>
      </c>
      <c r="W2" s="3" t="s">
        <v>43</v>
      </c>
      <c r="X2" s="3" t="s">
        <v>44</v>
      </c>
      <c r="Y2" s="47" t="s">
        <v>0</v>
      </c>
    </row>
    <row r="3" spans="1:25">
      <c r="A3" s="5">
        <v>0</v>
      </c>
      <c r="B3" s="6">
        <v>0</v>
      </c>
      <c r="C3" s="6">
        <v>0</v>
      </c>
      <c r="D3" s="6"/>
      <c r="E3" s="169">
        <v>0</v>
      </c>
      <c r="F3" s="128"/>
      <c r="G3" s="154"/>
      <c r="H3" s="7"/>
      <c r="I3" s="7"/>
      <c r="J3" s="7"/>
      <c r="K3" s="7"/>
      <c r="L3" s="48"/>
      <c r="M3" s="4"/>
      <c r="N3" s="5">
        <v>0</v>
      </c>
      <c r="O3" s="6">
        <v>0</v>
      </c>
      <c r="P3" s="6">
        <v>0</v>
      </c>
      <c r="Q3" s="6"/>
      <c r="R3" s="150">
        <v>0</v>
      </c>
      <c r="S3" s="128"/>
      <c r="T3" s="154"/>
      <c r="U3" s="6"/>
      <c r="V3" s="7"/>
      <c r="W3" s="7"/>
      <c r="X3" s="7"/>
      <c r="Y3" s="48"/>
    </row>
    <row r="4" spans="1:25">
      <c r="A4" s="8">
        <v>1</v>
      </c>
      <c r="B4" s="9">
        <v>0.1</v>
      </c>
      <c r="C4" s="9">
        <v>0.1</v>
      </c>
      <c r="D4" s="9"/>
      <c r="E4" s="170">
        <v>100</v>
      </c>
      <c r="F4" s="35">
        <v>0</v>
      </c>
      <c r="G4" s="155">
        <v>0</v>
      </c>
      <c r="H4" s="9">
        <v>0</v>
      </c>
      <c r="I4" s="9">
        <v>0</v>
      </c>
      <c r="J4" s="9">
        <v>0</v>
      </c>
      <c r="K4" s="9">
        <v>-40</v>
      </c>
      <c r="L4" s="49">
        <v>0</v>
      </c>
      <c r="M4" s="4"/>
      <c r="N4" s="8">
        <v>1</v>
      </c>
      <c r="O4" s="9">
        <v>0.1</v>
      </c>
      <c r="P4" s="9">
        <v>0.1</v>
      </c>
      <c r="Q4" s="9"/>
      <c r="R4" s="151">
        <v>100</v>
      </c>
      <c r="S4" s="128">
        <v>0</v>
      </c>
      <c r="T4" s="155">
        <v>0</v>
      </c>
      <c r="U4" s="9">
        <v>0</v>
      </c>
      <c r="V4" s="9">
        <v>0</v>
      </c>
      <c r="W4" s="9">
        <v>0</v>
      </c>
      <c r="X4" s="9">
        <v>-40</v>
      </c>
      <c r="Y4" s="49">
        <v>0</v>
      </c>
    </row>
    <row r="5" spans="1:25">
      <c r="A5" s="40">
        <v>6</v>
      </c>
      <c r="B5" s="15">
        <v>26.6</v>
      </c>
      <c r="C5" s="15">
        <v>7</v>
      </c>
      <c r="D5" s="41"/>
      <c r="E5" s="170">
        <v>100</v>
      </c>
      <c r="F5" s="35">
        <v>10.9</v>
      </c>
      <c r="G5" s="173">
        <v>1</v>
      </c>
      <c r="H5" s="111">
        <v>1</v>
      </c>
      <c r="I5" s="63">
        <v>70</v>
      </c>
      <c r="J5" s="64">
        <v>3</v>
      </c>
      <c r="K5" s="65">
        <v>-10</v>
      </c>
      <c r="L5" s="76">
        <v>1</v>
      </c>
      <c r="M5" s="4"/>
      <c r="N5" s="27">
        <v>6.5</v>
      </c>
      <c r="O5" s="19">
        <v>29</v>
      </c>
      <c r="P5" s="130">
        <v>7.8</v>
      </c>
      <c r="Q5" s="36"/>
      <c r="R5" s="151">
        <v>100</v>
      </c>
      <c r="S5" s="35">
        <v>2.9</v>
      </c>
      <c r="T5" s="177"/>
      <c r="U5" s="35">
        <v>1</v>
      </c>
      <c r="V5" s="34">
        <v>60</v>
      </c>
      <c r="W5" s="92">
        <v>2</v>
      </c>
      <c r="X5" s="74">
        <v>-5</v>
      </c>
      <c r="Y5" s="76">
        <v>1</v>
      </c>
    </row>
    <row r="6" spans="1:25">
      <c r="A6" s="28">
        <v>6.01</v>
      </c>
      <c r="B6" s="14">
        <v>26.7</v>
      </c>
      <c r="C6" s="123"/>
      <c r="D6" s="35"/>
      <c r="E6" s="170">
        <v>99</v>
      </c>
      <c r="F6" s="111">
        <v>11.9</v>
      </c>
      <c r="G6" s="156"/>
      <c r="H6" s="35">
        <v>2</v>
      </c>
      <c r="I6" s="38">
        <v>76</v>
      </c>
      <c r="J6" s="51">
        <v>6</v>
      </c>
      <c r="K6" s="35">
        <v>-9</v>
      </c>
      <c r="L6" s="76">
        <v>2</v>
      </c>
      <c r="M6" s="4"/>
      <c r="N6" s="28">
        <v>6.51</v>
      </c>
      <c r="O6" s="14">
        <v>29.1</v>
      </c>
      <c r="P6" s="144"/>
      <c r="Q6" s="35"/>
      <c r="R6" s="151">
        <v>99</v>
      </c>
      <c r="S6" s="35">
        <v>3.9</v>
      </c>
      <c r="T6" s="165">
        <v>1</v>
      </c>
      <c r="U6" s="35">
        <v>2</v>
      </c>
      <c r="V6" s="69">
        <v>66</v>
      </c>
      <c r="W6" s="89">
        <v>4</v>
      </c>
      <c r="X6" s="100">
        <v>-4</v>
      </c>
      <c r="Y6" s="76">
        <v>2</v>
      </c>
    </row>
    <row r="7" spans="1:25">
      <c r="A7" s="28">
        <v>6.03</v>
      </c>
      <c r="B7" s="14">
        <v>26.9</v>
      </c>
      <c r="C7" s="123"/>
      <c r="D7" s="35"/>
      <c r="E7" s="170">
        <v>98</v>
      </c>
      <c r="F7" s="35">
        <v>12.9</v>
      </c>
      <c r="G7" s="156"/>
      <c r="H7" s="35">
        <v>3</v>
      </c>
      <c r="I7" s="38">
        <v>81</v>
      </c>
      <c r="J7" s="51">
        <v>9</v>
      </c>
      <c r="K7" s="37"/>
      <c r="L7" s="76">
        <v>3</v>
      </c>
      <c r="M7" s="4"/>
      <c r="N7" s="28">
        <v>6.53</v>
      </c>
      <c r="O7" s="14">
        <v>29.3</v>
      </c>
      <c r="P7" s="144"/>
      <c r="Q7" s="35"/>
      <c r="R7" s="151">
        <v>98</v>
      </c>
      <c r="S7" s="35">
        <v>4.9000000000000004</v>
      </c>
      <c r="T7" s="177"/>
      <c r="U7" s="35">
        <v>3</v>
      </c>
      <c r="V7" s="34">
        <v>71</v>
      </c>
      <c r="W7" s="89">
        <v>6</v>
      </c>
      <c r="X7" s="31"/>
      <c r="Y7" s="76">
        <v>3</v>
      </c>
    </row>
    <row r="8" spans="1:25">
      <c r="A8" s="27">
        <v>6.05</v>
      </c>
      <c r="B8" s="14">
        <v>27.1</v>
      </c>
      <c r="C8" s="14">
        <v>7.1</v>
      </c>
      <c r="D8" s="35"/>
      <c r="E8" s="170">
        <v>97</v>
      </c>
      <c r="F8" s="35">
        <v>13.9</v>
      </c>
      <c r="G8" s="157">
        <v>2</v>
      </c>
      <c r="H8" s="35">
        <v>4</v>
      </c>
      <c r="I8" s="38">
        <v>86</v>
      </c>
      <c r="J8" s="51">
        <v>12</v>
      </c>
      <c r="K8" s="35">
        <v>-8</v>
      </c>
      <c r="L8" s="76">
        <v>4</v>
      </c>
      <c r="M8" s="4"/>
      <c r="N8" s="28">
        <v>6.55</v>
      </c>
      <c r="O8" s="14">
        <v>29.5</v>
      </c>
      <c r="P8" s="132">
        <v>7.9</v>
      </c>
      <c r="Q8" s="35"/>
      <c r="R8" s="151">
        <v>97</v>
      </c>
      <c r="S8" s="35">
        <v>5.7</v>
      </c>
      <c r="T8" s="165">
        <v>2</v>
      </c>
      <c r="U8" s="35">
        <v>4</v>
      </c>
      <c r="V8" s="34">
        <v>76</v>
      </c>
      <c r="W8" s="89">
        <v>8</v>
      </c>
      <c r="X8" s="74">
        <v>-3</v>
      </c>
      <c r="Y8" s="76">
        <v>4</v>
      </c>
    </row>
    <row r="9" spans="1:25">
      <c r="A9" s="28">
        <v>6.07</v>
      </c>
      <c r="B9" s="14">
        <v>27.3</v>
      </c>
      <c r="C9" s="123"/>
      <c r="D9" s="35"/>
      <c r="E9" s="170">
        <v>96</v>
      </c>
      <c r="F9" s="35">
        <v>14.9</v>
      </c>
      <c r="G9" s="156"/>
      <c r="H9" s="35">
        <v>5</v>
      </c>
      <c r="I9" s="38">
        <v>90</v>
      </c>
      <c r="J9" s="51">
        <v>15</v>
      </c>
      <c r="K9" s="37"/>
      <c r="L9" s="76">
        <v>5</v>
      </c>
      <c r="M9" s="4"/>
      <c r="N9" s="28">
        <v>6.57</v>
      </c>
      <c r="O9" s="14">
        <v>29.7</v>
      </c>
      <c r="P9" s="144"/>
      <c r="Q9" s="35"/>
      <c r="R9" s="151">
        <v>96</v>
      </c>
      <c r="S9" s="35">
        <v>6.4</v>
      </c>
      <c r="T9" s="177"/>
      <c r="U9" s="35">
        <v>5</v>
      </c>
      <c r="V9" s="34">
        <v>80</v>
      </c>
      <c r="W9" s="89">
        <v>10</v>
      </c>
      <c r="X9" s="31"/>
      <c r="Y9" s="76">
        <v>5</v>
      </c>
    </row>
    <row r="10" spans="1:25">
      <c r="A10" s="28">
        <v>6.09</v>
      </c>
      <c r="B10" s="14">
        <v>27.5</v>
      </c>
      <c r="C10" s="123"/>
      <c r="D10" s="35"/>
      <c r="E10" s="170">
        <v>95</v>
      </c>
      <c r="F10" s="35">
        <v>15.9</v>
      </c>
      <c r="G10" s="156"/>
      <c r="H10" s="35">
        <v>6</v>
      </c>
      <c r="I10" s="21">
        <v>94</v>
      </c>
      <c r="J10" s="51">
        <v>18</v>
      </c>
      <c r="K10" s="35">
        <v>-7</v>
      </c>
      <c r="L10" s="76">
        <v>6</v>
      </c>
      <c r="M10" s="4"/>
      <c r="N10" s="28">
        <v>6.59</v>
      </c>
      <c r="O10" s="14">
        <v>29.9</v>
      </c>
      <c r="P10" s="144"/>
      <c r="Q10" s="35"/>
      <c r="R10" s="151">
        <v>95</v>
      </c>
      <c r="S10" s="35">
        <v>7.1</v>
      </c>
      <c r="T10" s="165">
        <v>3</v>
      </c>
      <c r="U10" s="35">
        <v>6</v>
      </c>
      <c r="V10" s="34">
        <v>84</v>
      </c>
      <c r="W10" s="89">
        <v>12</v>
      </c>
      <c r="X10" s="100">
        <v>-2</v>
      </c>
      <c r="Y10" s="76">
        <v>6</v>
      </c>
    </row>
    <row r="11" spans="1:25">
      <c r="A11" s="27">
        <v>6.11</v>
      </c>
      <c r="B11" s="14">
        <v>27.7</v>
      </c>
      <c r="C11" s="14">
        <v>7.2</v>
      </c>
      <c r="D11" s="35"/>
      <c r="E11" s="170">
        <v>94</v>
      </c>
      <c r="F11" s="35">
        <v>16.899999999999999</v>
      </c>
      <c r="G11" s="157">
        <v>3</v>
      </c>
      <c r="H11" s="35">
        <v>7</v>
      </c>
      <c r="I11" s="38">
        <v>98</v>
      </c>
      <c r="J11" s="51">
        <v>20</v>
      </c>
      <c r="K11" s="62"/>
      <c r="L11" s="76">
        <v>7</v>
      </c>
      <c r="M11" s="4"/>
      <c r="N11" s="28">
        <v>7.01</v>
      </c>
      <c r="O11" s="14">
        <v>30.1</v>
      </c>
      <c r="P11" s="132">
        <v>8</v>
      </c>
      <c r="Q11" s="35"/>
      <c r="R11" s="151">
        <v>94</v>
      </c>
      <c r="S11" s="35">
        <v>7.8</v>
      </c>
      <c r="T11" s="177"/>
      <c r="U11" s="35">
        <v>7</v>
      </c>
      <c r="V11" s="34">
        <v>88</v>
      </c>
      <c r="W11" s="89">
        <v>14</v>
      </c>
      <c r="X11" s="103"/>
      <c r="Y11" s="76">
        <v>7</v>
      </c>
    </row>
    <row r="12" spans="1:25">
      <c r="A12" s="28">
        <v>6.13</v>
      </c>
      <c r="B12" s="14">
        <v>27.9</v>
      </c>
      <c r="C12" s="123"/>
      <c r="D12" s="35"/>
      <c r="E12" s="170">
        <v>93</v>
      </c>
      <c r="F12" s="35">
        <v>17.899999999999999</v>
      </c>
      <c r="G12" s="156"/>
      <c r="H12" s="35">
        <v>8</v>
      </c>
      <c r="I12" s="38">
        <v>102</v>
      </c>
      <c r="J12" s="51">
        <v>22</v>
      </c>
      <c r="K12" s="35">
        <v>-6</v>
      </c>
      <c r="L12" s="76">
        <v>8</v>
      </c>
      <c r="M12" s="4"/>
      <c r="N12" s="28">
        <v>7.03</v>
      </c>
      <c r="O12" s="14">
        <v>30.3</v>
      </c>
      <c r="P12" s="144"/>
      <c r="Q12" s="35"/>
      <c r="R12" s="151">
        <v>93</v>
      </c>
      <c r="S12" s="35">
        <v>8.5</v>
      </c>
      <c r="T12" s="165">
        <v>4</v>
      </c>
      <c r="U12" s="35">
        <v>8</v>
      </c>
      <c r="V12" s="34">
        <v>92</v>
      </c>
      <c r="W12" s="89">
        <v>16</v>
      </c>
      <c r="X12" s="100">
        <v>-1</v>
      </c>
      <c r="Y12" s="76">
        <v>8</v>
      </c>
    </row>
    <row r="13" spans="1:25">
      <c r="A13" s="28">
        <v>6.15</v>
      </c>
      <c r="B13" s="14">
        <v>28.1</v>
      </c>
      <c r="C13" s="123"/>
      <c r="D13" s="35"/>
      <c r="E13" s="170">
        <v>92</v>
      </c>
      <c r="F13" s="35">
        <v>18.899999999999999</v>
      </c>
      <c r="G13" s="156"/>
      <c r="H13" s="35">
        <v>9</v>
      </c>
      <c r="I13" s="38">
        <v>106</v>
      </c>
      <c r="J13" s="51">
        <v>24</v>
      </c>
      <c r="K13" s="37"/>
      <c r="L13" s="76">
        <v>9</v>
      </c>
      <c r="M13" s="4"/>
      <c r="N13" s="28">
        <v>7.05</v>
      </c>
      <c r="O13" s="14">
        <v>30.5</v>
      </c>
      <c r="P13" s="144"/>
      <c r="Q13" s="35"/>
      <c r="R13" s="151">
        <v>92</v>
      </c>
      <c r="S13" s="35">
        <v>9.1999999999999993</v>
      </c>
      <c r="T13" s="177"/>
      <c r="U13" s="35">
        <v>9</v>
      </c>
      <c r="V13" s="34">
        <v>96</v>
      </c>
      <c r="W13" s="89">
        <v>18</v>
      </c>
      <c r="X13" s="31"/>
      <c r="Y13" s="76">
        <v>9</v>
      </c>
    </row>
    <row r="14" spans="1:25">
      <c r="A14" s="27">
        <v>6.17</v>
      </c>
      <c r="B14" s="14">
        <v>28.3</v>
      </c>
      <c r="C14" s="14">
        <v>7.3</v>
      </c>
      <c r="D14" s="35"/>
      <c r="E14" s="170">
        <v>91</v>
      </c>
      <c r="F14" s="36">
        <v>19.899999999999999</v>
      </c>
      <c r="G14" s="159">
        <v>4</v>
      </c>
      <c r="H14" s="36">
        <v>10</v>
      </c>
      <c r="I14" s="39">
        <v>110</v>
      </c>
      <c r="J14" s="58">
        <v>26</v>
      </c>
      <c r="K14" s="66">
        <v>-5</v>
      </c>
      <c r="L14" s="76">
        <v>10</v>
      </c>
      <c r="M14" s="4"/>
      <c r="N14" s="28">
        <v>7.07</v>
      </c>
      <c r="O14" s="14">
        <v>30.7</v>
      </c>
      <c r="P14" s="132">
        <v>8.1</v>
      </c>
      <c r="Q14" s="35"/>
      <c r="R14" s="151">
        <v>91</v>
      </c>
      <c r="S14" s="36">
        <v>9.9</v>
      </c>
      <c r="T14" s="166">
        <v>5</v>
      </c>
      <c r="U14" s="36">
        <v>10</v>
      </c>
      <c r="V14" s="108">
        <v>100</v>
      </c>
      <c r="W14" s="90">
        <v>20</v>
      </c>
      <c r="X14" s="104">
        <v>0</v>
      </c>
      <c r="Y14" s="76">
        <v>10</v>
      </c>
    </row>
    <row r="15" spans="1:25">
      <c r="A15" s="28">
        <v>6.19</v>
      </c>
      <c r="B15" s="1">
        <v>28.5</v>
      </c>
      <c r="C15" s="124"/>
      <c r="D15" s="36"/>
      <c r="E15" s="170">
        <v>90</v>
      </c>
      <c r="F15" s="35">
        <v>20.9</v>
      </c>
      <c r="G15" s="156"/>
      <c r="H15" s="37"/>
      <c r="I15" s="38">
        <v>114</v>
      </c>
      <c r="J15" s="51">
        <v>28</v>
      </c>
      <c r="K15" s="37"/>
      <c r="L15" s="76">
        <v>11</v>
      </c>
      <c r="M15" s="4"/>
      <c r="N15" s="28">
        <v>7.09</v>
      </c>
      <c r="O15" s="1">
        <v>30.9</v>
      </c>
      <c r="P15" s="145"/>
      <c r="Q15" s="36"/>
      <c r="R15" s="151">
        <v>90</v>
      </c>
      <c r="S15" s="35">
        <v>10.6</v>
      </c>
      <c r="T15" s="177"/>
      <c r="U15" s="37"/>
      <c r="V15" s="34">
        <v>103</v>
      </c>
      <c r="W15" s="89">
        <v>22</v>
      </c>
      <c r="X15" s="31"/>
      <c r="Y15" s="76">
        <v>11</v>
      </c>
    </row>
    <row r="16" spans="1:25">
      <c r="A16" s="28">
        <v>6.21</v>
      </c>
      <c r="B16" s="14">
        <v>28.8</v>
      </c>
      <c r="C16" s="123"/>
      <c r="D16" s="35"/>
      <c r="E16" s="170">
        <v>89</v>
      </c>
      <c r="F16" s="35">
        <v>21.9</v>
      </c>
      <c r="G16" s="156"/>
      <c r="H16" s="35">
        <v>11</v>
      </c>
      <c r="I16" s="38">
        <v>118</v>
      </c>
      <c r="J16" s="51">
        <v>30</v>
      </c>
      <c r="K16" s="35">
        <v>-4</v>
      </c>
      <c r="L16" s="76">
        <v>12</v>
      </c>
      <c r="M16" s="4"/>
      <c r="N16" s="28">
        <v>7.11</v>
      </c>
      <c r="O16" s="14">
        <v>31.1</v>
      </c>
      <c r="P16" s="144"/>
      <c r="Q16" s="35"/>
      <c r="R16" s="151">
        <v>89</v>
      </c>
      <c r="S16" s="35">
        <v>11.3</v>
      </c>
      <c r="T16" s="165">
        <v>6</v>
      </c>
      <c r="U16" s="35">
        <v>11</v>
      </c>
      <c r="V16" s="34">
        <v>106</v>
      </c>
      <c r="W16" s="89">
        <v>24</v>
      </c>
      <c r="X16" s="100">
        <v>1</v>
      </c>
      <c r="Y16" s="76">
        <v>12</v>
      </c>
    </row>
    <row r="17" spans="1:25">
      <c r="A17" s="28">
        <v>6.23</v>
      </c>
      <c r="B17" s="14">
        <v>29.1</v>
      </c>
      <c r="C17" s="14">
        <v>7.4</v>
      </c>
      <c r="D17" s="35"/>
      <c r="E17" s="170">
        <v>88</v>
      </c>
      <c r="F17" s="35">
        <v>22.9</v>
      </c>
      <c r="G17" s="157">
        <v>5</v>
      </c>
      <c r="H17" s="37"/>
      <c r="I17" s="38">
        <v>122</v>
      </c>
      <c r="J17" s="51">
        <v>32</v>
      </c>
      <c r="K17" s="62"/>
      <c r="L17" s="76">
        <v>13</v>
      </c>
      <c r="M17" s="4"/>
      <c r="N17" s="28">
        <v>7.13</v>
      </c>
      <c r="O17" s="14">
        <v>31.3</v>
      </c>
      <c r="P17" s="132">
        <v>8.1999999999999993</v>
      </c>
      <c r="Q17" s="35"/>
      <c r="R17" s="151">
        <v>88</v>
      </c>
      <c r="S17" s="35">
        <v>12</v>
      </c>
      <c r="T17" s="177"/>
      <c r="U17" s="37"/>
      <c r="V17" s="34">
        <v>109</v>
      </c>
      <c r="W17" s="89">
        <v>26</v>
      </c>
      <c r="X17" s="105"/>
      <c r="Y17" s="76">
        <v>13</v>
      </c>
    </row>
    <row r="18" spans="1:25">
      <c r="A18" s="28">
        <v>6.25</v>
      </c>
      <c r="B18" s="14">
        <v>29.4</v>
      </c>
      <c r="C18" s="123"/>
      <c r="D18" s="35"/>
      <c r="E18" s="170">
        <v>87</v>
      </c>
      <c r="F18" s="35">
        <v>23.9</v>
      </c>
      <c r="G18" s="156"/>
      <c r="H18" s="35">
        <v>12</v>
      </c>
      <c r="I18" s="38">
        <v>126</v>
      </c>
      <c r="J18" s="51">
        <v>34</v>
      </c>
      <c r="K18" s="35">
        <v>-3</v>
      </c>
      <c r="L18" s="76">
        <v>14</v>
      </c>
      <c r="M18" s="4"/>
      <c r="N18" s="28">
        <v>7.15</v>
      </c>
      <c r="O18" s="14">
        <v>31.4</v>
      </c>
      <c r="P18" s="144"/>
      <c r="Q18" s="35"/>
      <c r="R18" s="151">
        <v>87</v>
      </c>
      <c r="S18" s="35">
        <v>12.7</v>
      </c>
      <c r="T18" s="165">
        <v>7</v>
      </c>
      <c r="U18" s="35">
        <v>12</v>
      </c>
      <c r="V18" s="34">
        <v>112</v>
      </c>
      <c r="W18" s="89">
        <v>28</v>
      </c>
      <c r="X18" s="100">
        <v>2</v>
      </c>
      <c r="Y18" s="76">
        <v>14</v>
      </c>
    </row>
    <row r="19" spans="1:25">
      <c r="A19" s="28">
        <v>6.27</v>
      </c>
      <c r="B19" s="14">
        <v>29.7</v>
      </c>
      <c r="C19" s="123"/>
      <c r="D19" s="35"/>
      <c r="E19" s="170">
        <v>86</v>
      </c>
      <c r="F19" s="35">
        <v>24.9</v>
      </c>
      <c r="G19" s="156"/>
      <c r="H19" s="37"/>
      <c r="I19" s="38">
        <v>130</v>
      </c>
      <c r="J19" s="51">
        <v>35</v>
      </c>
      <c r="K19" s="37"/>
      <c r="L19" s="76">
        <v>15</v>
      </c>
      <c r="M19" s="4"/>
      <c r="N19" s="28">
        <v>7.17</v>
      </c>
      <c r="O19" s="14">
        <v>31.7</v>
      </c>
      <c r="P19" s="144"/>
      <c r="Q19" s="35"/>
      <c r="R19" s="151">
        <v>86</v>
      </c>
      <c r="S19" s="35">
        <v>13.4</v>
      </c>
      <c r="T19" s="177"/>
      <c r="U19" s="37"/>
      <c r="V19" s="34">
        <v>115</v>
      </c>
      <c r="W19" s="89">
        <v>30</v>
      </c>
      <c r="X19" s="102"/>
      <c r="Y19" s="76">
        <v>15</v>
      </c>
    </row>
    <row r="20" spans="1:25">
      <c r="A20" s="28">
        <v>6.29</v>
      </c>
      <c r="B20" s="14">
        <v>30</v>
      </c>
      <c r="C20" s="14">
        <v>7.5</v>
      </c>
      <c r="D20" s="35"/>
      <c r="E20" s="170">
        <v>85</v>
      </c>
      <c r="F20" s="35">
        <v>25.9</v>
      </c>
      <c r="G20" s="157">
        <v>6</v>
      </c>
      <c r="H20" s="35">
        <v>13</v>
      </c>
      <c r="I20" s="38">
        <v>134</v>
      </c>
      <c r="J20" s="51">
        <v>36</v>
      </c>
      <c r="K20" s="60">
        <v>-2</v>
      </c>
      <c r="L20" s="76">
        <v>16</v>
      </c>
      <c r="M20" s="4"/>
      <c r="N20" s="28">
        <v>7.19</v>
      </c>
      <c r="O20" s="14">
        <v>32</v>
      </c>
      <c r="P20" s="132">
        <v>8.3000000000000007</v>
      </c>
      <c r="Q20" s="35"/>
      <c r="R20" s="151">
        <v>85</v>
      </c>
      <c r="S20" s="35">
        <v>14.1</v>
      </c>
      <c r="T20" s="165">
        <v>8</v>
      </c>
      <c r="U20" s="35">
        <v>13</v>
      </c>
      <c r="V20" s="34">
        <v>118</v>
      </c>
      <c r="W20" s="89">
        <v>31</v>
      </c>
      <c r="X20" s="74">
        <v>3</v>
      </c>
      <c r="Y20" s="76">
        <v>16</v>
      </c>
    </row>
    <row r="21" spans="1:25">
      <c r="A21" s="28">
        <v>6.31</v>
      </c>
      <c r="B21" s="14">
        <v>30.3</v>
      </c>
      <c r="C21" s="123"/>
      <c r="D21" s="35"/>
      <c r="E21" s="170">
        <v>84</v>
      </c>
      <c r="F21" s="35">
        <v>26.9</v>
      </c>
      <c r="G21" s="156"/>
      <c r="H21" s="37"/>
      <c r="I21" s="38">
        <v>138</v>
      </c>
      <c r="J21" s="51">
        <v>37</v>
      </c>
      <c r="K21" s="37"/>
      <c r="L21" s="76">
        <v>17</v>
      </c>
      <c r="M21" s="4"/>
      <c r="N21" s="28">
        <v>7.21</v>
      </c>
      <c r="O21" s="14">
        <v>32.299999999999997</v>
      </c>
      <c r="P21" s="144"/>
      <c r="Q21" s="35"/>
      <c r="R21" s="151">
        <v>84</v>
      </c>
      <c r="S21" s="35">
        <v>14.8</v>
      </c>
      <c r="T21" s="177"/>
      <c r="U21" s="37"/>
      <c r="V21" s="34">
        <v>121</v>
      </c>
      <c r="W21" s="89">
        <v>32</v>
      </c>
      <c r="X21" s="31"/>
      <c r="Y21" s="76">
        <v>17</v>
      </c>
    </row>
    <row r="22" spans="1:25">
      <c r="A22" s="28">
        <v>6.33</v>
      </c>
      <c r="B22" s="14">
        <v>30.6</v>
      </c>
      <c r="C22" s="123"/>
      <c r="D22" s="35"/>
      <c r="E22" s="170">
        <v>83</v>
      </c>
      <c r="F22" s="35">
        <v>27.9</v>
      </c>
      <c r="G22" s="156"/>
      <c r="H22" s="35">
        <v>14</v>
      </c>
      <c r="I22" s="38">
        <v>142</v>
      </c>
      <c r="J22" s="51">
        <v>38</v>
      </c>
      <c r="K22" s="35">
        <v>-1</v>
      </c>
      <c r="L22" s="76">
        <v>18</v>
      </c>
      <c r="M22" s="4"/>
      <c r="N22" s="28">
        <v>7.23</v>
      </c>
      <c r="O22" s="14">
        <v>32.6</v>
      </c>
      <c r="P22" s="144"/>
      <c r="Q22" s="35"/>
      <c r="R22" s="151">
        <v>83</v>
      </c>
      <c r="S22" s="35">
        <v>15.5</v>
      </c>
      <c r="T22" s="165">
        <v>9</v>
      </c>
      <c r="U22" s="35">
        <v>14</v>
      </c>
      <c r="V22" s="34">
        <v>124</v>
      </c>
      <c r="W22" s="89">
        <v>33</v>
      </c>
      <c r="X22" s="100">
        <v>4</v>
      </c>
      <c r="Y22" s="76">
        <v>18</v>
      </c>
    </row>
    <row r="23" spans="1:25">
      <c r="A23" s="28">
        <v>6.35</v>
      </c>
      <c r="B23" s="14">
        <v>30.9</v>
      </c>
      <c r="C23" s="14">
        <v>7.6</v>
      </c>
      <c r="D23" s="35"/>
      <c r="E23" s="170">
        <v>82</v>
      </c>
      <c r="F23" s="35">
        <v>28.9</v>
      </c>
      <c r="G23" s="157">
        <v>7</v>
      </c>
      <c r="H23" s="37"/>
      <c r="I23" s="38">
        <v>146</v>
      </c>
      <c r="J23" s="51">
        <v>39</v>
      </c>
      <c r="K23" s="62"/>
      <c r="L23" s="76">
        <v>19</v>
      </c>
      <c r="M23" s="4"/>
      <c r="N23" s="28">
        <v>7.25</v>
      </c>
      <c r="O23" s="14">
        <v>32.9</v>
      </c>
      <c r="P23" s="132">
        <v>8.4</v>
      </c>
      <c r="Q23" s="35"/>
      <c r="R23" s="151">
        <v>82</v>
      </c>
      <c r="S23" s="35">
        <v>16.2</v>
      </c>
      <c r="T23" s="177"/>
      <c r="U23" s="37"/>
      <c r="V23" s="34">
        <v>127</v>
      </c>
      <c r="W23" s="89">
        <v>34</v>
      </c>
      <c r="X23" s="103"/>
      <c r="Y23" s="76">
        <v>19</v>
      </c>
    </row>
    <row r="24" spans="1:25">
      <c r="A24" s="28">
        <v>6.37</v>
      </c>
      <c r="B24" s="14">
        <v>31.3</v>
      </c>
      <c r="C24" s="123"/>
      <c r="D24" s="35"/>
      <c r="E24" s="170">
        <v>81</v>
      </c>
      <c r="F24" s="36">
        <v>29.7</v>
      </c>
      <c r="G24" s="158"/>
      <c r="H24" s="36">
        <v>15</v>
      </c>
      <c r="I24" s="22">
        <v>150</v>
      </c>
      <c r="J24" s="58">
        <v>40</v>
      </c>
      <c r="K24" s="36">
        <v>0</v>
      </c>
      <c r="L24" s="76">
        <v>20</v>
      </c>
      <c r="M24" s="4"/>
      <c r="N24" s="28">
        <v>7.27</v>
      </c>
      <c r="O24" s="14">
        <v>33.299999999999997</v>
      </c>
      <c r="P24" s="144"/>
      <c r="Q24" s="35"/>
      <c r="R24" s="151">
        <v>81</v>
      </c>
      <c r="S24" s="36">
        <v>16.899999999999999</v>
      </c>
      <c r="T24" s="166">
        <v>10</v>
      </c>
      <c r="U24" s="36">
        <v>15</v>
      </c>
      <c r="V24" s="33">
        <v>130</v>
      </c>
      <c r="W24" s="89">
        <v>35</v>
      </c>
      <c r="X24" s="101">
        <v>5</v>
      </c>
      <c r="Y24" s="76">
        <v>20</v>
      </c>
    </row>
    <row r="25" spans="1:25">
      <c r="A25" s="28">
        <v>6.39</v>
      </c>
      <c r="B25" s="1">
        <v>31.7</v>
      </c>
      <c r="C25" s="124"/>
      <c r="D25" s="36"/>
      <c r="E25" s="170">
        <v>80</v>
      </c>
      <c r="F25" s="35">
        <v>30.5</v>
      </c>
      <c r="G25" s="156"/>
      <c r="H25" s="37"/>
      <c r="I25" s="38">
        <v>153</v>
      </c>
      <c r="J25" s="51">
        <v>41</v>
      </c>
      <c r="K25" s="37"/>
      <c r="L25" s="76">
        <v>21</v>
      </c>
      <c r="M25" s="4"/>
      <c r="N25" s="27">
        <v>7.29</v>
      </c>
      <c r="O25" s="1">
        <v>33.700000000000003</v>
      </c>
      <c r="P25" s="145"/>
      <c r="Q25" s="36"/>
      <c r="R25" s="151">
        <v>80</v>
      </c>
      <c r="S25" s="35">
        <v>17.5</v>
      </c>
      <c r="T25" s="165">
        <v>11</v>
      </c>
      <c r="U25" s="37"/>
      <c r="V25" s="34">
        <v>133</v>
      </c>
      <c r="W25" s="43"/>
      <c r="X25" s="31"/>
      <c r="Y25" s="76">
        <v>21</v>
      </c>
    </row>
    <row r="26" spans="1:25">
      <c r="A26" s="28">
        <v>6.41</v>
      </c>
      <c r="B26" s="14">
        <v>32.1</v>
      </c>
      <c r="C26" s="14">
        <v>7.7</v>
      </c>
      <c r="D26" s="35"/>
      <c r="E26" s="170">
        <v>79</v>
      </c>
      <c r="F26" s="35">
        <v>31.3</v>
      </c>
      <c r="G26" s="157">
        <v>8</v>
      </c>
      <c r="H26" s="35">
        <v>16</v>
      </c>
      <c r="I26" s="38">
        <v>156</v>
      </c>
      <c r="J26" s="51">
        <v>42</v>
      </c>
      <c r="K26" s="35">
        <v>1</v>
      </c>
      <c r="L26" s="76">
        <v>22</v>
      </c>
      <c r="M26" s="4"/>
      <c r="N26" s="28">
        <v>7.31</v>
      </c>
      <c r="O26" s="14">
        <v>34.1</v>
      </c>
      <c r="P26" s="132">
        <v>8.5</v>
      </c>
      <c r="Q26" s="35"/>
      <c r="R26" s="151">
        <v>79</v>
      </c>
      <c r="S26" s="35">
        <v>18.100000000000001</v>
      </c>
      <c r="T26" s="165">
        <v>12</v>
      </c>
      <c r="U26" s="35">
        <v>16</v>
      </c>
      <c r="V26" s="34">
        <v>136</v>
      </c>
      <c r="W26" s="89">
        <v>36</v>
      </c>
      <c r="X26" s="100">
        <v>6</v>
      </c>
      <c r="Y26" s="76">
        <v>22</v>
      </c>
    </row>
    <row r="27" spans="1:25">
      <c r="A27" s="28">
        <v>6.43</v>
      </c>
      <c r="B27" s="14">
        <v>32.5</v>
      </c>
      <c r="C27" s="123"/>
      <c r="D27" s="35"/>
      <c r="E27" s="170">
        <v>78</v>
      </c>
      <c r="F27" s="35">
        <v>32.1</v>
      </c>
      <c r="G27" s="156"/>
      <c r="H27" s="37"/>
      <c r="I27" s="38">
        <v>159</v>
      </c>
      <c r="J27" s="51">
        <v>43</v>
      </c>
      <c r="K27" s="37"/>
      <c r="L27" s="76">
        <v>23</v>
      </c>
      <c r="M27" s="4"/>
      <c r="N27" s="28">
        <v>7.34</v>
      </c>
      <c r="O27" s="14">
        <v>34.5</v>
      </c>
      <c r="P27" s="144"/>
      <c r="Q27" s="35"/>
      <c r="R27" s="151">
        <v>78</v>
      </c>
      <c r="S27" s="35">
        <v>18.7</v>
      </c>
      <c r="T27" s="165">
        <v>13</v>
      </c>
      <c r="U27" s="37"/>
      <c r="V27" s="34">
        <v>139</v>
      </c>
      <c r="W27" s="43"/>
      <c r="X27" s="31"/>
      <c r="Y27" s="76">
        <v>23</v>
      </c>
    </row>
    <row r="28" spans="1:25">
      <c r="A28" s="28">
        <v>6.45</v>
      </c>
      <c r="B28" s="14">
        <v>32.9</v>
      </c>
      <c r="C28" s="123"/>
      <c r="D28" s="35"/>
      <c r="E28" s="170">
        <v>77</v>
      </c>
      <c r="F28" s="35">
        <v>32.9</v>
      </c>
      <c r="G28" s="156"/>
      <c r="H28" s="35">
        <v>17</v>
      </c>
      <c r="I28" s="38">
        <v>162</v>
      </c>
      <c r="J28" s="51">
        <v>44</v>
      </c>
      <c r="K28" s="35">
        <v>2</v>
      </c>
      <c r="L28" s="76">
        <v>24</v>
      </c>
      <c r="M28" s="4"/>
      <c r="N28" s="27">
        <v>7.37</v>
      </c>
      <c r="O28" s="14">
        <v>34.9</v>
      </c>
      <c r="P28" s="144"/>
      <c r="Q28" s="35"/>
      <c r="R28" s="151">
        <v>77</v>
      </c>
      <c r="S28" s="35">
        <v>19.3</v>
      </c>
      <c r="T28" s="165">
        <v>14</v>
      </c>
      <c r="U28" s="35">
        <v>17</v>
      </c>
      <c r="V28" s="34">
        <v>142</v>
      </c>
      <c r="W28" s="89">
        <v>37</v>
      </c>
      <c r="X28" s="100">
        <v>7</v>
      </c>
      <c r="Y28" s="76">
        <v>24</v>
      </c>
    </row>
    <row r="29" spans="1:25">
      <c r="A29" s="28">
        <v>6.47</v>
      </c>
      <c r="B29" s="14">
        <v>33.299999999999997</v>
      </c>
      <c r="C29" s="14">
        <v>7.8</v>
      </c>
      <c r="D29" s="35"/>
      <c r="E29" s="170">
        <v>76</v>
      </c>
      <c r="F29" s="35">
        <v>33.700000000000003</v>
      </c>
      <c r="G29" s="157">
        <v>9</v>
      </c>
      <c r="H29" s="37"/>
      <c r="I29" s="38">
        <v>165</v>
      </c>
      <c r="J29" s="51">
        <v>45</v>
      </c>
      <c r="K29" s="62"/>
      <c r="L29" s="76">
        <v>25</v>
      </c>
      <c r="M29" s="4"/>
      <c r="N29" s="28">
        <v>7.4</v>
      </c>
      <c r="O29" s="14">
        <v>35.299999999999997</v>
      </c>
      <c r="P29" s="132">
        <v>8.6</v>
      </c>
      <c r="Q29" s="35"/>
      <c r="R29" s="151">
        <v>76</v>
      </c>
      <c r="S29" s="35">
        <v>19.899999999999999</v>
      </c>
      <c r="T29" s="165">
        <v>15</v>
      </c>
      <c r="U29" s="37"/>
      <c r="V29" s="34">
        <v>145</v>
      </c>
      <c r="W29" s="43"/>
      <c r="X29" s="103"/>
      <c r="Y29" s="76">
        <v>25</v>
      </c>
    </row>
    <row r="30" spans="1:25">
      <c r="A30" s="28">
        <v>6.49</v>
      </c>
      <c r="B30" s="14">
        <v>33.700000000000003</v>
      </c>
      <c r="C30" s="123"/>
      <c r="D30" s="35"/>
      <c r="E30" s="170">
        <v>75</v>
      </c>
      <c r="F30" s="35">
        <v>34.5</v>
      </c>
      <c r="G30" s="156"/>
      <c r="H30" s="35">
        <v>18</v>
      </c>
      <c r="I30" s="38">
        <v>168</v>
      </c>
      <c r="J30" s="51">
        <v>46</v>
      </c>
      <c r="K30" s="35">
        <v>3</v>
      </c>
      <c r="L30" s="76">
        <v>26</v>
      </c>
      <c r="M30" s="4"/>
      <c r="N30" s="28">
        <v>7.43</v>
      </c>
      <c r="O30" s="14">
        <v>35.700000000000003</v>
      </c>
      <c r="P30" s="144"/>
      <c r="Q30" s="35"/>
      <c r="R30" s="151">
        <v>75</v>
      </c>
      <c r="S30" s="35">
        <v>20.5</v>
      </c>
      <c r="T30" s="165">
        <v>16</v>
      </c>
      <c r="U30" s="35">
        <v>18</v>
      </c>
      <c r="V30" s="34">
        <v>148</v>
      </c>
      <c r="W30" s="89">
        <v>38</v>
      </c>
      <c r="X30" s="100">
        <v>8</v>
      </c>
      <c r="Y30" s="76">
        <v>26</v>
      </c>
    </row>
    <row r="31" spans="1:25">
      <c r="A31" s="28">
        <v>6.51</v>
      </c>
      <c r="B31" s="14">
        <v>34.1</v>
      </c>
      <c r="C31" s="123"/>
      <c r="D31" s="35"/>
      <c r="E31" s="170">
        <v>74</v>
      </c>
      <c r="F31" s="35">
        <v>35.299999999999997</v>
      </c>
      <c r="G31" s="156"/>
      <c r="H31" s="37"/>
      <c r="I31" s="38">
        <v>171</v>
      </c>
      <c r="J31" s="51">
        <v>47</v>
      </c>
      <c r="K31" s="37"/>
      <c r="L31" s="76">
        <v>27</v>
      </c>
      <c r="M31" s="4"/>
      <c r="N31" s="27">
        <v>7.46</v>
      </c>
      <c r="O31" s="14">
        <v>36.1</v>
      </c>
      <c r="P31" s="144"/>
      <c r="Q31" s="35"/>
      <c r="R31" s="151">
        <v>74</v>
      </c>
      <c r="S31" s="35">
        <v>21.1</v>
      </c>
      <c r="T31" s="165">
        <v>17</v>
      </c>
      <c r="U31" s="37"/>
      <c r="V31" s="34">
        <v>151</v>
      </c>
      <c r="W31" s="37"/>
      <c r="X31" s="31"/>
      <c r="Y31" s="76">
        <v>27</v>
      </c>
    </row>
    <row r="32" spans="1:25">
      <c r="A32" s="28">
        <v>6.53</v>
      </c>
      <c r="B32" s="14">
        <v>34.5</v>
      </c>
      <c r="C32" s="14">
        <v>7.9</v>
      </c>
      <c r="D32" s="35"/>
      <c r="E32" s="170">
        <v>73</v>
      </c>
      <c r="F32" s="35">
        <v>36.1</v>
      </c>
      <c r="G32" s="157">
        <v>10</v>
      </c>
      <c r="H32" s="35">
        <v>19</v>
      </c>
      <c r="I32" s="38">
        <v>174</v>
      </c>
      <c r="J32" s="51">
        <v>48</v>
      </c>
      <c r="K32" s="35">
        <v>4</v>
      </c>
      <c r="L32" s="76">
        <v>28</v>
      </c>
      <c r="M32" s="4"/>
      <c r="N32" s="28">
        <v>7.49</v>
      </c>
      <c r="O32" s="14">
        <v>36.5</v>
      </c>
      <c r="P32" s="132">
        <v>8.6999999999999993</v>
      </c>
      <c r="Q32" s="35"/>
      <c r="R32" s="151">
        <v>73</v>
      </c>
      <c r="S32" s="35">
        <v>21.7</v>
      </c>
      <c r="T32" s="165">
        <v>18</v>
      </c>
      <c r="U32" s="35">
        <v>19</v>
      </c>
      <c r="V32" s="34">
        <v>154</v>
      </c>
      <c r="W32" s="89">
        <v>39</v>
      </c>
      <c r="X32" s="74">
        <v>9</v>
      </c>
      <c r="Y32" s="76">
        <v>28</v>
      </c>
    </row>
    <row r="33" spans="1:25">
      <c r="A33" s="28">
        <v>6.55</v>
      </c>
      <c r="B33" s="14">
        <v>34.9</v>
      </c>
      <c r="C33" s="123"/>
      <c r="D33" s="35"/>
      <c r="E33" s="170">
        <v>72</v>
      </c>
      <c r="F33" s="35">
        <v>36.9</v>
      </c>
      <c r="G33" s="156"/>
      <c r="H33" s="37"/>
      <c r="I33" s="38">
        <v>177</v>
      </c>
      <c r="J33" s="51">
        <v>49</v>
      </c>
      <c r="K33" s="37"/>
      <c r="L33" s="76">
        <v>29</v>
      </c>
      <c r="M33" s="4"/>
      <c r="N33" s="28">
        <v>7.52</v>
      </c>
      <c r="O33" s="14">
        <v>36.9</v>
      </c>
      <c r="P33" s="144"/>
      <c r="Q33" s="35"/>
      <c r="R33" s="151">
        <v>72</v>
      </c>
      <c r="S33" s="35">
        <v>22.3</v>
      </c>
      <c r="T33" s="165">
        <v>19</v>
      </c>
      <c r="U33" s="37"/>
      <c r="V33" s="34">
        <v>157</v>
      </c>
      <c r="W33" s="37"/>
      <c r="X33" s="31"/>
      <c r="Y33" s="76">
        <v>29</v>
      </c>
    </row>
    <row r="34" spans="1:25">
      <c r="A34" s="28">
        <v>6.57</v>
      </c>
      <c r="B34" s="14">
        <v>35.299999999999997</v>
      </c>
      <c r="C34" s="123"/>
      <c r="D34" s="35"/>
      <c r="E34" s="170">
        <v>71</v>
      </c>
      <c r="F34" s="36">
        <v>37.700000000000003</v>
      </c>
      <c r="G34" s="158"/>
      <c r="H34" s="36">
        <v>20</v>
      </c>
      <c r="I34" s="39">
        <v>180</v>
      </c>
      <c r="J34" s="58">
        <v>50</v>
      </c>
      <c r="K34" s="36">
        <v>5</v>
      </c>
      <c r="L34" s="76">
        <v>30</v>
      </c>
      <c r="M34" s="4"/>
      <c r="N34" s="28">
        <v>7.55</v>
      </c>
      <c r="O34" s="14">
        <v>37.299999999999997</v>
      </c>
      <c r="P34" s="144"/>
      <c r="Q34" s="35"/>
      <c r="R34" s="151">
        <v>71</v>
      </c>
      <c r="S34" s="36">
        <v>22.9</v>
      </c>
      <c r="T34" s="166">
        <v>20</v>
      </c>
      <c r="U34" s="36">
        <v>20</v>
      </c>
      <c r="V34" s="33">
        <v>160</v>
      </c>
      <c r="W34" s="90">
        <v>40</v>
      </c>
      <c r="X34" s="101">
        <v>10</v>
      </c>
      <c r="Y34" s="76">
        <v>30</v>
      </c>
    </row>
    <row r="35" spans="1:25">
      <c r="A35" s="28">
        <v>6.59</v>
      </c>
      <c r="B35" s="1">
        <v>35.700000000000003</v>
      </c>
      <c r="C35" s="1">
        <v>8</v>
      </c>
      <c r="D35" s="36"/>
      <c r="E35" s="171">
        <v>70</v>
      </c>
      <c r="F35" s="35">
        <v>38.4</v>
      </c>
      <c r="G35" s="157">
        <v>11</v>
      </c>
      <c r="H35" s="37"/>
      <c r="I35" s="38">
        <v>183</v>
      </c>
      <c r="J35" s="51">
        <v>51</v>
      </c>
      <c r="K35" s="62"/>
      <c r="L35" s="76">
        <v>31</v>
      </c>
      <c r="M35" s="10"/>
      <c r="N35" s="27">
        <v>7.58</v>
      </c>
      <c r="O35" s="1">
        <v>37.700000000000003</v>
      </c>
      <c r="P35" s="130">
        <v>8.8000000000000007</v>
      </c>
      <c r="Q35" s="36"/>
      <c r="R35" s="152">
        <v>70</v>
      </c>
      <c r="S35" s="35">
        <v>23.5</v>
      </c>
      <c r="T35" s="165">
        <v>21</v>
      </c>
      <c r="U35" s="37"/>
      <c r="V35" s="34">
        <v>162</v>
      </c>
      <c r="W35" s="43"/>
      <c r="X35" s="103"/>
      <c r="Y35" s="76">
        <v>31</v>
      </c>
    </row>
    <row r="36" spans="1:25">
      <c r="A36" s="28">
        <v>7.01</v>
      </c>
      <c r="B36" s="14">
        <v>36.1</v>
      </c>
      <c r="C36" s="123"/>
      <c r="D36" s="35"/>
      <c r="E36" s="171">
        <v>69</v>
      </c>
      <c r="F36" s="35">
        <v>39.1</v>
      </c>
      <c r="G36" s="156"/>
      <c r="H36" s="35">
        <v>21</v>
      </c>
      <c r="I36" s="38">
        <v>186</v>
      </c>
      <c r="J36" s="51">
        <v>52</v>
      </c>
      <c r="K36" s="35">
        <v>6</v>
      </c>
      <c r="L36" s="76">
        <v>32</v>
      </c>
      <c r="M36" s="10"/>
      <c r="N36" s="28">
        <v>8.01</v>
      </c>
      <c r="O36" s="14">
        <v>38.1</v>
      </c>
      <c r="P36" s="144"/>
      <c r="Q36" s="35"/>
      <c r="R36" s="152">
        <v>69</v>
      </c>
      <c r="S36" s="35">
        <v>24.1</v>
      </c>
      <c r="T36" s="165">
        <v>22</v>
      </c>
      <c r="U36" s="35">
        <v>21</v>
      </c>
      <c r="V36" s="34">
        <v>164</v>
      </c>
      <c r="W36" s="89">
        <v>41</v>
      </c>
      <c r="X36" s="100">
        <v>11</v>
      </c>
      <c r="Y36" s="76">
        <v>32</v>
      </c>
    </row>
    <row r="37" spans="1:25">
      <c r="A37" s="28">
        <v>7.04</v>
      </c>
      <c r="B37" s="14">
        <v>36.5</v>
      </c>
      <c r="C37" s="123"/>
      <c r="D37" s="35"/>
      <c r="E37" s="171">
        <v>68</v>
      </c>
      <c r="F37" s="35">
        <v>39.799999999999997</v>
      </c>
      <c r="G37" s="156"/>
      <c r="H37" s="37"/>
      <c r="I37" s="38">
        <v>189</v>
      </c>
      <c r="J37" s="51">
        <v>53</v>
      </c>
      <c r="K37" s="37"/>
      <c r="L37" s="76">
        <v>33</v>
      </c>
      <c r="M37" s="10"/>
      <c r="N37" s="28">
        <v>8.0399999999999991</v>
      </c>
      <c r="O37" s="14">
        <v>38.6</v>
      </c>
      <c r="P37" s="146"/>
      <c r="Q37" s="35"/>
      <c r="R37" s="152">
        <v>68</v>
      </c>
      <c r="S37" s="35">
        <v>24.7</v>
      </c>
      <c r="T37" s="165">
        <v>23</v>
      </c>
      <c r="U37" s="37"/>
      <c r="V37" s="34">
        <v>166</v>
      </c>
      <c r="W37" s="43"/>
      <c r="X37" s="103"/>
      <c r="Y37" s="76">
        <v>33</v>
      </c>
    </row>
    <row r="38" spans="1:25">
      <c r="A38" s="28">
        <v>7.07</v>
      </c>
      <c r="B38" s="14">
        <v>36.9</v>
      </c>
      <c r="C38" s="14">
        <v>8.1</v>
      </c>
      <c r="D38" s="35"/>
      <c r="E38" s="171">
        <v>67</v>
      </c>
      <c r="F38" s="35">
        <v>40.5</v>
      </c>
      <c r="G38" s="157">
        <v>12</v>
      </c>
      <c r="H38" s="35">
        <v>22</v>
      </c>
      <c r="I38" s="38">
        <v>192</v>
      </c>
      <c r="J38" s="51">
        <v>54</v>
      </c>
      <c r="K38" s="35">
        <v>7</v>
      </c>
      <c r="L38" s="76">
        <v>34</v>
      </c>
      <c r="M38" s="10"/>
      <c r="N38" s="27">
        <v>8.07</v>
      </c>
      <c r="O38" s="14">
        <v>39.1</v>
      </c>
      <c r="P38" s="132">
        <v>8.9</v>
      </c>
      <c r="Q38" s="35"/>
      <c r="R38" s="152">
        <v>67</v>
      </c>
      <c r="S38" s="35">
        <v>25.3</v>
      </c>
      <c r="T38" s="165">
        <v>24</v>
      </c>
      <c r="U38" s="35">
        <v>22</v>
      </c>
      <c r="V38" s="34">
        <v>168</v>
      </c>
      <c r="W38" s="89">
        <v>42</v>
      </c>
      <c r="X38" s="100">
        <v>12</v>
      </c>
      <c r="Y38" s="76">
        <v>34</v>
      </c>
    </row>
    <row r="39" spans="1:25">
      <c r="A39" s="28">
        <v>7.1</v>
      </c>
      <c r="B39" s="14">
        <v>37.299999999999997</v>
      </c>
      <c r="C39" s="123"/>
      <c r="D39" s="35"/>
      <c r="E39" s="171">
        <v>66</v>
      </c>
      <c r="F39" s="35">
        <v>41.2</v>
      </c>
      <c r="G39" s="156"/>
      <c r="H39" s="37"/>
      <c r="I39" s="38">
        <v>195</v>
      </c>
      <c r="J39" s="51">
        <v>55</v>
      </c>
      <c r="K39" s="37"/>
      <c r="L39" s="76">
        <v>35</v>
      </c>
      <c r="M39" s="10"/>
      <c r="N39" s="28">
        <v>8.1</v>
      </c>
      <c r="O39" s="14">
        <v>39.6</v>
      </c>
      <c r="P39" s="146"/>
      <c r="Q39" s="35"/>
      <c r="R39" s="152">
        <v>66</v>
      </c>
      <c r="S39" s="35">
        <v>25.9</v>
      </c>
      <c r="T39" s="165">
        <v>25</v>
      </c>
      <c r="U39" s="37"/>
      <c r="V39" s="69">
        <v>170</v>
      </c>
      <c r="W39" s="43"/>
      <c r="X39" s="103"/>
      <c r="Y39" s="76">
        <v>35</v>
      </c>
    </row>
    <row r="40" spans="1:25">
      <c r="A40" s="28">
        <v>7.13</v>
      </c>
      <c r="B40" s="14">
        <v>37.700000000000003</v>
      </c>
      <c r="C40" s="123"/>
      <c r="D40" s="35"/>
      <c r="E40" s="171">
        <v>65</v>
      </c>
      <c r="F40" s="35">
        <v>41.9</v>
      </c>
      <c r="G40" s="157">
        <v>13</v>
      </c>
      <c r="H40" s="35">
        <v>23</v>
      </c>
      <c r="I40" s="38">
        <v>198</v>
      </c>
      <c r="J40" s="51">
        <v>56</v>
      </c>
      <c r="K40" s="35">
        <v>8</v>
      </c>
      <c r="L40" s="76">
        <v>36</v>
      </c>
      <c r="M40" s="10"/>
      <c r="N40" s="28">
        <v>8.1300000000000008</v>
      </c>
      <c r="O40" s="14">
        <v>40.1</v>
      </c>
      <c r="P40" s="144"/>
      <c r="Q40" s="35"/>
      <c r="R40" s="152">
        <v>65</v>
      </c>
      <c r="S40" s="35">
        <v>26.5</v>
      </c>
      <c r="T40" s="165">
        <v>26</v>
      </c>
      <c r="U40" s="35">
        <v>23</v>
      </c>
      <c r="V40" s="34">
        <v>172</v>
      </c>
      <c r="W40" s="89">
        <v>43</v>
      </c>
      <c r="X40" s="100">
        <v>13</v>
      </c>
      <c r="Y40" s="76">
        <v>36</v>
      </c>
    </row>
    <row r="41" spans="1:25">
      <c r="A41" s="28">
        <v>7.16</v>
      </c>
      <c r="B41" s="14">
        <v>38.1</v>
      </c>
      <c r="C41" s="14">
        <v>8.1999999999999993</v>
      </c>
      <c r="D41" s="35"/>
      <c r="E41" s="171">
        <v>64</v>
      </c>
      <c r="F41" s="35">
        <v>42.6</v>
      </c>
      <c r="G41" s="156"/>
      <c r="H41" s="37"/>
      <c r="I41" s="38">
        <v>201</v>
      </c>
      <c r="J41" s="51">
        <v>57</v>
      </c>
      <c r="K41" s="62"/>
      <c r="L41" s="76">
        <v>37</v>
      </c>
      <c r="M41" s="10"/>
      <c r="N41" s="27">
        <v>8.16</v>
      </c>
      <c r="O41" s="14">
        <v>40.6</v>
      </c>
      <c r="P41" s="132">
        <v>9</v>
      </c>
      <c r="Q41" s="35"/>
      <c r="R41" s="152">
        <v>64</v>
      </c>
      <c r="S41" s="35">
        <v>27.1</v>
      </c>
      <c r="T41" s="165">
        <v>27</v>
      </c>
      <c r="U41" s="37"/>
      <c r="V41" s="34">
        <v>174</v>
      </c>
      <c r="W41" s="43"/>
      <c r="X41" s="103"/>
      <c r="Y41" s="76">
        <v>37</v>
      </c>
    </row>
    <row r="42" spans="1:25">
      <c r="A42" s="28">
        <v>7.19</v>
      </c>
      <c r="B42" s="14">
        <v>38.5</v>
      </c>
      <c r="C42" s="123"/>
      <c r="D42" s="35"/>
      <c r="E42" s="171">
        <v>63</v>
      </c>
      <c r="F42" s="35">
        <v>43.2</v>
      </c>
      <c r="G42" s="157">
        <v>14</v>
      </c>
      <c r="H42" s="35">
        <v>24</v>
      </c>
      <c r="I42" s="38">
        <v>204</v>
      </c>
      <c r="J42" s="51">
        <v>58</v>
      </c>
      <c r="K42" s="35">
        <v>9</v>
      </c>
      <c r="L42" s="76">
        <v>38</v>
      </c>
      <c r="M42" s="10"/>
      <c r="N42" s="28">
        <v>8.19</v>
      </c>
      <c r="O42" s="14">
        <v>41.1</v>
      </c>
      <c r="P42" s="144"/>
      <c r="Q42" s="35"/>
      <c r="R42" s="152">
        <v>63</v>
      </c>
      <c r="S42" s="35">
        <v>27.7</v>
      </c>
      <c r="T42" s="165">
        <v>28</v>
      </c>
      <c r="U42" s="35">
        <v>24</v>
      </c>
      <c r="V42" s="34">
        <v>176</v>
      </c>
      <c r="W42" s="89">
        <v>44</v>
      </c>
      <c r="X42" s="100">
        <v>14</v>
      </c>
      <c r="Y42" s="76">
        <v>38</v>
      </c>
    </row>
    <row r="43" spans="1:25">
      <c r="A43" s="28">
        <v>7.22</v>
      </c>
      <c r="B43" s="14">
        <v>38.9</v>
      </c>
      <c r="C43" s="123"/>
      <c r="D43" s="35"/>
      <c r="E43" s="171">
        <v>62</v>
      </c>
      <c r="F43" s="35">
        <v>43.9</v>
      </c>
      <c r="G43" s="156"/>
      <c r="H43" s="37"/>
      <c r="I43" s="38">
        <v>207</v>
      </c>
      <c r="J43" s="51">
        <v>59</v>
      </c>
      <c r="K43" s="37"/>
      <c r="L43" s="76">
        <v>39</v>
      </c>
      <c r="M43" s="10"/>
      <c r="N43" s="28">
        <v>8.2200000000000006</v>
      </c>
      <c r="O43" s="14">
        <v>41.6</v>
      </c>
      <c r="P43" s="146"/>
      <c r="Q43" s="35"/>
      <c r="R43" s="152">
        <v>62</v>
      </c>
      <c r="S43" s="35">
        <v>28.3</v>
      </c>
      <c r="T43" s="165">
        <v>29</v>
      </c>
      <c r="U43" s="37"/>
      <c r="V43" s="33">
        <v>178</v>
      </c>
      <c r="W43" s="43"/>
      <c r="X43" s="103"/>
      <c r="Y43" s="76">
        <v>39</v>
      </c>
    </row>
    <row r="44" spans="1:25">
      <c r="A44" s="28">
        <v>7.25</v>
      </c>
      <c r="B44" s="14">
        <v>39.299999999999997</v>
      </c>
      <c r="C44" s="14">
        <v>8.3000000000000007</v>
      </c>
      <c r="D44" s="35"/>
      <c r="E44" s="171">
        <v>61</v>
      </c>
      <c r="F44" s="36">
        <v>44.5</v>
      </c>
      <c r="G44" s="159">
        <v>15</v>
      </c>
      <c r="H44" s="36">
        <v>25</v>
      </c>
      <c r="I44" s="39">
        <v>210</v>
      </c>
      <c r="J44" s="58">
        <v>60</v>
      </c>
      <c r="K44" s="36">
        <v>10</v>
      </c>
      <c r="L44" s="76">
        <v>40</v>
      </c>
      <c r="M44" s="10"/>
      <c r="N44" s="28">
        <v>8.25</v>
      </c>
      <c r="O44" s="14">
        <v>42.1</v>
      </c>
      <c r="P44" s="132">
        <v>9.1</v>
      </c>
      <c r="Q44" s="35"/>
      <c r="R44" s="152">
        <v>61</v>
      </c>
      <c r="S44" s="36">
        <v>28.9</v>
      </c>
      <c r="T44" s="166">
        <v>30</v>
      </c>
      <c r="U44" s="36">
        <v>25</v>
      </c>
      <c r="V44" s="33">
        <v>180</v>
      </c>
      <c r="W44" s="90">
        <v>45</v>
      </c>
      <c r="X44" s="101">
        <v>15</v>
      </c>
      <c r="Y44" s="76">
        <v>40</v>
      </c>
    </row>
    <row r="45" spans="1:25">
      <c r="A45" s="27">
        <v>7.28</v>
      </c>
      <c r="B45" s="1">
        <v>39.700000000000003</v>
      </c>
      <c r="C45" s="124"/>
      <c r="D45" s="36"/>
      <c r="E45" s="171">
        <v>60</v>
      </c>
      <c r="F45" s="35">
        <v>45.1</v>
      </c>
      <c r="G45" s="156"/>
      <c r="H45" s="37"/>
      <c r="I45" s="38">
        <v>212</v>
      </c>
      <c r="J45" s="37"/>
      <c r="K45" s="37"/>
      <c r="L45" s="76">
        <v>41</v>
      </c>
      <c r="M45" s="10"/>
      <c r="N45" s="27">
        <v>8.2799999999999994</v>
      </c>
      <c r="O45" s="1">
        <v>42.6</v>
      </c>
      <c r="P45" s="147"/>
      <c r="Q45" s="36"/>
      <c r="R45" s="152">
        <v>60</v>
      </c>
      <c r="S45" s="35">
        <v>29.5</v>
      </c>
      <c r="T45" s="165">
        <v>31</v>
      </c>
      <c r="U45" s="37"/>
      <c r="V45" s="34">
        <v>182</v>
      </c>
      <c r="W45" s="43"/>
      <c r="X45" s="103"/>
      <c r="Y45" s="76">
        <v>41</v>
      </c>
    </row>
    <row r="46" spans="1:25">
      <c r="A46" s="28">
        <v>7.31</v>
      </c>
      <c r="B46" s="14">
        <v>40.1</v>
      </c>
      <c r="C46" s="123"/>
      <c r="D46" s="35"/>
      <c r="E46" s="171">
        <v>59</v>
      </c>
      <c r="F46" s="35">
        <v>45.7</v>
      </c>
      <c r="G46" s="157">
        <v>16</v>
      </c>
      <c r="H46" s="35">
        <v>26</v>
      </c>
      <c r="I46" s="38">
        <v>214</v>
      </c>
      <c r="J46" s="51">
        <v>61</v>
      </c>
      <c r="K46" s="35">
        <v>11</v>
      </c>
      <c r="L46" s="76">
        <v>42</v>
      </c>
      <c r="M46" s="10"/>
      <c r="N46" s="28">
        <v>8.31</v>
      </c>
      <c r="O46" s="14">
        <v>43.1</v>
      </c>
      <c r="P46" s="144"/>
      <c r="Q46" s="35"/>
      <c r="R46" s="152">
        <v>59</v>
      </c>
      <c r="S46" s="35">
        <v>30.1</v>
      </c>
      <c r="T46" s="165">
        <v>32</v>
      </c>
      <c r="U46" s="35">
        <v>26</v>
      </c>
      <c r="V46" s="34">
        <v>184</v>
      </c>
      <c r="W46" s="89">
        <v>46</v>
      </c>
      <c r="X46" s="100">
        <v>16</v>
      </c>
      <c r="Y46" s="76">
        <v>42</v>
      </c>
    </row>
    <row r="47" spans="1:25">
      <c r="A47" s="28">
        <v>7.34</v>
      </c>
      <c r="B47" s="14">
        <v>40.6</v>
      </c>
      <c r="C47" s="14">
        <v>8.4</v>
      </c>
      <c r="D47" s="35"/>
      <c r="E47" s="171">
        <v>58</v>
      </c>
      <c r="F47" s="35">
        <v>46.3</v>
      </c>
      <c r="G47" s="156"/>
      <c r="H47" s="37"/>
      <c r="I47" s="38">
        <v>216</v>
      </c>
      <c r="J47" s="37"/>
      <c r="K47" s="62"/>
      <c r="L47" s="76">
        <v>43</v>
      </c>
      <c r="M47" s="10"/>
      <c r="N47" s="28">
        <v>8.35</v>
      </c>
      <c r="O47" s="14">
        <v>43.7</v>
      </c>
      <c r="P47" s="132">
        <v>9.1999999999999993</v>
      </c>
      <c r="Q47" s="35"/>
      <c r="R47" s="152">
        <v>58</v>
      </c>
      <c r="S47" s="35">
        <v>30.7</v>
      </c>
      <c r="T47" s="165">
        <v>33</v>
      </c>
      <c r="U47" s="37"/>
      <c r="V47" s="34">
        <v>186</v>
      </c>
      <c r="W47" s="43"/>
      <c r="X47" s="103"/>
      <c r="Y47" s="76">
        <v>43</v>
      </c>
    </row>
    <row r="48" spans="1:25">
      <c r="A48" s="27">
        <v>7.37</v>
      </c>
      <c r="B48" s="14">
        <v>41.1</v>
      </c>
      <c r="C48" s="123"/>
      <c r="D48" s="35"/>
      <c r="E48" s="171">
        <v>57</v>
      </c>
      <c r="F48" s="35">
        <v>46.9</v>
      </c>
      <c r="G48" s="157">
        <v>17</v>
      </c>
      <c r="H48" s="35">
        <v>27</v>
      </c>
      <c r="I48" s="38">
        <v>218</v>
      </c>
      <c r="J48" s="51">
        <v>62</v>
      </c>
      <c r="K48" s="35">
        <v>12</v>
      </c>
      <c r="L48" s="76">
        <v>44</v>
      </c>
      <c r="M48" s="10"/>
      <c r="N48" s="28">
        <v>8.39</v>
      </c>
      <c r="O48" s="14">
        <v>44.3</v>
      </c>
      <c r="P48" s="144"/>
      <c r="Q48" s="35"/>
      <c r="R48" s="152">
        <v>57</v>
      </c>
      <c r="S48" s="35">
        <v>31.3</v>
      </c>
      <c r="T48" s="165">
        <v>34</v>
      </c>
      <c r="U48" s="35">
        <v>27</v>
      </c>
      <c r="V48" s="34">
        <v>188</v>
      </c>
      <c r="W48" s="89">
        <v>47</v>
      </c>
      <c r="X48" s="100">
        <v>17</v>
      </c>
      <c r="Y48" s="76">
        <v>44</v>
      </c>
    </row>
    <row r="49" spans="1:25">
      <c r="A49" s="28">
        <v>7.4</v>
      </c>
      <c r="B49" s="14">
        <v>41.6</v>
      </c>
      <c r="C49" s="14">
        <v>8.5</v>
      </c>
      <c r="D49" s="35"/>
      <c r="E49" s="171">
        <v>56</v>
      </c>
      <c r="F49" s="35">
        <v>47.1</v>
      </c>
      <c r="G49" s="156"/>
      <c r="H49" s="37"/>
      <c r="I49" s="38">
        <v>220</v>
      </c>
      <c r="J49" s="37"/>
      <c r="K49" s="62"/>
      <c r="L49" s="76">
        <v>45</v>
      </c>
      <c r="M49" s="10"/>
      <c r="N49" s="28">
        <v>8.43</v>
      </c>
      <c r="O49" s="14">
        <v>44.9</v>
      </c>
      <c r="P49" s="146"/>
      <c r="Q49" s="35"/>
      <c r="R49" s="152">
        <v>56</v>
      </c>
      <c r="S49" s="35">
        <v>31.9</v>
      </c>
      <c r="T49" s="165">
        <v>35</v>
      </c>
      <c r="U49" s="37"/>
      <c r="V49" s="34">
        <v>190</v>
      </c>
      <c r="W49" s="43"/>
      <c r="X49" s="103"/>
      <c r="Y49" s="76">
        <v>45</v>
      </c>
    </row>
    <row r="50" spans="1:25">
      <c r="A50" s="28">
        <v>7.43</v>
      </c>
      <c r="B50" s="14">
        <v>42.1</v>
      </c>
      <c r="C50" s="123"/>
      <c r="D50" s="35"/>
      <c r="E50" s="171">
        <v>55</v>
      </c>
      <c r="F50" s="35">
        <v>47.5</v>
      </c>
      <c r="G50" s="157">
        <v>18</v>
      </c>
      <c r="H50" s="35">
        <v>28</v>
      </c>
      <c r="I50" s="38">
        <v>222</v>
      </c>
      <c r="J50" s="51">
        <v>63</v>
      </c>
      <c r="K50" s="35">
        <v>13</v>
      </c>
      <c r="L50" s="76">
        <v>46</v>
      </c>
      <c r="M50" s="10"/>
      <c r="N50" s="28">
        <v>8.4700000000000006</v>
      </c>
      <c r="O50" s="14">
        <v>45.5</v>
      </c>
      <c r="P50" s="132">
        <v>9.3000000000000007</v>
      </c>
      <c r="Q50" s="35"/>
      <c r="R50" s="152">
        <v>55</v>
      </c>
      <c r="S50" s="35">
        <v>32.5</v>
      </c>
      <c r="T50" s="165">
        <v>36</v>
      </c>
      <c r="U50" s="35">
        <v>28</v>
      </c>
      <c r="V50" s="34">
        <v>192</v>
      </c>
      <c r="W50" s="89">
        <v>48</v>
      </c>
      <c r="X50" s="100">
        <v>18</v>
      </c>
      <c r="Y50" s="76">
        <v>46</v>
      </c>
    </row>
    <row r="51" spans="1:25">
      <c r="A51" s="27">
        <v>7.46</v>
      </c>
      <c r="B51" s="14">
        <v>42.7</v>
      </c>
      <c r="C51" s="14">
        <v>8.6</v>
      </c>
      <c r="D51" s="35"/>
      <c r="E51" s="171">
        <v>54</v>
      </c>
      <c r="F51" s="35">
        <v>48.3</v>
      </c>
      <c r="G51" s="156"/>
      <c r="H51" s="37"/>
      <c r="I51" s="38">
        <v>224</v>
      </c>
      <c r="J51" s="37"/>
      <c r="K51" s="62"/>
      <c r="L51" s="76">
        <v>47</v>
      </c>
      <c r="M51" s="10"/>
      <c r="N51" s="28">
        <v>8.51</v>
      </c>
      <c r="O51" s="14">
        <v>46.1</v>
      </c>
      <c r="P51" s="146"/>
      <c r="Q51" s="35"/>
      <c r="R51" s="152">
        <v>54</v>
      </c>
      <c r="S51" s="35">
        <v>33.1</v>
      </c>
      <c r="T51" s="165">
        <v>37</v>
      </c>
      <c r="U51" s="37"/>
      <c r="V51" s="34">
        <v>194</v>
      </c>
      <c r="W51" s="43"/>
      <c r="X51" s="103"/>
      <c r="Y51" s="76">
        <v>47</v>
      </c>
    </row>
    <row r="52" spans="1:25">
      <c r="A52" s="28">
        <v>7.49</v>
      </c>
      <c r="B52" s="14">
        <v>43.3</v>
      </c>
      <c r="C52" s="123"/>
      <c r="D52" s="35"/>
      <c r="E52" s="171">
        <v>53</v>
      </c>
      <c r="F52" s="35">
        <v>48.7</v>
      </c>
      <c r="G52" s="157">
        <v>19</v>
      </c>
      <c r="H52" s="35">
        <v>29</v>
      </c>
      <c r="I52" s="38">
        <v>226</v>
      </c>
      <c r="J52" s="51">
        <v>64</v>
      </c>
      <c r="K52" s="35">
        <v>14</v>
      </c>
      <c r="L52" s="76">
        <v>48</v>
      </c>
      <c r="M52" s="10"/>
      <c r="N52" s="28">
        <v>8.5500000000000007</v>
      </c>
      <c r="O52" s="14">
        <v>46.9</v>
      </c>
      <c r="P52" s="144"/>
      <c r="Q52" s="35"/>
      <c r="R52" s="152">
        <v>53</v>
      </c>
      <c r="S52" s="35">
        <v>33.700000000000003</v>
      </c>
      <c r="T52" s="165">
        <v>38</v>
      </c>
      <c r="U52" s="35">
        <v>29</v>
      </c>
      <c r="V52" s="34">
        <v>196</v>
      </c>
      <c r="W52" s="89">
        <v>49</v>
      </c>
      <c r="X52" s="100">
        <v>19</v>
      </c>
      <c r="Y52" s="76">
        <v>48</v>
      </c>
    </row>
    <row r="53" spans="1:25">
      <c r="A53" s="28">
        <v>7.52</v>
      </c>
      <c r="B53" s="14">
        <v>43.9</v>
      </c>
      <c r="C53" s="14">
        <v>8.6999999999999993</v>
      </c>
      <c r="D53" s="35"/>
      <c r="E53" s="171">
        <v>52</v>
      </c>
      <c r="F53" s="35">
        <v>49.9</v>
      </c>
      <c r="G53" s="156"/>
      <c r="H53" s="37"/>
      <c r="I53" s="38">
        <v>228</v>
      </c>
      <c r="J53" s="37"/>
      <c r="K53" s="62"/>
      <c r="L53" s="76">
        <v>49</v>
      </c>
      <c r="M53" s="10"/>
      <c r="N53" s="28">
        <v>8.59</v>
      </c>
      <c r="O53" s="14">
        <v>47.7</v>
      </c>
      <c r="P53" s="134">
        <v>9.4</v>
      </c>
      <c r="Q53" s="35"/>
      <c r="R53" s="152">
        <v>52</v>
      </c>
      <c r="S53" s="35">
        <v>34.299999999999997</v>
      </c>
      <c r="T53" s="165">
        <v>39</v>
      </c>
      <c r="U53" s="113"/>
      <c r="V53" s="34">
        <v>198</v>
      </c>
      <c r="W53" s="43"/>
      <c r="X53" s="109"/>
      <c r="Y53" s="76">
        <v>49</v>
      </c>
    </row>
    <row r="54" spans="1:25" ht="15.75" thickBot="1">
      <c r="A54" s="29">
        <v>7.55</v>
      </c>
      <c r="B54" s="26">
        <v>44.5</v>
      </c>
      <c r="C54" s="141"/>
      <c r="D54" s="42"/>
      <c r="E54" s="171">
        <v>51</v>
      </c>
      <c r="F54" s="36">
        <v>50.4</v>
      </c>
      <c r="G54" s="174">
        <v>20</v>
      </c>
      <c r="H54" s="112">
        <v>30</v>
      </c>
      <c r="I54" s="61">
        <v>230</v>
      </c>
      <c r="J54" s="59">
        <v>65</v>
      </c>
      <c r="K54" s="36">
        <v>15</v>
      </c>
      <c r="L54" s="76">
        <v>50</v>
      </c>
      <c r="M54" s="10"/>
      <c r="N54" s="29">
        <v>9.0299999999999994</v>
      </c>
      <c r="O54" s="26">
        <v>48.5</v>
      </c>
      <c r="P54" s="148"/>
      <c r="Q54" s="35"/>
      <c r="R54" s="152">
        <v>51</v>
      </c>
      <c r="S54" s="36">
        <v>34.9</v>
      </c>
      <c r="T54" s="178">
        <v>40</v>
      </c>
      <c r="U54" s="112">
        <v>30</v>
      </c>
      <c r="V54" s="61">
        <v>200</v>
      </c>
      <c r="W54" s="61">
        <v>50</v>
      </c>
      <c r="X54" s="110">
        <v>20</v>
      </c>
      <c r="Y54" s="76">
        <v>50</v>
      </c>
    </row>
    <row r="55" spans="1:25" ht="15.75" thickBot="1">
      <c r="A55" s="40">
        <v>7.58</v>
      </c>
      <c r="B55" s="15">
        <v>45.3</v>
      </c>
      <c r="C55" s="15">
        <v>8.8000000000000007</v>
      </c>
      <c r="D55" s="41"/>
      <c r="E55" s="171">
        <v>50</v>
      </c>
      <c r="F55" s="42">
        <v>50.9</v>
      </c>
      <c r="G55" s="161"/>
      <c r="H55" s="55"/>
      <c r="I55" s="57">
        <v>232</v>
      </c>
      <c r="J55" s="55"/>
      <c r="K55" s="55"/>
      <c r="L55" s="76">
        <v>51</v>
      </c>
      <c r="M55" s="10"/>
      <c r="N55" s="27">
        <v>9.07</v>
      </c>
      <c r="O55" s="1">
        <v>49.3</v>
      </c>
      <c r="P55" s="147"/>
      <c r="Q55" s="36"/>
      <c r="R55" s="152">
        <v>50</v>
      </c>
      <c r="S55" s="35">
        <v>35.4</v>
      </c>
      <c r="T55" s="157">
        <v>41</v>
      </c>
      <c r="U55" s="37"/>
      <c r="V55" s="34">
        <v>201</v>
      </c>
      <c r="W55" s="43"/>
      <c r="X55" s="31"/>
      <c r="Y55" s="76">
        <v>51</v>
      </c>
    </row>
    <row r="56" spans="1:25">
      <c r="A56" s="28">
        <v>8.01</v>
      </c>
      <c r="B56" s="14">
        <v>46.1</v>
      </c>
      <c r="C56" s="123"/>
      <c r="D56" s="35"/>
      <c r="E56" s="171">
        <v>49</v>
      </c>
      <c r="F56" s="111">
        <v>51.4</v>
      </c>
      <c r="G56" s="162">
        <v>21</v>
      </c>
      <c r="H56" s="35">
        <v>31</v>
      </c>
      <c r="I56" s="38">
        <v>234</v>
      </c>
      <c r="J56" s="51">
        <v>66</v>
      </c>
      <c r="K56" s="38">
        <v>16</v>
      </c>
      <c r="L56" s="76">
        <v>52</v>
      </c>
      <c r="M56" s="10"/>
      <c r="N56" s="28">
        <v>9.11</v>
      </c>
      <c r="O56" s="14">
        <v>50.1</v>
      </c>
      <c r="P56" s="132">
        <v>9.5</v>
      </c>
      <c r="Q56" s="35"/>
      <c r="R56" s="152">
        <v>49</v>
      </c>
      <c r="S56" s="35">
        <v>35.9</v>
      </c>
      <c r="T56" s="157">
        <v>42</v>
      </c>
      <c r="U56" s="35">
        <v>31</v>
      </c>
      <c r="V56" s="34">
        <v>202</v>
      </c>
      <c r="W56" s="51">
        <v>51</v>
      </c>
      <c r="X56" s="38">
        <v>21</v>
      </c>
      <c r="Y56" s="76">
        <v>52</v>
      </c>
    </row>
    <row r="57" spans="1:25">
      <c r="A57" s="28">
        <v>8.0500000000000007</v>
      </c>
      <c r="B57" s="14">
        <v>46.9</v>
      </c>
      <c r="C57" s="14">
        <v>8.9</v>
      </c>
      <c r="D57" s="35"/>
      <c r="E57" s="171">
        <v>48</v>
      </c>
      <c r="F57" s="35">
        <v>51.9</v>
      </c>
      <c r="G57" s="163"/>
      <c r="H57" s="37"/>
      <c r="I57" s="38">
        <v>236</v>
      </c>
      <c r="J57" s="37"/>
      <c r="K57" s="37"/>
      <c r="L57" s="76">
        <v>53</v>
      </c>
      <c r="M57" s="10"/>
      <c r="N57" s="28">
        <v>9.17</v>
      </c>
      <c r="O57" s="14">
        <v>51.1</v>
      </c>
      <c r="P57" s="146"/>
      <c r="Q57" s="35"/>
      <c r="R57" s="152">
        <v>48</v>
      </c>
      <c r="S57" s="35">
        <v>36.4</v>
      </c>
      <c r="T57" s="157">
        <v>43</v>
      </c>
      <c r="U57" s="37"/>
      <c r="V57" s="34">
        <v>203</v>
      </c>
      <c r="W57" s="43"/>
      <c r="X57" s="31"/>
      <c r="Y57" s="76">
        <v>53</v>
      </c>
    </row>
    <row r="58" spans="1:25">
      <c r="A58" s="28">
        <v>8.09</v>
      </c>
      <c r="B58" s="14">
        <v>47.7</v>
      </c>
      <c r="C58" s="123"/>
      <c r="D58" s="35"/>
      <c r="E58" s="171">
        <v>47</v>
      </c>
      <c r="F58" s="35">
        <v>52.4</v>
      </c>
      <c r="G58" s="162">
        <v>22</v>
      </c>
      <c r="H58" s="35">
        <v>32</v>
      </c>
      <c r="I58" s="38">
        <v>238</v>
      </c>
      <c r="J58" s="51">
        <v>67</v>
      </c>
      <c r="K58" s="38">
        <v>17</v>
      </c>
      <c r="L58" s="76">
        <v>54</v>
      </c>
      <c r="M58" s="10"/>
      <c r="N58" s="28">
        <v>9.23</v>
      </c>
      <c r="O58" s="14">
        <v>52.1</v>
      </c>
      <c r="P58" s="144"/>
      <c r="Q58" s="35"/>
      <c r="R58" s="152">
        <v>47</v>
      </c>
      <c r="S58" s="35">
        <v>36.9</v>
      </c>
      <c r="T58" s="157">
        <v>44</v>
      </c>
      <c r="U58" s="35">
        <v>32</v>
      </c>
      <c r="V58" s="34">
        <v>204</v>
      </c>
      <c r="W58" s="51">
        <v>52</v>
      </c>
      <c r="X58" s="38">
        <v>22</v>
      </c>
      <c r="Y58" s="76">
        <v>54</v>
      </c>
    </row>
    <row r="59" spans="1:25">
      <c r="A59" s="28">
        <v>8.1300000000000008</v>
      </c>
      <c r="B59" s="14">
        <v>48.5</v>
      </c>
      <c r="C59" s="14">
        <v>9</v>
      </c>
      <c r="D59" s="35"/>
      <c r="E59" s="171">
        <v>46</v>
      </c>
      <c r="F59" s="35">
        <v>52.9</v>
      </c>
      <c r="G59" s="163"/>
      <c r="H59" s="37"/>
      <c r="I59" s="38">
        <v>240</v>
      </c>
      <c r="J59" s="37"/>
      <c r="K59" s="37"/>
      <c r="L59" s="76">
        <v>55</v>
      </c>
      <c r="M59" s="10"/>
      <c r="N59" s="28">
        <v>9.2899999999999991</v>
      </c>
      <c r="O59" s="14">
        <v>53.1</v>
      </c>
      <c r="P59" s="132">
        <v>9.6</v>
      </c>
      <c r="Q59" s="35"/>
      <c r="R59" s="152">
        <v>46</v>
      </c>
      <c r="S59" s="35">
        <v>37.4</v>
      </c>
      <c r="T59" s="157">
        <v>45</v>
      </c>
      <c r="U59" s="37"/>
      <c r="V59" s="34">
        <v>205</v>
      </c>
      <c r="W59" s="43"/>
      <c r="X59" s="31"/>
      <c r="Y59" s="76">
        <v>55</v>
      </c>
    </row>
    <row r="60" spans="1:25">
      <c r="A60" s="28">
        <v>8.17</v>
      </c>
      <c r="B60" s="14">
        <v>49.3</v>
      </c>
      <c r="C60" s="123"/>
      <c r="D60" s="35"/>
      <c r="E60" s="171">
        <v>45</v>
      </c>
      <c r="F60" s="35">
        <v>53.4</v>
      </c>
      <c r="G60" s="162">
        <v>23</v>
      </c>
      <c r="H60" s="35">
        <v>33</v>
      </c>
      <c r="I60" s="38">
        <v>242</v>
      </c>
      <c r="J60" s="51">
        <v>68</v>
      </c>
      <c r="K60" s="38">
        <v>18</v>
      </c>
      <c r="L60" s="76">
        <v>56</v>
      </c>
      <c r="M60" s="10"/>
      <c r="N60" s="28">
        <v>9.35</v>
      </c>
      <c r="O60" s="14">
        <v>54.1</v>
      </c>
      <c r="P60" s="144"/>
      <c r="Q60" s="35"/>
      <c r="R60" s="152">
        <v>45</v>
      </c>
      <c r="S60" s="35">
        <v>37.9</v>
      </c>
      <c r="T60" s="157">
        <v>46</v>
      </c>
      <c r="U60" s="35">
        <v>33</v>
      </c>
      <c r="V60" s="34">
        <v>206</v>
      </c>
      <c r="W60" s="51">
        <v>53</v>
      </c>
      <c r="X60" s="38">
        <v>23</v>
      </c>
      <c r="Y60" s="76">
        <v>56</v>
      </c>
    </row>
    <row r="61" spans="1:25">
      <c r="A61" s="28">
        <v>8.2100000000000009</v>
      </c>
      <c r="B61" s="14">
        <v>5.0999999999999996</v>
      </c>
      <c r="C61" s="14">
        <v>9.1</v>
      </c>
      <c r="D61" s="35"/>
      <c r="E61" s="171">
        <v>44</v>
      </c>
      <c r="F61" s="35">
        <v>53.9</v>
      </c>
      <c r="G61" s="163"/>
      <c r="H61" s="37"/>
      <c r="I61" s="38">
        <v>244</v>
      </c>
      <c r="J61" s="37"/>
      <c r="K61" s="37"/>
      <c r="L61" s="76">
        <v>57</v>
      </c>
      <c r="M61" s="10"/>
      <c r="N61" s="28">
        <v>9.41</v>
      </c>
      <c r="O61" s="14">
        <v>55.1</v>
      </c>
      <c r="P61" s="146"/>
      <c r="Q61" s="35"/>
      <c r="R61" s="152">
        <v>44</v>
      </c>
      <c r="S61" s="35">
        <v>38.4</v>
      </c>
      <c r="T61" s="157">
        <v>47</v>
      </c>
      <c r="U61" s="37"/>
      <c r="V61" s="34">
        <v>207</v>
      </c>
      <c r="W61" s="43"/>
      <c r="X61" s="31"/>
      <c r="Y61" s="76">
        <v>57</v>
      </c>
    </row>
    <row r="62" spans="1:25">
      <c r="A62" s="28">
        <v>8.25</v>
      </c>
      <c r="B62" s="14">
        <v>51.1</v>
      </c>
      <c r="C62" s="123"/>
      <c r="D62" s="35"/>
      <c r="E62" s="171">
        <v>43</v>
      </c>
      <c r="F62" s="35">
        <v>54.4</v>
      </c>
      <c r="G62" s="162">
        <v>24</v>
      </c>
      <c r="H62" s="35">
        <v>34</v>
      </c>
      <c r="I62" s="38">
        <v>246</v>
      </c>
      <c r="J62" s="51">
        <v>69</v>
      </c>
      <c r="K62" s="38">
        <v>19</v>
      </c>
      <c r="L62" s="76">
        <v>58</v>
      </c>
      <c r="M62" s="10"/>
      <c r="N62" s="28">
        <v>9.4700000000000006</v>
      </c>
      <c r="O62" s="14">
        <v>56.1</v>
      </c>
      <c r="P62" s="132">
        <v>9.6999999999999993</v>
      </c>
      <c r="Q62" s="35"/>
      <c r="R62" s="152">
        <v>43</v>
      </c>
      <c r="S62" s="35">
        <v>38.9</v>
      </c>
      <c r="T62" s="157">
        <v>48</v>
      </c>
      <c r="U62" s="35">
        <v>34</v>
      </c>
      <c r="V62" s="34">
        <v>208</v>
      </c>
      <c r="W62" s="51">
        <v>54</v>
      </c>
      <c r="X62" s="38">
        <v>24</v>
      </c>
      <c r="Y62" s="76">
        <v>58</v>
      </c>
    </row>
    <row r="63" spans="1:25">
      <c r="A63" s="28">
        <v>8.2899999999999991</v>
      </c>
      <c r="B63" s="14">
        <v>52.1</v>
      </c>
      <c r="C63" s="14">
        <v>9.1999999999999993</v>
      </c>
      <c r="D63" s="35"/>
      <c r="E63" s="171">
        <v>42</v>
      </c>
      <c r="F63" s="35">
        <v>54.9</v>
      </c>
      <c r="G63" s="163"/>
      <c r="H63" s="37"/>
      <c r="I63" s="38">
        <v>248</v>
      </c>
      <c r="J63" s="37"/>
      <c r="K63" s="37"/>
      <c r="L63" s="76">
        <v>59</v>
      </c>
      <c r="M63" s="10"/>
      <c r="N63" s="28">
        <v>9.5299999999999994</v>
      </c>
      <c r="O63" s="14">
        <v>57.1</v>
      </c>
      <c r="P63" s="146"/>
      <c r="Q63" s="35"/>
      <c r="R63" s="152">
        <v>42</v>
      </c>
      <c r="S63" s="35">
        <v>39.4</v>
      </c>
      <c r="T63" s="157">
        <v>49</v>
      </c>
      <c r="U63" s="37"/>
      <c r="V63" s="34">
        <v>209</v>
      </c>
      <c r="W63" s="43"/>
      <c r="X63" s="31"/>
      <c r="Y63" s="76">
        <v>59</v>
      </c>
    </row>
    <row r="64" spans="1:25">
      <c r="A64" s="28">
        <v>8.33</v>
      </c>
      <c r="B64" s="14">
        <v>53.1</v>
      </c>
      <c r="C64" s="123"/>
      <c r="D64" s="35"/>
      <c r="E64" s="171">
        <v>41</v>
      </c>
      <c r="F64" s="36">
        <v>55.4</v>
      </c>
      <c r="G64" s="159">
        <v>25</v>
      </c>
      <c r="H64" s="36">
        <v>35</v>
      </c>
      <c r="I64" s="39">
        <v>250</v>
      </c>
      <c r="J64" s="58">
        <v>70</v>
      </c>
      <c r="K64" s="37"/>
      <c r="L64" s="76">
        <v>60</v>
      </c>
      <c r="M64" s="10"/>
      <c r="N64" s="28">
        <v>9.59</v>
      </c>
      <c r="O64" s="14">
        <v>58.1</v>
      </c>
      <c r="P64" s="144"/>
      <c r="Q64" s="35"/>
      <c r="R64" s="152">
        <v>41</v>
      </c>
      <c r="S64" s="36">
        <v>39.9</v>
      </c>
      <c r="T64" s="159">
        <v>50</v>
      </c>
      <c r="U64" s="36">
        <v>35</v>
      </c>
      <c r="V64" s="33">
        <v>210</v>
      </c>
      <c r="W64" s="58">
        <v>55</v>
      </c>
      <c r="X64" s="39">
        <v>25</v>
      </c>
      <c r="Y64" s="76">
        <v>60</v>
      </c>
    </row>
    <row r="65" spans="1:25">
      <c r="A65" s="27">
        <v>8.3699999999999992</v>
      </c>
      <c r="B65" s="1">
        <v>54.1</v>
      </c>
      <c r="C65" s="1">
        <v>9.3000000000000007</v>
      </c>
      <c r="D65" s="36"/>
      <c r="E65" s="171">
        <v>40</v>
      </c>
      <c r="F65" s="35">
        <v>55.9</v>
      </c>
      <c r="G65" s="163"/>
      <c r="H65" s="37"/>
      <c r="I65" s="38">
        <v>252</v>
      </c>
      <c r="J65" s="37"/>
      <c r="K65" s="35">
        <v>20</v>
      </c>
      <c r="L65" s="76">
        <v>61</v>
      </c>
      <c r="M65" s="10"/>
      <c r="N65" s="27">
        <v>10.050000000000001</v>
      </c>
      <c r="O65" s="1">
        <v>59.1</v>
      </c>
      <c r="P65" s="130">
        <v>9.8000000000000007</v>
      </c>
      <c r="Q65" s="36"/>
      <c r="R65" s="152">
        <v>40</v>
      </c>
      <c r="S65" s="35">
        <v>40.4</v>
      </c>
      <c r="T65" s="157">
        <v>51</v>
      </c>
      <c r="U65" s="37"/>
      <c r="V65" s="34">
        <v>211</v>
      </c>
      <c r="W65" s="43"/>
      <c r="X65" s="31"/>
      <c r="Y65" s="76">
        <v>61</v>
      </c>
    </row>
    <row r="66" spans="1:25">
      <c r="A66" s="28">
        <v>8.41</v>
      </c>
      <c r="B66" s="14">
        <v>55.1</v>
      </c>
      <c r="C66" s="123"/>
      <c r="D66" s="35"/>
      <c r="E66" s="171">
        <v>39</v>
      </c>
      <c r="F66" s="35">
        <v>56.4</v>
      </c>
      <c r="G66" s="162">
        <v>26</v>
      </c>
      <c r="H66" s="35">
        <v>36</v>
      </c>
      <c r="I66" s="38">
        <v>254</v>
      </c>
      <c r="J66" s="51">
        <v>71</v>
      </c>
      <c r="K66" s="37"/>
      <c r="L66" s="76">
        <v>62</v>
      </c>
      <c r="M66" s="10"/>
      <c r="N66" s="28">
        <v>10.11</v>
      </c>
      <c r="O66" s="85" t="s">
        <v>4</v>
      </c>
      <c r="P66" s="144"/>
      <c r="Q66" s="35"/>
      <c r="R66" s="152">
        <v>39</v>
      </c>
      <c r="S66" s="35">
        <v>40.9</v>
      </c>
      <c r="T66" s="157">
        <v>52</v>
      </c>
      <c r="U66" s="35">
        <v>36</v>
      </c>
      <c r="V66" s="34">
        <v>212</v>
      </c>
      <c r="W66" s="51">
        <v>56</v>
      </c>
      <c r="X66" s="38">
        <v>26</v>
      </c>
      <c r="Y66" s="76">
        <v>62</v>
      </c>
    </row>
    <row r="67" spans="1:25">
      <c r="A67" s="28">
        <v>8.4499999999999993</v>
      </c>
      <c r="B67" s="14">
        <v>56.1</v>
      </c>
      <c r="C67" s="14">
        <v>9.4</v>
      </c>
      <c r="D67" s="35"/>
      <c r="E67" s="171">
        <v>38</v>
      </c>
      <c r="F67" s="35">
        <v>56.9</v>
      </c>
      <c r="G67" s="163"/>
      <c r="H67" s="37"/>
      <c r="I67" s="38">
        <v>256</v>
      </c>
      <c r="J67" s="37"/>
      <c r="K67" s="37"/>
      <c r="L67" s="76">
        <v>63</v>
      </c>
      <c r="M67" s="10"/>
      <c r="N67" s="28">
        <v>10.18</v>
      </c>
      <c r="O67" s="107" t="s">
        <v>6</v>
      </c>
      <c r="P67" s="146"/>
      <c r="Q67" s="35"/>
      <c r="R67" s="152">
        <v>38</v>
      </c>
      <c r="S67" s="35">
        <v>41.4</v>
      </c>
      <c r="T67" s="157">
        <v>53</v>
      </c>
      <c r="U67" s="37"/>
      <c r="V67" s="34">
        <v>213</v>
      </c>
      <c r="W67" s="43"/>
      <c r="X67" s="31"/>
      <c r="Y67" s="76">
        <v>63</v>
      </c>
    </row>
    <row r="68" spans="1:25">
      <c r="A68" s="28">
        <v>8.49</v>
      </c>
      <c r="B68" s="14">
        <v>57.1</v>
      </c>
      <c r="C68" s="123"/>
      <c r="D68" s="35"/>
      <c r="E68" s="171">
        <v>37</v>
      </c>
      <c r="F68" s="35">
        <v>57.4</v>
      </c>
      <c r="G68" s="162">
        <v>27</v>
      </c>
      <c r="H68" s="35">
        <v>37</v>
      </c>
      <c r="I68" s="38">
        <v>258</v>
      </c>
      <c r="J68" s="51">
        <v>72</v>
      </c>
      <c r="K68" s="38">
        <v>21</v>
      </c>
      <c r="L68" s="76">
        <v>64</v>
      </c>
      <c r="M68" s="10"/>
      <c r="N68" s="28">
        <v>10.25</v>
      </c>
      <c r="O68" s="85" t="s">
        <v>8</v>
      </c>
      <c r="P68" s="132">
        <v>9.9</v>
      </c>
      <c r="Q68" s="35"/>
      <c r="R68" s="152">
        <v>37</v>
      </c>
      <c r="S68" s="35">
        <v>41.9</v>
      </c>
      <c r="T68" s="157">
        <v>54</v>
      </c>
      <c r="U68" s="35">
        <v>37</v>
      </c>
      <c r="V68" s="34">
        <v>214</v>
      </c>
      <c r="W68" s="51">
        <v>57</v>
      </c>
      <c r="X68" s="38">
        <v>27</v>
      </c>
      <c r="Y68" s="76">
        <v>64</v>
      </c>
    </row>
    <row r="69" spans="1:25">
      <c r="A69" s="28">
        <v>8.5299999999999994</v>
      </c>
      <c r="B69" s="14">
        <v>58.1</v>
      </c>
      <c r="C69" s="14">
        <v>9.5</v>
      </c>
      <c r="D69" s="35"/>
      <c r="E69" s="171">
        <v>36</v>
      </c>
      <c r="F69" s="35">
        <v>57.9</v>
      </c>
      <c r="G69" s="163"/>
      <c r="H69" s="37"/>
      <c r="I69" s="38">
        <v>260</v>
      </c>
      <c r="J69" s="37"/>
      <c r="K69" s="37"/>
      <c r="L69" s="76">
        <v>65</v>
      </c>
      <c r="M69" s="10"/>
      <c r="N69" s="28">
        <v>10.32</v>
      </c>
      <c r="O69" s="14" t="s">
        <v>10</v>
      </c>
      <c r="P69" s="146"/>
      <c r="Q69" s="35"/>
      <c r="R69" s="152">
        <v>36</v>
      </c>
      <c r="S69" s="35">
        <v>42.4</v>
      </c>
      <c r="T69" s="157">
        <v>55</v>
      </c>
      <c r="U69" s="37"/>
      <c r="V69" s="34">
        <v>215</v>
      </c>
      <c r="W69" s="43"/>
      <c r="X69" s="31"/>
      <c r="Y69" s="76">
        <v>65</v>
      </c>
    </row>
    <row r="70" spans="1:25">
      <c r="A70" s="28">
        <v>8.57</v>
      </c>
      <c r="B70" s="20">
        <v>59.1</v>
      </c>
      <c r="C70" s="142"/>
      <c r="D70" s="35"/>
      <c r="E70" s="171">
        <v>35</v>
      </c>
      <c r="F70" s="35">
        <v>58.4</v>
      </c>
      <c r="G70" s="162">
        <v>28</v>
      </c>
      <c r="H70" s="35">
        <v>38</v>
      </c>
      <c r="I70" s="38">
        <v>262</v>
      </c>
      <c r="J70" s="51">
        <v>73</v>
      </c>
      <c r="K70" s="37"/>
      <c r="L70" s="76">
        <v>66</v>
      </c>
      <c r="M70" s="10"/>
      <c r="N70" s="28">
        <v>10.39</v>
      </c>
      <c r="O70" s="85" t="s">
        <v>12</v>
      </c>
      <c r="P70" s="144"/>
      <c r="Q70" s="35"/>
      <c r="R70" s="152">
        <v>35</v>
      </c>
      <c r="S70" s="35">
        <v>42.9</v>
      </c>
      <c r="T70" s="157">
        <v>56</v>
      </c>
      <c r="U70" s="35">
        <v>38</v>
      </c>
      <c r="V70" s="34">
        <v>216</v>
      </c>
      <c r="W70" s="51">
        <v>58</v>
      </c>
      <c r="X70" s="38">
        <v>28</v>
      </c>
      <c r="Y70" s="76">
        <v>66</v>
      </c>
    </row>
    <row r="71" spans="1:25">
      <c r="A71" s="28">
        <v>9.01</v>
      </c>
      <c r="B71" s="16" t="s">
        <v>4</v>
      </c>
      <c r="C71" s="20">
        <v>9.6</v>
      </c>
      <c r="D71" s="35"/>
      <c r="E71" s="171">
        <v>34</v>
      </c>
      <c r="F71" s="35">
        <v>58.9</v>
      </c>
      <c r="G71" s="163"/>
      <c r="H71" s="37"/>
      <c r="I71" s="38">
        <v>264</v>
      </c>
      <c r="J71" s="37"/>
      <c r="K71" s="35">
        <v>22</v>
      </c>
      <c r="L71" s="76">
        <v>67</v>
      </c>
      <c r="M71" s="10"/>
      <c r="N71" s="28">
        <v>10.46</v>
      </c>
      <c r="O71" s="85" t="s">
        <v>61</v>
      </c>
      <c r="P71" s="132">
        <v>10</v>
      </c>
      <c r="Q71" s="35"/>
      <c r="R71" s="152">
        <v>34</v>
      </c>
      <c r="S71" s="35">
        <v>43.4</v>
      </c>
      <c r="T71" s="157">
        <v>57</v>
      </c>
      <c r="U71" s="37"/>
      <c r="V71" s="34">
        <v>217</v>
      </c>
      <c r="W71" s="43"/>
      <c r="X71" s="31"/>
      <c r="Y71" s="76">
        <v>67</v>
      </c>
    </row>
    <row r="72" spans="1:25">
      <c r="A72" s="28">
        <v>9.0500000000000007</v>
      </c>
      <c r="B72" s="16" t="s">
        <v>5</v>
      </c>
      <c r="C72" s="114"/>
      <c r="D72" s="35"/>
      <c r="E72" s="171">
        <v>33</v>
      </c>
      <c r="F72" s="35">
        <v>59.4</v>
      </c>
      <c r="G72" s="162">
        <v>29</v>
      </c>
      <c r="H72" s="35">
        <v>39</v>
      </c>
      <c r="I72" s="38">
        <v>266</v>
      </c>
      <c r="J72" s="53">
        <v>74</v>
      </c>
      <c r="K72" s="37"/>
      <c r="L72" s="76">
        <v>68</v>
      </c>
      <c r="M72" s="10"/>
      <c r="N72" s="28">
        <v>10.53</v>
      </c>
      <c r="O72" s="85" t="s">
        <v>67</v>
      </c>
      <c r="P72" s="144"/>
      <c r="Q72" s="35"/>
      <c r="R72" s="152">
        <v>33</v>
      </c>
      <c r="S72" s="35">
        <v>43.9</v>
      </c>
      <c r="T72" s="157">
        <v>58</v>
      </c>
      <c r="U72" s="35">
        <v>39</v>
      </c>
      <c r="V72" s="34">
        <v>218</v>
      </c>
      <c r="W72" s="51">
        <v>59</v>
      </c>
      <c r="X72" s="38">
        <v>29</v>
      </c>
      <c r="Y72" s="76">
        <v>68</v>
      </c>
    </row>
    <row r="73" spans="1:25">
      <c r="A73" s="28">
        <v>9.09</v>
      </c>
      <c r="B73" s="16" t="s">
        <v>6</v>
      </c>
      <c r="C73" s="20">
        <v>9.6999999999999993</v>
      </c>
      <c r="D73" s="35"/>
      <c r="E73" s="171">
        <v>32</v>
      </c>
      <c r="F73" s="35">
        <v>59.9</v>
      </c>
      <c r="G73" s="163"/>
      <c r="H73" s="37"/>
      <c r="I73" s="38">
        <v>268</v>
      </c>
      <c r="J73" s="37"/>
      <c r="K73" s="37"/>
      <c r="L73" s="76">
        <v>69</v>
      </c>
      <c r="M73" s="10"/>
      <c r="N73" s="28">
        <v>11</v>
      </c>
      <c r="O73" s="85" t="s">
        <v>63</v>
      </c>
      <c r="P73" s="132">
        <v>10.1</v>
      </c>
      <c r="Q73" s="35"/>
      <c r="R73" s="152">
        <v>32</v>
      </c>
      <c r="S73" s="35">
        <v>44.4</v>
      </c>
      <c r="T73" s="157">
        <v>59</v>
      </c>
      <c r="U73" s="37"/>
      <c r="V73" s="34">
        <v>219</v>
      </c>
      <c r="W73" s="43"/>
      <c r="X73" s="31"/>
      <c r="Y73" s="76">
        <v>69</v>
      </c>
    </row>
    <row r="74" spans="1:25">
      <c r="A74" s="28">
        <v>9.1300000000000008</v>
      </c>
      <c r="B74" s="16" t="s">
        <v>7</v>
      </c>
      <c r="C74" s="114"/>
      <c r="D74" s="35"/>
      <c r="E74" s="171">
        <v>31</v>
      </c>
      <c r="F74" s="36">
        <v>60.4</v>
      </c>
      <c r="G74" s="159">
        <v>30</v>
      </c>
      <c r="H74" s="36">
        <v>40</v>
      </c>
      <c r="I74" s="22">
        <v>270</v>
      </c>
      <c r="J74" s="58">
        <v>75</v>
      </c>
      <c r="K74" s="39">
        <v>23</v>
      </c>
      <c r="L74" s="76">
        <v>70</v>
      </c>
      <c r="M74" s="10"/>
      <c r="N74" s="28">
        <v>11.07</v>
      </c>
      <c r="O74" s="85" t="s">
        <v>68</v>
      </c>
      <c r="P74" s="144"/>
      <c r="Q74" s="35"/>
      <c r="R74" s="152">
        <v>31</v>
      </c>
      <c r="S74" s="36">
        <v>44.9</v>
      </c>
      <c r="T74" s="159">
        <v>60</v>
      </c>
      <c r="U74" s="36">
        <v>40</v>
      </c>
      <c r="V74" s="33">
        <v>220</v>
      </c>
      <c r="W74" s="58">
        <v>60</v>
      </c>
      <c r="X74" s="39">
        <v>30</v>
      </c>
      <c r="Y74" s="76">
        <v>70</v>
      </c>
    </row>
    <row r="75" spans="1:25">
      <c r="A75" s="27">
        <v>9.17</v>
      </c>
      <c r="B75" s="17" t="s">
        <v>8</v>
      </c>
      <c r="C75" s="23">
        <v>9.8000000000000007</v>
      </c>
      <c r="D75" s="36"/>
      <c r="E75" s="171">
        <v>30</v>
      </c>
      <c r="F75" s="35">
        <v>60.9</v>
      </c>
      <c r="G75" s="163"/>
      <c r="H75" s="37"/>
      <c r="I75" s="38">
        <v>271</v>
      </c>
      <c r="J75" s="37"/>
      <c r="K75" s="37"/>
      <c r="L75" s="76">
        <v>71</v>
      </c>
      <c r="M75" s="10"/>
      <c r="N75" s="27">
        <v>11.14</v>
      </c>
      <c r="O75" s="84" t="s">
        <v>69</v>
      </c>
      <c r="P75" s="130">
        <v>10.199999999999999</v>
      </c>
      <c r="Q75" s="36"/>
      <c r="R75" s="152">
        <v>30</v>
      </c>
      <c r="S75" s="35">
        <v>45.4</v>
      </c>
      <c r="T75" s="157">
        <v>62</v>
      </c>
      <c r="U75" s="37"/>
      <c r="V75" s="34">
        <v>221</v>
      </c>
      <c r="W75" s="43"/>
      <c r="X75" s="31"/>
      <c r="Y75" s="76">
        <v>71</v>
      </c>
    </row>
    <row r="76" spans="1:25">
      <c r="A76" s="28">
        <v>9.2100000000000009</v>
      </c>
      <c r="B76" s="16" t="s">
        <v>9</v>
      </c>
      <c r="C76" s="20">
        <v>9.9</v>
      </c>
      <c r="D76" s="35"/>
      <c r="E76" s="171">
        <v>29</v>
      </c>
      <c r="F76" s="35">
        <v>61.4</v>
      </c>
      <c r="G76" s="162">
        <v>31</v>
      </c>
      <c r="H76" s="37"/>
      <c r="I76" s="38">
        <v>272</v>
      </c>
      <c r="J76" s="51">
        <v>76</v>
      </c>
      <c r="K76" s="37"/>
      <c r="L76" s="76">
        <v>72</v>
      </c>
      <c r="M76" s="10"/>
      <c r="N76" s="28">
        <v>11.21</v>
      </c>
      <c r="O76" s="85" t="s">
        <v>64</v>
      </c>
      <c r="P76" s="132">
        <v>10.3</v>
      </c>
      <c r="Q76" s="35"/>
      <c r="R76" s="152">
        <v>29</v>
      </c>
      <c r="S76" s="35">
        <v>45.9</v>
      </c>
      <c r="T76" s="157">
        <v>64</v>
      </c>
      <c r="U76" s="37"/>
      <c r="V76" s="34">
        <v>222</v>
      </c>
      <c r="W76" s="51">
        <v>61</v>
      </c>
      <c r="X76" s="31"/>
      <c r="Y76" s="76">
        <v>72</v>
      </c>
    </row>
    <row r="77" spans="1:25">
      <c r="A77" s="28">
        <v>9.27</v>
      </c>
      <c r="B77" s="16" t="s">
        <v>10</v>
      </c>
      <c r="C77" s="20">
        <v>10</v>
      </c>
      <c r="D77" s="35"/>
      <c r="E77" s="171">
        <v>28</v>
      </c>
      <c r="F77" s="35">
        <v>61.9</v>
      </c>
      <c r="G77" s="163"/>
      <c r="H77" s="35">
        <v>41</v>
      </c>
      <c r="I77" s="38">
        <v>273</v>
      </c>
      <c r="J77" s="54"/>
      <c r="K77" s="35">
        <v>24</v>
      </c>
      <c r="L77" s="76">
        <v>73</v>
      </c>
      <c r="M77" s="10"/>
      <c r="N77" s="28">
        <v>11.29</v>
      </c>
      <c r="O77" s="85" t="s">
        <v>14</v>
      </c>
      <c r="P77" s="132">
        <v>10.4</v>
      </c>
      <c r="Q77" s="35"/>
      <c r="R77" s="152">
        <v>28</v>
      </c>
      <c r="S77" s="35">
        <v>46.4</v>
      </c>
      <c r="T77" s="157">
        <v>66</v>
      </c>
      <c r="U77" s="35">
        <v>41</v>
      </c>
      <c r="V77" s="34">
        <v>223</v>
      </c>
      <c r="W77" s="43"/>
      <c r="X77" s="38">
        <v>31</v>
      </c>
      <c r="Y77" s="76">
        <v>73</v>
      </c>
    </row>
    <row r="78" spans="1:25">
      <c r="A78" s="28">
        <v>9.33</v>
      </c>
      <c r="B78" s="16" t="s">
        <v>11</v>
      </c>
      <c r="C78" s="20">
        <v>10.1</v>
      </c>
      <c r="D78" s="35"/>
      <c r="E78" s="171">
        <v>27</v>
      </c>
      <c r="F78" s="35">
        <v>62.4</v>
      </c>
      <c r="G78" s="162">
        <v>32</v>
      </c>
      <c r="H78" s="37"/>
      <c r="I78" s="38">
        <v>274</v>
      </c>
      <c r="J78" s="51">
        <v>77</v>
      </c>
      <c r="K78" s="37"/>
      <c r="L78" s="76">
        <v>74</v>
      </c>
      <c r="M78" s="10"/>
      <c r="N78" s="28">
        <v>11.37</v>
      </c>
      <c r="O78" s="85" t="s">
        <v>79</v>
      </c>
      <c r="P78" s="132">
        <v>10.5</v>
      </c>
      <c r="Q78" s="35"/>
      <c r="R78" s="152">
        <v>27</v>
      </c>
      <c r="S78" s="35">
        <v>46.9</v>
      </c>
      <c r="T78" s="157">
        <v>68</v>
      </c>
      <c r="U78" s="37"/>
      <c r="V78" s="34">
        <v>224</v>
      </c>
      <c r="W78" s="51">
        <v>62</v>
      </c>
      <c r="X78" s="31"/>
      <c r="Y78" s="76">
        <v>74</v>
      </c>
    </row>
    <row r="79" spans="1:25">
      <c r="A79" s="28">
        <v>9.39</v>
      </c>
      <c r="B79" s="16" t="s">
        <v>12</v>
      </c>
      <c r="C79" s="20">
        <v>10.199999999999999</v>
      </c>
      <c r="D79" s="35"/>
      <c r="E79" s="171">
        <v>26</v>
      </c>
      <c r="F79" s="35">
        <v>62.9</v>
      </c>
      <c r="G79" s="163"/>
      <c r="H79" s="37"/>
      <c r="I79" s="38">
        <v>275</v>
      </c>
      <c r="J79" s="37"/>
      <c r="K79" s="37"/>
      <c r="L79" s="76">
        <v>75</v>
      </c>
      <c r="M79" s="10"/>
      <c r="N79" s="28">
        <v>11.45</v>
      </c>
      <c r="O79" s="85" t="s">
        <v>70</v>
      </c>
      <c r="P79" s="132">
        <v>10.6</v>
      </c>
      <c r="Q79" s="35"/>
      <c r="R79" s="152">
        <v>26</v>
      </c>
      <c r="S79" s="35">
        <v>47.4</v>
      </c>
      <c r="T79" s="157">
        <v>70</v>
      </c>
      <c r="U79" s="37"/>
      <c r="V79" s="34">
        <v>225</v>
      </c>
      <c r="W79" s="43"/>
      <c r="X79" s="31"/>
      <c r="Y79" s="76">
        <v>75</v>
      </c>
    </row>
    <row r="80" spans="1:25">
      <c r="A80" s="28">
        <v>9.4700000000000006</v>
      </c>
      <c r="B80" s="16" t="s">
        <v>13</v>
      </c>
      <c r="C80" s="20">
        <v>10.3</v>
      </c>
      <c r="D80" s="35"/>
      <c r="E80" s="171">
        <v>25</v>
      </c>
      <c r="F80" s="35">
        <v>63.4</v>
      </c>
      <c r="G80" s="162">
        <v>33</v>
      </c>
      <c r="H80" s="35">
        <v>42</v>
      </c>
      <c r="I80" s="38">
        <v>276</v>
      </c>
      <c r="J80" s="51">
        <v>78</v>
      </c>
      <c r="K80" s="38">
        <v>25</v>
      </c>
      <c r="L80" s="76">
        <v>76</v>
      </c>
      <c r="M80" s="10"/>
      <c r="N80" s="28">
        <v>11.53</v>
      </c>
      <c r="O80" s="85" t="s">
        <v>15</v>
      </c>
      <c r="P80" s="132">
        <v>10.7</v>
      </c>
      <c r="Q80" s="35"/>
      <c r="R80" s="152">
        <v>25</v>
      </c>
      <c r="S80" s="35">
        <v>47.9</v>
      </c>
      <c r="T80" s="157">
        <v>72</v>
      </c>
      <c r="U80" s="35">
        <v>42</v>
      </c>
      <c r="V80" s="34">
        <v>226</v>
      </c>
      <c r="W80" s="51">
        <v>63</v>
      </c>
      <c r="X80" s="38">
        <v>32</v>
      </c>
      <c r="Y80" s="76">
        <v>76</v>
      </c>
    </row>
    <row r="81" spans="1:25">
      <c r="A81" s="28">
        <v>9.5500000000000007</v>
      </c>
      <c r="B81" s="16" t="s">
        <v>61</v>
      </c>
      <c r="C81" s="20">
        <v>10.4</v>
      </c>
      <c r="D81" s="35"/>
      <c r="E81" s="171">
        <v>24</v>
      </c>
      <c r="F81" s="35">
        <v>63.9</v>
      </c>
      <c r="G81" s="163"/>
      <c r="H81" s="37"/>
      <c r="I81" s="38">
        <v>277</v>
      </c>
      <c r="J81" s="37"/>
      <c r="K81" s="37"/>
      <c r="L81" s="76">
        <v>77</v>
      </c>
      <c r="M81" s="10"/>
      <c r="N81" s="28">
        <v>12.01</v>
      </c>
      <c r="O81" s="85" t="s">
        <v>80</v>
      </c>
      <c r="P81" s="132">
        <v>10.8</v>
      </c>
      <c r="Q81" s="35"/>
      <c r="R81" s="152">
        <v>24</v>
      </c>
      <c r="S81" s="35">
        <v>48.4</v>
      </c>
      <c r="T81" s="157">
        <v>74</v>
      </c>
      <c r="U81" s="37"/>
      <c r="V81" s="34">
        <v>227</v>
      </c>
      <c r="W81" s="43"/>
      <c r="X81" s="31"/>
      <c r="Y81" s="76">
        <v>77</v>
      </c>
    </row>
    <row r="82" spans="1:25">
      <c r="A82" s="28">
        <v>10.029999999999999</v>
      </c>
      <c r="B82" s="16" t="s">
        <v>67</v>
      </c>
      <c r="C82" s="20">
        <v>10.5</v>
      </c>
      <c r="D82" s="35"/>
      <c r="E82" s="171">
        <v>23</v>
      </c>
      <c r="F82" s="35">
        <v>64.400000000000006</v>
      </c>
      <c r="G82" s="162">
        <v>34</v>
      </c>
      <c r="H82" s="37"/>
      <c r="I82" s="38">
        <v>278</v>
      </c>
      <c r="J82" s="51">
        <v>79</v>
      </c>
      <c r="K82" s="37"/>
      <c r="L82" s="76">
        <v>78</v>
      </c>
      <c r="M82" s="10"/>
      <c r="N82" s="28">
        <v>12.09</v>
      </c>
      <c r="O82" s="85" t="s">
        <v>71</v>
      </c>
      <c r="P82" s="132">
        <v>10.9</v>
      </c>
      <c r="Q82" s="35"/>
      <c r="R82" s="152">
        <v>23</v>
      </c>
      <c r="S82" s="35">
        <v>48.9</v>
      </c>
      <c r="T82" s="157">
        <v>76</v>
      </c>
      <c r="U82" s="37"/>
      <c r="V82" s="34">
        <v>228</v>
      </c>
      <c r="W82" s="51">
        <v>64</v>
      </c>
      <c r="X82" s="31"/>
      <c r="Y82" s="76">
        <v>78</v>
      </c>
    </row>
    <row r="83" spans="1:25">
      <c r="A83" s="28">
        <v>10.11</v>
      </c>
      <c r="B83" s="16" t="s">
        <v>63</v>
      </c>
      <c r="C83" s="20">
        <v>10.6</v>
      </c>
      <c r="D83" s="35"/>
      <c r="E83" s="171">
        <v>22</v>
      </c>
      <c r="F83" s="35">
        <v>64.900000000000006</v>
      </c>
      <c r="G83" s="163"/>
      <c r="H83" s="35">
        <v>43</v>
      </c>
      <c r="I83" s="38">
        <v>279</v>
      </c>
      <c r="J83" s="37"/>
      <c r="K83" s="35">
        <v>26</v>
      </c>
      <c r="L83" s="76">
        <v>79</v>
      </c>
      <c r="M83" s="10"/>
      <c r="N83" s="28">
        <v>12.17</v>
      </c>
      <c r="O83" s="85" t="s">
        <v>16</v>
      </c>
      <c r="P83" s="132">
        <v>11</v>
      </c>
      <c r="Q83" s="35"/>
      <c r="R83" s="152">
        <v>22</v>
      </c>
      <c r="S83" s="35">
        <v>49.4</v>
      </c>
      <c r="T83" s="157">
        <v>78</v>
      </c>
      <c r="U83" s="35">
        <v>43</v>
      </c>
      <c r="V83" s="34">
        <v>229</v>
      </c>
      <c r="W83" s="43"/>
      <c r="X83" s="72">
        <v>33</v>
      </c>
      <c r="Y83" s="76">
        <v>79</v>
      </c>
    </row>
    <row r="84" spans="1:25">
      <c r="A84" s="28">
        <v>10.210000000000001</v>
      </c>
      <c r="B84" s="16" t="s">
        <v>68</v>
      </c>
      <c r="C84" s="20">
        <v>10.7</v>
      </c>
      <c r="D84" s="35"/>
      <c r="E84" s="171">
        <v>21</v>
      </c>
      <c r="F84" s="36">
        <v>65.900000000000006</v>
      </c>
      <c r="G84" s="159">
        <v>35</v>
      </c>
      <c r="H84" s="43"/>
      <c r="I84" s="39">
        <v>280</v>
      </c>
      <c r="J84" s="58">
        <v>80</v>
      </c>
      <c r="K84" s="37"/>
      <c r="L84" s="76">
        <v>80</v>
      </c>
      <c r="M84" s="10"/>
      <c r="N84" s="28">
        <v>12.25</v>
      </c>
      <c r="O84" s="85" t="s">
        <v>90</v>
      </c>
      <c r="P84" s="132">
        <v>11.1</v>
      </c>
      <c r="Q84" s="35"/>
      <c r="R84" s="152">
        <v>21</v>
      </c>
      <c r="S84" s="36">
        <v>49.9</v>
      </c>
      <c r="T84" s="159">
        <v>80</v>
      </c>
      <c r="U84" s="43"/>
      <c r="V84" s="33">
        <v>230</v>
      </c>
      <c r="W84" s="58">
        <v>65</v>
      </c>
      <c r="X84" s="31"/>
      <c r="Y84" s="76">
        <v>80</v>
      </c>
    </row>
    <row r="85" spans="1:25">
      <c r="A85" s="27">
        <v>10.31</v>
      </c>
      <c r="B85" s="17" t="s">
        <v>69</v>
      </c>
      <c r="C85" s="23">
        <v>10.8</v>
      </c>
      <c r="D85" s="36"/>
      <c r="E85" s="171">
        <v>20</v>
      </c>
      <c r="F85" s="35">
        <v>66.900000000000006</v>
      </c>
      <c r="G85" s="163"/>
      <c r="H85" s="37"/>
      <c r="I85" s="38">
        <v>281</v>
      </c>
      <c r="J85" s="37"/>
      <c r="K85" s="37"/>
      <c r="L85" s="76">
        <v>81</v>
      </c>
      <c r="M85" s="10"/>
      <c r="N85" s="27">
        <v>12.33</v>
      </c>
      <c r="O85" s="84" t="s">
        <v>72</v>
      </c>
      <c r="P85" s="130">
        <v>11.2</v>
      </c>
      <c r="Q85" s="36"/>
      <c r="R85" s="152">
        <v>20</v>
      </c>
      <c r="S85" s="35">
        <v>50.4</v>
      </c>
      <c r="T85" s="157">
        <v>82</v>
      </c>
      <c r="U85" s="37"/>
      <c r="V85" s="34">
        <v>231</v>
      </c>
      <c r="W85" s="51">
        <v>66</v>
      </c>
      <c r="X85" s="31"/>
      <c r="Y85" s="76">
        <v>81</v>
      </c>
    </row>
    <row r="86" spans="1:25">
      <c r="A86" s="28">
        <v>10.41</v>
      </c>
      <c r="B86" s="16" t="s">
        <v>64</v>
      </c>
      <c r="C86" s="20">
        <v>10.9</v>
      </c>
      <c r="D86" s="35"/>
      <c r="E86" s="171">
        <v>19</v>
      </c>
      <c r="F86" s="35">
        <v>67.900000000000006</v>
      </c>
      <c r="G86" s="162">
        <v>36</v>
      </c>
      <c r="H86" s="35">
        <v>44</v>
      </c>
      <c r="I86" s="38">
        <v>282</v>
      </c>
      <c r="J86" s="51">
        <v>81</v>
      </c>
      <c r="K86" s="38">
        <v>27</v>
      </c>
      <c r="L86" s="76">
        <v>82</v>
      </c>
      <c r="M86" s="10"/>
      <c r="N86" s="28">
        <v>12.41</v>
      </c>
      <c r="O86" s="85" t="s">
        <v>17</v>
      </c>
      <c r="P86" s="132">
        <v>11.3</v>
      </c>
      <c r="Q86" s="35"/>
      <c r="R86" s="152">
        <v>19</v>
      </c>
      <c r="S86" s="35">
        <v>50.9</v>
      </c>
      <c r="T86" s="157">
        <v>84</v>
      </c>
      <c r="U86" s="35">
        <v>44</v>
      </c>
      <c r="V86" s="34">
        <v>232</v>
      </c>
      <c r="W86" s="51">
        <v>67</v>
      </c>
      <c r="X86" s="38">
        <v>34</v>
      </c>
      <c r="Y86" s="76">
        <v>82</v>
      </c>
    </row>
    <row r="87" spans="1:25">
      <c r="A87" s="28">
        <v>10.51</v>
      </c>
      <c r="B87" s="16" t="s">
        <v>14</v>
      </c>
      <c r="C87" s="20">
        <v>11</v>
      </c>
      <c r="D87" s="35"/>
      <c r="E87" s="171">
        <v>18</v>
      </c>
      <c r="F87" s="35">
        <v>68.900000000000006</v>
      </c>
      <c r="G87" s="163"/>
      <c r="H87" s="37"/>
      <c r="I87" s="38">
        <v>283</v>
      </c>
      <c r="J87" s="37"/>
      <c r="K87" s="37"/>
      <c r="L87" s="76">
        <v>83</v>
      </c>
      <c r="M87" s="10"/>
      <c r="N87" s="28">
        <v>12.5</v>
      </c>
      <c r="O87" s="85" t="s">
        <v>18</v>
      </c>
      <c r="P87" s="132">
        <v>11.4</v>
      </c>
      <c r="Q87" s="35"/>
      <c r="R87" s="152">
        <v>18</v>
      </c>
      <c r="S87" s="35">
        <v>51.4</v>
      </c>
      <c r="T87" s="157">
        <v>86</v>
      </c>
      <c r="U87" s="37"/>
      <c r="V87" s="34">
        <v>233</v>
      </c>
      <c r="W87" s="51">
        <v>68</v>
      </c>
      <c r="X87" s="31"/>
      <c r="Y87" s="76">
        <v>83</v>
      </c>
    </row>
    <row r="88" spans="1:25">
      <c r="A88" s="28">
        <v>11.01</v>
      </c>
      <c r="B88" s="16" t="s">
        <v>79</v>
      </c>
      <c r="C88" s="20">
        <v>11.1</v>
      </c>
      <c r="D88" s="35"/>
      <c r="E88" s="171">
        <v>17</v>
      </c>
      <c r="F88" s="35">
        <v>69.900000000000006</v>
      </c>
      <c r="G88" s="162">
        <v>37</v>
      </c>
      <c r="H88" s="37"/>
      <c r="I88" s="38">
        <v>284</v>
      </c>
      <c r="J88" s="51">
        <v>82</v>
      </c>
      <c r="K88" s="37"/>
      <c r="L88" s="76">
        <v>84</v>
      </c>
      <c r="M88" s="10"/>
      <c r="N88" s="28">
        <v>12.59</v>
      </c>
      <c r="O88" s="85" t="s">
        <v>19</v>
      </c>
      <c r="P88" s="132">
        <v>11.5</v>
      </c>
      <c r="Q88" s="35"/>
      <c r="R88" s="152">
        <v>17</v>
      </c>
      <c r="S88" s="35">
        <v>51.9</v>
      </c>
      <c r="T88" s="157">
        <v>88</v>
      </c>
      <c r="U88" s="37"/>
      <c r="V88" s="34">
        <v>234</v>
      </c>
      <c r="W88" s="51">
        <v>69</v>
      </c>
      <c r="X88" s="31"/>
      <c r="Y88" s="76">
        <v>84</v>
      </c>
    </row>
    <row r="89" spans="1:25">
      <c r="A89" s="28">
        <v>11.11</v>
      </c>
      <c r="B89" s="16" t="s">
        <v>70</v>
      </c>
      <c r="C89" s="20">
        <v>11.2</v>
      </c>
      <c r="D89" s="35"/>
      <c r="E89" s="171">
        <v>16</v>
      </c>
      <c r="F89" s="35">
        <v>70.900000000000006</v>
      </c>
      <c r="G89" s="163"/>
      <c r="H89" s="35">
        <v>45</v>
      </c>
      <c r="I89" s="38">
        <v>285</v>
      </c>
      <c r="J89" s="37"/>
      <c r="K89" s="38">
        <v>28</v>
      </c>
      <c r="L89" s="76">
        <v>85</v>
      </c>
      <c r="M89" s="10"/>
      <c r="N89" s="28">
        <v>13.08</v>
      </c>
      <c r="O89" s="85" t="s">
        <v>20</v>
      </c>
      <c r="P89" s="132">
        <v>11.6</v>
      </c>
      <c r="Q89" s="35"/>
      <c r="R89" s="152">
        <v>16</v>
      </c>
      <c r="S89" s="35">
        <v>52.4</v>
      </c>
      <c r="T89" s="157">
        <v>90</v>
      </c>
      <c r="U89" s="35">
        <v>45</v>
      </c>
      <c r="V89" s="69">
        <v>235</v>
      </c>
      <c r="W89" s="51">
        <v>70</v>
      </c>
      <c r="X89" s="38">
        <v>35</v>
      </c>
      <c r="Y89" s="76">
        <v>85</v>
      </c>
    </row>
    <row r="90" spans="1:25">
      <c r="A90" s="28">
        <v>11.21</v>
      </c>
      <c r="B90" s="16" t="s">
        <v>15</v>
      </c>
      <c r="C90" s="20">
        <v>11.3</v>
      </c>
      <c r="D90" s="35"/>
      <c r="E90" s="171">
        <v>15</v>
      </c>
      <c r="F90" s="35">
        <v>71.900000000000006</v>
      </c>
      <c r="G90" s="162">
        <v>38</v>
      </c>
      <c r="H90" s="37"/>
      <c r="I90" s="38">
        <v>286</v>
      </c>
      <c r="J90" s="51">
        <v>83</v>
      </c>
      <c r="K90" s="37"/>
      <c r="L90" s="76">
        <v>86</v>
      </c>
      <c r="M90" s="10"/>
      <c r="N90" s="28">
        <v>13.17</v>
      </c>
      <c r="O90" s="85" t="s">
        <v>47</v>
      </c>
      <c r="P90" s="132">
        <v>11.7</v>
      </c>
      <c r="Q90" s="35"/>
      <c r="R90" s="152">
        <v>15</v>
      </c>
      <c r="S90" s="35">
        <v>52.9</v>
      </c>
      <c r="T90" s="157">
        <v>92</v>
      </c>
      <c r="U90" s="37"/>
      <c r="V90" s="34">
        <v>236</v>
      </c>
      <c r="W90" s="51">
        <v>71</v>
      </c>
      <c r="X90" s="31"/>
      <c r="Y90" s="76">
        <v>86</v>
      </c>
    </row>
    <row r="91" spans="1:25">
      <c r="A91" s="28">
        <v>11.31</v>
      </c>
      <c r="B91" s="16" t="s">
        <v>80</v>
      </c>
      <c r="C91" s="20">
        <v>11.4</v>
      </c>
      <c r="D91" s="35"/>
      <c r="E91" s="171">
        <v>14</v>
      </c>
      <c r="F91" s="35">
        <v>72.900000000000006</v>
      </c>
      <c r="G91" s="163"/>
      <c r="H91" s="37"/>
      <c r="I91" s="38">
        <v>287</v>
      </c>
      <c r="J91" s="37"/>
      <c r="K91" s="37"/>
      <c r="L91" s="76">
        <v>87</v>
      </c>
      <c r="M91" s="10"/>
      <c r="N91" s="28">
        <v>13.26</v>
      </c>
      <c r="O91" s="85" t="s">
        <v>48</v>
      </c>
      <c r="P91" s="132">
        <v>11.8</v>
      </c>
      <c r="Q91" s="35"/>
      <c r="R91" s="152">
        <v>14</v>
      </c>
      <c r="S91" s="35">
        <v>53.4</v>
      </c>
      <c r="T91" s="157">
        <v>94</v>
      </c>
      <c r="U91" s="37"/>
      <c r="V91" s="34">
        <v>237</v>
      </c>
      <c r="W91" s="51">
        <v>72</v>
      </c>
      <c r="X91" s="31"/>
      <c r="Y91" s="76">
        <v>87</v>
      </c>
    </row>
    <row r="92" spans="1:25">
      <c r="A92" s="28">
        <v>11.41</v>
      </c>
      <c r="B92" s="16" t="s">
        <v>71</v>
      </c>
      <c r="C92" s="20">
        <v>11.5</v>
      </c>
      <c r="D92" s="35"/>
      <c r="E92" s="171">
        <v>13</v>
      </c>
      <c r="F92" s="35">
        <v>73.900000000000006</v>
      </c>
      <c r="G92" s="162">
        <v>39</v>
      </c>
      <c r="H92" s="35">
        <v>46</v>
      </c>
      <c r="I92" s="38">
        <v>288</v>
      </c>
      <c r="J92" s="51">
        <v>84</v>
      </c>
      <c r="K92" s="38">
        <v>29</v>
      </c>
      <c r="L92" s="76">
        <v>88</v>
      </c>
      <c r="M92" s="10"/>
      <c r="N92" s="28">
        <v>13.35</v>
      </c>
      <c r="O92" s="85" t="s">
        <v>49</v>
      </c>
      <c r="P92" s="132">
        <v>11.9</v>
      </c>
      <c r="Q92" s="35"/>
      <c r="R92" s="152">
        <v>13</v>
      </c>
      <c r="S92" s="35">
        <v>53.9</v>
      </c>
      <c r="T92" s="157">
        <v>96</v>
      </c>
      <c r="U92" s="35">
        <v>46</v>
      </c>
      <c r="V92" s="34">
        <v>238</v>
      </c>
      <c r="W92" s="51">
        <v>73</v>
      </c>
      <c r="X92" s="38">
        <v>36</v>
      </c>
      <c r="Y92" s="76">
        <v>88</v>
      </c>
    </row>
    <row r="93" spans="1:25">
      <c r="A93" s="28">
        <v>11.51</v>
      </c>
      <c r="B93" s="16" t="s">
        <v>16</v>
      </c>
      <c r="C93" s="20">
        <v>11.6</v>
      </c>
      <c r="D93" s="35"/>
      <c r="E93" s="171">
        <v>12</v>
      </c>
      <c r="F93" s="35">
        <v>74.900000000000006</v>
      </c>
      <c r="G93" s="163"/>
      <c r="H93" s="37"/>
      <c r="I93" s="38">
        <v>289</v>
      </c>
      <c r="J93" s="37"/>
      <c r="K93" s="37"/>
      <c r="L93" s="76">
        <v>89</v>
      </c>
      <c r="M93" s="10"/>
      <c r="N93" s="28">
        <v>13.44</v>
      </c>
      <c r="O93" s="85" t="s">
        <v>23</v>
      </c>
      <c r="P93" s="132">
        <v>12</v>
      </c>
      <c r="Q93" s="35"/>
      <c r="R93" s="152">
        <v>12</v>
      </c>
      <c r="S93" s="35">
        <v>54.4</v>
      </c>
      <c r="T93" s="157">
        <v>98</v>
      </c>
      <c r="U93" s="37"/>
      <c r="V93" s="34">
        <v>239</v>
      </c>
      <c r="W93" s="51">
        <v>74</v>
      </c>
      <c r="X93" s="31"/>
      <c r="Y93" s="76">
        <v>89</v>
      </c>
    </row>
    <row r="94" spans="1:25">
      <c r="A94" s="28">
        <v>12.01</v>
      </c>
      <c r="B94" s="16" t="s">
        <v>90</v>
      </c>
      <c r="C94" s="20">
        <v>11.7</v>
      </c>
      <c r="D94" s="35"/>
      <c r="E94" s="171">
        <v>11</v>
      </c>
      <c r="F94" s="36">
        <v>75.900000000000006</v>
      </c>
      <c r="G94" s="159">
        <v>40</v>
      </c>
      <c r="H94" s="43"/>
      <c r="I94" s="39">
        <v>290</v>
      </c>
      <c r="J94" s="58">
        <v>85</v>
      </c>
      <c r="K94" s="43"/>
      <c r="L94" s="76">
        <v>90</v>
      </c>
      <c r="M94" s="10"/>
      <c r="N94" s="28">
        <v>13.53</v>
      </c>
      <c r="O94" s="85" t="s">
        <v>50</v>
      </c>
      <c r="P94" s="132">
        <v>12.1</v>
      </c>
      <c r="Q94" s="35"/>
      <c r="R94" s="152">
        <v>11</v>
      </c>
      <c r="S94" s="36">
        <v>55.9</v>
      </c>
      <c r="T94" s="159">
        <v>100</v>
      </c>
      <c r="U94" s="43"/>
      <c r="V94" s="33">
        <v>240</v>
      </c>
      <c r="W94" s="58">
        <v>75</v>
      </c>
      <c r="X94" s="31"/>
      <c r="Y94" s="76">
        <v>90</v>
      </c>
    </row>
    <row r="95" spans="1:25">
      <c r="A95" s="27">
        <v>12.11</v>
      </c>
      <c r="B95" s="17" t="s">
        <v>72</v>
      </c>
      <c r="C95" s="23">
        <v>11.9</v>
      </c>
      <c r="D95" s="36"/>
      <c r="E95" s="171">
        <v>10</v>
      </c>
      <c r="F95" s="35">
        <v>76.900000000000006</v>
      </c>
      <c r="G95" s="163"/>
      <c r="H95" s="35">
        <v>47</v>
      </c>
      <c r="I95" s="38">
        <v>291</v>
      </c>
      <c r="J95" s="37"/>
      <c r="K95" s="38">
        <v>30</v>
      </c>
      <c r="L95" s="76">
        <v>91</v>
      </c>
      <c r="M95" s="10"/>
      <c r="N95" s="27">
        <v>14.02</v>
      </c>
      <c r="O95" s="84" t="s">
        <v>51</v>
      </c>
      <c r="P95" s="130">
        <v>12.2</v>
      </c>
      <c r="Q95" s="36"/>
      <c r="R95" s="152">
        <v>10</v>
      </c>
      <c r="S95" s="35">
        <v>56.9</v>
      </c>
      <c r="T95" s="157">
        <v>102</v>
      </c>
      <c r="U95" s="35">
        <v>47</v>
      </c>
      <c r="V95" s="34">
        <v>241</v>
      </c>
      <c r="W95" s="58">
        <v>76</v>
      </c>
      <c r="X95" s="39">
        <v>37</v>
      </c>
      <c r="Y95" s="76">
        <v>91</v>
      </c>
    </row>
    <row r="96" spans="1:25">
      <c r="A96" s="28">
        <v>12.21</v>
      </c>
      <c r="B96" s="16" t="s">
        <v>17</v>
      </c>
      <c r="C96" s="20">
        <v>12.1</v>
      </c>
      <c r="D96" s="35"/>
      <c r="E96" s="171">
        <v>9</v>
      </c>
      <c r="F96" s="35">
        <v>77.900000000000006</v>
      </c>
      <c r="G96" s="162">
        <v>41</v>
      </c>
      <c r="H96" s="37"/>
      <c r="I96" s="38">
        <v>292</v>
      </c>
      <c r="J96" s="51">
        <v>86</v>
      </c>
      <c r="K96" s="37"/>
      <c r="L96" s="76">
        <v>92</v>
      </c>
      <c r="M96" s="10"/>
      <c r="N96" s="28">
        <v>14.11</v>
      </c>
      <c r="O96" s="85" t="s">
        <v>52</v>
      </c>
      <c r="P96" s="132">
        <v>12.3</v>
      </c>
      <c r="Q96" s="35"/>
      <c r="R96" s="152">
        <v>9</v>
      </c>
      <c r="S96" s="35">
        <v>57.9</v>
      </c>
      <c r="T96" s="157">
        <v>104</v>
      </c>
      <c r="U96" s="37"/>
      <c r="V96" s="34">
        <v>242</v>
      </c>
      <c r="W96" s="51">
        <v>77</v>
      </c>
      <c r="X96" s="31"/>
      <c r="Y96" s="76">
        <v>92</v>
      </c>
    </row>
    <row r="97" spans="1:25">
      <c r="A97" s="28">
        <v>12.31</v>
      </c>
      <c r="B97" s="16" t="s">
        <v>58</v>
      </c>
      <c r="C97" s="20">
        <v>12.3</v>
      </c>
      <c r="D97" s="35"/>
      <c r="E97" s="171">
        <v>8</v>
      </c>
      <c r="F97" s="35">
        <v>78.900000000000006</v>
      </c>
      <c r="G97" s="163"/>
      <c r="H97" s="37"/>
      <c r="I97" s="38">
        <v>293</v>
      </c>
      <c r="J97" s="37"/>
      <c r="K97" s="37"/>
      <c r="L97" s="76">
        <v>93</v>
      </c>
      <c r="M97" s="10"/>
      <c r="N97" s="28">
        <v>14.21</v>
      </c>
      <c r="O97" s="85" t="s">
        <v>25</v>
      </c>
      <c r="P97" s="132">
        <v>12.5</v>
      </c>
      <c r="Q97" s="35"/>
      <c r="R97" s="152">
        <v>8</v>
      </c>
      <c r="S97" s="35">
        <v>58.9</v>
      </c>
      <c r="T97" s="157">
        <v>106</v>
      </c>
      <c r="U97" s="37"/>
      <c r="V97" s="34">
        <v>243</v>
      </c>
      <c r="W97" s="51">
        <v>78</v>
      </c>
      <c r="X97" s="31"/>
      <c r="Y97" s="76">
        <v>93</v>
      </c>
    </row>
    <row r="98" spans="1:25">
      <c r="A98" s="28">
        <v>12.41</v>
      </c>
      <c r="B98" s="16" t="s">
        <v>39</v>
      </c>
      <c r="C98" s="20">
        <v>12.5</v>
      </c>
      <c r="D98" s="35"/>
      <c r="E98" s="171">
        <v>7</v>
      </c>
      <c r="F98" s="35">
        <v>79.900000000000006</v>
      </c>
      <c r="G98" s="162">
        <v>42</v>
      </c>
      <c r="H98" s="35">
        <v>48</v>
      </c>
      <c r="I98" s="38">
        <v>294</v>
      </c>
      <c r="J98" s="51">
        <v>87</v>
      </c>
      <c r="K98" s="38">
        <v>31</v>
      </c>
      <c r="L98" s="76">
        <v>94</v>
      </c>
      <c r="M98" s="10"/>
      <c r="N98" s="28">
        <v>14.31</v>
      </c>
      <c r="O98" s="85" t="s">
        <v>53</v>
      </c>
      <c r="P98" s="132">
        <v>12.7</v>
      </c>
      <c r="Q98" s="35"/>
      <c r="R98" s="152">
        <v>7</v>
      </c>
      <c r="S98" s="35">
        <v>59.9</v>
      </c>
      <c r="T98" s="157">
        <v>108</v>
      </c>
      <c r="U98" s="35">
        <v>48</v>
      </c>
      <c r="V98" s="34">
        <v>244</v>
      </c>
      <c r="W98" s="51">
        <v>79</v>
      </c>
      <c r="X98" s="38">
        <v>38</v>
      </c>
      <c r="Y98" s="76">
        <v>94</v>
      </c>
    </row>
    <row r="99" spans="1:25">
      <c r="A99" s="28">
        <v>12.51</v>
      </c>
      <c r="B99" s="16" t="s">
        <v>19</v>
      </c>
      <c r="C99" s="20">
        <v>12.7</v>
      </c>
      <c r="D99" s="35"/>
      <c r="E99" s="171">
        <v>6</v>
      </c>
      <c r="F99" s="35">
        <v>80.900000000000006</v>
      </c>
      <c r="G99" s="163"/>
      <c r="H99" s="37"/>
      <c r="I99" s="38">
        <v>295</v>
      </c>
      <c r="J99" s="37"/>
      <c r="K99" s="37"/>
      <c r="L99" s="76">
        <v>95</v>
      </c>
      <c r="M99" s="10"/>
      <c r="N99" s="28">
        <v>14.41</v>
      </c>
      <c r="O99" s="85" t="s">
        <v>54</v>
      </c>
      <c r="P99" s="132">
        <v>12.9</v>
      </c>
      <c r="Q99" s="35"/>
      <c r="R99" s="152">
        <v>6</v>
      </c>
      <c r="S99" s="35">
        <v>60.9</v>
      </c>
      <c r="T99" s="157">
        <v>110</v>
      </c>
      <c r="U99" s="37"/>
      <c r="V99" s="34">
        <v>245</v>
      </c>
      <c r="W99" s="51">
        <v>80</v>
      </c>
      <c r="X99" s="31"/>
      <c r="Y99" s="76">
        <v>95</v>
      </c>
    </row>
    <row r="100" spans="1:25">
      <c r="A100" s="28">
        <v>13.11</v>
      </c>
      <c r="B100" s="16" t="s">
        <v>59</v>
      </c>
      <c r="C100" s="20">
        <v>12.9</v>
      </c>
      <c r="D100" s="35"/>
      <c r="E100" s="171">
        <v>5</v>
      </c>
      <c r="F100" s="35">
        <v>81.900000000000006</v>
      </c>
      <c r="G100" s="162">
        <v>43</v>
      </c>
      <c r="H100" s="37"/>
      <c r="I100" s="38">
        <v>296</v>
      </c>
      <c r="J100" s="51">
        <v>88</v>
      </c>
      <c r="K100" s="37"/>
      <c r="L100" s="76">
        <v>96</v>
      </c>
      <c r="M100" s="10"/>
      <c r="N100" s="28">
        <v>15.01</v>
      </c>
      <c r="O100" s="85" t="s">
        <v>27</v>
      </c>
      <c r="P100" s="132">
        <v>13.1</v>
      </c>
      <c r="Q100" s="35"/>
      <c r="R100" s="152">
        <v>5</v>
      </c>
      <c r="S100" s="35">
        <v>61.9</v>
      </c>
      <c r="T100" s="157">
        <v>112</v>
      </c>
      <c r="U100" s="37"/>
      <c r="V100" s="34">
        <v>246</v>
      </c>
      <c r="W100" s="51">
        <v>81</v>
      </c>
      <c r="X100" s="31"/>
      <c r="Y100" s="76">
        <v>96</v>
      </c>
    </row>
    <row r="101" spans="1:25">
      <c r="A101" s="28">
        <v>13.31</v>
      </c>
      <c r="B101" s="16" t="s">
        <v>73</v>
      </c>
      <c r="C101" s="20">
        <v>13.1</v>
      </c>
      <c r="D101" s="35"/>
      <c r="E101" s="171">
        <v>4</v>
      </c>
      <c r="F101" s="35">
        <v>82.9</v>
      </c>
      <c r="G101" s="163"/>
      <c r="H101" s="35">
        <v>49</v>
      </c>
      <c r="I101" s="38">
        <v>297</v>
      </c>
      <c r="J101" s="37"/>
      <c r="K101" s="38">
        <v>32</v>
      </c>
      <c r="L101" s="76">
        <v>97</v>
      </c>
      <c r="M101" s="10"/>
      <c r="N101" s="28">
        <v>15.26</v>
      </c>
      <c r="O101" s="85" t="s">
        <v>55</v>
      </c>
      <c r="P101" s="132">
        <v>13.4</v>
      </c>
      <c r="Q101" s="35"/>
      <c r="R101" s="152">
        <v>4</v>
      </c>
      <c r="S101" s="35">
        <v>62.9</v>
      </c>
      <c r="T101" s="157">
        <v>114</v>
      </c>
      <c r="U101" s="35">
        <v>49</v>
      </c>
      <c r="V101" s="34">
        <v>247</v>
      </c>
      <c r="W101" s="51">
        <v>82</v>
      </c>
      <c r="X101" s="38">
        <v>39</v>
      </c>
      <c r="Y101" s="76">
        <v>97</v>
      </c>
    </row>
    <row r="102" spans="1:25">
      <c r="A102" s="28">
        <v>14.01</v>
      </c>
      <c r="B102" s="16" t="s">
        <v>47</v>
      </c>
      <c r="C102" s="20">
        <v>13.4</v>
      </c>
      <c r="D102" s="35"/>
      <c r="E102" s="171">
        <v>3</v>
      </c>
      <c r="F102" s="35">
        <v>83.9</v>
      </c>
      <c r="G102" s="162">
        <v>44</v>
      </c>
      <c r="H102" s="37"/>
      <c r="I102" s="38">
        <v>298</v>
      </c>
      <c r="J102" s="51">
        <v>89</v>
      </c>
      <c r="K102" s="37"/>
      <c r="L102" s="76">
        <v>98</v>
      </c>
      <c r="M102" s="10"/>
      <c r="N102" s="28">
        <v>15.51</v>
      </c>
      <c r="O102" s="85" t="s">
        <v>56</v>
      </c>
      <c r="P102" s="132">
        <v>13.7</v>
      </c>
      <c r="Q102" s="35"/>
      <c r="R102" s="152">
        <v>3</v>
      </c>
      <c r="S102" s="35">
        <v>63.9</v>
      </c>
      <c r="T102" s="157">
        <v>116</v>
      </c>
      <c r="U102" s="37"/>
      <c r="V102" s="34">
        <v>248</v>
      </c>
      <c r="W102" s="51">
        <v>83</v>
      </c>
      <c r="X102" s="31"/>
      <c r="Y102" s="76">
        <v>98</v>
      </c>
    </row>
    <row r="103" spans="1:25">
      <c r="A103" s="28">
        <v>14.31</v>
      </c>
      <c r="B103" s="16" t="s">
        <v>74</v>
      </c>
      <c r="C103" s="20">
        <v>13.7</v>
      </c>
      <c r="D103" s="35"/>
      <c r="E103" s="171">
        <v>2</v>
      </c>
      <c r="F103" s="35">
        <v>84.9</v>
      </c>
      <c r="G103" s="163"/>
      <c r="H103" s="37"/>
      <c r="I103" s="38">
        <v>299</v>
      </c>
      <c r="J103" s="37"/>
      <c r="K103" s="37"/>
      <c r="L103" s="76">
        <v>99</v>
      </c>
      <c r="M103" s="10"/>
      <c r="N103" s="28">
        <v>16.21</v>
      </c>
      <c r="O103" s="85" t="s">
        <v>85</v>
      </c>
      <c r="P103" s="132">
        <v>14.1</v>
      </c>
      <c r="Q103" s="35"/>
      <c r="R103" s="152">
        <v>2</v>
      </c>
      <c r="S103" s="35">
        <v>64.900000000000006</v>
      </c>
      <c r="T103" s="157">
        <v>118</v>
      </c>
      <c r="U103" s="37"/>
      <c r="V103" s="38">
        <v>249</v>
      </c>
      <c r="W103" s="51">
        <v>84</v>
      </c>
      <c r="X103" s="31"/>
      <c r="Y103" s="76">
        <v>99</v>
      </c>
    </row>
    <row r="104" spans="1:25" ht="15.75" thickBot="1">
      <c r="A104" s="29">
        <v>15.21</v>
      </c>
      <c r="B104" s="18" t="s">
        <v>22</v>
      </c>
      <c r="C104" s="140">
        <v>14.1</v>
      </c>
      <c r="D104" s="42"/>
      <c r="E104" s="171">
        <v>1</v>
      </c>
      <c r="F104" s="36">
        <v>85</v>
      </c>
      <c r="G104" s="174">
        <v>45</v>
      </c>
      <c r="H104" s="112">
        <v>50</v>
      </c>
      <c r="I104" s="61">
        <v>300</v>
      </c>
      <c r="J104" s="58">
        <v>90</v>
      </c>
      <c r="K104" s="61">
        <v>33</v>
      </c>
      <c r="L104" s="76">
        <v>100</v>
      </c>
      <c r="M104" s="10"/>
      <c r="N104" s="29">
        <v>17.11</v>
      </c>
      <c r="O104" s="86" t="s">
        <v>91</v>
      </c>
      <c r="P104" s="136">
        <v>14.6</v>
      </c>
      <c r="Q104" s="35"/>
      <c r="R104" s="152">
        <v>1</v>
      </c>
      <c r="S104" s="36">
        <v>65</v>
      </c>
      <c r="T104" s="174">
        <v>120</v>
      </c>
      <c r="U104" s="112">
        <v>50</v>
      </c>
      <c r="V104" s="88">
        <v>250</v>
      </c>
      <c r="W104" s="59">
        <v>85</v>
      </c>
      <c r="X104" s="71">
        <v>40</v>
      </c>
      <c r="Y104" s="76">
        <v>100</v>
      </c>
    </row>
    <row r="105" spans="1:25" ht="15.75" thickBot="1">
      <c r="A105" s="11">
        <v>16.010000000000002</v>
      </c>
      <c r="B105" s="12" t="s">
        <v>38</v>
      </c>
      <c r="C105" s="12">
        <v>14.6</v>
      </c>
      <c r="D105" s="13"/>
      <c r="E105" s="172">
        <v>0</v>
      </c>
      <c r="F105" s="13"/>
      <c r="G105" s="175"/>
      <c r="H105" s="32"/>
      <c r="I105" s="13"/>
      <c r="J105" s="13"/>
      <c r="K105" s="13"/>
      <c r="L105" s="77"/>
      <c r="M105" s="10"/>
      <c r="N105" s="11">
        <v>18.010000000000002</v>
      </c>
      <c r="O105" s="13" t="s">
        <v>60</v>
      </c>
      <c r="P105" s="137">
        <v>15.1</v>
      </c>
      <c r="Q105" s="121"/>
      <c r="R105" s="153">
        <v>0</v>
      </c>
      <c r="S105" s="121"/>
      <c r="T105" s="164"/>
      <c r="U105" s="13"/>
      <c r="V105" s="13"/>
      <c r="W105" s="13"/>
      <c r="X105" s="13"/>
      <c r="Y105" s="77"/>
    </row>
  </sheetData>
  <sortState ref="S5:S104">
    <sortCondition ref="S5:S10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33"/>
  <sheetViews>
    <sheetView topLeftCell="N2" workbookViewId="0">
      <selection activeCell="T7" sqref="T7"/>
    </sheetView>
  </sheetViews>
  <sheetFormatPr defaultRowHeight="15"/>
  <cols>
    <col min="1" max="2" width="11.42578125" customWidth="1" collapsed="1"/>
    <col min="3" max="3" width="11.42578125" customWidth="1"/>
    <col min="4" max="4" width="13.85546875" customWidth="1" collapsed="1"/>
    <col min="5" max="5" width="10.7109375" customWidth="1" collapsed="1"/>
    <col min="6" max="7" width="10.7109375" customWidth="1"/>
    <col min="8" max="8" width="9.140625" customWidth="1" collapsed="1"/>
    <col min="10" max="10" width="15.42578125" style="167" customWidth="1" collapsed="1"/>
    <col min="11" max="11" width="11" customWidth="1" collapsed="1"/>
    <col min="13" max="13" width="14.85546875" customWidth="1" collapsed="1"/>
    <col min="14" max="14" width="11.85546875" customWidth="1" collapsed="1"/>
    <col min="19" max="19" width="14.140625" customWidth="1"/>
    <col min="20" max="20" width="14" customWidth="1" collapsed="1"/>
    <col min="21" max="21" width="9.140625" customWidth="1" collapsed="1"/>
    <col min="22" max="22" width="9.85546875" customWidth="1" collapsed="1"/>
    <col min="24" max="24" width="14" style="179" customWidth="1" collapsed="1"/>
    <col min="27" max="27" width="15.28515625" customWidth="1" collapsed="1"/>
    <col min="28" max="28" width="13.7109375" customWidth="1" collapsed="1"/>
  </cols>
  <sheetData>
    <row r="1" spans="1:30" ht="15.75" hidden="1" customHeight="1" thickBot="1"/>
    <row r="2" spans="1:30">
      <c r="A2" s="2" t="s">
        <v>95</v>
      </c>
      <c r="B2" s="2" t="s">
        <v>95</v>
      </c>
      <c r="C2" s="207" t="s">
        <v>29</v>
      </c>
      <c r="D2" s="139" t="s">
        <v>30</v>
      </c>
      <c r="E2" s="224" t="s">
        <v>93</v>
      </c>
      <c r="F2" s="223" t="s">
        <v>126</v>
      </c>
      <c r="G2" s="138" t="s">
        <v>127</v>
      </c>
      <c r="H2" s="3" t="s">
        <v>111</v>
      </c>
      <c r="I2" s="168" t="s">
        <v>0</v>
      </c>
      <c r="J2" s="3" t="s">
        <v>96</v>
      </c>
      <c r="K2" s="138" t="s">
        <v>1</v>
      </c>
      <c r="L2" s="3" t="s">
        <v>42</v>
      </c>
      <c r="M2" s="3" t="s">
        <v>97</v>
      </c>
      <c r="N2" s="3" t="s">
        <v>43</v>
      </c>
      <c r="O2" s="3" t="s">
        <v>44</v>
      </c>
      <c r="P2" s="47" t="s">
        <v>0</v>
      </c>
      <c r="Q2" s="4"/>
      <c r="R2" s="2" t="s">
        <v>95</v>
      </c>
      <c r="S2" s="229" t="s">
        <v>143</v>
      </c>
      <c r="T2" s="234" t="s">
        <v>30</v>
      </c>
      <c r="U2" s="138" t="s">
        <v>93</v>
      </c>
      <c r="V2" s="3" t="s">
        <v>126</v>
      </c>
      <c r="W2" s="168" t="s">
        <v>0</v>
      </c>
      <c r="X2" s="143" t="s">
        <v>96</v>
      </c>
      <c r="Y2" s="138" t="s">
        <v>3</v>
      </c>
      <c r="Z2" s="3" t="s">
        <v>42</v>
      </c>
      <c r="AA2" s="3" t="s">
        <v>97</v>
      </c>
      <c r="AB2" s="3" t="s">
        <v>43</v>
      </c>
      <c r="AC2" s="3" t="s">
        <v>44</v>
      </c>
      <c r="AD2" s="47" t="s">
        <v>0</v>
      </c>
    </row>
    <row r="3" spans="1:30">
      <c r="A3" s="213">
        <v>0</v>
      </c>
      <c r="B3" s="213">
        <v>0</v>
      </c>
      <c r="C3" s="208">
        <v>0</v>
      </c>
      <c r="D3" s="78">
        <v>0</v>
      </c>
      <c r="E3" s="227">
        <v>0</v>
      </c>
      <c r="F3" s="155">
        <v>0</v>
      </c>
      <c r="G3" s="6">
        <v>0</v>
      </c>
      <c r="H3" s="6">
        <v>0</v>
      </c>
      <c r="I3" s="169">
        <v>0</v>
      </c>
      <c r="J3" s="128"/>
      <c r="K3" s="154"/>
      <c r="L3" s="7"/>
      <c r="M3" s="7"/>
      <c r="N3" s="7"/>
      <c r="O3" s="7"/>
      <c r="P3" s="48"/>
      <c r="Q3" s="4"/>
      <c r="R3" s="5">
        <v>0</v>
      </c>
      <c r="S3" s="230">
        <v>0</v>
      </c>
      <c r="T3" s="247">
        <v>0</v>
      </c>
      <c r="U3" s="9">
        <v>0</v>
      </c>
      <c r="V3" s="208">
        <v>0</v>
      </c>
      <c r="W3" s="150">
        <v>0</v>
      </c>
      <c r="X3" s="128"/>
      <c r="Y3" s="154"/>
      <c r="Z3" s="6"/>
      <c r="AA3" s="7"/>
      <c r="AB3" s="7"/>
      <c r="AC3" s="7"/>
      <c r="AD3" s="48"/>
    </row>
    <row r="4" spans="1:30" ht="15.75" thickBot="1">
      <c r="A4" s="214">
        <v>1</v>
      </c>
      <c r="B4" s="214">
        <v>1</v>
      </c>
      <c r="C4" s="155"/>
      <c r="D4" s="79">
        <v>0.1</v>
      </c>
      <c r="E4" s="227"/>
      <c r="F4" s="155"/>
      <c r="G4" s="9"/>
      <c r="H4" s="9"/>
      <c r="I4" s="170">
        <v>100</v>
      </c>
      <c r="J4" s="35">
        <v>0</v>
      </c>
      <c r="K4" s="155">
        <v>0</v>
      </c>
      <c r="L4" s="9">
        <v>0</v>
      </c>
      <c r="M4" s="9">
        <v>0</v>
      </c>
      <c r="N4" s="9">
        <v>0</v>
      </c>
      <c r="O4" s="9">
        <v>-20</v>
      </c>
      <c r="P4" s="49">
        <v>0</v>
      </c>
      <c r="Q4" s="4"/>
      <c r="R4" s="8">
        <v>0.1</v>
      </c>
      <c r="S4" s="231"/>
      <c r="T4" s="248"/>
      <c r="U4" s="9">
        <v>0.1</v>
      </c>
      <c r="V4" s="155">
        <v>0.1</v>
      </c>
      <c r="W4" s="151">
        <v>100</v>
      </c>
      <c r="X4" s="128">
        <v>0</v>
      </c>
      <c r="Y4" s="155">
        <v>0</v>
      </c>
      <c r="Z4" s="79">
        <v>0</v>
      </c>
      <c r="AA4" s="235">
        <v>0</v>
      </c>
      <c r="AB4" s="155">
        <v>0</v>
      </c>
      <c r="AC4" s="9">
        <v>-20</v>
      </c>
      <c r="AD4" s="49">
        <v>0</v>
      </c>
    </row>
    <row r="5" spans="1:30" ht="15.75" thickBot="1">
      <c r="A5" s="209">
        <v>6</v>
      </c>
      <c r="B5" s="209">
        <v>6</v>
      </c>
      <c r="C5" s="216">
        <v>11</v>
      </c>
      <c r="D5" s="15">
        <v>26.6</v>
      </c>
      <c r="E5" s="228">
        <v>6.7</v>
      </c>
      <c r="F5" s="225">
        <v>10.7</v>
      </c>
      <c r="G5" s="219">
        <v>8.3000000000000007</v>
      </c>
      <c r="H5" s="210">
        <v>2.2999999999999998</v>
      </c>
      <c r="I5" s="170">
        <v>100</v>
      </c>
      <c r="J5" s="35">
        <v>10.9</v>
      </c>
      <c r="K5" s="173">
        <v>1</v>
      </c>
      <c r="L5" s="111">
        <v>1</v>
      </c>
      <c r="M5" s="63">
        <v>100</v>
      </c>
      <c r="N5" s="64">
        <v>3</v>
      </c>
      <c r="O5" s="65">
        <v>-5</v>
      </c>
      <c r="P5" s="76">
        <v>1</v>
      </c>
      <c r="Q5" s="4"/>
      <c r="R5" s="27">
        <v>6.1</v>
      </c>
      <c r="S5" s="232">
        <v>13</v>
      </c>
      <c r="T5" s="232">
        <v>28</v>
      </c>
      <c r="U5" s="251">
        <v>7.6</v>
      </c>
      <c r="V5" s="211">
        <v>12.3</v>
      </c>
      <c r="W5" s="151">
        <v>100</v>
      </c>
      <c r="X5" s="35">
        <v>20</v>
      </c>
      <c r="Y5" s="177"/>
      <c r="Z5" s="132">
        <v>1</v>
      </c>
      <c r="AA5" s="246">
        <v>65</v>
      </c>
      <c r="AB5" s="92">
        <v>2</v>
      </c>
      <c r="AC5" s="74">
        <v>-5</v>
      </c>
      <c r="AD5" s="76">
        <v>1</v>
      </c>
    </row>
    <row r="6" spans="1:30" ht="15.75" thickBot="1">
      <c r="A6" s="24">
        <v>6.01</v>
      </c>
      <c r="B6" s="24">
        <v>6.01</v>
      </c>
      <c r="C6" s="216">
        <v>11.1</v>
      </c>
      <c r="D6" s="14">
        <v>26.7</v>
      </c>
      <c r="E6" s="228" t="s">
        <v>128</v>
      </c>
      <c r="F6" s="226" t="s">
        <v>128</v>
      </c>
      <c r="G6" s="220">
        <v>8.32</v>
      </c>
      <c r="H6" s="211">
        <v>2.31</v>
      </c>
      <c r="I6" s="170">
        <v>99</v>
      </c>
      <c r="J6" s="111">
        <v>11.9</v>
      </c>
      <c r="K6" s="156"/>
      <c r="L6" s="35">
        <v>2</v>
      </c>
      <c r="M6" s="38">
        <v>110</v>
      </c>
      <c r="N6" s="51">
        <v>6</v>
      </c>
      <c r="O6" s="35">
        <v>-4</v>
      </c>
      <c r="P6" s="76">
        <v>2</v>
      </c>
      <c r="Q6" s="4"/>
      <c r="R6" s="28">
        <v>6.12</v>
      </c>
      <c r="S6" s="232">
        <v>13.1</v>
      </c>
      <c r="T6" s="232">
        <v>28.2</v>
      </c>
      <c r="U6" s="252"/>
      <c r="V6" s="210"/>
      <c r="W6" s="151">
        <v>99</v>
      </c>
      <c r="X6" s="35">
        <v>21</v>
      </c>
      <c r="Y6" s="165">
        <v>1</v>
      </c>
      <c r="Z6" s="132">
        <v>2</v>
      </c>
      <c r="AA6" s="244">
        <v>75</v>
      </c>
      <c r="AB6" s="94">
        <v>4</v>
      </c>
      <c r="AC6" s="100">
        <v>-4</v>
      </c>
      <c r="AD6" s="76">
        <v>2</v>
      </c>
    </row>
    <row r="7" spans="1:30" ht="15.75" thickBot="1">
      <c r="A7" s="24">
        <v>6.03</v>
      </c>
      <c r="B7" s="24">
        <v>6.03</v>
      </c>
      <c r="C7" s="217">
        <v>11.2</v>
      </c>
      <c r="D7" s="14">
        <v>26.9</v>
      </c>
      <c r="E7" s="228" t="s">
        <v>128</v>
      </c>
      <c r="F7" s="226" t="s">
        <v>128</v>
      </c>
      <c r="G7" s="221">
        <v>8.34</v>
      </c>
      <c r="H7" s="212">
        <v>2.3199999999999998</v>
      </c>
      <c r="I7" s="170">
        <v>98</v>
      </c>
      <c r="J7" s="35">
        <v>12.9</v>
      </c>
      <c r="K7" s="156"/>
      <c r="L7" s="35">
        <v>3</v>
      </c>
      <c r="M7" s="38">
        <v>120</v>
      </c>
      <c r="N7" s="51">
        <v>9</v>
      </c>
      <c r="O7" s="37"/>
      <c r="P7" s="76">
        <v>3</v>
      </c>
      <c r="Q7" s="4"/>
      <c r="R7" s="28">
        <v>6.14</v>
      </c>
      <c r="S7" s="232">
        <v>13.2</v>
      </c>
      <c r="T7" s="232">
        <v>28.4</v>
      </c>
      <c r="U7" s="252"/>
      <c r="V7" s="211">
        <v>12.4</v>
      </c>
      <c r="W7" s="151">
        <v>98</v>
      </c>
      <c r="X7" s="35">
        <v>21.5</v>
      </c>
      <c r="Y7" s="177"/>
      <c r="Z7" s="132">
        <v>3</v>
      </c>
      <c r="AA7" s="244">
        <v>80</v>
      </c>
      <c r="AB7" s="94">
        <v>6</v>
      </c>
      <c r="AC7" s="31"/>
      <c r="AD7" s="76">
        <v>3</v>
      </c>
    </row>
    <row r="8" spans="1:30" ht="15.75" thickBot="1">
      <c r="A8" s="68">
        <v>6.05</v>
      </c>
      <c r="B8" s="68">
        <v>6.05</v>
      </c>
      <c r="C8" s="216">
        <v>11.3</v>
      </c>
      <c r="D8" s="14">
        <v>27.1</v>
      </c>
      <c r="E8" s="228">
        <v>6.8</v>
      </c>
      <c r="F8" s="226">
        <v>10.8</v>
      </c>
      <c r="G8" s="220">
        <v>8.36</v>
      </c>
      <c r="H8" s="211">
        <v>2.33</v>
      </c>
      <c r="I8" s="170">
        <v>97</v>
      </c>
      <c r="J8" s="35">
        <v>13.9</v>
      </c>
      <c r="K8" s="157">
        <v>2</v>
      </c>
      <c r="L8" s="35">
        <v>4</v>
      </c>
      <c r="M8" s="38">
        <v>130</v>
      </c>
      <c r="N8" s="51">
        <v>12</v>
      </c>
      <c r="O8" s="35">
        <v>-3</v>
      </c>
      <c r="P8" s="76">
        <v>4</v>
      </c>
      <c r="Q8" s="4"/>
      <c r="R8" s="28">
        <v>6.16</v>
      </c>
      <c r="S8" s="232">
        <v>13.3</v>
      </c>
      <c r="T8" s="232">
        <v>28.6</v>
      </c>
      <c r="U8" s="251">
        <v>7.7</v>
      </c>
      <c r="V8" s="210"/>
      <c r="W8" s="151">
        <v>97</v>
      </c>
      <c r="X8" s="35">
        <v>22</v>
      </c>
      <c r="Y8" s="165">
        <v>2</v>
      </c>
      <c r="Z8" s="132">
        <v>4</v>
      </c>
      <c r="AA8" s="244">
        <v>85</v>
      </c>
      <c r="AB8" s="94">
        <v>8</v>
      </c>
      <c r="AC8" s="74">
        <v>-3</v>
      </c>
      <c r="AD8" s="76">
        <v>4</v>
      </c>
    </row>
    <row r="9" spans="1:30" ht="15.75" thickBot="1">
      <c r="A9" s="24">
        <v>6.07</v>
      </c>
      <c r="B9" s="24">
        <v>6.07</v>
      </c>
      <c r="C9" s="217">
        <v>11.4</v>
      </c>
      <c r="D9" s="14">
        <v>27.3</v>
      </c>
      <c r="E9" s="228" t="s">
        <v>128</v>
      </c>
      <c r="F9" s="226" t="s">
        <v>128</v>
      </c>
      <c r="G9" s="221">
        <v>8.3800000000000008</v>
      </c>
      <c r="H9" s="212">
        <v>2.34</v>
      </c>
      <c r="I9" s="170">
        <v>96</v>
      </c>
      <c r="J9" s="35">
        <v>14.9</v>
      </c>
      <c r="K9" s="156"/>
      <c r="L9" s="35">
        <v>5</v>
      </c>
      <c r="M9" s="38">
        <v>140</v>
      </c>
      <c r="N9" s="51">
        <v>15</v>
      </c>
      <c r="O9" s="37"/>
      <c r="P9" s="76">
        <v>5</v>
      </c>
      <c r="Q9" s="4"/>
      <c r="R9" s="28">
        <v>6.18</v>
      </c>
      <c r="S9" s="232">
        <v>13.4</v>
      </c>
      <c r="T9" s="232">
        <v>28.8</v>
      </c>
      <c r="U9" s="252"/>
      <c r="V9" s="211">
        <v>12.5</v>
      </c>
      <c r="W9" s="151">
        <v>96</v>
      </c>
      <c r="X9" s="35">
        <v>22.5</v>
      </c>
      <c r="Y9" s="177"/>
      <c r="Z9" s="132">
        <v>5</v>
      </c>
      <c r="AA9" s="244">
        <v>90</v>
      </c>
      <c r="AB9" s="94">
        <v>10</v>
      </c>
      <c r="AC9" s="31"/>
      <c r="AD9" s="76">
        <v>5</v>
      </c>
    </row>
    <row r="10" spans="1:30" ht="15.75" thickBot="1">
      <c r="A10" s="24">
        <v>6.09</v>
      </c>
      <c r="B10" s="24">
        <v>6.09</v>
      </c>
      <c r="C10" s="216">
        <v>11.5</v>
      </c>
      <c r="D10" s="14">
        <v>27.5</v>
      </c>
      <c r="E10" s="228" t="s">
        <v>128</v>
      </c>
      <c r="F10" s="226" t="s">
        <v>128</v>
      </c>
      <c r="G10" s="220">
        <v>8.4</v>
      </c>
      <c r="H10" s="211">
        <v>2.35</v>
      </c>
      <c r="I10" s="170">
        <v>95</v>
      </c>
      <c r="J10" s="35">
        <v>15.9</v>
      </c>
      <c r="K10" s="156"/>
      <c r="L10" s="35">
        <v>6</v>
      </c>
      <c r="M10" s="21">
        <v>145</v>
      </c>
      <c r="N10" s="51">
        <v>18</v>
      </c>
      <c r="O10" s="35">
        <v>-2</v>
      </c>
      <c r="P10" s="76">
        <v>6</v>
      </c>
      <c r="Q10" s="4"/>
      <c r="R10" s="28">
        <v>6.2</v>
      </c>
      <c r="S10" s="232">
        <v>13.5</v>
      </c>
      <c r="T10" s="232">
        <v>29</v>
      </c>
      <c r="U10" s="252"/>
      <c r="V10" s="210"/>
      <c r="W10" s="151">
        <v>95</v>
      </c>
      <c r="X10" s="35">
        <v>23</v>
      </c>
      <c r="Y10" s="165">
        <v>3</v>
      </c>
      <c r="Z10" s="132">
        <v>6</v>
      </c>
      <c r="AA10" s="244">
        <v>95</v>
      </c>
      <c r="AB10" s="94">
        <v>12</v>
      </c>
      <c r="AC10" s="100">
        <v>-2</v>
      </c>
      <c r="AD10" s="76">
        <v>6</v>
      </c>
    </row>
    <row r="11" spans="1:30" ht="15.75" thickBot="1">
      <c r="A11" s="68">
        <v>6.11</v>
      </c>
      <c r="B11" s="68">
        <v>6.11</v>
      </c>
      <c r="C11" s="216">
        <v>11.6</v>
      </c>
      <c r="D11" s="14">
        <v>27.7</v>
      </c>
      <c r="E11" s="228">
        <v>6.9</v>
      </c>
      <c r="F11" s="226">
        <v>10.9</v>
      </c>
      <c r="G11" s="220">
        <v>8.42</v>
      </c>
      <c r="H11" s="211">
        <v>2.36</v>
      </c>
      <c r="I11" s="170">
        <v>94</v>
      </c>
      <c r="J11" s="35">
        <v>16.899999999999999</v>
      </c>
      <c r="K11" s="157">
        <v>3</v>
      </c>
      <c r="L11" s="35">
        <v>7</v>
      </c>
      <c r="M11" s="38">
        <v>150</v>
      </c>
      <c r="N11" s="51">
        <v>20</v>
      </c>
      <c r="O11" s="62"/>
      <c r="P11" s="76">
        <v>7</v>
      </c>
      <c r="Q11" s="4"/>
      <c r="R11" s="28">
        <v>6.22</v>
      </c>
      <c r="S11" s="232">
        <v>13.6</v>
      </c>
      <c r="T11" s="232">
        <v>29.2</v>
      </c>
      <c r="U11" s="251">
        <v>7.8</v>
      </c>
      <c r="V11" s="211">
        <v>12.6</v>
      </c>
      <c r="W11" s="151">
        <v>94</v>
      </c>
      <c r="X11" s="35">
        <v>23.5</v>
      </c>
      <c r="Y11" s="177"/>
      <c r="Z11" s="132">
        <v>7</v>
      </c>
      <c r="AA11" s="244">
        <v>100</v>
      </c>
      <c r="AB11" s="94">
        <v>13</v>
      </c>
      <c r="AC11" s="103"/>
      <c r="AD11" s="76">
        <v>7</v>
      </c>
    </row>
    <row r="12" spans="1:30" ht="15.75" thickBot="1">
      <c r="A12" s="24">
        <v>6.13</v>
      </c>
      <c r="B12" s="24">
        <v>6.13</v>
      </c>
      <c r="C12" s="216">
        <v>11.7</v>
      </c>
      <c r="D12" s="14">
        <v>27.9</v>
      </c>
      <c r="E12" s="228" t="s">
        <v>128</v>
      </c>
      <c r="F12" s="226" t="s">
        <v>128</v>
      </c>
      <c r="G12" s="220">
        <v>8.44</v>
      </c>
      <c r="H12" s="211">
        <v>2.37</v>
      </c>
      <c r="I12" s="170">
        <v>93</v>
      </c>
      <c r="J12" s="35">
        <v>17.899999999999999</v>
      </c>
      <c r="K12" s="156"/>
      <c r="L12" s="35">
        <v>8</v>
      </c>
      <c r="M12" s="38">
        <v>155</v>
      </c>
      <c r="N12" s="51">
        <v>22</v>
      </c>
      <c r="O12" s="35">
        <v>-1</v>
      </c>
      <c r="P12" s="76">
        <v>8</v>
      </c>
      <c r="Q12" s="4"/>
      <c r="R12" s="28">
        <v>6.24</v>
      </c>
      <c r="S12" s="232">
        <v>13.7</v>
      </c>
      <c r="T12" s="232">
        <v>29.4</v>
      </c>
      <c r="U12" s="252"/>
      <c r="V12" s="210"/>
      <c r="W12" s="151">
        <v>93</v>
      </c>
      <c r="X12" s="35">
        <v>24</v>
      </c>
      <c r="Y12" s="165">
        <v>4</v>
      </c>
      <c r="Z12" s="132">
        <v>8</v>
      </c>
      <c r="AA12" s="244">
        <v>105</v>
      </c>
      <c r="AB12" s="94">
        <v>14</v>
      </c>
      <c r="AC12" s="100">
        <v>-1</v>
      </c>
      <c r="AD12" s="76">
        <v>8</v>
      </c>
    </row>
    <row r="13" spans="1:30" ht="15.75" thickBot="1">
      <c r="A13" s="24">
        <v>6.15</v>
      </c>
      <c r="B13" s="24">
        <v>6.15</v>
      </c>
      <c r="C13" s="216">
        <v>11.8</v>
      </c>
      <c r="D13" s="14">
        <v>28.1</v>
      </c>
      <c r="E13" s="228" t="s">
        <v>128</v>
      </c>
      <c r="F13" s="226" t="s">
        <v>128</v>
      </c>
      <c r="G13" s="221">
        <v>8.4600000000000009</v>
      </c>
      <c r="H13" s="212">
        <v>2.38</v>
      </c>
      <c r="I13" s="170">
        <v>92</v>
      </c>
      <c r="J13" s="35">
        <v>18.899999999999999</v>
      </c>
      <c r="K13" s="156"/>
      <c r="L13" s="35">
        <v>9</v>
      </c>
      <c r="M13" s="38">
        <v>160</v>
      </c>
      <c r="N13" s="51">
        <v>24</v>
      </c>
      <c r="O13" s="37"/>
      <c r="P13" s="76">
        <v>9</v>
      </c>
      <c r="Q13" s="4"/>
      <c r="R13" s="28">
        <v>6.26</v>
      </c>
      <c r="S13" s="232">
        <v>13.8</v>
      </c>
      <c r="T13" s="232">
        <v>29.6</v>
      </c>
      <c r="U13" s="252"/>
      <c r="V13" s="211">
        <v>12.7</v>
      </c>
      <c r="W13" s="151">
        <v>92</v>
      </c>
      <c r="X13" s="35">
        <v>24.5</v>
      </c>
      <c r="Y13" s="177"/>
      <c r="Z13" s="132">
        <v>9</v>
      </c>
      <c r="AA13" s="244">
        <v>110</v>
      </c>
      <c r="AB13" s="94">
        <v>15</v>
      </c>
      <c r="AC13" s="31"/>
      <c r="AD13" s="76">
        <v>9</v>
      </c>
    </row>
    <row r="14" spans="1:30" ht="15.75" thickBot="1">
      <c r="A14" s="68">
        <v>6.17</v>
      </c>
      <c r="B14" s="68">
        <v>6.17</v>
      </c>
      <c r="C14" s="216">
        <v>11.9</v>
      </c>
      <c r="D14" s="14">
        <v>28.3</v>
      </c>
      <c r="E14" s="228">
        <v>7</v>
      </c>
      <c r="F14" s="226">
        <v>11</v>
      </c>
      <c r="G14" s="220">
        <v>8.48</v>
      </c>
      <c r="H14" s="211">
        <v>2.39</v>
      </c>
      <c r="I14" s="170">
        <v>91</v>
      </c>
      <c r="J14" s="36">
        <v>19.899999999999999</v>
      </c>
      <c r="K14" s="159">
        <v>4</v>
      </c>
      <c r="L14" s="36">
        <v>10</v>
      </c>
      <c r="M14" s="39">
        <v>165</v>
      </c>
      <c r="N14" s="58">
        <v>26</v>
      </c>
      <c r="O14" s="66">
        <v>0</v>
      </c>
      <c r="P14" s="76">
        <v>10</v>
      </c>
      <c r="Q14" s="4"/>
      <c r="R14" s="28">
        <v>6.28</v>
      </c>
      <c r="S14" s="232">
        <v>13.9</v>
      </c>
      <c r="T14" s="232">
        <v>29.8</v>
      </c>
      <c r="U14" s="251">
        <v>7.9</v>
      </c>
      <c r="V14" s="210"/>
      <c r="W14" s="151">
        <v>91</v>
      </c>
      <c r="X14" s="36">
        <v>25</v>
      </c>
      <c r="Y14" s="166">
        <v>5</v>
      </c>
      <c r="Z14" s="130">
        <v>10</v>
      </c>
      <c r="AA14" s="244">
        <v>115</v>
      </c>
      <c r="AB14" s="96">
        <v>16</v>
      </c>
      <c r="AC14" s="104">
        <v>0</v>
      </c>
      <c r="AD14" s="76">
        <v>10</v>
      </c>
    </row>
    <row r="15" spans="1:30" ht="15.75" thickBot="1">
      <c r="A15" s="24">
        <v>6.19</v>
      </c>
      <c r="B15" s="24">
        <v>6.19</v>
      </c>
      <c r="C15" s="217">
        <v>12</v>
      </c>
      <c r="D15" s="1">
        <v>28.5</v>
      </c>
      <c r="E15" s="228" t="s">
        <v>128</v>
      </c>
      <c r="F15" s="226" t="s">
        <v>128</v>
      </c>
      <c r="G15" s="221">
        <v>8.5</v>
      </c>
      <c r="H15" s="212">
        <v>2.4</v>
      </c>
      <c r="I15" s="170">
        <v>90</v>
      </c>
      <c r="J15" s="35">
        <v>20.9</v>
      </c>
      <c r="K15" s="156"/>
      <c r="L15" s="37"/>
      <c r="M15" s="38">
        <v>170</v>
      </c>
      <c r="N15" s="51">
        <v>28</v>
      </c>
      <c r="O15" s="37"/>
      <c r="P15" s="76">
        <v>11</v>
      </c>
      <c r="Q15" s="4"/>
      <c r="R15" s="28">
        <v>6.3</v>
      </c>
      <c r="S15" s="232">
        <v>14</v>
      </c>
      <c r="T15" s="232">
        <v>30</v>
      </c>
      <c r="U15" s="252"/>
      <c r="V15" s="211">
        <v>12.8</v>
      </c>
      <c r="W15" s="151">
        <v>90</v>
      </c>
      <c r="X15" s="35">
        <v>25.5</v>
      </c>
      <c r="Y15" s="177"/>
      <c r="Z15" s="144"/>
      <c r="AA15" s="244">
        <v>120</v>
      </c>
      <c r="AB15" s="94">
        <v>17</v>
      </c>
      <c r="AC15" s="31"/>
      <c r="AD15" s="76">
        <v>11</v>
      </c>
    </row>
    <row r="16" spans="1:30" ht="15.75" thickBot="1">
      <c r="A16" s="24">
        <v>6.21</v>
      </c>
      <c r="B16" s="24">
        <v>6.21</v>
      </c>
      <c r="C16" s="216">
        <v>12.1</v>
      </c>
      <c r="D16" s="14">
        <v>28.8</v>
      </c>
      <c r="E16" s="228" t="s">
        <v>128</v>
      </c>
      <c r="F16" s="226" t="s">
        <v>128</v>
      </c>
      <c r="G16" s="221">
        <v>8.52</v>
      </c>
      <c r="H16" s="212">
        <v>2.41</v>
      </c>
      <c r="I16" s="170">
        <v>89</v>
      </c>
      <c r="J16" s="35">
        <v>21.9</v>
      </c>
      <c r="K16" s="156"/>
      <c r="L16" s="35">
        <v>11</v>
      </c>
      <c r="M16" s="38">
        <v>175</v>
      </c>
      <c r="N16" s="51">
        <v>30</v>
      </c>
      <c r="O16" s="35"/>
      <c r="P16" s="76">
        <v>12</v>
      </c>
      <c r="Q16" s="4"/>
      <c r="R16" s="28">
        <v>6.32</v>
      </c>
      <c r="S16" s="232">
        <v>14.1</v>
      </c>
      <c r="T16" s="232">
        <v>30.2</v>
      </c>
      <c r="U16" s="252"/>
      <c r="V16" s="210"/>
      <c r="W16" s="151">
        <v>89</v>
      </c>
      <c r="X16" s="35">
        <v>26</v>
      </c>
      <c r="Y16" s="165">
        <v>6</v>
      </c>
      <c r="Z16" s="132">
        <v>11</v>
      </c>
      <c r="AA16" s="244">
        <v>125</v>
      </c>
      <c r="AB16" s="94">
        <v>18</v>
      </c>
      <c r="AC16" s="100">
        <v>1</v>
      </c>
      <c r="AD16" s="76">
        <v>12</v>
      </c>
    </row>
    <row r="17" spans="1:30" ht="15.75" thickBot="1">
      <c r="A17" s="24">
        <v>6.23</v>
      </c>
      <c r="B17" s="24">
        <v>6.23</v>
      </c>
      <c r="C17" s="216">
        <v>12.2</v>
      </c>
      <c r="D17" s="14">
        <v>29.1</v>
      </c>
      <c r="E17" s="228">
        <v>7.1</v>
      </c>
      <c r="F17" s="226">
        <v>11.1</v>
      </c>
      <c r="G17" s="220">
        <v>8.5399999999999991</v>
      </c>
      <c r="H17" s="211">
        <v>2.42</v>
      </c>
      <c r="I17" s="170">
        <v>88</v>
      </c>
      <c r="J17" s="35">
        <v>22.9</v>
      </c>
      <c r="K17" s="157">
        <v>5</v>
      </c>
      <c r="L17" s="37"/>
      <c r="M17" s="38">
        <v>180</v>
      </c>
      <c r="N17" s="51">
        <v>32</v>
      </c>
      <c r="O17" s="62" t="s">
        <v>134</v>
      </c>
      <c r="P17" s="76">
        <v>13</v>
      </c>
      <c r="Q17" s="4"/>
      <c r="R17" s="28">
        <v>6.34</v>
      </c>
      <c r="S17" s="232">
        <v>14.2</v>
      </c>
      <c r="T17" s="232">
        <v>30.4</v>
      </c>
      <c r="U17" s="251">
        <v>8</v>
      </c>
      <c r="V17" s="211">
        <v>12.9</v>
      </c>
      <c r="W17" s="151">
        <v>88</v>
      </c>
      <c r="X17" s="35">
        <v>26.5</v>
      </c>
      <c r="Y17" s="177"/>
      <c r="Z17" s="144"/>
      <c r="AA17" s="244">
        <v>130</v>
      </c>
      <c r="AB17" s="94">
        <v>19</v>
      </c>
      <c r="AC17" s="105"/>
      <c r="AD17" s="76">
        <v>13</v>
      </c>
    </row>
    <row r="18" spans="1:30" ht="15.75" thickBot="1">
      <c r="A18" s="24">
        <v>6.25</v>
      </c>
      <c r="B18" s="24">
        <v>6.25</v>
      </c>
      <c r="C18" s="216">
        <v>12.3</v>
      </c>
      <c r="D18" s="14">
        <v>29.4</v>
      </c>
      <c r="E18" s="228" t="s">
        <v>128</v>
      </c>
      <c r="F18" s="226" t="s">
        <v>128</v>
      </c>
      <c r="G18" s="220">
        <v>8.56</v>
      </c>
      <c r="H18" s="211">
        <v>2.4300000000000002</v>
      </c>
      <c r="I18" s="170">
        <v>87</v>
      </c>
      <c r="J18" s="35">
        <v>23.9</v>
      </c>
      <c r="K18" s="156"/>
      <c r="L18" s="35">
        <v>12</v>
      </c>
      <c r="M18" s="38">
        <v>185</v>
      </c>
      <c r="N18" s="51">
        <v>34</v>
      </c>
      <c r="O18" s="35"/>
      <c r="P18" s="76">
        <v>14</v>
      </c>
      <c r="Q18" s="4"/>
      <c r="R18" s="28">
        <v>6.36</v>
      </c>
      <c r="S18" s="232">
        <v>14.3</v>
      </c>
      <c r="T18" s="232">
        <v>30.6</v>
      </c>
      <c r="U18" s="252"/>
      <c r="V18" s="210"/>
      <c r="W18" s="151">
        <v>87</v>
      </c>
      <c r="X18" s="35">
        <v>27</v>
      </c>
      <c r="Y18" s="165">
        <v>7</v>
      </c>
      <c r="Z18" s="132">
        <v>12</v>
      </c>
      <c r="AA18" s="244">
        <v>135</v>
      </c>
      <c r="AB18" s="94">
        <v>20</v>
      </c>
      <c r="AC18" s="100">
        <v>2</v>
      </c>
      <c r="AD18" s="76">
        <v>14</v>
      </c>
    </row>
    <row r="19" spans="1:30" ht="15.75" thickBot="1">
      <c r="A19" s="24">
        <v>6.27</v>
      </c>
      <c r="B19" s="24">
        <v>6.27</v>
      </c>
      <c r="C19" s="217">
        <v>12.4</v>
      </c>
      <c r="D19" s="14">
        <v>29.7</v>
      </c>
      <c r="E19" s="228" t="s">
        <v>128</v>
      </c>
      <c r="F19" s="226">
        <v>11.2</v>
      </c>
      <c r="G19" s="221">
        <v>8.58</v>
      </c>
      <c r="H19" s="212">
        <v>2.44</v>
      </c>
      <c r="I19" s="170">
        <v>86</v>
      </c>
      <c r="J19" s="35">
        <v>24.9</v>
      </c>
      <c r="K19" s="156"/>
      <c r="L19" s="37"/>
      <c r="M19" s="38">
        <v>190</v>
      </c>
      <c r="N19" s="51">
        <v>35</v>
      </c>
      <c r="O19" s="37"/>
      <c r="P19" s="76">
        <v>15</v>
      </c>
      <c r="Q19" s="4"/>
      <c r="R19" s="28">
        <v>6.38</v>
      </c>
      <c r="S19" s="232">
        <v>14.4</v>
      </c>
      <c r="T19" s="232">
        <v>30.8</v>
      </c>
      <c r="U19" s="252"/>
      <c r="V19" s="211">
        <v>13</v>
      </c>
      <c r="W19" s="151">
        <v>86</v>
      </c>
      <c r="X19" s="35">
        <v>27.5</v>
      </c>
      <c r="Y19" s="177"/>
      <c r="Z19" s="144"/>
      <c r="AA19" s="244">
        <v>140</v>
      </c>
      <c r="AB19" s="94">
        <v>21</v>
      </c>
      <c r="AC19" s="102"/>
      <c r="AD19" s="76">
        <v>15</v>
      </c>
    </row>
    <row r="20" spans="1:30" ht="15.75" thickBot="1">
      <c r="A20" s="24">
        <v>6.29</v>
      </c>
      <c r="B20" s="24">
        <v>6.29</v>
      </c>
      <c r="C20" s="216">
        <v>12.5</v>
      </c>
      <c r="D20" s="14">
        <v>30</v>
      </c>
      <c r="E20" s="228">
        <v>7.2</v>
      </c>
      <c r="F20" s="226" t="s">
        <v>128</v>
      </c>
      <c r="G20" s="220">
        <v>9</v>
      </c>
      <c r="H20" s="211">
        <v>2.4500000000000002</v>
      </c>
      <c r="I20" s="170">
        <v>85</v>
      </c>
      <c r="J20" s="35">
        <v>25.9</v>
      </c>
      <c r="K20" s="157">
        <v>6</v>
      </c>
      <c r="L20" s="35">
        <v>13</v>
      </c>
      <c r="M20" s="38">
        <v>192</v>
      </c>
      <c r="N20" s="51">
        <v>36</v>
      </c>
      <c r="O20" s="60">
        <v>2</v>
      </c>
      <c r="P20" s="76">
        <v>16</v>
      </c>
      <c r="Q20" s="4"/>
      <c r="R20" s="28">
        <v>6.4</v>
      </c>
      <c r="S20" s="232">
        <v>14.5</v>
      </c>
      <c r="T20" s="232">
        <v>31</v>
      </c>
      <c r="U20" s="251">
        <v>8.1</v>
      </c>
      <c r="V20" s="210"/>
      <c r="W20" s="151">
        <v>85</v>
      </c>
      <c r="X20" s="35">
        <v>28</v>
      </c>
      <c r="Y20" s="165">
        <v>8</v>
      </c>
      <c r="Z20" s="132">
        <v>13</v>
      </c>
      <c r="AA20" s="244">
        <v>142</v>
      </c>
      <c r="AB20" s="94">
        <v>22</v>
      </c>
      <c r="AC20" s="74">
        <v>3</v>
      </c>
      <c r="AD20" s="76">
        <v>16</v>
      </c>
    </row>
    <row r="21" spans="1:30" ht="15.75" thickBot="1">
      <c r="A21" s="24">
        <v>6.31</v>
      </c>
      <c r="B21" s="24">
        <v>6.31</v>
      </c>
      <c r="C21" s="216">
        <v>12.6</v>
      </c>
      <c r="D21" s="14">
        <v>30.3</v>
      </c>
      <c r="E21" s="228" t="s">
        <v>128</v>
      </c>
      <c r="F21" s="226">
        <v>11.3</v>
      </c>
      <c r="G21" s="220">
        <v>9.02</v>
      </c>
      <c r="H21" s="211">
        <v>2.46</v>
      </c>
      <c r="I21" s="170">
        <v>84</v>
      </c>
      <c r="J21" s="35">
        <v>26.9</v>
      </c>
      <c r="K21" s="156"/>
      <c r="L21" s="37"/>
      <c r="M21" s="38">
        <v>194</v>
      </c>
      <c r="N21" s="51">
        <v>37</v>
      </c>
      <c r="O21" s="37"/>
      <c r="P21" s="76">
        <v>17</v>
      </c>
      <c r="Q21" s="4"/>
      <c r="R21" s="28">
        <v>6.42</v>
      </c>
      <c r="S21" s="232">
        <v>14.6</v>
      </c>
      <c r="T21" s="232">
        <v>31.2</v>
      </c>
      <c r="U21" s="252"/>
      <c r="V21" s="211">
        <v>13.1</v>
      </c>
      <c r="W21" s="151">
        <v>84</v>
      </c>
      <c r="X21" s="35">
        <v>28.5</v>
      </c>
      <c r="Y21" s="177"/>
      <c r="Z21" s="144"/>
      <c r="AA21" s="244">
        <v>144</v>
      </c>
      <c r="AB21" s="94">
        <v>23</v>
      </c>
      <c r="AC21" s="31"/>
      <c r="AD21" s="76">
        <v>17</v>
      </c>
    </row>
    <row r="22" spans="1:30" ht="15.75" thickBot="1">
      <c r="A22" s="24">
        <v>6.33</v>
      </c>
      <c r="B22" s="24">
        <v>6.33</v>
      </c>
      <c r="C22" s="216">
        <v>12.7</v>
      </c>
      <c r="D22" s="14">
        <v>30.6</v>
      </c>
      <c r="E22" s="228" t="s">
        <v>128</v>
      </c>
      <c r="F22" s="226" t="s">
        <v>128</v>
      </c>
      <c r="G22" s="220">
        <v>9.0399999999999991</v>
      </c>
      <c r="H22" s="211">
        <v>2.4700000000000002</v>
      </c>
      <c r="I22" s="170">
        <v>83</v>
      </c>
      <c r="J22" s="35">
        <v>27.9</v>
      </c>
      <c r="K22" s="156"/>
      <c r="L22" s="35">
        <v>14</v>
      </c>
      <c r="M22" s="38">
        <v>196</v>
      </c>
      <c r="N22" s="51">
        <v>38</v>
      </c>
      <c r="O22" s="35"/>
      <c r="P22" s="76">
        <v>18</v>
      </c>
      <c r="Q22" s="4"/>
      <c r="R22" s="28">
        <v>6.44</v>
      </c>
      <c r="S22" s="232">
        <v>14.7</v>
      </c>
      <c r="T22" s="232">
        <v>31.4</v>
      </c>
      <c r="U22" s="252"/>
      <c r="V22" s="210"/>
      <c r="W22" s="151">
        <v>83</v>
      </c>
      <c r="X22" s="35">
        <v>29</v>
      </c>
      <c r="Y22" s="165">
        <v>9</v>
      </c>
      <c r="Z22" s="132">
        <v>14</v>
      </c>
      <c r="AA22" s="244">
        <v>146</v>
      </c>
      <c r="AB22" s="94">
        <v>24</v>
      </c>
      <c r="AC22" s="100">
        <v>4</v>
      </c>
      <c r="AD22" s="76">
        <v>18</v>
      </c>
    </row>
    <row r="23" spans="1:30" ht="15.75" thickBot="1">
      <c r="A23" s="24">
        <v>6.35</v>
      </c>
      <c r="B23" s="24">
        <v>6.35</v>
      </c>
      <c r="C23" s="216">
        <v>12.8</v>
      </c>
      <c r="D23" s="14">
        <v>30.9</v>
      </c>
      <c r="E23" s="228">
        <v>7.3</v>
      </c>
      <c r="F23" s="226">
        <v>11.4</v>
      </c>
      <c r="G23" s="220">
        <v>9.06</v>
      </c>
      <c r="H23" s="211">
        <v>2.48</v>
      </c>
      <c r="I23" s="170">
        <v>82</v>
      </c>
      <c r="J23" s="35">
        <v>28.9</v>
      </c>
      <c r="K23" s="157">
        <v>7</v>
      </c>
      <c r="L23" s="37"/>
      <c r="M23" s="38">
        <v>198</v>
      </c>
      <c r="N23" s="51">
        <v>39</v>
      </c>
      <c r="O23" s="62" t="s">
        <v>138</v>
      </c>
      <c r="P23" s="76">
        <v>19</v>
      </c>
      <c r="Q23" s="4"/>
      <c r="R23" s="28">
        <v>6.47</v>
      </c>
      <c r="S23" s="232">
        <v>14.8</v>
      </c>
      <c r="T23" s="232">
        <v>31.6</v>
      </c>
      <c r="U23" s="251">
        <v>8.1999999999999993</v>
      </c>
      <c r="V23" s="211">
        <v>13.2</v>
      </c>
      <c r="W23" s="151">
        <v>82</v>
      </c>
      <c r="X23" s="35">
        <v>29.5</v>
      </c>
      <c r="Y23" s="177"/>
      <c r="Z23" s="144"/>
      <c r="AA23" s="244">
        <v>148</v>
      </c>
      <c r="AB23" s="94">
        <v>25</v>
      </c>
      <c r="AC23" s="103"/>
      <c r="AD23" s="76">
        <v>19</v>
      </c>
    </row>
    <row r="24" spans="1:30" ht="15.75" thickBot="1">
      <c r="A24" s="24">
        <v>6.37</v>
      </c>
      <c r="B24" s="24">
        <v>6.37</v>
      </c>
      <c r="C24" s="216">
        <v>12.9</v>
      </c>
      <c r="D24" s="14">
        <v>31.3</v>
      </c>
      <c r="E24" s="228" t="s">
        <v>128</v>
      </c>
      <c r="F24" s="226" t="s">
        <v>128</v>
      </c>
      <c r="G24" s="220">
        <v>9.08</v>
      </c>
      <c r="H24" s="211">
        <v>2.4900000000000002</v>
      </c>
      <c r="I24" s="170">
        <v>81</v>
      </c>
      <c r="J24" s="36">
        <v>29.7</v>
      </c>
      <c r="K24" s="158"/>
      <c r="L24" s="36">
        <v>15</v>
      </c>
      <c r="M24" s="22">
        <v>200</v>
      </c>
      <c r="N24" s="58">
        <v>40</v>
      </c>
      <c r="O24" s="36"/>
      <c r="P24" s="76">
        <v>20</v>
      </c>
      <c r="Q24" s="4"/>
      <c r="R24" s="28">
        <v>6.5</v>
      </c>
      <c r="S24" s="232">
        <v>14.9</v>
      </c>
      <c r="T24" s="232">
        <v>31.8</v>
      </c>
      <c r="U24" s="252"/>
      <c r="V24" s="210"/>
      <c r="W24" s="151">
        <v>81</v>
      </c>
      <c r="X24" s="36">
        <v>30</v>
      </c>
      <c r="Y24" s="166">
        <v>10</v>
      </c>
      <c r="Z24" s="130">
        <v>15</v>
      </c>
      <c r="AA24" s="244">
        <v>150</v>
      </c>
      <c r="AB24" s="94">
        <v>26</v>
      </c>
      <c r="AC24" s="101">
        <v>5</v>
      </c>
      <c r="AD24" s="76">
        <v>20</v>
      </c>
    </row>
    <row r="25" spans="1:30" ht="15.75" thickBot="1">
      <c r="A25" s="24">
        <v>6.39</v>
      </c>
      <c r="B25" s="24">
        <v>6.39</v>
      </c>
      <c r="C25" s="217">
        <v>13</v>
      </c>
      <c r="D25" s="1">
        <v>31.7</v>
      </c>
      <c r="E25" s="228" t="s">
        <v>128</v>
      </c>
      <c r="F25" s="226">
        <v>11.5</v>
      </c>
      <c r="G25" s="221">
        <v>9.1</v>
      </c>
      <c r="H25" s="212">
        <v>2.5</v>
      </c>
      <c r="I25" s="170">
        <v>80</v>
      </c>
      <c r="J25" s="35">
        <v>30.5</v>
      </c>
      <c r="K25" s="156"/>
      <c r="L25" s="37"/>
      <c r="M25" s="38">
        <v>202</v>
      </c>
      <c r="N25" s="51">
        <v>41</v>
      </c>
      <c r="O25" s="37"/>
      <c r="P25" s="76">
        <v>21</v>
      </c>
      <c r="Q25" s="4"/>
      <c r="R25" s="27">
        <v>6.53</v>
      </c>
      <c r="S25" s="232">
        <v>15</v>
      </c>
      <c r="T25" s="232">
        <v>32</v>
      </c>
      <c r="U25" s="252"/>
      <c r="V25" s="211">
        <v>13.3</v>
      </c>
      <c r="W25" s="151">
        <v>80</v>
      </c>
      <c r="X25" s="35">
        <v>30.5</v>
      </c>
      <c r="Y25" s="165">
        <v>11</v>
      </c>
      <c r="Z25" s="144"/>
      <c r="AA25" s="244">
        <v>152</v>
      </c>
      <c r="AB25" s="97" t="s">
        <v>164</v>
      </c>
      <c r="AC25" s="31"/>
      <c r="AD25" s="76">
        <v>21</v>
      </c>
    </row>
    <row r="26" spans="1:30" ht="15.75" thickBot="1">
      <c r="A26" s="24">
        <v>6.41</v>
      </c>
      <c r="B26" s="24">
        <v>6.41</v>
      </c>
      <c r="C26" s="216">
        <v>13.1</v>
      </c>
      <c r="D26" s="14">
        <v>32.1</v>
      </c>
      <c r="E26" s="228">
        <v>7.4</v>
      </c>
      <c r="F26" s="226" t="s">
        <v>128</v>
      </c>
      <c r="G26" s="220">
        <v>9.1199999999999992</v>
      </c>
      <c r="H26" s="211">
        <v>2.5099999999999998</v>
      </c>
      <c r="I26" s="170">
        <v>79</v>
      </c>
      <c r="J26" s="35">
        <v>31.3</v>
      </c>
      <c r="K26" s="157">
        <v>8</v>
      </c>
      <c r="L26" s="35">
        <v>16</v>
      </c>
      <c r="M26" s="38">
        <v>204</v>
      </c>
      <c r="N26" s="51">
        <v>42</v>
      </c>
      <c r="O26" s="35">
        <v>4</v>
      </c>
      <c r="P26" s="76">
        <v>22</v>
      </c>
      <c r="Q26" s="4"/>
      <c r="R26" s="28">
        <v>6.56</v>
      </c>
      <c r="S26" s="232">
        <v>15.1</v>
      </c>
      <c r="T26" s="232">
        <v>32.200000000000003</v>
      </c>
      <c r="U26" s="251">
        <v>8.3000000000000007</v>
      </c>
      <c r="V26" s="210"/>
      <c r="W26" s="151">
        <v>79</v>
      </c>
      <c r="X26" s="35">
        <v>31</v>
      </c>
      <c r="Y26" s="165">
        <v>12</v>
      </c>
      <c r="Z26" s="132">
        <v>16</v>
      </c>
      <c r="AA26" s="244">
        <v>154</v>
      </c>
      <c r="AB26" s="94">
        <v>28</v>
      </c>
      <c r="AC26" s="100">
        <v>6</v>
      </c>
      <c r="AD26" s="76">
        <v>22</v>
      </c>
    </row>
    <row r="27" spans="1:30" ht="15.75" thickBot="1">
      <c r="A27" s="24">
        <v>6.43</v>
      </c>
      <c r="B27" s="24">
        <v>6.43</v>
      </c>
      <c r="C27" s="216">
        <v>13.2</v>
      </c>
      <c r="D27" s="14">
        <v>32.5</v>
      </c>
      <c r="E27" s="228" t="s">
        <v>128</v>
      </c>
      <c r="F27" s="226">
        <v>11.6</v>
      </c>
      <c r="G27" s="220">
        <v>9.14</v>
      </c>
      <c r="H27" s="211">
        <v>2.52</v>
      </c>
      <c r="I27" s="170">
        <v>78</v>
      </c>
      <c r="J27" s="35">
        <v>32.1</v>
      </c>
      <c r="K27" s="156"/>
      <c r="L27" s="37"/>
      <c r="M27" s="38">
        <v>206</v>
      </c>
      <c r="N27" s="51">
        <v>43</v>
      </c>
      <c r="O27" s="37"/>
      <c r="P27" s="76">
        <v>23</v>
      </c>
      <c r="Q27" s="4"/>
      <c r="R27" s="28">
        <v>6.59</v>
      </c>
      <c r="S27" s="232">
        <v>15.2</v>
      </c>
      <c r="T27" s="232">
        <v>32.4</v>
      </c>
      <c r="U27" s="252"/>
      <c r="V27" s="211">
        <v>13.4</v>
      </c>
      <c r="W27" s="151">
        <v>78</v>
      </c>
      <c r="X27" s="35">
        <v>31.5</v>
      </c>
      <c r="Y27" s="165">
        <v>13</v>
      </c>
      <c r="Z27" s="144"/>
      <c r="AA27" s="244">
        <v>156</v>
      </c>
      <c r="AB27" s="97" t="s">
        <v>165</v>
      </c>
      <c r="AC27" s="31"/>
      <c r="AD27" s="76">
        <v>23</v>
      </c>
    </row>
    <row r="28" spans="1:30" ht="15.75" thickBot="1">
      <c r="A28" s="24">
        <v>6.45</v>
      </c>
      <c r="B28" s="24">
        <v>6.45</v>
      </c>
      <c r="C28" s="216">
        <v>13.3</v>
      </c>
      <c r="D28" s="14">
        <v>32.9</v>
      </c>
      <c r="E28" s="228" t="s">
        <v>128</v>
      </c>
      <c r="F28" s="226" t="s">
        <v>128</v>
      </c>
      <c r="G28" s="220">
        <v>9.16</v>
      </c>
      <c r="H28" s="211">
        <v>2.5299999999999998</v>
      </c>
      <c r="I28" s="170">
        <v>77</v>
      </c>
      <c r="J28" s="35">
        <v>32.9</v>
      </c>
      <c r="K28" s="156">
        <v>9</v>
      </c>
      <c r="L28" s="35">
        <v>17</v>
      </c>
      <c r="M28" s="38">
        <v>208</v>
      </c>
      <c r="N28" s="51">
        <v>44</v>
      </c>
      <c r="O28" s="35"/>
      <c r="P28" s="76">
        <v>24</v>
      </c>
      <c r="Q28" s="4"/>
      <c r="R28" s="27">
        <v>7.02</v>
      </c>
      <c r="S28" s="232">
        <v>15.3</v>
      </c>
      <c r="T28" s="232">
        <v>32.6</v>
      </c>
      <c r="U28" s="252"/>
      <c r="V28" s="210"/>
      <c r="W28" s="151">
        <v>77</v>
      </c>
      <c r="X28" s="35">
        <v>32</v>
      </c>
      <c r="Y28" s="165">
        <v>14</v>
      </c>
      <c r="Z28" s="132">
        <v>17</v>
      </c>
      <c r="AA28" s="244">
        <v>158</v>
      </c>
      <c r="AB28" s="94">
        <v>30</v>
      </c>
      <c r="AC28" s="100">
        <v>7</v>
      </c>
      <c r="AD28" s="76">
        <v>24</v>
      </c>
    </row>
    <row r="29" spans="1:30" ht="15.75" thickBot="1">
      <c r="A29" s="24">
        <v>6.47</v>
      </c>
      <c r="B29" s="24">
        <v>6.47</v>
      </c>
      <c r="C29" s="216">
        <v>13.4</v>
      </c>
      <c r="D29" s="14">
        <v>33.299999999999997</v>
      </c>
      <c r="E29" s="228">
        <v>7.5</v>
      </c>
      <c r="F29" s="226">
        <v>11.7</v>
      </c>
      <c r="G29" s="220">
        <v>9.19</v>
      </c>
      <c r="H29" s="211">
        <v>2.54</v>
      </c>
      <c r="I29" s="170">
        <v>76</v>
      </c>
      <c r="J29" s="35">
        <v>33.700000000000003</v>
      </c>
      <c r="K29" s="157"/>
      <c r="L29" s="37"/>
      <c r="M29" s="38">
        <v>210</v>
      </c>
      <c r="N29" s="51">
        <v>45</v>
      </c>
      <c r="O29" s="62" t="s">
        <v>137</v>
      </c>
      <c r="P29" s="76">
        <v>25</v>
      </c>
      <c r="Q29" s="4"/>
      <c r="R29" s="28">
        <v>7.06</v>
      </c>
      <c r="S29" s="232">
        <v>15.4</v>
      </c>
      <c r="T29" s="232">
        <v>32.799999999999997</v>
      </c>
      <c r="U29" s="251">
        <v>8.4</v>
      </c>
      <c r="V29" s="211">
        <v>13.5</v>
      </c>
      <c r="W29" s="151">
        <v>76</v>
      </c>
      <c r="X29" s="35">
        <v>32.5</v>
      </c>
      <c r="Y29" s="165">
        <v>15</v>
      </c>
      <c r="Z29" s="144"/>
      <c r="AA29" s="244">
        <v>160</v>
      </c>
      <c r="AB29" s="97" t="s">
        <v>166</v>
      </c>
      <c r="AC29" s="103"/>
      <c r="AD29" s="76">
        <v>25</v>
      </c>
    </row>
    <row r="30" spans="1:30" ht="15.75" thickBot="1">
      <c r="A30" s="24">
        <v>6.49</v>
      </c>
      <c r="B30" s="24">
        <v>6.49</v>
      </c>
      <c r="C30" s="216">
        <v>13.5</v>
      </c>
      <c r="D30" s="14">
        <v>33.700000000000003</v>
      </c>
      <c r="E30" s="228" t="s">
        <v>128</v>
      </c>
      <c r="F30" s="226" t="s">
        <v>128</v>
      </c>
      <c r="G30" s="220">
        <v>9.2200000000000006</v>
      </c>
      <c r="H30" s="211">
        <v>2.5499999999999998</v>
      </c>
      <c r="I30" s="170">
        <v>75</v>
      </c>
      <c r="J30" s="35">
        <v>34.5</v>
      </c>
      <c r="K30" s="156">
        <v>10</v>
      </c>
      <c r="L30" s="35">
        <v>18</v>
      </c>
      <c r="M30" s="38">
        <v>212</v>
      </c>
      <c r="N30" s="51">
        <v>46</v>
      </c>
      <c r="O30" s="35"/>
      <c r="P30" s="76">
        <v>26</v>
      </c>
      <c r="Q30" s="4"/>
      <c r="R30" s="28">
        <v>7.1</v>
      </c>
      <c r="S30" s="232">
        <v>15.5</v>
      </c>
      <c r="T30" s="232">
        <v>33</v>
      </c>
      <c r="U30" s="252"/>
      <c r="V30" s="210"/>
      <c r="W30" s="151">
        <v>75</v>
      </c>
      <c r="X30" s="35">
        <v>33</v>
      </c>
      <c r="Y30" s="165">
        <v>16</v>
      </c>
      <c r="Z30" s="132">
        <v>18</v>
      </c>
      <c r="AA30" s="244">
        <v>162</v>
      </c>
      <c r="AB30" s="94">
        <v>32</v>
      </c>
      <c r="AC30" s="100">
        <v>8</v>
      </c>
      <c r="AD30" s="76">
        <v>26</v>
      </c>
    </row>
    <row r="31" spans="1:30" ht="15.75" thickBot="1">
      <c r="A31" s="24">
        <v>6.51</v>
      </c>
      <c r="B31" s="24">
        <v>6.51</v>
      </c>
      <c r="C31" s="216">
        <v>13.6</v>
      </c>
      <c r="D31" s="14">
        <v>34.1</v>
      </c>
      <c r="E31" s="228" t="s">
        <v>128</v>
      </c>
      <c r="F31" s="226">
        <v>11.8</v>
      </c>
      <c r="G31" s="220">
        <v>9.25</v>
      </c>
      <c r="H31" s="211">
        <v>2.56</v>
      </c>
      <c r="I31" s="170">
        <v>74</v>
      </c>
      <c r="J31" s="35">
        <v>35.299999999999997</v>
      </c>
      <c r="K31" s="156"/>
      <c r="L31" s="37"/>
      <c r="M31" s="38">
        <v>214</v>
      </c>
      <c r="N31" s="51">
        <v>47</v>
      </c>
      <c r="O31" s="37"/>
      <c r="P31" s="76">
        <v>27</v>
      </c>
      <c r="Q31" s="4"/>
      <c r="R31" s="27">
        <v>7.14</v>
      </c>
      <c r="S31" s="232">
        <v>15.6</v>
      </c>
      <c r="T31" s="232">
        <v>33.200000000000003</v>
      </c>
      <c r="U31" s="252"/>
      <c r="V31" s="211">
        <v>13.6</v>
      </c>
      <c r="W31" s="151">
        <v>74</v>
      </c>
      <c r="X31" s="35">
        <v>33.5</v>
      </c>
      <c r="Y31" s="165">
        <v>17</v>
      </c>
      <c r="Z31" s="144"/>
      <c r="AA31" s="244">
        <v>164</v>
      </c>
      <c r="AB31" s="91" t="s">
        <v>167</v>
      </c>
      <c r="AC31" s="31"/>
      <c r="AD31" s="76">
        <v>27</v>
      </c>
    </row>
    <row r="32" spans="1:30" ht="15.75" thickBot="1">
      <c r="A32" s="24">
        <v>6.53</v>
      </c>
      <c r="B32" s="24">
        <v>6.53</v>
      </c>
      <c r="C32" s="216">
        <v>13.7</v>
      </c>
      <c r="D32" s="14">
        <v>34.5</v>
      </c>
      <c r="E32" s="228">
        <v>7.6</v>
      </c>
      <c r="F32" s="226" t="s">
        <v>128</v>
      </c>
      <c r="G32" s="220">
        <v>9.2799999999999994</v>
      </c>
      <c r="H32" s="211">
        <v>2.57</v>
      </c>
      <c r="I32" s="170">
        <v>73</v>
      </c>
      <c r="J32" s="35">
        <v>36.1</v>
      </c>
      <c r="K32" s="157">
        <v>11</v>
      </c>
      <c r="L32" s="35">
        <v>19</v>
      </c>
      <c r="M32" s="38">
        <v>216</v>
      </c>
      <c r="N32" s="51">
        <v>48</v>
      </c>
      <c r="O32" s="35">
        <v>6</v>
      </c>
      <c r="P32" s="76">
        <v>28</v>
      </c>
      <c r="Q32" s="4"/>
      <c r="R32" s="28">
        <v>7.18</v>
      </c>
      <c r="S32" s="232">
        <v>15.7</v>
      </c>
      <c r="T32" s="232">
        <v>33.4</v>
      </c>
      <c r="U32" s="251">
        <v>8.5</v>
      </c>
      <c r="V32" s="210"/>
      <c r="W32" s="151">
        <v>73</v>
      </c>
      <c r="X32" s="35">
        <v>34</v>
      </c>
      <c r="Y32" s="165">
        <v>18</v>
      </c>
      <c r="Z32" s="132">
        <v>19</v>
      </c>
      <c r="AA32" s="244">
        <v>166</v>
      </c>
      <c r="AB32" s="94">
        <v>34</v>
      </c>
      <c r="AC32" s="74">
        <v>9</v>
      </c>
      <c r="AD32" s="76">
        <v>28</v>
      </c>
    </row>
    <row r="33" spans="1:30" ht="15.75" thickBot="1">
      <c r="A33" s="24">
        <v>6.55</v>
      </c>
      <c r="B33" s="24">
        <v>6.55</v>
      </c>
      <c r="C33" s="216">
        <v>13.8</v>
      </c>
      <c r="D33" s="14">
        <v>34.9</v>
      </c>
      <c r="E33" s="228" t="s">
        <v>128</v>
      </c>
      <c r="F33" s="226">
        <v>11.9</v>
      </c>
      <c r="G33" s="220">
        <v>9.31</v>
      </c>
      <c r="H33" s="211">
        <v>2.58</v>
      </c>
      <c r="I33" s="170">
        <v>72</v>
      </c>
      <c r="J33" s="35">
        <v>36.9</v>
      </c>
      <c r="K33" s="156"/>
      <c r="L33" s="37"/>
      <c r="M33" s="38">
        <v>218</v>
      </c>
      <c r="N33" s="51">
        <v>49</v>
      </c>
      <c r="O33" s="37"/>
      <c r="P33" s="76">
        <v>29</v>
      </c>
      <c r="Q33" s="4"/>
      <c r="R33" s="28">
        <v>7.22</v>
      </c>
      <c r="S33" s="232">
        <v>15.8</v>
      </c>
      <c r="T33" s="232">
        <v>33.6</v>
      </c>
      <c r="U33" s="253" t="s">
        <v>178</v>
      </c>
      <c r="V33" s="211">
        <v>13.7</v>
      </c>
      <c r="W33" s="151">
        <v>72</v>
      </c>
      <c r="X33" s="35">
        <v>34.5</v>
      </c>
      <c r="Y33" s="165">
        <v>19</v>
      </c>
      <c r="Z33" s="144"/>
      <c r="AA33" s="244">
        <v>168</v>
      </c>
      <c r="AB33" s="91" t="s">
        <v>168</v>
      </c>
      <c r="AC33" s="31"/>
      <c r="AD33" s="76">
        <v>29</v>
      </c>
    </row>
    <row r="34" spans="1:30" ht="15.75" thickBot="1">
      <c r="A34" s="24">
        <v>6.57</v>
      </c>
      <c r="B34" s="24">
        <v>6.57</v>
      </c>
      <c r="C34" s="216">
        <v>13.9</v>
      </c>
      <c r="D34" s="14">
        <v>35.299999999999997</v>
      </c>
      <c r="E34" s="228" t="s">
        <v>128</v>
      </c>
      <c r="F34" s="226" t="s">
        <v>128</v>
      </c>
      <c r="G34" s="220">
        <v>9.34</v>
      </c>
      <c r="H34" s="211">
        <v>2.59</v>
      </c>
      <c r="I34" s="170">
        <v>71</v>
      </c>
      <c r="J34" s="36">
        <v>37.700000000000003</v>
      </c>
      <c r="K34" s="158">
        <v>12</v>
      </c>
      <c r="L34" s="36">
        <v>20</v>
      </c>
      <c r="M34" s="39">
        <v>220</v>
      </c>
      <c r="N34" s="58">
        <v>50</v>
      </c>
      <c r="O34" s="36"/>
      <c r="P34" s="76">
        <v>30</v>
      </c>
      <c r="Q34" s="4"/>
      <c r="R34" s="28">
        <v>7.26</v>
      </c>
      <c r="S34" s="232">
        <v>15.9</v>
      </c>
      <c r="T34" s="232">
        <v>33.799999999999997</v>
      </c>
      <c r="U34" s="252"/>
      <c r="V34" s="210"/>
      <c r="W34" s="151">
        <v>71</v>
      </c>
      <c r="X34" s="36">
        <v>35</v>
      </c>
      <c r="Y34" s="166">
        <v>20</v>
      </c>
      <c r="Z34" s="130">
        <v>20</v>
      </c>
      <c r="AA34" s="244">
        <v>170</v>
      </c>
      <c r="AB34" s="96">
        <v>36</v>
      </c>
      <c r="AC34" s="101">
        <v>10</v>
      </c>
      <c r="AD34" s="76">
        <v>30</v>
      </c>
    </row>
    <row r="35" spans="1:30" ht="15.75" thickBot="1">
      <c r="A35" s="24">
        <v>6.59</v>
      </c>
      <c r="B35" s="24">
        <v>6.59</v>
      </c>
      <c r="C35" s="216">
        <v>14</v>
      </c>
      <c r="D35" s="1">
        <v>35.700000000000003</v>
      </c>
      <c r="E35" s="228">
        <v>7.7</v>
      </c>
      <c r="F35" s="226">
        <v>12</v>
      </c>
      <c r="G35" s="220">
        <v>9.3699999999999992</v>
      </c>
      <c r="H35" s="211">
        <v>3</v>
      </c>
      <c r="I35" s="171">
        <v>70</v>
      </c>
      <c r="J35" s="35">
        <v>38.4</v>
      </c>
      <c r="K35" s="157"/>
      <c r="L35" s="37"/>
      <c r="M35" s="38">
        <v>222</v>
      </c>
      <c r="N35" s="51">
        <v>51</v>
      </c>
      <c r="O35" s="62" t="s">
        <v>139</v>
      </c>
      <c r="P35" s="76">
        <v>31</v>
      </c>
      <c r="Q35" s="10"/>
      <c r="R35" s="27">
        <v>7.3</v>
      </c>
      <c r="S35" s="232">
        <v>16</v>
      </c>
      <c r="T35" s="232">
        <v>34</v>
      </c>
      <c r="U35" s="251">
        <v>8.6</v>
      </c>
      <c r="V35" s="211">
        <v>13.8</v>
      </c>
      <c r="W35" s="152">
        <v>70</v>
      </c>
      <c r="X35" s="35">
        <v>35.5</v>
      </c>
      <c r="Y35" s="165">
        <v>21</v>
      </c>
      <c r="Z35" s="144"/>
      <c r="AA35" s="244">
        <v>172</v>
      </c>
      <c r="AB35" s="97" t="s">
        <v>169</v>
      </c>
      <c r="AC35" s="103"/>
      <c r="AD35" s="76">
        <v>31</v>
      </c>
    </row>
    <row r="36" spans="1:30" ht="15.75" thickBot="1">
      <c r="A36" s="24">
        <v>7.01</v>
      </c>
      <c r="B36" s="24">
        <v>7.01</v>
      </c>
      <c r="C36" s="216">
        <v>14.1</v>
      </c>
      <c r="D36" s="14">
        <v>36.1</v>
      </c>
      <c r="E36" s="228" t="s">
        <v>128</v>
      </c>
      <c r="F36" s="226" t="s">
        <v>128</v>
      </c>
      <c r="G36" s="220">
        <v>9.4</v>
      </c>
      <c r="H36" s="211">
        <v>3.01</v>
      </c>
      <c r="I36" s="171">
        <v>69</v>
      </c>
      <c r="J36" s="35">
        <v>39.1</v>
      </c>
      <c r="K36" s="156">
        <v>13</v>
      </c>
      <c r="L36" s="35">
        <v>21</v>
      </c>
      <c r="M36" s="38">
        <v>224</v>
      </c>
      <c r="N36" s="51">
        <v>52</v>
      </c>
      <c r="O36" s="35"/>
      <c r="P36" s="76">
        <v>32</v>
      </c>
      <c r="Q36" s="10"/>
      <c r="R36" s="28">
        <v>7.34</v>
      </c>
      <c r="S36" s="232">
        <v>16.100000000000001</v>
      </c>
      <c r="T36" s="232">
        <v>34.200000000000003</v>
      </c>
      <c r="U36" s="252"/>
      <c r="V36" s="210"/>
      <c r="W36" s="152">
        <v>69</v>
      </c>
      <c r="X36" s="35">
        <v>36</v>
      </c>
      <c r="Y36" s="165">
        <v>22</v>
      </c>
      <c r="Z36" s="132">
        <v>21</v>
      </c>
      <c r="AA36" s="244">
        <v>174</v>
      </c>
      <c r="AB36" s="94">
        <v>38</v>
      </c>
      <c r="AC36" s="100">
        <v>11</v>
      </c>
      <c r="AD36" s="76">
        <v>32</v>
      </c>
    </row>
    <row r="37" spans="1:30" ht="15.75" thickBot="1">
      <c r="A37" s="24">
        <v>7.04</v>
      </c>
      <c r="B37" s="24">
        <v>7.04</v>
      </c>
      <c r="C37" s="216">
        <v>14.2</v>
      </c>
      <c r="D37" s="14">
        <v>36.5</v>
      </c>
      <c r="E37" s="228" t="s">
        <v>128</v>
      </c>
      <c r="F37" s="226">
        <v>12.1</v>
      </c>
      <c r="G37" s="220">
        <v>9.43</v>
      </c>
      <c r="H37" s="211">
        <v>3.02</v>
      </c>
      <c r="I37" s="171">
        <v>68</v>
      </c>
      <c r="J37" s="35">
        <v>39.799999999999997</v>
      </c>
      <c r="K37" s="156"/>
      <c r="L37" s="37"/>
      <c r="M37" s="38">
        <v>226</v>
      </c>
      <c r="N37" s="51">
        <v>53</v>
      </c>
      <c r="O37" s="37"/>
      <c r="P37" s="76">
        <v>33</v>
      </c>
      <c r="Q37" s="10"/>
      <c r="R37" s="28">
        <v>7.38</v>
      </c>
      <c r="S37" s="232">
        <v>16.2</v>
      </c>
      <c r="T37" s="232">
        <v>34.4</v>
      </c>
      <c r="U37" s="252"/>
      <c r="V37" s="211">
        <v>13.9</v>
      </c>
      <c r="W37" s="152">
        <v>68</v>
      </c>
      <c r="X37" s="35">
        <v>36.5</v>
      </c>
      <c r="Y37" s="165">
        <v>23</v>
      </c>
      <c r="Z37" s="144"/>
      <c r="AA37" s="244">
        <v>176</v>
      </c>
      <c r="AB37" s="97" t="s">
        <v>170</v>
      </c>
      <c r="AC37" s="103"/>
      <c r="AD37" s="76">
        <v>33</v>
      </c>
    </row>
    <row r="38" spans="1:30" ht="15.75" thickBot="1">
      <c r="A38" s="24">
        <v>7.07</v>
      </c>
      <c r="B38" s="24">
        <v>7.07</v>
      </c>
      <c r="C38" s="216">
        <v>14.3</v>
      </c>
      <c r="D38" s="14">
        <v>36.9</v>
      </c>
      <c r="E38" s="228">
        <v>7.8</v>
      </c>
      <c r="F38" s="226" t="s">
        <v>128</v>
      </c>
      <c r="G38" s="220">
        <v>9.4600000000000009</v>
      </c>
      <c r="H38" s="211">
        <v>3.03</v>
      </c>
      <c r="I38" s="171">
        <v>67</v>
      </c>
      <c r="J38" s="35">
        <v>40.5</v>
      </c>
      <c r="K38" s="157">
        <v>14</v>
      </c>
      <c r="L38" s="35">
        <v>22</v>
      </c>
      <c r="M38" s="38">
        <v>228</v>
      </c>
      <c r="N38" s="51">
        <v>54</v>
      </c>
      <c r="O38" s="35">
        <v>8</v>
      </c>
      <c r="P38" s="76">
        <v>34</v>
      </c>
      <c r="Q38" s="10"/>
      <c r="R38" s="27">
        <v>7.42</v>
      </c>
      <c r="S38" s="232">
        <v>16.3</v>
      </c>
      <c r="T38" s="232">
        <v>34.6</v>
      </c>
      <c r="U38" s="251">
        <v>8.6999999999999993</v>
      </c>
      <c r="V38" s="210"/>
      <c r="W38" s="152">
        <v>67</v>
      </c>
      <c r="X38" s="35">
        <v>37</v>
      </c>
      <c r="Y38" s="165">
        <v>24</v>
      </c>
      <c r="Z38" s="132">
        <v>22</v>
      </c>
      <c r="AA38" s="244">
        <v>178</v>
      </c>
      <c r="AB38" s="94">
        <v>40</v>
      </c>
      <c r="AC38" s="100">
        <v>12</v>
      </c>
      <c r="AD38" s="76">
        <v>34</v>
      </c>
    </row>
    <row r="39" spans="1:30" ht="15.75" thickBot="1">
      <c r="A39" s="24">
        <v>7.1</v>
      </c>
      <c r="B39" s="24">
        <v>7.1</v>
      </c>
      <c r="C39" s="216">
        <v>14.4</v>
      </c>
      <c r="D39" s="14">
        <v>37.299999999999997</v>
      </c>
      <c r="E39" s="228" t="s">
        <v>128</v>
      </c>
      <c r="F39" s="226">
        <v>12.2</v>
      </c>
      <c r="G39" s="220">
        <v>9.49</v>
      </c>
      <c r="H39" s="211">
        <v>3.04</v>
      </c>
      <c r="I39" s="171">
        <v>66</v>
      </c>
      <c r="J39" s="35">
        <v>41.2</v>
      </c>
      <c r="K39" s="156"/>
      <c r="L39" s="37"/>
      <c r="M39" s="38">
        <v>230</v>
      </c>
      <c r="N39" s="51">
        <v>55</v>
      </c>
      <c r="O39" s="37"/>
      <c r="P39" s="76">
        <v>35</v>
      </c>
      <c r="Q39" s="10"/>
      <c r="R39" s="28">
        <v>7.46</v>
      </c>
      <c r="S39" s="232">
        <v>16.399999999999999</v>
      </c>
      <c r="T39" s="232">
        <v>34.799999999999997</v>
      </c>
      <c r="U39" s="252"/>
      <c r="V39" s="211">
        <v>14</v>
      </c>
      <c r="W39" s="152">
        <v>66</v>
      </c>
      <c r="X39" s="35">
        <v>37.5</v>
      </c>
      <c r="Y39" s="165">
        <v>25</v>
      </c>
      <c r="Z39" s="144"/>
      <c r="AA39" s="244">
        <v>180</v>
      </c>
      <c r="AB39" s="97" t="s">
        <v>171</v>
      </c>
      <c r="AC39" s="103"/>
      <c r="AD39" s="76">
        <v>35</v>
      </c>
    </row>
    <row r="40" spans="1:30" ht="15.75" thickBot="1">
      <c r="A40" s="24">
        <v>7.13</v>
      </c>
      <c r="B40" s="24">
        <v>7.13</v>
      </c>
      <c r="C40" s="216">
        <v>14.5</v>
      </c>
      <c r="D40" s="14">
        <v>37.700000000000003</v>
      </c>
      <c r="E40" s="228" t="s">
        <v>128</v>
      </c>
      <c r="F40" s="226" t="s">
        <v>128</v>
      </c>
      <c r="G40" s="220">
        <v>9.52</v>
      </c>
      <c r="H40" s="211">
        <v>3.05</v>
      </c>
      <c r="I40" s="171">
        <v>65</v>
      </c>
      <c r="J40" s="35">
        <v>41.9</v>
      </c>
      <c r="K40" s="157">
        <v>15</v>
      </c>
      <c r="L40" s="35">
        <v>23</v>
      </c>
      <c r="M40" s="38">
        <v>232</v>
      </c>
      <c r="N40" s="51">
        <v>56</v>
      </c>
      <c r="O40" s="35"/>
      <c r="P40" s="76">
        <v>36</v>
      </c>
      <c r="Q40" s="10"/>
      <c r="R40" s="28">
        <v>7.5</v>
      </c>
      <c r="S40" s="232">
        <v>16.5</v>
      </c>
      <c r="T40" s="232">
        <v>35</v>
      </c>
      <c r="U40" s="252"/>
      <c r="V40" s="210"/>
      <c r="W40" s="152">
        <v>65</v>
      </c>
      <c r="X40" s="35">
        <v>38</v>
      </c>
      <c r="Y40" s="165">
        <v>26</v>
      </c>
      <c r="Z40" s="132">
        <v>23</v>
      </c>
      <c r="AA40" s="244">
        <v>182</v>
      </c>
      <c r="AB40" s="94">
        <v>42</v>
      </c>
      <c r="AC40" s="100">
        <v>13</v>
      </c>
      <c r="AD40" s="76">
        <v>36</v>
      </c>
    </row>
    <row r="41" spans="1:30" ht="15.75" thickBot="1">
      <c r="A41" s="24">
        <v>7.16</v>
      </c>
      <c r="B41" s="24">
        <v>7.16</v>
      </c>
      <c r="C41" s="216">
        <v>14.6</v>
      </c>
      <c r="D41" s="14">
        <v>38.1</v>
      </c>
      <c r="E41" s="228">
        <v>7.9</v>
      </c>
      <c r="F41" s="226">
        <v>12.3</v>
      </c>
      <c r="G41" s="220">
        <v>9.5500000000000007</v>
      </c>
      <c r="H41" s="211">
        <v>3.06</v>
      </c>
      <c r="I41" s="171">
        <v>64</v>
      </c>
      <c r="J41" s="35">
        <v>42.6</v>
      </c>
      <c r="K41" s="156"/>
      <c r="L41" s="37"/>
      <c r="M41" s="38">
        <v>234</v>
      </c>
      <c r="N41" s="51">
        <v>57</v>
      </c>
      <c r="O41" s="62" t="s">
        <v>136</v>
      </c>
      <c r="P41" s="76">
        <v>37</v>
      </c>
      <c r="Q41" s="10"/>
      <c r="R41" s="27">
        <v>7.54</v>
      </c>
      <c r="S41" s="232">
        <v>16.600000000000001</v>
      </c>
      <c r="T41" s="232">
        <v>35.200000000000003</v>
      </c>
      <c r="U41" s="254">
        <v>8.8000000000000007</v>
      </c>
      <c r="V41" s="211">
        <v>14.1</v>
      </c>
      <c r="W41" s="152">
        <v>64</v>
      </c>
      <c r="X41" s="35">
        <v>38.5</v>
      </c>
      <c r="Y41" s="165">
        <v>27</v>
      </c>
      <c r="Z41" s="144"/>
      <c r="AA41" s="244">
        <v>184</v>
      </c>
      <c r="AB41" s="97" t="s">
        <v>172</v>
      </c>
      <c r="AC41" s="103"/>
      <c r="AD41" s="76">
        <v>37</v>
      </c>
    </row>
    <row r="42" spans="1:30" ht="15.75" thickBot="1">
      <c r="A42" s="24">
        <v>7.19</v>
      </c>
      <c r="B42" s="24">
        <v>7.19</v>
      </c>
      <c r="C42" s="216">
        <v>14.7</v>
      </c>
      <c r="D42" s="14">
        <v>38.5</v>
      </c>
      <c r="E42" s="228" t="s">
        <v>128</v>
      </c>
      <c r="F42" s="226" t="s">
        <v>128</v>
      </c>
      <c r="G42" s="220">
        <v>9.58</v>
      </c>
      <c r="H42" s="211">
        <v>3.07</v>
      </c>
      <c r="I42" s="171">
        <v>63</v>
      </c>
      <c r="J42" s="35">
        <v>43.2</v>
      </c>
      <c r="K42" s="157">
        <v>16</v>
      </c>
      <c r="L42" s="35">
        <v>24</v>
      </c>
      <c r="M42" s="38">
        <v>236</v>
      </c>
      <c r="N42" s="51">
        <v>58</v>
      </c>
      <c r="O42" s="35"/>
      <c r="P42" s="76">
        <v>38</v>
      </c>
      <c r="Q42" s="10"/>
      <c r="R42" s="28">
        <v>7.58</v>
      </c>
      <c r="S42" s="232">
        <v>16.7</v>
      </c>
      <c r="T42" s="232">
        <v>35.4</v>
      </c>
      <c r="U42" s="252"/>
      <c r="V42" s="210"/>
      <c r="W42" s="152">
        <v>63</v>
      </c>
      <c r="X42" s="35">
        <v>39</v>
      </c>
      <c r="Y42" s="165">
        <v>28</v>
      </c>
      <c r="Z42" s="132">
        <v>24</v>
      </c>
      <c r="AA42" s="244">
        <v>186</v>
      </c>
      <c r="AB42" s="94">
        <v>44</v>
      </c>
      <c r="AC42" s="100">
        <v>14</v>
      </c>
      <c r="AD42" s="76">
        <v>38</v>
      </c>
    </row>
    <row r="43" spans="1:30" ht="15.75" thickBot="1">
      <c r="A43" s="24">
        <v>7.22</v>
      </c>
      <c r="B43" s="24">
        <v>7.22</v>
      </c>
      <c r="C43" s="216">
        <v>14.8</v>
      </c>
      <c r="D43" s="14">
        <v>38.9</v>
      </c>
      <c r="E43" s="228" t="s">
        <v>128</v>
      </c>
      <c r="F43" s="226">
        <v>12.4</v>
      </c>
      <c r="G43" s="220">
        <v>10.01</v>
      </c>
      <c r="H43" s="211">
        <v>3.08</v>
      </c>
      <c r="I43" s="171">
        <v>62</v>
      </c>
      <c r="J43" s="35">
        <v>43.9</v>
      </c>
      <c r="K43" s="156"/>
      <c r="L43" s="37"/>
      <c r="M43" s="38">
        <v>238</v>
      </c>
      <c r="N43" s="51">
        <v>59</v>
      </c>
      <c r="O43" s="37"/>
      <c r="P43" s="76">
        <v>39</v>
      </c>
      <c r="Q43" s="10"/>
      <c r="R43" s="28">
        <v>8.02</v>
      </c>
      <c r="S43" s="232">
        <v>16.8</v>
      </c>
      <c r="T43" s="232">
        <v>35.6</v>
      </c>
      <c r="U43" s="252"/>
      <c r="V43" s="211">
        <v>14.2</v>
      </c>
      <c r="W43" s="152">
        <v>62</v>
      </c>
      <c r="X43" s="35">
        <v>39.5</v>
      </c>
      <c r="Y43" s="165">
        <v>29</v>
      </c>
      <c r="Z43" s="144"/>
      <c r="AA43" s="244">
        <v>188</v>
      </c>
      <c r="AB43" s="97"/>
      <c r="AC43" s="103"/>
      <c r="AD43" s="76">
        <v>39</v>
      </c>
    </row>
    <row r="44" spans="1:30" ht="15.75" thickBot="1">
      <c r="A44" s="24">
        <v>7.25</v>
      </c>
      <c r="B44" s="24">
        <v>7.25</v>
      </c>
      <c r="C44" s="217">
        <v>14.9</v>
      </c>
      <c r="D44" s="14">
        <v>39.299999999999997</v>
      </c>
      <c r="E44" s="228">
        <v>8</v>
      </c>
      <c r="F44" s="226" t="s">
        <v>128</v>
      </c>
      <c r="G44" s="221">
        <v>10.039999999999999</v>
      </c>
      <c r="H44" s="212">
        <v>3.09</v>
      </c>
      <c r="I44" s="171">
        <v>61</v>
      </c>
      <c r="J44" s="36">
        <v>44.5</v>
      </c>
      <c r="K44" s="159">
        <v>17</v>
      </c>
      <c r="L44" s="36">
        <v>25</v>
      </c>
      <c r="M44" s="39">
        <v>240</v>
      </c>
      <c r="N44" s="58">
        <v>60</v>
      </c>
      <c r="O44" s="36">
        <v>10</v>
      </c>
      <c r="P44" s="76">
        <v>40</v>
      </c>
      <c r="Q44" s="10"/>
      <c r="R44" s="28">
        <v>8.06</v>
      </c>
      <c r="S44" s="232">
        <v>16.899999999999999</v>
      </c>
      <c r="T44" s="232">
        <v>35.799999999999997</v>
      </c>
      <c r="U44" s="251">
        <v>8.9</v>
      </c>
      <c r="V44" s="210"/>
      <c r="W44" s="152">
        <v>61</v>
      </c>
      <c r="X44" s="36">
        <v>40</v>
      </c>
      <c r="Y44" s="166">
        <v>30</v>
      </c>
      <c r="Z44" s="130">
        <v>25</v>
      </c>
      <c r="AA44" s="244">
        <v>190</v>
      </c>
      <c r="AB44" s="96">
        <v>45</v>
      </c>
      <c r="AC44" s="101">
        <v>15</v>
      </c>
      <c r="AD44" s="76">
        <v>40</v>
      </c>
    </row>
    <row r="45" spans="1:30" ht="15.75" thickBot="1">
      <c r="A45" s="68">
        <v>7.28</v>
      </c>
      <c r="B45" s="68">
        <v>7.28</v>
      </c>
      <c r="C45" s="216">
        <v>15</v>
      </c>
      <c r="D45" s="1">
        <v>39.700000000000003</v>
      </c>
      <c r="E45" s="228" t="s">
        <v>128</v>
      </c>
      <c r="F45" s="226">
        <v>12.5</v>
      </c>
      <c r="G45" s="220">
        <v>10.07</v>
      </c>
      <c r="H45" s="211">
        <v>3.1</v>
      </c>
      <c r="I45" s="171">
        <v>60</v>
      </c>
      <c r="J45" s="35">
        <v>45.1</v>
      </c>
      <c r="K45" s="156"/>
      <c r="L45" s="37"/>
      <c r="M45" s="38">
        <v>242</v>
      </c>
      <c r="N45" s="37"/>
      <c r="O45" s="37"/>
      <c r="P45" s="76">
        <v>41</v>
      </c>
      <c r="Q45" s="10"/>
      <c r="R45" s="27">
        <v>8.1</v>
      </c>
      <c r="S45" s="232">
        <v>17</v>
      </c>
      <c r="T45" s="232">
        <v>36</v>
      </c>
      <c r="U45" s="252"/>
      <c r="V45" s="211">
        <v>14.3</v>
      </c>
      <c r="W45" s="152">
        <v>60</v>
      </c>
      <c r="X45" s="35">
        <v>40.5</v>
      </c>
      <c r="Y45" s="165">
        <v>32</v>
      </c>
      <c r="Z45" s="144"/>
      <c r="AA45" s="244">
        <v>192</v>
      </c>
      <c r="AB45" s="97"/>
      <c r="AC45" s="103"/>
      <c r="AD45" s="76">
        <v>41</v>
      </c>
    </row>
    <row r="46" spans="1:30" ht="15.75" thickBot="1">
      <c r="A46" s="24">
        <v>7.31</v>
      </c>
      <c r="B46" s="24">
        <v>7.31</v>
      </c>
      <c r="C46" s="216">
        <v>15.1</v>
      </c>
      <c r="D46" s="14">
        <v>40.1</v>
      </c>
      <c r="E46" s="228" t="s">
        <v>128</v>
      </c>
      <c r="F46" s="226" t="s">
        <v>128</v>
      </c>
      <c r="G46" s="220">
        <v>10.1</v>
      </c>
      <c r="H46" s="211">
        <v>3.11</v>
      </c>
      <c r="I46" s="171">
        <v>59</v>
      </c>
      <c r="J46" s="35">
        <v>45.7</v>
      </c>
      <c r="K46" s="157">
        <v>18</v>
      </c>
      <c r="L46" s="35">
        <v>26</v>
      </c>
      <c r="M46" s="38">
        <v>244</v>
      </c>
      <c r="N46" s="51">
        <v>61</v>
      </c>
      <c r="O46" s="35"/>
      <c r="P46" s="76">
        <v>42</v>
      </c>
      <c r="Q46" s="10"/>
      <c r="R46" s="28">
        <v>8.14</v>
      </c>
      <c r="S46" s="232">
        <v>17.100000000000001</v>
      </c>
      <c r="T46" s="232">
        <v>36.200000000000003</v>
      </c>
      <c r="U46" s="252"/>
      <c r="V46" s="210"/>
      <c r="W46" s="152">
        <v>59</v>
      </c>
      <c r="X46" s="35">
        <v>41</v>
      </c>
      <c r="Y46" s="165">
        <v>34</v>
      </c>
      <c r="Z46" s="132">
        <v>26</v>
      </c>
      <c r="AA46" s="244">
        <v>194</v>
      </c>
      <c r="AB46" s="94">
        <v>46</v>
      </c>
      <c r="AC46" s="100"/>
      <c r="AD46" s="76">
        <v>42</v>
      </c>
    </row>
    <row r="47" spans="1:30" ht="15.75" thickBot="1">
      <c r="A47" s="24">
        <v>7.34</v>
      </c>
      <c r="B47" s="24">
        <v>7.34</v>
      </c>
      <c r="C47" s="216">
        <v>15.2</v>
      </c>
      <c r="D47" s="14">
        <v>40.6</v>
      </c>
      <c r="E47" s="228">
        <v>8.1</v>
      </c>
      <c r="F47" s="226">
        <v>12.6</v>
      </c>
      <c r="G47" s="220">
        <v>10.130000000000001</v>
      </c>
      <c r="H47" s="211">
        <v>3.12</v>
      </c>
      <c r="I47" s="171">
        <v>58</v>
      </c>
      <c r="J47" s="35">
        <v>46.3</v>
      </c>
      <c r="K47" s="156"/>
      <c r="L47" s="37"/>
      <c r="M47" s="38">
        <v>246</v>
      </c>
      <c r="N47" s="37"/>
      <c r="O47" s="62" t="s">
        <v>135</v>
      </c>
      <c r="P47" s="76">
        <v>43</v>
      </c>
      <c r="Q47" s="10"/>
      <c r="R47" s="28">
        <v>8.18</v>
      </c>
      <c r="S47" s="232">
        <v>17.2</v>
      </c>
      <c r="T47" s="232">
        <v>36.4</v>
      </c>
      <c r="U47" s="251">
        <v>9</v>
      </c>
      <c r="V47" s="211">
        <v>14.4</v>
      </c>
      <c r="W47" s="152">
        <v>58</v>
      </c>
      <c r="X47" s="35">
        <v>41.5</v>
      </c>
      <c r="Y47" s="165">
        <v>36</v>
      </c>
      <c r="Z47" s="144"/>
      <c r="AA47" s="244">
        <v>196</v>
      </c>
      <c r="AB47" s="97"/>
      <c r="AC47" s="103" t="s">
        <v>173</v>
      </c>
      <c r="AD47" s="76">
        <v>43</v>
      </c>
    </row>
    <row r="48" spans="1:30" ht="15.75" thickBot="1">
      <c r="A48" s="68">
        <v>7.37</v>
      </c>
      <c r="B48" s="68">
        <v>7.37</v>
      </c>
      <c r="C48" s="216">
        <v>15.3</v>
      </c>
      <c r="D48" s="14">
        <v>41.1</v>
      </c>
      <c r="E48" s="228" t="s">
        <v>128</v>
      </c>
      <c r="F48" s="226" t="s">
        <v>128</v>
      </c>
      <c r="G48" s="220">
        <v>10.16</v>
      </c>
      <c r="H48" s="211">
        <v>3.13</v>
      </c>
      <c r="I48" s="171">
        <v>57</v>
      </c>
      <c r="J48" s="35">
        <v>46.9</v>
      </c>
      <c r="K48" s="157">
        <v>19</v>
      </c>
      <c r="L48" s="35">
        <v>27</v>
      </c>
      <c r="M48" s="38">
        <v>248</v>
      </c>
      <c r="N48" s="51">
        <v>62</v>
      </c>
      <c r="O48" s="35"/>
      <c r="P48" s="76">
        <v>44</v>
      </c>
      <c r="Q48" s="10"/>
      <c r="R48" s="28">
        <v>8.2200000000000006</v>
      </c>
      <c r="S48" s="232">
        <v>17.3</v>
      </c>
      <c r="T48" s="232">
        <v>36.799999999999997</v>
      </c>
      <c r="U48" s="252"/>
      <c r="V48" s="210"/>
      <c r="W48" s="152">
        <v>57</v>
      </c>
      <c r="X48" s="35">
        <v>42</v>
      </c>
      <c r="Y48" s="165">
        <v>38</v>
      </c>
      <c r="Z48" s="132">
        <v>27</v>
      </c>
      <c r="AA48" s="244">
        <v>198</v>
      </c>
      <c r="AB48" s="94">
        <v>47</v>
      </c>
      <c r="AC48" s="100"/>
      <c r="AD48" s="76">
        <v>44</v>
      </c>
    </row>
    <row r="49" spans="1:30" ht="15.75" thickBot="1">
      <c r="A49" s="24">
        <v>7.4</v>
      </c>
      <c r="B49" s="24">
        <v>7.4</v>
      </c>
      <c r="C49" s="216">
        <v>15.4</v>
      </c>
      <c r="D49" s="14">
        <v>41.6</v>
      </c>
      <c r="E49" s="228" t="s">
        <v>128</v>
      </c>
      <c r="F49" s="226">
        <v>12.7</v>
      </c>
      <c r="G49" s="220">
        <v>10.19</v>
      </c>
      <c r="H49" s="211">
        <v>3.14</v>
      </c>
      <c r="I49" s="171">
        <v>56</v>
      </c>
      <c r="J49" s="35">
        <v>47.1</v>
      </c>
      <c r="K49" s="156"/>
      <c r="L49" s="37"/>
      <c r="M49" s="38">
        <v>250</v>
      </c>
      <c r="N49" s="37"/>
      <c r="O49" s="62"/>
      <c r="P49" s="76">
        <v>45</v>
      </c>
      <c r="Q49" s="10"/>
      <c r="R49" s="28">
        <v>8.26</v>
      </c>
      <c r="S49" s="232">
        <v>17.399999999999999</v>
      </c>
      <c r="T49" s="232">
        <v>37.200000000000003</v>
      </c>
      <c r="U49" s="251">
        <v>9.1</v>
      </c>
      <c r="V49" s="211">
        <v>14.5</v>
      </c>
      <c r="W49" s="152">
        <v>56</v>
      </c>
      <c r="X49" s="35">
        <v>42.5</v>
      </c>
      <c r="Y49" s="165">
        <v>40</v>
      </c>
      <c r="Z49" s="144"/>
      <c r="AA49" s="244">
        <v>200</v>
      </c>
      <c r="AB49" s="97"/>
      <c r="AC49" s="103"/>
      <c r="AD49" s="76">
        <v>45</v>
      </c>
    </row>
    <row r="50" spans="1:30" ht="15.75" thickBot="1">
      <c r="A50" s="24">
        <v>7.43</v>
      </c>
      <c r="B50" s="24">
        <v>7.43</v>
      </c>
      <c r="C50" s="216">
        <v>15.5</v>
      </c>
      <c r="D50" s="14">
        <v>42.1</v>
      </c>
      <c r="E50" s="228">
        <v>8.1999999999999993</v>
      </c>
      <c r="F50" s="226" t="s">
        <v>128</v>
      </c>
      <c r="G50" s="220">
        <v>10.220000000000001</v>
      </c>
      <c r="H50" s="211">
        <v>3.15</v>
      </c>
      <c r="I50" s="171">
        <v>55</v>
      </c>
      <c r="J50" s="35">
        <v>47.5</v>
      </c>
      <c r="K50" s="157">
        <v>20</v>
      </c>
      <c r="L50" s="35">
        <v>28</v>
      </c>
      <c r="M50" s="38">
        <v>252</v>
      </c>
      <c r="N50" s="51">
        <v>63</v>
      </c>
      <c r="O50" s="35">
        <v>12</v>
      </c>
      <c r="P50" s="76">
        <v>46</v>
      </c>
      <c r="Q50" s="10"/>
      <c r="R50" s="28">
        <v>8.3000000000000007</v>
      </c>
      <c r="S50" s="232">
        <v>17.5</v>
      </c>
      <c r="T50" s="232">
        <v>37.6</v>
      </c>
      <c r="U50" s="252"/>
      <c r="V50" s="210"/>
      <c r="W50" s="152">
        <v>55</v>
      </c>
      <c r="X50" s="35">
        <v>43</v>
      </c>
      <c r="Y50" s="165">
        <v>42</v>
      </c>
      <c r="Z50" s="132">
        <v>28</v>
      </c>
      <c r="AA50" s="244">
        <v>202</v>
      </c>
      <c r="AB50" s="94">
        <v>48</v>
      </c>
      <c r="AC50" s="100">
        <v>17</v>
      </c>
      <c r="AD50" s="76">
        <v>46</v>
      </c>
    </row>
    <row r="51" spans="1:30" ht="15.75" thickBot="1">
      <c r="A51" s="68">
        <v>7.46</v>
      </c>
      <c r="B51" s="68">
        <v>7.46</v>
      </c>
      <c r="C51" s="216">
        <v>15.6</v>
      </c>
      <c r="D51" s="14">
        <v>42.7</v>
      </c>
      <c r="E51" s="228" t="s">
        <v>128</v>
      </c>
      <c r="F51" s="226">
        <v>12.8</v>
      </c>
      <c r="G51" s="220">
        <v>10.25</v>
      </c>
      <c r="H51" s="211">
        <v>3.16</v>
      </c>
      <c r="I51" s="171">
        <v>54</v>
      </c>
      <c r="J51" s="35">
        <v>48.3</v>
      </c>
      <c r="K51" s="156"/>
      <c r="L51" s="37"/>
      <c r="M51" s="38">
        <v>254</v>
      </c>
      <c r="N51" s="37"/>
      <c r="O51" s="62"/>
      <c r="P51" s="76">
        <v>47</v>
      </c>
      <c r="Q51" s="10"/>
      <c r="R51" s="28">
        <v>8.34</v>
      </c>
      <c r="S51" s="232">
        <v>17.600000000000001</v>
      </c>
      <c r="T51" s="232">
        <v>38</v>
      </c>
      <c r="U51" s="251">
        <v>9.1999999999999993</v>
      </c>
      <c r="V51" s="211">
        <v>14.6</v>
      </c>
      <c r="W51" s="152">
        <v>54</v>
      </c>
      <c r="X51" s="35">
        <v>43.5</v>
      </c>
      <c r="Y51" s="165">
        <v>44</v>
      </c>
      <c r="Z51" s="144"/>
      <c r="AA51" s="244">
        <v>204</v>
      </c>
      <c r="AB51" s="97"/>
      <c r="AC51" s="103"/>
      <c r="AD51" s="76">
        <v>47</v>
      </c>
    </row>
    <row r="52" spans="1:30" ht="15.75" thickBot="1">
      <c r="A52" s="24">
        <v>7.49</v>
      </c>
      <c r="B52" s="24">
        <v>7.49</v>
      </c>
      <c r="C52" s="217">
        <v>15.7</v>
      </c>
      <c r="D52" s="14">
        <v>43.3</v>
      </c>
      <c r="E52" s="228" t="s">
        <v>128</v>
      </c>
      <c r="F52" s="226" t="s">
        <v>128</v>
      </c>
      <c r="G52" s="221">
        <v>10.28</v>
      </c>
      <c r="H52" s="212">
        <v>3.17</v>
      </c>
      <c r="I52" s="171">
        <v>53</v>
      </c>
      <c r="J52" s="35">
        <v>48.7</v>
      </c>
      <c r="K52" s="157">
        <v>21</v>
      </c>
      <c r="L52" s="35">
        <v>29</v>
      </c>
      <c r="M52" s="38">
        <v>256</v>
      </c>
      <c r="N52" s="51">
        <v>64</v>
      </c>
      <c r="O52" s="35"/>
      <c r="P52" s="76">
        <v>48</v>
      </c>
      <c r="Q52" s="10"/>
      <c r="R52" s="28">
        <v>8.3800000000000008</v>
      </c>
      <c r="S52" s="232">
        <v>17.7</v>
      </c>
      <c r="T52" s="232">
        <v>38.5</v>
      </c>
      <c r="U52" s="252"/>
      <c r="V52" s="210"/>
      <c r="W52" s="152">
        <v>53</v>
      </c>
      <c r="X52" s="35">
        <v>44</v>
      </c>
      <c r="Y52" s="165">
        <v>46</v>
      </c>
      <c r="Z52" s="132">
        <v>29</v>
      </c>
      <c r="AA52" s="244">
        <v>206</v>
      </c>
      <c r="AB52" s="94">
        <v>49</v>
      </c>
      <c r="AC52" s="100"/>
      <c r="AD52" s="76">
        <v>48</v>
      </c>
    </row>
    <row r="53" spans="1:30" ht="15.75" thickBot="1">
      <c r="A53" s="24">
        <v>7.52</v>
      </c>
      <c r="B53" s="24">
        <v>7.52</v>
      </c>
      <c r="C53" s="216">
        <v>15.8</v>
      </c>
      <c r="D53" s="14">
        <v>43.9</v>
      </c>
      <c r="E53" s="228">
        <v>8.3000000000000007</v>
      </c>
      <c r="F53" s="226">
        <v>12.9</v>
      </c>
      <c r="G53" s="220">
        <v>10.31</v>
      </c>
      <c r="H53" s="211">
        <v>3.18</v>
      </c>
      <c r="I53" s="171">
        <v>52</v>
      </c>
      <c r="J53" s="35">
        <v>49.9</v>
      </c>
      <c r="K53" s="156"/>
      <c r="L53" s="37"/>
      <c r="M53" s="38">
        <v>258</v>
      </c>
      <c r="N53" s="37"/>
      <c r="O53" s="62" t="s">
        <v>133</v>
      </c>
      <c r="P53" s="76">
        <v>49</v>
      </c>
      <c r="Q53" s="10"/>
      <c r="R53" s="28">
        <v>8.42</v>
      </c>
      <c r="S53" s="232">
        <v>17.8</v>
      </c>
      <c r="T53" s="232">
        <v>39</v>
      </c>
      <c r="U53" s="255">
        <v>9.3000000000000007</v>
      </c>
      <c r="V53" s="211">
        <v>14.7</v>
      </c>
      <c r="W53" s="152">
        <v>52</v>
      </c>
      <c r="X53" s="35">
        <v>44.5</v>
      </c>
      <c r="Y53" s="165">
        <v>48</v>
      </c>
      <c r="Z53" s="240"/>
      <c r="AA53" s="244">
        <v>208</v>
      </c>
      <c r="AB53" s="97"/>
      <c r="AC53" s="109" t="s">
        <v>176</v>
      </c>
      <c r="AD53" s="76">
        <v>49</v>
      </c>
    </row>
    <row r="54" spans="1:30" ht="15.75" thickBot="1">
      <c r="A54" s="25">
        <v>7.55</v>
      </c>
      <c r="B54" s="25">
        <v>7.55</v>
      </c>
      <c r="C54" s="217">
        <v>15.9</v>
      </c>
      <c r="D54" s="26">
        <v>44.5</v>
      </c>
      <c r="E54" s="228" t="s">
        <v>128</v>
      </c>
      <c r="F54" s="226" t="s">
        <v>128</v>
      </c>
      <c r="G54" s="221">
        <v>10.34</v>
      </c>
      <c r="H54" s="212">
        <v>3.19</v>
      </c>
      <c r="I54" s="171">
        <v>51</v>
      </c>
      <c r="J54" s="36">
        <v>50.4</v>
      </c>
      <c r="K54" s="174">
        <v>22</v>
      </c>
      <c r="L54" s="112">
        <v>30</v>
      </c>
      <c r="M54" s="61">
        <v>260</v>
      </c>
      <c r="N54" s="59">
        <v>65</v>
      </c>
      <c r="O54" s="36"/>
      <c r="P54" s="76">
        <v>50</v>
      </c>
      <c r="Q54" s="10"/>
      <c r="R54" s="29">
        <v>8.4600000000000009</v>
      </c>
      <c r="S54" s="232">
        <v>17.899999999999999</v>
      </c>
      <c r="T54" s="232">
        <v>39.5</v>
      </c>
      <c r="U54" s="252"/>
      <c r="V54" s="210"/>
      <c r="W54" s="152">
        <v>51</v>
      </c>
      <c r="X54" s="36">
        <v>45</v>
      </c>
      <c r="Y54" s="178">
        <v>50</v>
      </c>
      <c r="Z54" s="241">
        <v>30</v>
      </c>
      <c r="AA54" s="244">
        <v>210</v>
      </c>
      <c r="AB54" s="70">
        <v>50</v>
      </c>
      <c r="AC54" s="110"/>
      <c r="AD54" s="76">
        <v>50</v>
      </c>
    </row>
    <row r="55" spans="1:30" ht="15.75" thickBot="1">
      <c r="A55" s="209">
        <v>7.58</v>
      </c>
      <c r="B55" s="209">
        <v>7.58</v>
      </c>
      <c r="C55" s="216">
        <v>16</v>
      </c>
      <c r="D55" s="15">
        <v>45.3</v>
      </c>
      <c r="E55" s="228">
        <v>8.4</v>
      </c>
      <c r="F55" s="226">
        <v>13</v>
      </c>
      <c r="G55" s="220">
        <v>10.37</v>
      </c>
      <c r="H55" s="211">
        <v>3.2</v>
      </c>
      <c r="I55" s="171">
        <v>50</v>
      </c>
      <c r="J55" s="42">
        <v>50.9</v>
      </c>
      <c r="K55" s="161"/>
      <c r="L55" s="55"/>
      <c r="M55" s="57">
        <v>262</v>
      </c>
      <c r="N55" s="55"/>
      <c r="O55" s="55"/>
      <c r="P55" s="76">
        <v>51</v>
      </c>
      <c r="Q55" s="10"/>
      <c r="R55" s="27">
        <v>8.5</v>
      </c>
      <c r="S55" s="233">
        <v>18</v>
      </c>
      <c r="T55" s="236">
        <v>41</v>
      </c>
      <c r="U55" s="256">
        <v>9.4</v>
      </c>
      <c r="V55" s="211">
        <v>14.8</v>
      </c>
      <c r="W55" s="152">
        <v>50</v>
      </c>
      <c r="X55" s="35">
        <v>45.5</v>
      </c>
      <c r="Y55" s="157">
        <v>52</v>
      </c>
      <c r="Z55" s="144"/>
      <c r="AA55" s="244">
        <v>212</v>
      </c>
      <c r="AB55" s="97"/>
      <c r="AC55" s="31"/>
      <c r="AD55" s="76">
        <v>51</v>
      </c>
    </row>
    <row r="56" spans="1:30" ht="15.75" thickBot="1">
      <c r="A56" s="24">
        <v>8.01</v>
      </c>
      <c r="B56" s="24">
        <v>8.01</v>
      </c>
      <c r="C56" s="216">
        <v>16.2</v>
      </c>
      <c r="D56" s="14">
        <v>46.1</v>
      </c>
      <c r="E56" s="228" t="s">
        <v>140</v>
      </c>
      <c r="F56" s="226" t="s">
        <v>140</v>
      </c>
      <c r="G56" s="220">
        <v>10.4</v>
      </c>
      <c r="H56" s="211">
        <v>3.21</v>
      </c>
      <c r="I56" s="171">
        <v>49</v>
      </c>
      <c r="J56" s="111">
        <v>51.4</v>
      </c>
      <c r="K56" s="162">
        <v>23</v>
      </c>
      <c r="L56" s="35">
        <v>31</v>
      </c>
      <c r="M56" s="38">
        <v>264</v>
      </c>
      <c r="N56" s="51">
        <v>66</v>
      </c>
      <c r="O56" s="38">
        <v>14</v>
      </c>
      <c r="P56" s="76">
        <v>52</v>
      </c>
      <c r="Q56" s="10"/>
      <c r="R56" s="29">
        <v>8.5399999999999991</v>
      </c>
      <c r="S56" s="232">
        <v>18.2</v>
      </c>
      <c r="T56" s="237" t="s">
        <v>145</v>
      </c>
      <c r="U56" s="257"/>
      <c r="V56" s="211"/>
      <c r="W56" s="152">
        <v>49</v>
      </c>
      <c r="X56" s="35">
        <v>46</v>
      </c>
      <c r="Y56" s="157">
        <v>54</v>
      </c>
      <c r="Z56" s="132">
        <v>31</v>
      </c>
      <c r="AA56" s="244">
        <v>214</v>
      </c>
      <c r="AB56" s="162">
        <v>51</v>
      </c>
      <c r="AC56" s="38">
        <v>19</v>
      </c>
      <c r="AD56" s="76">
        <v>52</v>
      </c>
    </row>
    <row r="57" spans="1:30" ht="15.75" thickBot="1">
      <c r="A57" s="24">
        <v>8.0500000000000007</v>
      </c>
      <c r="B57" s="24">
        <v>8.0500000000000007</v>
      </c>
      <c r="C57" s="216">
        <v>16.399999999999999</v>
      </c>
      <c r="D57" s="14">
        <v>46.9</v>
      </c>
      <c r="E57" s="228">
        <v>8.5</v>
      </c>
      <c r="F57" s="226">
        <v>13.1</v>
      </c>
      <c r="G57" s="220">
        <v>10.44</v>
      </c>
      <c r="H57" s="211">
        <v>3.22</v>
      </c>
      <c r="I57" s="171">
        <v>48</v>
      </c>
      <c r="J57" s="35">
        <v>51.9</v>
      </c>
      <c r="K57" s="163"/>
      <c r="L57" s="37"/>
      <c r="M57" s="38">
        <v>266</v>
      </c>
      <c r="N57" s="37"/>
      <c r="O57" s="37"/>
      <c r="P57" s="76">
        <v>53</v>
      </c>
      <c r="Q57" s="10"/>
      <c r="R57" s="29">
        <v>8.58</v>
      </c>
      <c r="S57" s="232">
        <v>18.5</v>
      </c>
      <c r="T57" s="237" t="s">
        <v>146</v>
      </c>
      <c r="U57" s="258">
        <v>9.5</v>
      </c>
      <c r="V57" s="211">
        <v>14.9</v>
      </c>
      <c r="W57" s="152">
        <v>48</v>
      </c>
      <c r="X57" s="35">
        <v>46.5</v>
      </c>
      <c r="Y57" s="157">
        <v>56</v>
      </c>
      <c r="Z57" s="144"/>
      <c r="AA57" s="244">
        <v>216</v>
      </c>
      <c r="AB57" s="97"/>
      <c r="AC57" s="31"/>
      <c r="AD57" s="76">
        <v>53</v>
      </c>
    </row>
    <row r="58" spans="1:30" ht="15.75" thickBot="1">
      <c r="A58" s="24">
        <v>8.09</v>
      </c>
      <c r="B58" s="24">
        <v>8.09</v>
      </c>
      <c r="C58" s="216">
        <v>16.600000000000001</v>
      </c>
      <c r="D58" s="14">
        <v>47.7</v>
      </c>
      <c r="E58" s="228" t="s">
        <v>140</v>
      </c>
      <c r="F58" s="226" t="s">
        <v>140</v>
      </c>
      <c r="G58" s="221">
        <v>10.48</v>
      </c>
      <c r="H58" s="212">
        <v>3.23</v>
      </c>
      <c r="I58" s="171">
        <v>47</v>
      </c>
      <c r="J58" s="35">
        <v>52.4</v>
      </c>
      <c r="K58" s="162">
        <v>24</v>
      </c>
      <c r="L58" s="35">
        <v>32</v>
      </c>
      <c r="M58" s="38">
        <v>268</v>
      </c>
      <c r="N58" s="51">
        <v>67</v>
      </c>
      <c r="O58" s="38"/>
      <c r="P58" s="76">
        <v>54</v>
      </c>
      <c r="Q58" s="10"/>
      <c r="R58" s="29">
        <v>9.02</v>
      </c>
      <c r="S58" s="232">
        <v>18.8</v>
      </c>
      <c r="T58" s="237" t="s">
        <v>147</v>
      </c>
      <c r="U58" s="259"/>
      <c r="V58" s="210"/>
      <c r="W58" s="152">
        <v>47</v>
      </c>
      <c r="X58" s="35">
        <v>47</v>
      </c>
      <c r="Y58" s="157">
        <v>58</v>
      </c>
      <c r="Z58" s="132">
        <v>32</v>
      </c>
      <c r="AA58" s="244">
        <v>218</v>
      </c>
      <c r="AB58" s="162">
        <v>52</v>
      </c>
      <c r="AC58" s="38"/>
      <c r="AD58" s="76">
        <v>54</v>
      </c>
    </row>
    <row r="59" spans="1:30" ht="15.75" thickBot="1">
      <c r="A59" s="24">
        <v>8.1300000000000008</v>
      </c>
      <c r="B59" s="24">
        <v>8.1300000000000008</v>
      </c>
      <c r="C59" s="216">
        <v>16.8</v>
      </c>
      <c r="D59" s="14">
        <v>48.5</v>
      </c>
      <c r="E59" s="228">
        <v>8.6</v>
      </c>
      <c r="F59" s="226">
        <v>13.2</v>
      </c>
      <c r="G59" s="220">
        <v>10.52</v>
      </c>
      <c r="H59" s="211">
        <v>3.24</v>
      </c>
      <c r="I59" s="171">
        <v>46</v>
      </c>
      <c r="J59" s="35">
        <v>52.9</v>
      </c>
      <c r="K59" s="163"/>
      <c r="L59" s="37"/>
      <c r="M59" s="38">
        <v>270</v>
      </c>
      <c r="N59" s="37"/>
      <c r="O59" s="37" t="s">
        <v>132</v>
      </c>
      <c r="P59" s="76">
        <v>55</v>
      </c>
      <c r="Q59" s="10"/>
      <c r="R59" s="29">
        <v>9.06</v>
      </c>
      <c r="S59" s="232">
        <v>19.2</v>
      </c>
      <c r="T59" s="237" t="s">
        <v>148</v>
      </c>
      <c r="U59" s="258">
        <v>9.6</v>
      </c>
      <c r="V59" s="211">
        <v>15</v>
      </c>
      <c r="W59" s="152">
        <v>46</v>
      </c>
      <c r="X59" s="35">
        <v>47.5</v>
      </c>
      <c r="Y59" s="157">
        <v>60</v>
      </c>
      <c r="Z59" s="144"/>
      <c r="AA59" s="244">
        <v>220</v>
      </c>
      <c r="AB59" s="97"/>
      <c r="AC59" s="31" t="s">
        <v>174</v>
      </c>
      <c r="AD59" s="76">
        <v>55</v>
      </c>
    </row>
    <row r="60" spans="1:30" ht="15.75" thickBot="1">
      <c r="A60" s="24">
        <v>8.17</v>
      </c>
      <c r="B60" s="24">
        <v>8.17</v>
      </c>
      <c r="C60" s="216">
        <v>17</v>
      </c>
      <c r="D60" s="14">
        <v>49.3</v>
      </c>
      <c r="E60" s="228" t="s">
        <v>140</v>
      </c>
      <c r="F60" s="226" t="s">
        <v>140</v>
      </c>
      <c r="G60" s="220">
        <v>10.56</v>
      </c>
      <c r="H60" s="211">
        <v>3.25</v>
      </c>
      <c r="I60" s="171">
        <v>45</v>
      </c>
      <c r="J60" s="35">
        <v>53.4</v>
      </c>
      <c r="K60" s="162">
        <v>25</v>
      </c>
      <c r="L60" s="35">
        <v>33</v>
      </c>
      <c r="M60" s="38">
        <v>272</v>
      </c>
      <c r="N60" s="51">
        <v>68</v>
      </c>
      <c r="O60" s="38"/>
      <c r="P60" s="76">
        <v>56</v>
      </c>
      <c r="Q60" s="10"/>
      <c r="R60" s="29">
        <v>9.1</v>
      </c>
      <c r="S60" s="232">
        <v>19.600000000000001</v>
      </c>
      <c r="T60" s="237" t="s">
        <v>149</v>
      </c>
      <c r="U60" s="259"/>
      <c r="V60" s="250" t="s">
        <v>178</v>
      </c>
      <c r="W60" s="152">
        <v>45</v>
      </c>
      <c r="X60" s="35">
        <v>48</v>
      </c>
      <c r="Y60" s="157">
        <v>62</v>
      </c>
      <c r="Z60" s="132">
        <v>33</v>
      </c>
      <c r="AA60" s="244">
        <v>222</v>
      </c>
      <c r="AB60" s="162">
        <v>53</v>
      </c>
      <c r="AC60" s="38"/>
      <c r="AD60" s="76">
        <v>56</v>
      </c>
    </row>
    <row r="61" spans="1:30" ht="15.75" thickBot="1">
      <c r="A61" s="24">
        <v>8.2100000000000009</v>
      </c>
      <c r="B61" s="24">
        <v>8.2100000000000009</v>
      </c>
      <c r="C61" s="216">
        <v>17.2</v>
      </c>
      <c r="D61" s="14">
        <v>5.0999999999999996</v>
      </c>
      <c r="E61" s="228">
        <v>8.6999999999999993</v>
      </c>
      <c r="F61" s="226">
        <v>13.3</v>
      </c>
      <c r="G61" s="220">
        <v>11</v>
      </c>
      <c r="H61" s="211">
        <v>3.26</v>
      </c>
      <c r="I61" s="171">
        <v>44</v>
      </c>
      <c r="J61" s="35">
        <v>53.9</v>
      </c>
      <c r="K61" s="163"/>
      <c r="L61" s="37"/>
      <c r="M61" s="38">
        <v>274</v>
      </c>
      <c r="N61" s="37"/>
      <c r="O61" s="37"/>
      <c r="P61" s="76">
        <v>57</v>
      </c>
      <c r="Q61" s="10"/>
      <c r="R61" s="29">
        <v>9.14</v>
      </c>
      <c r="S61" s="232">
        <v>20</v>
      </c>
      <c r="T61" s="237" t="s">
        <v>150</v>
      </c>
      <c r="U61" s="258">
        <v>9.6999999999999993</v>
      </c>
      <c r="V61" s="211">
        <v>15.1</v>
      </c>
      <c r="W61" s="152">
        <v>44</v>
      </c>
      <c r="X61" s="35">
        <v>48.5</v>
      </c>
      <c r="Y61" s="157">
        <v>64</v>
      </c>
      <c r="Z61" s="144"/>
      <c r="AA61" s="244">
        <v>224</v>
      </c>
      <c r="AB61" s="97"/>
      <c r="AC61" s="31"/>
      <c r="AD61" s="76">
        <v>57</v>
      </c>
    </row>
    <row r="62" spans="1:30" ht="15.75" thickBot="1">
      <c r="A62" s="24">
        <v>8.25</v>
      </c>
      <c r="B62" s="24">
        <v>8.25</v>
      </c>
      <c r="C62" s="216">
        <v>17.399999999999999</v>
      </c>
      <c r="D62" s="14">
        <v>51.1</v>
      </c>
      <c r="E62" s="228" t="s">
        <v>140</v>
      </c>
      <c r="F62" s="226" t="s">
        <v>140</v>
      </c>
      <c r="G62" s="220">
        <v>11.04</v>
      </c>
      <c r="H62" s="211">
        <v>3.27</v>
      </c>
      <c r="I62" s="171">
        <v>43</v>
      </c>
      <c r="J62" s="35">
        <v>54.4</v>
      </c>
      <c r="K62" s="162">
        <v>26</v>
      </c>
      <c r="L62" s="35">
        <v>34</v>
      </c>
      <c r="M62" s="38">
        <v>276</v>
      </c>
      <c r="N62" s="51">
        <v>69</v>
      </c>
      <c r="O62" s="38">
        <v>16</v>
      </c>
      <c r="P62" s="76">
        <v>58</v>
      </c>
      <c r="Q62" s="10"/>
      <c r="R62" s="29">
        <v>9.18</v>
      </c>
      <c r="S62" s="232">
        <v>20.5</v>
      </c>
      <c r="T62" s="237" t="s">
        <v>151</v>
      </c>
      <c r="U62" s="259"/>
      <c r="V62" s="210"/>
      <c r="W62" s="152">
        <v>43</v>
      </c>
      <c r="X62" s="35">
        <v>49</v>
      </c>
      <c r="Y62" s="157">
        <v>66</v>
      </c>
      <c r="Z62" s="132">
        <v>34</v>
      </c>
      <c r="AA62" s="244">
        <v>226</v>
      </c>
      <c r="AB62" s="162">
        <v>54</v>
      </c>
      <c r="AC62" s="38">
        <v>21</v>
      </c>
      <c r="AD62" s="76">
        <v>58</v>
      </c>
    </row>
    <row r="63" spans="1:30" ht="15.75" thickBot="1">
      <c r="A63" s="24">
        <v>8.2899999999999991</v>
      </c>
      <c r="B63" s="24">
        <v>8.2899999999999991</v>
      </c>
      <c r="C63" s="216">
        <v>17.600000000000001</v>
      </c>
      <c r="D63" s="14">
        <v>52.1</v>
      </c>
      <c r="E63" s="228">
        <v>8.8000000000000007</v>
      </c>
      <c r="F63" s="226">
        <v>13.4</v>
      </c>
      <c r="G63" s="220">
        <v>11.08</v>
      </c>
      <c r="H63" s="211">
        <v>3.28</v>
      </c>
      <c r="I63" s="171">
        <v>42</v>
      </c>
      <c r="J63" s="35">
        <v>54.9</v>
      </c>
      <c r="K63" s="163"/>
      <c r="L63" s="37"/>
      <c r="M63" s="38">
        <v>278</v>
      </c>
      <c r="N63" s="37"/>
      <c r="O63" s="37"/>
      <c r="P63" s="76">
        <v>59</v>
      </c>
      <c r="Q63" s="10"/>
      <c r="R63" s="29">
        <v>9.2200000000000006</v>
      </c>
      <c r="S63" s="232">
        <v>21</v>
      </c>
      <c r="T63" s="237" t="s">
        <v>152</v>
      </c>
      <c r="U63" s="258">
        <v>9.8000000000000007</v>
      </c>
      <c r="V63" s="211">
        <v>15.2</v>
      </c>
      <c r="W63" s="152">
        <v>42</v>
      </c>
      <c r="X63" s="35">
        <v>49.5</v>
      </c>
      <c r="Y63" s="157">
        <v>68</v>
      </c>
      <c r="Z63" s="144"/>
      <c r="AA63" s="244">
        <v>228</v>
      </c>
      <c r="AB63" s="97"/>
      <c r="AC63" s="31"/>
      <c r="AD63" s="76">
        <v>59</v>
      </c>
    </row>
    <row r="64" spans="1:30" ht="15.75" thickBot="1">
      <c r="A64" s="24">
        <v>8.33</v>
      </c>
      <c r="B64" s="24">
        <v>8.33</v>
      </c>
      <c r="C64" s="216">
        <v>17.8</v>
      </c>
      <c r="D64" s="14">
        <v>53.1</v>
      </c>
      <c r="E64" s="228" t="s">
        <v>140</v>
      </c>
      <c r="F64" s="226" t="s">
        <v>140</v>
      </c>
      <c r="G64" s="220">
        <v>11.12</v>
      </c>
      <c r="H64" s="211">
        <v>3.29</v>
      </c>
      <c r="I64" s="171">
        <v>41</v>
      </c>
      <c r="J64" s="36">
        <v>55.4</v>
      </c>
      <c r="K64" s="159">
        <v>27</v>
      </c>
      <c r="L64" s="36">
        <v>35</v>
      </c>
      <c r="M64" s="39">
        <v>280</v>
      </c>
      <c r="N64" s="58">
        <v>70</v>
      </c>
      <c r="O64" s="37"/>
      <c r="P64" s="76">
        <v>60</v>
      </c>
      <c r="Q64" s="10"/>
      <c r="R64" s="29">
        <v>9.26</v>
      </c>
      <c r="S64" s="232">
        <v>21.5</v>
      </c>
      <c r="T64" s="237" t="s">
        <v>153</v>
      </c>
      <c r="U64" s="259"/>
      <c r="V64" s="210"/>
      <c r="W64" s="152">
        <v>41</v>
      </c>
      <c r="X64" s="36">
        <v>50</v>
      </c>
      <c r="Y64" s="159">
        <v>70</v>
      </c>
      <c r="Z64" s="130">
        <v>35</v>
      </c>
      <c r="AA64" s="244">
        <v>230</v>
      </c>
      <c r="AB64" s="242">
        <v>55</v>
      </c>
      <c r="AC64" s="39"/>
      <c r="AD64" s="76">
        <v>60</v>
      </c>
    </row>
    <row r="65" spans="1:30" ht="15.75" thickBot="1">
      <c r="A65" s="68">
        <v>8.3699999999999992</v>
      </c>
      <c r="B65" s="68">
        <v>8.3699999999999992</v>
      </c>
      <c r="C65" s="216">
        <v>18</v>
      </c>
      <c r="D65" s="1">
        <v>54.1</v>
      </c>
      <c r="E65" s="228">
        <v>8.9</v>
      </c>
      <c r="F65" s="226">
        <v>13.5</v>
      </c>
      <c r="G65" s="220">
        <v>11.16</v>
      </c>
      <c r="H65" s="211">
        <v>3.3</v>
      </c>
      <c r="I65" s="171">
        <v>40</v>
      </c>
      <c r="J65" s="35">
        <v>55.9</v>
      </c>
      <c r="K65" s="163"/>
      <c r="L65" s="37"/>
      <c r="M65" s="38">
        <v>282</v>
      </c>
      <c r="N65" s="37"/>
      <c r="O65" s="35">
        <v>17</v>
      </c>
      <c r="P65" s="76">
        <v>61</v>
      </c>
      <c r="Q65" s="10"/>
      <c r="R65" s="29">
        <v>9.3000000000000007</v>
      </c>
      <c r="S65" s="232">
        <v>22</v>
      </c>
      <c r="T65" s="237" t="s">
        <v>154</v>
      </c>
      <c r="U65" s="258">
        <v>9.9</v>
      </c>
      <c r="V65" s="211">
        <v>15.3</v>
      </c>
      <c r="W65" s="152">
        <v>40</v>
      </c>
      <c r="X65" s="35">
        <v>50.5</v>
      </c>
      <c r="Y65" s="157">
        <v>72</v>
      </c>
      <c r="Z65" s="144"/>
      <c r="AA65" s="244">
        <v>231</v>
      </c>
      <c r="AB65" s="97"/>
      <c r="AC65" s="31" t="s">
        <v>177</v>
      </c>
      <c r="AD65" s="76">
        <v>61</v>
      </c>
    </row>
    <row r="66" spans="1:30" ht="15.75" thickBot="1">
      <c r="A66" s="24">
        <v>8.41</v>
      </c>
      <c r="B66" s="24">
        <v>8.41</v>
      </c>
      <c r="C66" s="216">
        <v>18.3</v>
      </c>
      <c r="D66" s="14">
        <v>55.1</v>
      </c>
      <c r="E66" s="228" t="s">
        <v>140</v>
      </c>
      <c r="F66" s="226" t="s">
        <v>140</v>
      </c>
      <c r="G66" s="220">
        <v>11.2</v>
      </c>
      <c r="H66" s="211">
        <v>3.31</v>
      </c>
      <c r="I66" s="171">
        <v>39</v>
      </c>
      <c r="J66" s="35">
        <v>56.4</v>
      </c>
      <c r="K66" s="162">
        <v>28</v>
      </c>
      <c r="L66" s="35">
        <v>36</v>
      </c>
      <c r="M66" s="38">
        <v>284</v>
      </c>
      <c r="N66" s="51">
        <v>71</v>
      </c>
      <c r="O66" s="37"/>
      <c r="P66" s="76">
        <v>62</v>
      </c>
      <c r="Q66" s="10"/>
      <c r="R66" s="29">
        <v>9.34</v>
      </c>
      <c r="S66" s="232">
        <v>22.5</v>
      </c>
      <c r="T66" s="237" t="s">
        <v>155</v>
      </c>
      <c r="U66" s="259"/>
      <c r="V66" s="210"/>
      <c r="W66" s="152">
        <v>39</v>
      </c>
      <c r="X66" s="35">
        <v>51</v>
      </c>
      <c r="Y66" s="157">
        <v>74</v>
      </c>
      <c r="Z66" s="132">
        <v>36</v>
      </c>
      <c r="AA66" s="244">
        <v>232</v>
      </c>
      <c r="AB66" s="162">
        <v>56</v>
      </c>
      <c r="AC66" s="38"/>
      <c r="AD66" s="76">
        <v>62</v>
      </c>
    </row>
    <row r="67" spans="1:30" ht="15.75" thickBot="1">
      <c r="A67" s="24">
        <v>8.4499999999999993</v>
      </c>
      <c r="B67" s="24">
        <v>8.4499999999999993</v>
      </c>
      <c r="C67" s="216">
        <v>18.600000000000001</v>
      </c>
      <c r="D67" s="14">
        <v>56.1</v>
      </c>
      <c r="E67" s="228">
        <v>9</v>
      </c>
      <c r="F67" s="226">
        <v>13.6</v>
      </c>
      <c r="G67" s="220">
        <v>11.24</v>
      </c>
      <c r="H67" s="211">
        <v>3.32</v>
      </c>
      <c r="I67" s="171">
        <v>38</v>
      </c>
      <c r="J67" s="35">
        <v>56.9</v>
      </c>
      <c r="K67" s="163"/>
      <c r="L67" s="37"/>
      <c r="M67" s="38">
        <v>286</v>
      </c>
      <c r="N67" s="37"/>
      <c r="O67" s="37"/>
      <c r="P67" s="76">
        <v>63</v>
      </c>
      <c r="Q67" s="10"/>
      <c r="R67" s="29">
        <v>9.3800000000000008</v>
      </c>
      <c r="S67" s="232">
        <v>23</v>
      </c>
      <c r="T67" s="237" t="s">
        <v>156</v>
      </c>
      <c r="U67" s="258">
        <v>10</v>
      </c>
      <c r="V67" s="211">
        <v>15.4</v>
      </c>
      <c r="W67" s="152">
        <v>38</v>
      </c>
      <c r="X67" s="35">
        <v>51.5</v>
      </c>
      <c r="Y67" s="157">
        <v>76</v>
      </c>
      <c r="Z67" s="144"/>
      <c r="AA67" s="244">
        <v>233</v>
      </c>
      <c r="AB67" s="97"/>
      <c r="AC67" s="31"/>
      <c r="AD67" s="76">
        <v>63</v>
      </c>
    </row>
    <row r="68" spans="1:30" ht="15.75" thickBot="1">
      <c r="A68" s="24">
        <v>8.49</v>
      </c>
      <c r="B68" s="24">
        <v>8.49</v>
      </c>
      <c r="C68" s="216">
        <v>19</v>
      </c>
      <c r="D68" s="14">
        <v>57.1</v>
      </c>
      <c r="E68" s="228" t="s">
        <v>140</v>
      </c>
      <c r="F68" s="226" t="s">
        <v>140</v>
      </c>
      <c r="G68" s="220">
        <v>11.28</v>
      </c>
      <c r="H68" s="211">
        <v>3.33</v>
      </c>
      <c r="I68" s="171">
        <v>37</v>
      </c>
      <c r="J68" s="35">
        <v>57.4</v>
      </c>
      <c r="K68" s="162">
        <v>29</v>
      </c>
      <c r="L68" s="35">
        <v>37</v>
      </c>
      <c r="M68" s="38">
        <v>288</v>
      </c>
      <c r="N68" s="51">
        <v>72</v>
      </c>
      <c r="O68" s="38">
        <v>18</v>
      </c>
      <c r="P68" s="76">
        <v>64</v>
      </c>
      <c r="Q68" s="10"/>
      <c r="R68" s="29">
        <v>9.42</v>
      </c>
      <c r="S68" s="232">
        <v>23.5</v>
      </c>
      <c r="T68" s="237" t="s">
        <v>157</v>
      </c>
      <c r="U68" s="259"/>
      <c r="V68" s="250" t="s">
        <v>178</v>
      </c>
      <c r="W68" s="152">
        <v>37</v>
      </c>
      <c r="X68" s="35">
        <v>52</v>
      </c>
      <c r="Y68" s="157">
        <v>78</v>
      </c>
      <c r="Z68" s="132">
        <v>37</v>
      </c>
      <c r="AA68" s="244">
        <v>234</v>
      </c>
      <c r="AB68" s="162">
        <v>57</v>
      </c>
      <c r="AC68" s="38">
        <v>23</v>
      </c>
      <c r="AD68" s="76">
        <v>64</v>
      </c>
    </row>
    <row r="69" spans="1:30" ht="15.75" thickBot="1">
      <c r="A69" s="24">
        <v>8.5299999999999994</v>
      </c>
      <c r="B69" s="24">
        <v>8.5299999999999994</v>
      </c>
      <c r="C69" s="216">
        <v>19.399999999999999</v>
      </c>
      <c r="D69" s="14">
        <v>58.1</v>
      </c>
      <c r="E69" s="228">
        <v>9.1</v>
      </c>
      <c r="F69" s="226">
        <v>13.7</v>
      </c>
      <c r="G69" s="220">
        <v>11.32</v>
      </c>
      <c r="H69" s="211">
        <v>3.34</v>
      </c>
      <c r="I69" s="171">
        <v>36</v>
      </c>
      <c r="J69" s="35">
        <v>57.9</v>
      </c>
      <c r="K69" s="163">
        <v>30</v>
      </c>
      <c r="L69" s="37"/>
      <c r="M69" s="38">
        <v>290</v>
      </c>
      <c r="N69" s="37"/>
      <c r="O69" s="37"/>
      <c r="P69" s="76">
        <v>65</v>
      </c>
      <c r="Q69" s="10"/>
      <c r="R69" s="29">
        <v>9.4600000000000009</v>
      </c>
      <c r="S69" s="232">
        <v>24</v>
      </c>
      <c r="T69" s="237" t="s">
        <v>158</v>
      </c>
      <c r="U69" s="258">
        <v>10.1</v>
      </c>
      <c r="V69" s="211">
        <v>15.5</v>
      </c>
      <c r="W69" s="152">
        <v>36</v>
      </c>
      <c r="X69" s="35">
        <v>52.5</v>
      </c>
      <c r="Y69" s="157">
        <v>80</v>
      </c>
      <c r="Z69" s="144"/>
      <c r="AA69" s="244">
        <v>235</v>
      </c>
      <c r="AB69" s="97"/>
      <c r="AC69" s="31"/>
      <c r="AD69" s="76">
        <v>65</v>
      </c>
    </row>
    <row r="70" spans="1:30" ht="15.75" thickBot="1">
      <c r="A70" s="24">
        <v>8.57</v>
      </c>
      <c r="B70" s="24">
        <v>8.57</v>
      </c>
      <c r="C70" s="216">
        <v>19.8</v>
      </c>
      <c r="D70" s="20">
        <v>59.1</v>
      </c>
      <c r="E70" s="228" t="s">
        <v>140</v>
      </c>
      <c r="F70" s="226" t="s">
        <v>140</v>
      </c>
      <c r="G70" s="220">
        <v>11.36</v>
      </c>
      <c r="H70" s="211">
        <v>3.35</v>
      </c>
      <c r="I70" s="171">
        <v>35</v>
      </c>
      <c r="J70" s="35">
        <v>58.4</v>
      </c>
      <c r="K70" s="162">
        <v>31</v>
      </c>
      <c r="L70" s="35">
        <v>38</v>
      </c>
      <c r="M70" s="38">
        <v>292</v>
      </c>
      <c r="N70" s="51">
        <v>73</v>
      </c>
      <c r="O70" s="37"/>
      <c r="P70" s="76">
        <v>66</v>
      </c>
      <c r="Q70" s="10"/>
      <c r="R70" s="29">
        <v>9.5</v>
      </c>
      <c r="S70" s="232">
        <v>24.5</v>
      </c>
      <c r="T70" s="237" t="s">
        <v>159</v>
      </c>
      <c r="U70" s="259"/>
      <c r="V70" s="210"/>
      <c r="W70" s="152">
        <v>35</v>
      </c>
      <c r="X70" s="35">
        <v>53</v>
      </c>
      <c r="Y70" s="157">
        <v>82</v>
      </c>
      <c r="Z70" s="132">
        <v>38</v>
      </c>
      <c r="AA70" s="244">
        <v>236</v>
      </c>
      <c r="AB70" s="162">
        <v>58</v>
      </c>
      <c r="AC70" s="38"/>
      <c r="AD70" s="76">
        <v>66</v>
      </c>
    </row>
    <row r="71" spans="1:30" ht="15.75" thickBot="1">
      <c r="A71" s="24">
        <v>9.01</v>
      </c>
      <c r="B71" s="24">
        <v>9.01</v>
      </c>
      <c r="C71" s="216">
        <v>20.2</v>
      </c>
      <c r="D71" s="16" t="s">
        <v>4</v>
      </c>
      <c r="E71" s="228">
        <v>9.1999999999999993</v>
      </c>
      <c r="F71" s="226">
        <v>13.8</v>
      </c>
      <c r="G71" s="220">
        <v>11.4</v>
      </c>
      <c r="H71" s="211">
        <v>3.36</v>
      </c>
      <c r="I71" s="171">
        <v>34</v>
      </c>
      <c r="J71" s="35">
        <v>58.9</v>
      </c>
      <c r="K71" s="163">
        <v>32</v>
      </c>
      <c r="L71" s="37"/>
      <c r="M71" s="38">
        <v>294</v>
      </c>
      <c r="N71" s="37"/>
      <c r="O71" s="35">
        <v>19</v>
      </c>
      <c r="P71" s="76">
        <v>67</v>
      </c>
      <c r="Q71" s="10"/>
      <c r="R71" s="29">
        <v>9.5399999999999991</v>
      </c>
      <c r="S71" s="232">
        <v>25</v>
      </c>
      <c r="T71" s="237" t="s">
        <v>160</v>
      </c>
      <c r="U71" s="258">
        <v>10.199999999999999</v>
      </c>
      <c r="V71" s="211">
        <v>15.6</v>
      </c>
      <c r="W71" s="152">
        <v>34</v>
      </c>
      <c r="X71" s="35">
        <v>53.5</v>
      </c>
      <c r="Y71" s="157">
        <v>84</v>
      </c>
      <c r="Z71" s="144"/>
      <c r="AA71" s="244">
        <v>237</v>
      </c>
      <c r="AB71" s="97"/>
      <c r="AC71" s="31" t="s">
        <v>175</v>
      </c>
      <c r="AD71" s="76">
        <v>67</v>
      </c>
    </row>
    <row r="72" spans="1:30" ht="15.75" thickBot="1">
      <c r="A72" s="24">
        <v>9.0500000000000007</v>
      </c>
      <c r="B72" s="24">
        <v>9.0500000000000007</v>
      </c>
      <c r="C72" s="216">
        <v>20.6</v>
      </c>
      <c r="D72" s="16" t="s">
        <v>5</v>
      </c>
      <c r="E72" s="228" t="s">
        <v>140</v>
      </c>
      <c r="F72" s="226" t="s">
        <v>140</v>
      </c>
      <c r="G72" s="221">
        <v>11.45</v>
      </c>
      <c r="H72" s="212">
        <v>3.37</v>
      </c>
      <c r="I72" s="171">
        <v>33</v>
      </c>
      <c r="J72" s="35">
        <v>59.4</v>
      </c>
      <c r="K72" s="162">
        <v>33</v>
      </c>
      <c r="L72" s="35">
        <v>39</v>
      </c>
      <c r="M72" s="38">
        <v>296</v>
      </c>
      <c r="N72" s="53">
        <v>74</v>
      </c>
      <c r="O72" s="37"/>
      <c r="P72" s="76">
        <v>68</v>
      </c>
      <c r="Q72" s="10"/>
      <c r="R72" s="29">
        <v>9.58</v>
      </c>
      <c r="S72" s="232">
        <v>25.5</v>
      </c>
      <c r="T72" s="237" t="s">
        <v>161</v>
      </c>
      <c r="U72" s="259"/>
      <c r="V72" s="211">
        <v>15.7</v>
      </c>
      <c r="W72" s="152">
        <v>33</v>
      </c>
      <c r="X72" s="35">
        <v>54</v>
      </c>
      <c r="Y72" s="157">
        <v>86</v>
      </c>
      <c r="Z72" s="132">
        <v>39</v>
      </c>
      <c r="AA72" s="244">
        <v>238</v>
      </c>
      <c r="AB72" s="162">
        <v>59</v>
      </c>
      <c r="AC72" s="38"/>
      <c r="AD72" s="76">
        <v>68</v>
      </c>
    </row>
    <row r="73" spans="1:30" ht="15.75" thickBot="1">
      <c r="A73" s="24">
        <v>9.09</v>
      </c>
      <c r="B73" s="24">
        <v>9.09</v>
      </c>
      <c r="C73" s="216">
        <v>21</v>
      </c>
      <c r="D73" s="16" t="s">
        <v>6</v>
      </c>
      <c r="E73" s="228">
        <v>9.3000000000000007</v>
      </c>
      <c r="F73" s="226">
        <v>13.9</v>
      </c>
      <c r="G73" s="220">
        <v>11.5</v>
      </c>
      <c r="H73" s="211">
        <v>3.38</v>
      </c>
      <c r="I73" s="171">
        <v>32</v>
      </c>
      <c r="J73" s="35">
        <v>59.9</v>
      </c>
      <c r="K73" s="163">
        <v>34</v>
      </c>
      <c r="L73" s="37"/>
      <c r="M73" s="38">
        <v>298</v>
      </c>
      <c r="N73" s="37"/>
      <c r="O73" s="37"/>
      <c r="P73" s="76">
        <v>69</v>
      </c>
      <c r="Q73" s="10"/>
      <c r="R73" s="29">
        <v>10.02</v>
      </c>
      <c r="S73" s="232">
        <v>26</v>
      </c>
      <c r="T73" s="237" t="s">
        <v>162</v>
      </c>
      <c r="U73" s="258">
        <v>10.3</v>
      </c>
      <c r="V73" s="211">
        <v>15.8</v>
      </c>
      <c r="W73" s="152">
        <v>32</v>
      </c>
      <c r="X73" s="35">
        <v>54.5</v>
      </c>
      <c r="Y73" s="157">
        <v>88</v>
      </c>
      <c r="Z73" s="144"/>
      <c r="AA73" s="244">
        <v>239</v>
      </c>
      <c r="AB73" s="97"/>
      <c r="AC73" s="31"/>
      <c r="AD73" s="76">
        <v>69</v>
      </c>
    </row>
    <row r="74" spans="1:30" ht="15.75" thickBot="1">
      <c r="A74" s="24">
        <v>9.1300000000000008</v>
      </c>
      <c r="B74" s="24">
        <v>9.1300000000000008</v>
      </c>
      <c r="C74" s="216">
        <v>21.5</v>
      </c>
      <c r="D74" s="16" t="s">
        <v>7</v>
      </c>
      <c r="E74" s="228" t="s">
        <v>140</v>
      </c>
      <c r="F74" s="226" t="s">
        <v>140</v>
      </c>
      <c r="G74" s="220">
        <v>11.55</v>
      </c>
      <c r="H74" s="211">
        <v>3.39</v>
      </c>
      <c r="I74" s="171">
        <v>31</v>
      </c>
      <c r="J74" s="36">
        <v>60.4</v>
      </c>
      <c r="K74" s="159">
        <v>35</v>
      </c>
      <c r="L74" s="36">
        <v>40</v>
      </c>
      <c r="M74" s="22">
        <v>300</v>
      </c>
      <c r="N74" s="58">
        <v>75</v>
      </c>
      <c r="O74" s="39">
        <v>20</v>
      </c>
      <c r="P74" s="76">
        <v>70</v>
      </c>
      <c r="Q74" s="10"/>
      <c r="R74" s="29">
        <v>10.06</v>
      </c>
      <c r="S74" s="232">
        <v>26.5</v>
      </c>
      <c r="T74" s="237" t="s">
        <v>163</v>
      </c>
      <c r="U74" s="259"/>
      <c r="V74" s="211">
        <v>15.9</v>
      </c>
      <c r="W74" s="152">
        <v>31</v>
      </c>
      <c r="X74" s="36">
        <v>55</v>
      </c>
      <c r="Y74" s="159">
        <v>90</v>
      </c>
      <c r="Z74" s="130">
        <v>40</v>
      </c>
      <c r="AA74" s="244">
        <v>240</v>
      </c>
      <c r="AB74" s="242">
        <v>60</v>
      </c>
      <c r="AC74" s="39">
        <v>25</v>
      </c>
      <c r="AD74" s="76">
        <v>70</v>
      </c>
    </row>
    <row r="75" spans="1:30" ht="15.75" thickBot="1">
      <c r="A75" s="68">
        <v>9.17</v>
      </c>
      <c r="B75" s="68">
        <v>9.17</v>
      </c>
      <c r="C75" s="216">
        <v>22</v>
      </c>
      <c r="D75" s="17" t="s">
        <v>8</v>
      </c>
      <c r="E75" s="228">
        <v>9.4</v>
      </c>
      <c r="F75" s="226">
        <v>14</v>
      </c>
      <c r="G75" s="220">
        <v>12</v>
      </c>
      <c r="H75" s="211">
        <v>3.4</v>
      </c>
      <c r="I75" s="171">
        <v>30</v>
      </c>
      <c r="J75" s="35">
        <v>60.9</v>
      </c>
      <c r="K75" s="163">
        <v>36</v>
      </c>
      <c r="L75" s="37"/>
      <c r="M75" s="38">
        <v>302</v>
      </c>
      <c r="N75" s="37"/>
      <c r="O75" s="37"/>
      <c r="P75" s="76">
        <v>71</v>
      </c>
      <c r="Q75" s="10"/>
      <c r="R75" s="29">
        <v>10.1</v>
      </c>
      <c r="S75" s="232">
        <v>27</v>
      </c>
      <c r="T75" s="238">
        <v>1</v>
      </c>
      <c r="U75" s="260">
        <v>10.4</v>
      </c>
      <c r="V75" s="211">
        <v>16</v>
      </c>
      <c r="W75" s="152">
        <v>30</v>
      </c>
      <c r="X75" s="35">
        <v>55.5</v>
      </c>
      <c r="Y75" s="157">
        <v>92</v>
      </c>
      <c r="Z75" s="144"/>
      <c r="AA75" s="244">
        <v>241</v>
      </c>
      <c r="AB75" s="97"/>
      <c r="AC75" s="31"/>
      <c r="AD75" s="76">
        <v>71</v>
      </c>
    </row>
    <row r="76" spans="1:30" ht="15.75" thickBot="1">
      <c r="A76" s="24">
        <v>9.2100000000000009</v>
      </c>
      <c r="B76" s="24">
        <v>9.2100000000000009</v>
      </c>
      <c r="C76" s="217">
        <v>22.5</v>
      </c>
      <c r="D76" s="16" t="s">
        <v>9</v>
      </c>
      <c r="E76" s="228" t="s">
        <v>140</v>
      </c>
      <c r="F76" s="226" t="s">
        <v>140</v>
      </c>
      <c r="G76" s="221">
        <v>12.08</v>
      </c>
      <c r="H76" s="212">
        <v>3.42</v>
      </c>
      <c r="I76" s="171">
        <v>29</v>
      </c>
      <c r="J76" s="35">
        <v>61.4</v>
      </c>
      <c r="K76" s="162">
        <v>37</v>
      </c>
      <c r="L76" s="37"/>
      <c r="M76" s="38">
        <v>304</v>
      </c>
      <c r="N76" s="51">
        <v>76</v>
      </c>
      <c r="O76" s="37"/>
      <c r="P76" s="76">
        <v>72</v>
      </c>
      <c r="Q76" s="10"/>
      <c r="R76" s="29">
        <v>10.16</v>
      </c>
      <c r="S76" s="232">
        <v>27.6</v>
      </c>
      <c r="T76" s="238">
        <v>1.02</v>
      </c>
      <c r="U76" s="259"/>
      <c r="V76" s="211">
        <v>16.100000000000001</v>
      </c>
      <c r="W76" s="152">
        <v>29</v>
      </c>
      <c r="X76" s="35">
        <v>56</v>
      </c>
      <c r="Y76" s="157">
        <v>94</v>
      </c>
      <c r="Z76" s="144"/>
      <c r="AA76" s="244">
        <v>242</v>
      </c>
      <c r="AB76" s="162">
        <v>61</v>
      </c>
      <c r="AC76" s="31"/>
      <c r="AD76" s="76">
        <v>72</v>
      </c>
    </row>
    <row r="77" spans="1:30" ht="15.75" thickBot="1">
      <c r="A77" s="24">
        <v>9.27</v>
      </c>
      <c r="B77" s="24">
        <v>9.27</v>
      </c>
      <c r="C77" s="216">
        <v>23</v>
      </c>
      <c r="D77" s="16" t="s">
        <v>10</v>
      </c>
      <c r="E77" s="228">
        <v>9.5</v>
      </c>
      <c r="F77" s="226">
        <v>14.1</v>
      </c>
      <c r="G77" s="220">
        <v>12.16</v>
      </c>
      <c r="H77" s="211">
        <v>3.44</v>
      </c>
      <c r="I77" s="171">
        <v>28</v>
      </c>
      <c r="J77" s="35">
        <v>61.9</v>
      </c>
      <c r="K77" s="163">
        <v>38</v>
      </c>
      <c r="L77" s="35">
        <v>41</v>
      </c>
      <c r="M77" s="38">
        <v>306</v>
      </c>
      <c r="N77" s="54"/>
      <c r="O77" s="35">
        <v>21</v>
      </c>
      <c r="P77" s="76">
        <v>73</v>
      </c>
      <c r="Q77" s="10"/>
      <c r="R77" s="29">
        <v>10.220000000000001</v>
      </c>
      <c r="S77" s="232">
        <v>28.2</v>
      </c>
      <c r="T77" s="238">
        <v>1.04</v>
      </c>
      <c r="U77" s="258">
        <v>10.5</v>
      </c>
      <c r="V77" s="211">
        <v>16.2</v>
      </c>
      <c r="W77" s="152">
        <v>28</v>
      </c>
      <c r="X77" s="35">
        <v>56.5</v>
      </c>
      <c r="Y77" s="157">
        <v>96</v>
      </c>
      <c r="Z77" s="132">
        <v>41</v>
      </c>
      <c r="AA77" s="244">
        <v>243</v>
      </c>
      <c r="AB77" s="97"/>
      <c r="AC77" s="38">
        <v>26</v>
      </c>
      <c r="AD77" s="76">
        <v>73</v>
      </c>
    </row>
    <row r="78" spans="1:30" ht="15.75" thickBot="1">
      <c r="A78" s="24">
        <v>9.33</v>
      </c>
      <c r="B78" s="24">
        <v>9.33</v>
      </c>
      <c r="C78" s="216">
        <v>23.5</v>
      </c>
      <c r="D78" s="16" t="s">
        <v>11</v>
      </c>
      <c r="E78" s="228" t="s">
        <v>140</v>
      </c>
      <c r="F78" s="226" t="s">
        <v>140</v>
      </c>
      <c r="G78" s="220">
        <v>12.24</v>
      </c>
      <c r="H78" s="211">
        <v>3.46</v>
      </c>
      <c r="I78" s="171">
        <v>27</v>
      </c>
      <c r="J78" s="35">
        <v>62.4</v>
      </c>
      <c r="K78" s="162">
        <v>39</v>
      </c>
      <c r="L78" s="37"/>
      <c r="M78" s="38">
        <v>308</v>
      </c>
      <c r="N78" s="51">
        <v>77</v>
      </c>
      <c r="O78" s="37"/>
      <c r="P78" s="76">
        <v>74</v>
      </c>
      <c r="Q78" s="10"/>
      <c r="R78" s="29">
        <v>10.28</v>
      </c>
      <c r="S78" s="232">
        <v>28.8</v>
      </c>
      <c r="T78" s="238">
        <v>1.06</v>
      </c>
      <c r="U78" s="259"/>
      <c r="V78" s="211">
        <v>16.3</v>
      </c>
      <c r="W78" s="152">
        <v>27</v>
      </c>
      <c r="X78" s="35">
        <v>57</v>
      </c>
      <c r="Y78" s="157">
        <v>98</v>
      </c>
      <c r="Z78" s="144"/>
      <c r="AA78" s="244">
        <v>244</v>
      </c>
      <c r="AB78" s="162">
        <v>62</v>
      </c>
      <c r="AC78" s="31"/>
      <c r="AD78" s="76">
        <v>74</v>
      </c>
    </row>
    <row r="79" spans="1:30" ht="15.75" thickBot="1">
      <c r="A79" s="24">
        <v>9.39</v>
      </c>
      <c r="B79" s="24">
        <v>9.39</v>
      </c>
      <c r="C79" s="216">
        <v>24</v>
      </c>
      <c r="D79" s="16" t="s">
        <v>12</v>
      </c>
      <c r="E79" s="228">
        <v>9.6</v>
      </c>
      <c r="F79" s="226">
        <v>14.2</v>
      </c>
      <c r="G79" s="220">
        <v>12.32</v>
      </c>
      <c r="H79" s="211">
        <v>3.48</v>
      </c>
      <c r="I79" s="171">
        <v>26</v>
      </c>
      <c r="J79" s="35">
        <v>62.9</v>
      </c>
      <c r="K79" s="163">
        <v>40</v>
      </c>
      <c r="L79" s="37"/>
      <c r="M79" s="38">
        <v>310</v>
      </c>
      <c r="N79" s="37"/>
      <c r="O79" s="37"/>
      <c r="P79" s="76">
        <v>75</v>
      </c>
      <c r="Q79" s="10"/>
      <c r="R79" s="29">
        <v>10.34</v>
      </c>
      <c r="S79" s="232">
        <v>29.6</v>
      </c>
      <c r="T79" s="238">
        <v>1.08</v>
      </c>
      <c r="U79" s="258">
        <v>10.6</v>
      </c>
      <c r="V79" s="211">
        <v>16.399999999999999</v>
      </c>
      <c r="W79" s="152">
        <v>26</v>
      </c>
      <c r="X79" s="35">
        <v>57.5</v>
      </c>
      <c r="Y79" s="157">
        <v>100</v>
      </c>
      <c r="Z79" s="144"/>
      <c r="AA79" s="244">
        <v>245</v>
      </c>
      <c r="AB79" s="97"/>
      <c r="AC79" s="31"/>
      <c r="AD79" s="76">
        <v>75</v>
      </c>
    </row>
    <row r="80" spans="1:30" ht="15.75" thickBot="1">
      <c r="A80" s="24">
        <v>9.4700000000000006</v>
      </c>
      <c r="B80" s="24">
        <v>9.4700000000000006</v>
      </c>
      <c r="C80" s="216">
        <v>24.5</v>
      </c>
      <c r="D80" s="16" t="s">
        <v>13</v>
      </c>
      <c r="E80" s="228" t="s">
        <v>140</v>
      </c>
      <c r="F80" s="226" t="s">
        <v>140</v>
      </c>
      <c r="G80" s="220">
        <v>12.4</v>
      </c>
      <c r="H80" s="211">
        <v>3.5</v>
      </c>
      <c r="I80" s="171">
        <v>25</v>
      </c>
      <c r="J80" s="35">
        <v>63.4</v>
      </c>
      <c r="K80" s="162">
        <v>41</v>
      </c>
      <c r="L80" s="35">
        <v>42</v>
      </c>
      <c r="M80" s="38">
        <v>312</v>
      </c>
      <c r="N80" s="51">
        <v>78</v>
      </c>
      <c r="O80" s="38">
        <v>22</v>
      </c>
      <c r="P80" s="76">
        <v>76</v>
      </c>
      <c r="Q80" s="10"/>
      <c r="R80" s="29">
        <v>10.4</v>
      </c>
      <c r="S80" s="232">
        <v>30.4</v>
      </c>
      <c r="T80" s="238">
        <v>1.1000000000000001</v>
      </c>
      <c r="U80" s="259"/>
      <c r="V80" s="211">
        <v>16.5</v>
      </c>
      <c r="W80" s="152">
        <v>25</v>
      </c>
      <c r="X80" s="35">
        <v>58</v>
      </c>
      <c r="Y80" s="157">
        <v>102</v>
      </c>
      <c r="Z80" s="132">
        <v>42</v>
      </c>
      <c r="AA80" s="244">
        <v>246</v>
      </c>
      <c r="AB80" s="162">
        <v>63</v>
      </c>
      <c r="AC80" s="38">
        <v>27</v>
      </c>
      <c r="AD80" s="76">
        <v>76</v>
      </c>
    </row>
    <row r="81" spans="1:30" ht="15.75" thickBot="1">
      <c r="A81" s="24">
        <v>9.5500000000000007</v>
      </c>
      <c r="B81" s="24">
        <v>9.5500000000000007</v>
      </c>
      <c r="C81" s="216">
        <v>25</v>
      </c>
      <c r="D81" s="16" t="s">
        <v>61</v>
      </c>
      <c r="E81" s="228">
        <v>9.6999999999999993</v>
      </c>
      <c r="F81" s="226">
        <v>14.3</v>
      </c>
      <c r="G81" s="220">
        <v>12.5</v>
      </c>
      <c r="H81" s="211">
        <v>3.53</v>
      </c>
      <c r="I81" s="171">
        <v>24</v>
      </c>
      <c r="J81" s="35">
        <v>63.9</v>
      </c>
      <c r="K81" s="163">
        <v>42</v>
      </c>
      <c r="L81" s="37"/>
      <c r="M81" s="38">
        <v>314</v>
      </c>
      <c r="N81" s="37"/>
      <c r="O81" s="37"/>
      <c r="P81" s="76">
        <v>77</v>
      </c>
      <c r="Q81" s="10"/>
      <c r="R81" s="29">
        <v>10.46</v>
      </c>
      <c r="S81" s="232">
        <v>31.2</v>
      </c>
      <c r="T81" s="238">
        <v>1.1200000000000001</v>
      </c>
      <c r="U81" s="258">
        <v>10.7</v>
      </c>
      <c r="V81" s="211">
        <v>16.600000000000001</v>
      </c>
      <c r="W81" s="152">
        <v>24</v>
      </c>
      <c r="X81" s="35">
        <v>58.5</v>
      </c>
      <c r="Y81" s="157">
        <v>104</v>
      </c>
      <c r="Z81" s="144"/>
      <c r="AA81" s="244">
        <v>247</v>
      </c>
      <c r="AB81" s="97"/>
      <c r="AC81" s="31"/>
      <c r="AD81" s="76">
        <v>77</v>
      </c>
    </row>
    <row r="82" spans="1:30" ht="15.75" thickBot="1">
      <c r="A82" s="24">
        <v>10.029999999999999</v>
      </c>
      <c r="B82" s="24">
        <v>10.029999999999999</v>
      </c>
      <c r="C82" s="216">
        <v>25.5</v>
      </c>
      <c r="D82" s="16" t="s">
        <v>67</v>
      </c>
      <c r="E82" s="228" t="s">
        <v>140</v>
      </c>
      <c r="F82" s="226" t="s">
        <v>140</v>
      </c>
      <c r="G82" s="220">
        <v>13</v>
      </c>
      <c r="H82" s="211">
        <v>3.56</v>
      </c>
      <c r="I82" s="171">
        <v>23</v>
      </c>
      <c r="J82" s="35">
        <v>64.400000000000006</v>
      </c>
      <c r="K82" s="162">
        <v>43</v>
      </c>
      <c r="L82" s="37"/>
      <c r="M82" s="38">
        <v>316</v>
      </c>
      <c r="N82" s="51">
        <v>79</v>
      </c>
      <c r="O82" s="37"/>
      <c r="P82" s="76">
        <v>78</v>
      </c>
      <c r="Q82" s="10"/>
      <c r="R82" s="29">
        <v>10.54</v>
      </c>
      <c r="S82" s="232">
        <v>32</v>
      </c>
      <c r="T82" s="238">
        <v>1.1399999999999999</v>
      </c>
      <c r="U82" s="259"/>
      <c r="V82" s="211">
        <v>16.7</v>
      </c>
      <c r="W82" s="152">
        <v>23</v>
      </c>
      <c r="X82" s="35">
        <v>59</v>
      </c>
      <c r="Y82" s="157">
        <v>106</v>
      </c>
      <c r="Z82" s="144"/>
      <c r="AA82" s="244">
        <v>248</v>
      </c>
      <c r="AB82" s="162">
        <v>64</v>
      </c>
      <c r="AC82" s="31"/>
      <c r="AD82" s="76">
        <v>78</v>
      </c>
    </row>
    <row r="83" spans="1:30" ht="15.75" thickBot="1">
      <c r="A83" s="24">
        <v>10.11</v>
      </c>
      <c r="B83" s="24">
        <v>10.11</v>
      </c>
      <c r="C83" s="216">
        <v>26</v>
      </c>
      <c r="D83" s="16" t="s">
        <v>63</v>
      </c>
      <c r="E83" s="228">
        <v>9.8000000000000007</v>
      </c>
      <c r="F83" s="226">
        <v>14.4</v>
      </c>
      <c r="G83" s="220">
        <v>13.1</v>
      </c>
      <c r="H83" s="211">
        <v>3.59</v>
      </c>
      <c r="I83" s="171">
        <v>22</v>
      </c>
      <c r="J83" s="35">
        <v>64.900000000000006</v>
      </c>
      <c r="K83" s="163">
        <v>44</v>
      </c>
      <c r="L83" s="35">
        <v>43</v>
      </c>
      <c r="M83" s="38">
        <v>318</v>
      </c>
      <c r="N83" s="37"/>
      <c r="O83" s="35">
        <v>23</v>
      </c>
      <c r="P83" s="76">
        <v>79</v>
      </c>
      <c r="Q83" s="10"/>
      <c r="R83" s="29">
        <v>11.02</v>
      </c>
      <c r="S83" s="232">
        <v>33</v>
      </c>
      <c r="T83" s="238">
        <v>1.1599999999999999</v>
      </c>
      <c r="U83" s="258">
        <v>10.8</v>
      </c>
      <c r="V83" s="211">
        <v>16.8</v>
      </c>
      <c r="W83" s="152">
        <v>22</v>
      </c>
      <c r="X83" s="35">
        <v>59.5</v>
      </c>
      <c r="Y83" s="157">
        <v>108</v>
      </c>
      <c r="Z83" s="132">
        <v>43</v>
      </c>
      <c r="AA83" s="244">
        <v>249</v>
      </c>
      <c r="AB83" s="97"/>
      <c r="AC83" s="72">
        <v>28</v>
      </c>
      <c r="AD83" s="76">
        <v>79</v>
      </c>
    </row>
    <row r="84" spans="1:30" ht="15.75" thickBot="1">
      <c r="A84" s="24">
        <v>10.210000000000001</v>
      </c>
      <c r="B84" s="24">
        <v>10.210000000000001</v>
      </c>
      <c r="C84" s="216">
        <v>26.5</v>
      </c>
      <c r="D84" s="16" t="s">
        <v>68</v>
      </c>
      <c r="E84" s="228">
        <v>9.9</v>
      </c>
      <c r="F84" s="226" t="s">
        <v>140</v>
      </c>
      <c r="G84" s="220">
        <v>13.2</v>
      </c>
      <c r="H84" s="211">
        <v>4.01</v>
      </c>
      <c r="I84" s="171">
        <v>21</v>
      </c>
      <c r="J84" s="36">
        <v>65.900000000000006</v>
      </c>
      <c r="K84" s="159">
        <v>45</v>
      </c>
      <c r="L84" s="43"/>
      <c r="M84" s="39">
        <v>320</v>
      </c>
      <c r="N84" s="58">
        <v>80</v>
      </c>
      <c r="O84" s="37"/>
      <c r="P84" s="76">
        <v>80</v>
      </c>
      <c r="Q84" s="10"/>
      <c r="R84" s="29">
        <v>11.1</v>
      </c>
      <c r="S84" s="232">
        <v>34</v>
      </c>
      <c r="T84" s="238">
        <v>1.18</v>
      </c>
      <c r="U84" s="258">
        <v>10.9</v>
      </c>
      <c r="V84" s="211">
        <v>16.899999999999999</v>
      </c>
      <c r="W84" s="152">
        <v>21</v>
      </c>
      <c r="X84" s="36">
        <v>60</v>
      </c>
      <c r="Y84" s="159">
        <v>110</v>
      </c>
      <c r="Z84" s="145"/>
      <c r="AA84" s="244">
        <v>250</v>
      </c>
      <c r="AB84" s="242">
        <v>65</v>
      </c>
      <c r="AC84" s="31"/>
      <c r="AD84" s="76">
        <v>80</v>
      </c>
    </row>
    <row r="85" spans="1:30" ht="15.75" thickBot="1">
      <c r="A85" s="68">
        <v>10.31</v>
      </c>
      <c r="B85" s="68">
        <v>10.31</v>
      </c>
      <c r="C85" s="216">
        <v>27</v>
      </c>
      <c r="D85" s="17" t="s">
        <v>69</v>
      </c>
      <c r="E85" s="228">
        <v>10</v>
      </c>
      <c r="F85" s="226">
        <v>14.5</v>
      </c>
      <c r="G85" s="220">
        <v>13.3</v>
      </c>
      <c r="H85" s="211">
        <v>4.04</v>
      </c>
      <c r="I85" s="171">
        <v>20</v>
      </c>
      <c r="J85" s="35">
        <v>66.900000000000006</v>
      </c>
      <c r="K85" s="163">
        <v>46</v>
      </c>
      <c r="L85" s="37"/>
      <c r="M85" s="38">
        <v>321</v>
      </c>
      <c r="N85" s="37"/>
      <c r="O85" s="37"/>
      <c r="P85" s="76">
        <v>81</v>
      </c>
      <c r="Q85" s="10"/>
      <c r="R85" s="29">
        <v>11.2</v>
      </c>
      <c r="S85" s="232">
        <v>35</v>
      </c>
      <c r="T85" s="238">
        <v>1.2</v>
      </c>
      <c r="U85" s="258">
        <v>11</v>
      </c>
      <c r="V85" s="211">
        <v>17</v>
      </c>
      <c r="W85" s="152">
        <v>20</v>
      </c>
      <c r="X85" s="35">
        <v>61</v>
      </c>
      <c r="Y85" s="157">
        <v>112</v>
      </c>
      <c r="Z85" s="144"/>
      <c r="AA85" s="244">
        <v>251</v>
      </c>
      <c r="AB85" s="162"/>
      <c r="AC85" s="31"/>
      <c r="AD85" s="76">
        <v>81</v>
      </c>
    </row>
    <row r="86" spans="1:30" ht="15.75" thickBot="1">
      <c r="A86" s="24">
        <v>10.41</v>
      </c>
      <c r="B86" s="24">
        <v>10.41</v>
      </c>
      <c r="C86" s="216">
        <v>27.6</v>
      </c>
      <c r="D86" s="16" t="s">
        <v>64</v>
      </c>
      <c r="E86" s="228">
        <v>10.1</v>
      </c>
      <c r="F86" s="226">
        <v>14.6</v>
      </c>
      <c r="G86" s="220">
        <v>13.4</v>
      </c>
      <c r="H86" s="211">
        <v>4.08</v>
      </c>
      <c r="I86" s="171">
        <v>19</v>
      </c>
      <c r="J86" s="35">
        <v>67.900000000000006</v>
      </c>
      <c r="K86" s="162">
        <v>47</v>
      </c>
      <c r="L86" s="35">
        <v>44</v>
      </c>
      <c r="M86" s="38">
        <v>322</v>
      </c>
      <c r="N86" s="51">
        <v>81</v>
      </c>
      <c r="O86" s="38">
        <v>24</v>
      </c>
      <c r="P86" s="76">
        <v>82</v>
      </c>
      <c r="Q86" s="10"/>
      <c r="R86" s="29">
        <v>11.32</v>
      </c>
      <c r="S86" s="232">
        <v>36</v>
      </c>
      <c r="T86" s="238">
        <v>1.22</v>
      </c>
      <c r="U86" s="258">
        <v>11.2</v>
      </c>
      <c r="V86" s="211">
        <v>17.2</v>
      </c>
      <c r="W86" s="152">
        <v>19</v>
      </c>
      <c r="X86" s="35">
        <v>62</v>
      </c>
      <c r="Y86" s="157">
        <v>114</v>
      </c>
      <c r="Z86" s="132">
        <v>44</v>
      </c>
      <c r="AA86" s="244">
        <v>252</v>
      </c>
      <c r="AB86" s="162">
        <v>66</v>
      </c>
      <c r="AC86" s="38">
        <v>29</v>
      </c>
      <c r="AD86" s="76">
        <v>82</v>
      </c>
    </row>
    <row r="87" spans="1:30" ht="15.75" thickBot="1">
      <c r="A87" s="24">
        <v>10.51</v>
      </c>
      <c r="B87" s="24">
        <v>10.51</v>
      </c>
      <c r="C87" s="216">
        <v>28.2</v>
      </c>
      <c r="D87" s="16" t="s">
        <v>14</v>
      </c>
      <c r="E87" s="228">
        <v>10.199999999999999</v>
      </c>
      <c r="F87" s="226">
        <v>14.7</v>
      </c>
      <c r="G87" s="220">
        <v>13.52</v>
      </c>
      <c r="H87" s="211">
        <v>4.12</v>
      </c>
      <c r="I87" s="171">
        <v>18</v>
      </c>
      <c r="J87" s="35">
        <v>68.900000000000006</v>
      </c>
      <c r="K87" s="163">
        <v>48</v>
      </c>
      <c r="L87" s="37"/>
      <c r="M87" s="38">
        <v>323</v>
      </c>
      <c r="N87" s="37"/>
      <c r="O87" s="37"/>
      <c r="P87" s="76">
        <v>83</v>
      </c>
      <c r="Q87" s="10"/>
      <c r="R87" s="29">
        <v>11.45</v>
      </c>
      <c r="S87" s="232">
        <v>37</v>
      </c>
      <c r="T87" s="238">
        <v>1.24</v>
      </c>
      <c r="U87" s="258">
        <v>11.4</v>
      </c>
      <c r="V87" s="211">
        <v>17.399999999999999</v>
      </c>
      <c r="W87" s="152">
        <v>18</v>
      </c>
      <c r="X87" s="35">
        <v>63</v>
      </c>
      <c r="Y87" s="157">
        <v>116</v>
      </c>
      <c r="Z87" s="144"/>
      <c r="AA87" s="244">
        <v>253</v>
      </c>
      <c r="AB87" s="162"/>
      <c r="AC87" s="31"/>
      <c r="AD87" s="76">
        <v>83</v>
      </c>
    </row>
    <row r="88" spans="1:30" ht="15.75" thickBot="1">
      <c r="A88" s="24">
        <v>11.01</v>
      </c>
      <c r="B88" s="24">
        <v>11.01</v>
      </c>
      <c r="C88" s="216">
        <v>29</v>
      </c>
      <c r="D88" s="16" t="s">
        <v>79</v>
      </c>
      <c r="E88" s="228">
        <v>10.3</v>
      </c>
      <c r="F88" s="226">
        <v>14.8</v>
      </c>
      <c r="G88" s="220">
        <v>14.04</v>
      </c>
      <c r="H88" s="211">
        <v>4.16</v>
      </c>
      <c r="I88" s="171">
        <v>17</v>
      </c>
      <c r="J88" s="35">
        <v>69.900000000000006</v>
      </c>
      <c r="K88" s="162">
        <v>49</v>
      </c>
      <c r="L88" s="37"/>
      <c r="M88" s="38">
        <v>324</v>
      </c>
      <c r="N88" s="51">
        <v>82</v>
      </c>
      <c r="O88" s="37"/>
      <c r="P88" s="76">
        <v>84</v>
      </c>
      <c r="Q88" s="10"/>
      <c r="R88" s="29">
        <v>12</v>
      </c>
      <c r="S88" s="232">
        <v>38</v>
      </c>
      <c r="T88" s="238">
        <v>1.26</v>
      </c>
      <c r="U88" s="258">
        <v>11.6</v>
      </c>
      <c r="V88" s="211">
        <v>17.600000000000001</v>
      </c>
      <c r="W88" s="152">
        <v>17</v>
      </c>
      <c r="X88" s="35">
        <v>64</v>
      </c>
      <c r="Y88" s="157">
        <v>118</v>
      </c>
      <c r="Z88" s="144"/>
      <c r="AA88" s="244">
        <v>254</v>
      </c>
      <c r="AB88" s="162">
        <v>67</v>
      </c>
      <c r="AC88" s="31"/>
      <c r="AD88" s="76">
        <v>84</v>
      </c>
    </row>
    <row r="89" spans="1:30" ht="15.75" thickBot="1">
      <c r="A89" s="24">
        <v>11.11</v>
      </c>
      <c r="B89" s="24">
        <v>11.11</v>
      </c>
      <c r="C89" s="216">
        <v>29.8</v>
      </c>
      <c r="D89" s="16" t="s">
        <v>70</v>
      </c>
      <c r="E89" s="228">
        <v>10.4</v>
      </c>
      <c r="F89" s="226">
        <v>14.9</v>
      </c>
      <c r="G89" s="220">
        <v>14.16</v>
      </c>
      <c r="H89" s="211">
        <v>4.22</v>
      </c>
      <c r="I89" s="171">
        <v>16</v>
      </c>
      <c r="J89" s="35">
        <v>70.900000000000006</v>
      </c>
      <c r="K89" s="163">
        <v>50</v>
      </c>
      <c r="L89" s="35">
        <v>45</v>
      </c>
      <c r="M89" s="38">
        <v>325</v>
      </c>
      <c r="N89" s="37"/>
      <c r="O89" s="38">
        <v>25</v>
      </c>
      <c r="P89" s="76">
        <v>85</v>
      </c>
      <c r="Q89" s="10"/>
      <c r="R89" s="29">
        <v>12.2</v>
      </c>
      <c r="S89" s="232">
        <v>39</v>
      </c>
      <c r="T89" s="238">
        <v>1.28</v>
      </c>
      <c r="U89" s="258">
        <v>11.8</v>
      </c>
      <c r="V89" s="212">
        <v>17.8</v>
      </c>
      <c r="W89" s="152">
        <v>16</v>
      </c>
      <c r="X89" s="35">
        <v>65</v>
      </c>
      <c r="Y89" s="157">
        <v>120</v>
      </c>
      <c r="Z89" s="132">
        <v>45</v>
      </c>
      <c r="AA89" s="244">
        <v>255</v>
      </c>
      <c r="AB89" s="162"/>
      <c r="AC89" s="38">
        <v>30</v>
      </c>
      <c r="AD89" s="76">
        <v>85</v>
      </c>
    </row>
    <row r="90" spans="1:30" ht="15.75" thickBot="1">
      <c r="A90" s="24">
        <v>11.21</v>
      </c>
      <c r="B90" s="24">
        <v>11.21</v>
      </c>
      <c r="C90" s="216">
        <v>30.6</v>
      </c>
      <c r="D90" s="16" t="s">
        <v>15</v>
      </c>
      <c r="E90" s="228">
        <v>10.5</v>
      </c>
      <c r="F90" s="226">
        <v>15</v>
      </c>
      <c r="G90" s="220">
        <v>14.28</v>
      </c>
      <c r="H90" s="211">
        <v>4.3</v>
      </c>
      <c r="I90" s="171">
        <v>15</v>
      </c>
      <c r="J90" s="35">
        <v>71.900000000000006</v>
      </c>
      <c r="K90" s="162">
        <v>51</v>
      </c>
      <c r="L90" s="37"/>
      <c r="M90" s="38">
        <v>326</v>
      </c>
      <c r="N90" s="51">
        <v>83</v>
      </c>
      <c r="O90" s="37"/>
      <c r="P90" s="76">
        <v>86</v>
      </c>
      <c r="Q90" s="10"/>
      <c r="R90" s="29">
        <v>12.4</v>
      </c>
      <c r="S90" s="232">
        <v>40</v>
      </c>
      <c r="T90" s="238">
        <v>1.3</v>
      </c>
      <c r="U90" s="258">
        <v>12</v>
      </c>
      <c r="V90" s="211">
        <v>18.100000000000001</v>
      </c>
      <c r="W90" s="152">
        <v>15</v>
      </c>
      <c r="X90" s="35">
        <v>66</v>
      </c>
      <c r="Y90" s="157">
        <v>122</v>
      </c>
      <c r="Z90" s="144"/>
      <c r="AA90" s="244">
        <v>256</v>
      </c>
      <c r="AB90" s="162">
        <v>68</v>
      </c>
      <c r="AC90" s="31"/>
      <c r="AD90" s="76">
        <v>86</v>
      </c>
    </row>
    <row r="91" spans="1:30" ht="15.75" thickBot="1">
      <c r="A91" s="24">
        <v>11.31</v>
      </c>
      <c r="B91" s="24">
        <v>11.31</v>
      </c>
      <c r="C91" s="216">
        <v>31.4</v>
      </c>
      <c r="D91" s="16" t="s">
        <v>80</v>
      </c>
      <c r="E91" s="228">
        <v>10.6</v>
      </c>
      <c r="F91" s="226">
        <v>15.2</v>
      </c>
      <c r="G91" s="220">
        <v>14.4</v>
      </c>
      <c r="H91" s="211">
        <v>4.38</v>
      </c>
      <c r="I91" s="171">
        <v>14</v>
      </c>
      <c r="J91" s="35">
        <v>72.900000000000006</v>
      </c>
      <c r="K91" s="163">
        <v>52</v>
      </c>
      <c r="L91" s="37"/>
      <c r="M91" s="38">
        <v>327</v>
      </c>
      <c r="N91" s="37"/>
      <c r="O91" s="37"/>
      <c r="P91" s="76">
        <v>87</v>
      </c>
      <c r="Q91" s="10"/>
      <c r="R91" s="29">
        <v>13</v>
      </c>
      <c r="S91" s="232">
        <v>41</v>
      </c>
      <c r="T91" s="238">
        <v>1.32</v>
      </c>
      <c r="U91" s="258">
        <v>12.2</v>
      </c>
      <c r="V91" s="211">
        <v>18.399999999999999</v>
      </c>
      <c r="W91" s="152">
        <v>14</v>
      </c>
      <c r="X91" s="35">
        <v>67</v>
      </c>
      <c r="Y91" s="157">
        <v>124</v>
      </c>
      <c r="Z91" s="144"/>
      <c r="AA91" s="244">
        <v>257</v>
      </c>
      <c r="AB91" s="162"/>
      <c r="AC91" s="31"/>
      <c r="AD91" s="76">
        <v>87</v>
      </c>
    </row>
    <row r="92" spans="1:30" ht="15.75" thickBot="1">
      <c r="A92" s="24">
        <v>11.41</v>
      </c>
      <c r="B92" s="24">
        <v>11.41</v>
      </c>
      <c r="C92" s="216">
        <v>32.200000000000003</v>
      </c>
      <c r="D92" s="16" t="s">
        <v>71</v>
      </c>
      <c r="E92" s="228">
        <v>10.7</v>
      </c>
      <c r="F92" s="226">
        <v>15.4</v>
      </c>
      <c r="G92" s="220">
        <v>14.52</v>
      </c>
      <c r="H92" s="211">
        <v>4.46</v>
      </c>
      <c r="I92" s="171">
        <v>13</v>
      </c>
      <c r="J92" s="35">
        <v>73.900000000000006</v>
      </c>
      <c r="K92" s="162">
        <v>53</v>
      </c>
      <c r="L92" s="35">
        <v>46</v>
      </c>
      <c r="M92" s="38">
        <v>328</v>
      </c>
      <c r="N92" s="51">
        <v>84</v>
      </c>
      <c r="O92" s="38">
        <v>26</v>
      </c>
      <c r="P92" s="76">
        <v>88</v>
      </c>
      <c r="Q92" s="10"/>
      <c r="R92" s="29">
        <v>13.25</v>
      </c>
      <c r="S92" s="232">
        <v>42</v>
      </c>
      <c r="T92" s="238">
        <v>1.34</v>
      </c>
      <c r="U92" s="258">
        <v>12.4</v>
      </c>
      <c r="V92" s="211">
        <v>18.7</v>
      </c>
      <c r="W92" s="152">
        <v>13</v>
      </c>
      <c r="X92" s="35">
        <v>68</v>
      </c>
      <c r="Y92" s="157">
        <v>126</v>
      </c>
      <c r="Z92" s="132">
        <v>46</v>
      </c>
      <c r="AA92" s="244">
        <v>258</v>
      </c>
      <c r="AB92" s="162">
        <v>69</v>
      </c>
      <c r="AC92" s="38">
        <v>31</v>
      </c>
      <c r="AD92" s="76">
        <v>88</v>
      </c>
    </row>
    <row r="93" spans="1:30" ht="15.75" thickBot="1">
      <c r="A93" s="24">
        <v>11.51</v>
      </c>
      <c r="B93" s="24">
        <v>11.51</v>
      </c>
      <c r="C93" s="217">
        <v>33</v>
      </c>
      <c r="D93" s="16" t="s">
        <v>16</v>
      </c>
      <c r="E93" s="228">
        <v>10.8</v>
      </c>
      <c r="F93" s="226">
        <v>15.6</v>
      </c>
      <c r="G93" s="221">
        <v>15.04</v>
      </c>
      <c r="H93" s="212">
        <v>4.54</v>
      </c>
      <c r="I93" s="171">
        <v>12</v>
      </c>
      <c r="J93" s="35">
        <v>74.900000000000006</v>
      </c>
      <c r="K93" s="163">
        <v>54</v>
      </c>
      <c r="L93" s="37"/>
      <c r="M93" s="38">
        <v>329</v>
      </c>
      <c r="N93" s="37"/>
      <c r="O93" s="37"/>
      <c r="P93" s="76">
        <v>89</v>
      </c>
      <c r="Q93" s="10"/>
      <c r="R93" s="29">
        <v>13.5</v>
      </c>
      <c r="S93" s="232">
        <v>43</v>
      </c>
      <c r="T93" s="238">
        <v>1.36</v>
      </c>
      <c r="U93" s="258">
        <v>12.6</v>
      </c>
      <c r="V93" s="212">
        <v>19</v>
      </c>
      <c r="W93" s="152">
        <v>12</v>
      </c>
      <c r="X93" s="35">
        <v>69</v>
      </c>
      <c r="Y93" s="157">
        <v>129</v>
      </c>
      <c r="Z93" s="144"/>
      <c r="AA93" s="244">
        <v>259</v>
      </c>
      <c r="AB93" s="162"/>
      <c r="AC93" s="31"/>
      <c r="AD93" s="76">
        <v>89</v>
      </c>
    </row>
    <row r="94" spans="1:30" ht="15.75" thickBot="1">
      <c r="A94" s="24">
        <v>12.01</v>
      </c>
      <c r="B94" s="24">
        <v>12.01</v>
      </c>
      <c r="C94" s="216">
        <v>34</v>
      </c>
      <c r="D94" s="16" t="s">
        <v>90</v>
      </c>
      <c r="E94" s="228">
        <v>10.9</v>
      </c>
      <c r="F94" s="226">
        <v>15.8</v>
      </c>
      <c r="G94" s="220">
        <v>15.16</v>
      </c>
      <c r="H94" s="211">
        <v>5.0199999999999996</v>
      </c>
      <c r="I94" s="171">
        <v>11</v>
      </c>
      <c r="J94" s="36">
        <v>75.900000000000006</v>
      </c>
      <c r="K94" s="159">
        <v>55</v>
      </c>
      <c r="L94" s="43"/>
      <c r="M94" s="39">
        <v>330</v>
      </c>
      <c r="N94" s="58">
        <v>85</v>
      </c>
      <c r="O94" s="43"/>
      <c r="P94" s="76">
        <v>90</v>
      </c>
      <c r="Q94" s="10"/>
      <c r="R94" s="29">
        <v>14.15</v>
      </c>
      <c r="S94" s="232">
        <v>44</v>
      </c>
      <c r="T94" s="238">
        <v>1.38</v>
      </c>
      <c r="U94" s="258">
        <v>12.8</v>
      </c>
      <c r="V94" s="211">
        <v>19.3</v>
      </c>
      <c r="W94" s="152">
        <v>11</v>
      </c>
      <c r="X94" s="36">
        <v>70</v>
      </c>
      <c r="Y94" s="159">
        <v>132</v>
      </c>
      <c r="Z94" s="145"/>
      <c r="AA94" s="244">
        <v>260</v>
      </c>
      <c r="AB94" s="242">
        <v>70</v>
      </c>
      <c r="AC94" s="31"/>
      <c r="AD94" s="76">
        <v>90</v>
      </c>
    </row>
    <row r="95" spans="1:30" ht="15.75" thickBot="1">
      <c r="A95" s="68">
        <v>12.11</v>
      </c>
      <c r="B95" s="68">
        <v>12.11</v>
      </c>
      <c r="C95" s="217">
        <v>35</v>
      </c>
      <c r="D95" s="17" t="s">
        <v>72</v>
      </c>
      <c r="E95" s="228">
        <v>11</v>
      </c>
      <c r="F95" s="226">
        <v>16</v>
      </c>
      <c r="G95" s="221">
        <v>15.3</v>
      </c>
      <c r="H95" s="212">
        <v>5.0999999999999996</v>
      </c>
      <c r="I95" s="171">
        <v>10</v>
      </c>
      <c r="J95" s="35">
        <v>76.900000000000006</v>
      </c>
      <c r="K95" s="163">
        <v>56</v>
      </c>
      <c r="L95" s="35">
        <v>47</v>
      </c>
      <c r="M95" s="38">
        <v>331</v>
      </c>
      <c r="N95" s="37"/>
      <c r="O95" s="38">
        <v>27</v>
      </c>
      <c r="P95" s="76">
        <v>91</v>
      </c>
      <c r="Q95" s="10"/>
      <c r="R95" s="29">
        <v>14.4</v>
      </c>
      <c r="S95" s="232">
        <v>45</v>
      </c>
      <c r="T95" s="238">
        <v>1.4</v>
      </c>
      <c r="U95" s="258">
        <v>13</v>
      </c>
      <c r="V95" s="211">
        <v>19.600000000000001</v>
      </c>
      <c r="W95" s="152">
        <v>10</v>
      </c>
      <c r="X95" s="35">
        <v>71</v>
      </c>
      <c r="Y95" s="157">
        <v>135</v>
      </c>
      <c r="Z95" s="132">
        <v>47</v>
      </c>
      <c r="AA95" s="244">
        <v>261</v>
      </c>
      <c r="AB95" s="242"/>
      <c r="AC95" s="39">
        <v>32</v>
      </c>
      <c r="AD95" s="76">
        <v>91</v>
      </c>
    </row>
    <row r="96" spans="1:30" ht="15.75" thickBot="1">
      <c r="A96" s="24">
        <v>12.21</v>
      </c>
      <c r="B96" s="24">
        <v>12.21</v>
      </c>
      <c r="C96" s="216">
        <v>36</v>
      </c>
      <c r="D96" s="16" t="s">
        <v>17</v>
      </c>
      <c r="E96" s="228">
        <v>11.2</v>
      </c>
      <c r="F96" s="226">
        <v>16.3</v>
      </c>
      <c r="G96" s="220">
        <v>15.46</v>
      </c>
      <c r="H96" s="211">
        <v>5.2</v>
      </c>
      <c r="I96" s="171">
        <v>9</v>
      </c>
      <c r="J96" s="35">
        <v>77.900000000000006</v>
      </c>
      <c r="K96" s="162">
        <v>57</v>
      </c>
      <c r="L96" s="37"/>
      <c r="M96" s="38">
        <v>332</v>
      </c>
      <c r="N96" s="51">
        <v>86</v>
      </c>
      <c r="O96" s="37"/>
      <c r="P96" s="76">
        <v>92</v>
      </c>
      <c r="Q96" s="10"/>
      <c r="R96" s="29">
        <v>15.1</v>
      </c>
      <c r="S96" s="232">
        <v>46</v>
      </c>
      <c r="T96" s="238">
        <v>1.43</v>
      </c>
      <c r="U96" s="258">
        <v>13.2</v>
      </c>
      <c r="V96" s="211">
        <v>20</v>
      </c>
      <c r="W96" s="152">
        <v>9</v>
      </c>
      <c r="X96" s="35">
        <v>72</v>
      </c>
      <c r="Y96" s="157">
        <v>138</v>
      </c>
      <c r="Z96" s="144"/>
      <c r="AA96" s="244">
        <v>262</v>
      </c>
      <c r="AB96" s="162">
        <v>71</v>
      </c>
      <c r="AC96" s="31"/>
      <c r="AD96" s="76">
        <v>92</v>
      </c>
    </row>
    <row r="97" spans="1:30" ht="15.75" thickBot="1">
      <c r="A97" s="24">
        <v>12.31</v>
      </c>
      <c r="B97" s="24">
        <v>12.31</v>
      </c>
      <c r="C97" s="217">
        <v>37</v>
      </c>
      <c r="D97" s="16" t="s">
        <v>58</v>
      </c>
      <c r="E97" s="228">
        <v>11.4</v>
      </c>
      <c r="F97" s="226">
        <v>16.600000000000001</v>
      </c>
      <c r="G97" s="221">
        <v>16.02</v>
      </c>
      <c r="H97" s="212">
        <v>5.3</v>
      </c>
      <c r="I97" s="171">
        <v>8</v>
      </c>
      <c r="J97" s="35">
        <v>78.900000000000006</v>
      </c>
      <c r="K97" s="163">
        <v>58</v>
      </c>
      <c r="L97" s="37"/>
      <c r="M97" s="38">
        <v>333</v>
      </c>
      <c r="N97" s="37"/>
      <c r="O97" s="37"/>
      <c r="P97" s="76">
        <v>93</v>
      </c>
      <c r="Q97" s="10"/>
      <c r="R97" s="29">
        <v>15.4</v>
      </c>
      <c r="S97" s="232">
        <v>47</v>
      </c>
      <c r="T97" s="238">
        <v>1.46</v>
      </c>
      <c r="U97" s="258">
        <v>13.4</v>
      </c>
      <c r="V97" s="211">
        <v>20.399999999999999</v>
      </c>
      <c r="W97" s="152">
        <v>8</v>
      </c>
      <c r="X97" s="35">
        <v>73</v>
      </c>
      <c r="Y97" s="157">
        <v>141</v>
      </c>
      <c r="Z97" s="144"/>
      <c r="AA97" s="244">
        <v>263</v>
      </c>
      <c r="AB97" s="162"/>
      <c r="AC97" s="31"/>
      <c r="AD97" s="76">
        <v>93</v>
      </c>
    </row>
    <row r="98" spans="1:30" ht="15.75" thickBot="1">
      <c r="A98" s="24">
        <v>12.41</v>
      </c>
      <c r="B98" s="24">
        <v>12.41</v>
      </c>
      <c r="C98" s="216">
        <v>38</v>
      </c>
      <c r="D98" s="16" t="s">
        <v>39</v>
      </c>
      <c r="E98" s="228">
        <v>11.7</v>
      </c>
      <c r="F98" s="226">
        <v>16.899999999999999</v>
      </c>
      <c r="G98" s="220">
        <v>16.2</v>
      </c>
      <c r="H98" s="211">
        <v>5.4</v>
      </c>
      <c r="I98" s="171">
        <v>7</v>
      </c>
      <c r="J98" s="35">
        <v>79.900000000000006</v>
      </c>
      <c r="K98" s="162">
        <v>59</v>
      </c>
      <c r="L98" s="35">
        <v>48</v>
      </c>
      <c r="M98" s="38">
        <v>334</v>
      </c>
      <c r="N98" s="51">
        <v>87</v>
      </c>
      <c r="O98" s="38">
        <v>28</v>
      </c>
      <c r="P98" s="76">
        <v>94</v>
      </c>
      <c r="Q98" s="10"/>
      <c r="R98" s="29">
        <v>16.149999999999999</v>
      </c>
      <c r="S98" s="232">
        <v>48</v>
      </c>
      <c r="T98" s="238">
        <v>1.5</v>
      </c>
      <c r="U98" s="258">
        <v>13.7</v>
      </c>
      <c r="V98" s="211">
        <v>20.8</v>
      </c>
      <c r="W98" s="152">
        <v>7</v>
      </c>
      <c r="X98" s="35">
        <v>74</v>
      </c>
      <c r="Y98" s="157">
        <v>144</v>
      </c>
      <c r="Z98" s="132">
        <v>48</v>
      </c>
      <c r="AA98" s="244">
        <v>264</v>
      </c>
      <c r="AB98" s="162">
        <v>72</v>
      </c>
      <c r="AC98" s="38">
        <v>33</v>
      </c>
      <c r="AD98" s="76">
        <v>94</v>
      </c>
    </row>
    <row r="99" spans="1:30" ht="15.75" thickBot="1">
      <c r="A99" s="24">
        <v>12.51</v>
      </c>
      <c r="B99" s="24">
        <v>12.51</v>
      </c>
      <c r="C99" s="217">
        <v>39</v>
      </c>
      <c r="D99" s="16" t="s">
        <v>19</v>
      </c>
      <c r="E99" s="228">
        <v>12</v>
      </c>
      <c r="F99" s="226">
        <v>17.3</v>
      </c>
      <c r="G99" s="221">
        <v>16.38</v>
      </c>
      <c r="H99" s="212">
        <v>5.5</v>
      </c>
      <c r="I99" s="171">
        <v>6</v>
      </c>
      <c r="J99" s="35">
        <v>80.900000000000006</v>
      </c>
      <c r="K99" s="163">
        <v>60</v>
      </c>
      <c r="L99" s="37"/>
      <c r="M99" s="38">
        <v>335</v>
      </c>
      <c r="N99" s="37"/>
      <c r="O99" s="37"/>
      <c r="P99" s="76">
        <v>95</v>
      </c>
      <c r="Q99" s="10"/>
      <c r="R99" s="29">
        <v>16.5</v>
      </c>
      <c r="S99" s="232">
        <v>49</v>
      </c>
      <c r="T99" s="238">
        <v>1.54</v>
      </c>
      <c r="U99" s="258">
        <v>14</v>
      </c>
      <c r="V99" s="211">
        <v>21.2</v>
      </c>
      <c r="W99" s="152">
        <v>6</v>
      </c>
      <c r="X99" s="35">
        <v>75</v>
      </c>
      <c r="Y99" s="157">
        <v>148</v>
      </c>
      <c r="Z99" s="144"/>
      <c r="AA99" s="244">
        <v>265</v>
      </c>
      <c r="AB99" s="162"/>
      <c r="AC99" s="31"/>
      <c r="AD99" s="76">
        <v>95</v>
      </c>
    </row>
    <row r="100" spans="1:30" ht="15.75" thickBot="1">
      <c r="A100" s="24">
        <v>13.11</v>
      </c>
      <c r="B100" s="24">
        <v>13.11</v>
      </c>
      <c r="C100" s="216">
        <v>40</v>
      </c>
      <c r="D100" s="16" t="s">
        <v>59</v>
      </c>
      <c r="E100" s="228">
        <v>12.3</v>
      </c>
      <c r="F100" s="226">
        <v>17.7</v>
      </c>
      <c r="G100" s="220">
        <v>16.559999999999999</v>
      </c>
      <c r="H100" s="211">
        <v>6</v>
      </c>
      <c r="I100" s="171">
        <v>5</v>
      </c>
      <c r="J100" s="35">
        <v>81.900000000000006</v>
      </c>
      <c r="K100" s="162">
        <v>61</v>
      </c>
      <c r="L100" s="37"/>
      <c r="M100" s="38">
        <v>336</v>
      </c>
      <c r="N100" s="51">
        <v>88</v>
      </c>
      <c r="O100" s="37"/>
      <c r="P100" s="76">
        <v>96</v>
      </c>
      <c r="Q100" s="10"/>
      <c r="R100" s="29">
        <v>17.25</v>
      </c>
      <c r="S100" s="232">
        <v>50</v>
      </c>
      <c r="T100" s="238">
        <v>1.58</v>
      </c>
      <c r="U100" s="258">
        <v>14.3</v>
      </c>
      <c r="V100" s="211">
        <v>21.6</v>
      </c>
      <c r="W100" s="152">
        <v>5</v>
      </c>
      <c r="X100" s="35">
        <v>76</v>
      </c>
      <c r="Y100" s="157">
        <v>150</v>
      </c>
      <c r="Z100" s="144"/>
      <c r="AA100" s="244">
        <v>266</v>
      </c>
      <c r="AB100" s="162">
        <v>73</v>
      </c>
      <c r="AC100" s="31"/>
      <c r="AD100" s="76">
        <v>96</v>
      </c>
    </row>
    <row r="101" spans="1:30" ht="15.75" thickBot="1">
      <c r="A101" s="24">
        <v>13.31</v>
      </c>
      <c r="B101" s="24">
        <v>13.31</v>
      </c>
      <c r="C101" s="216">
        <v>41</v>
      </c>
      <c r="D101" s="16" t="s">
        <v>73</v>
      </c>
      <c r="E101" s="228">
        <v>12.6</v>
      </c>
      <c r="F101" s="226">
        <v>18.100000000000001</v>
      </c>
      <c r="G101" s="220">
        <v>17.16</v>
      </c>
      <c r="H101" s="211">
        <v>6.1</v>
      </c>
      <c r="I101" s="171">
        <v>4</v>
      </c>
      <c r="J101" s="35">
        <v>82.9</v>
      </c>
      <c r="K101" s="163">
        <v>62</v>
      </c>
      <c r="L101" s="35">
        <v>49</v>
      </c>
      <c r="M101" s="38">
        <v>337</v>
      </c>
      <c r="N101" s="37"/>
      <c r="O101" s="38">
        <v>29</v>
      </c>
      <c r="P101" s="76">
        <v>97</v>
      </c>
      <c r="Q101" s="10"/>
      <c r="R101" s="29">
        <v>18</v>
      </c>
      <c r="S101" s="232">
        <v>52</v>
      </c>
      <c r="T101" s="238">
        <v>2.0299999999999998</v>
      </c>
      <c r="U101" s="258">
        <v>14.6</v>
      </c>
      <c r="V101" s="211">
        <v>22.1</v>
      </c>
      <c r="W101" s="152">
        <v>4</v>
      </c>
      <c r="X101" s="35">
        <v>77</v>
      </c>
      <c r="Y101" s="157">
        <v>153</v>
      </c>
      <c r="Z101" s="132">
        <v>49</v>
      </c>
      <c r="AA101" s="244">
        <v>267</v>
      </c>
      <c r="AB101" s="162"/>
      <c r="AC101" s="38">
        <v>34</v>
      </c>
      <c r="AD101" s="76">
        <v>97</v>
      </c>
    </row>
    <row r="102" spans="1:30" ht="15.75" thickBot="1">
      <c r="A102" s="24">
        <v>14.01</v>
      </c>
      <c r="B102" s="24">
        <v>14.01</v>
      </c>
      <c r="C102" s="216">
        <v>42</v>
      </c>
      <c r="D102" s="16" t="s">
        <v>47</v>
      </c>
      <c r="E102" s="228">
        <v>13</v>
      </c>
      <c r="F102" s="226">
        <v>18.600000000000001</v>
      </c>
      <c r="G102" s="220">
        <v>17.36</v>
      </c>
      <c r="H102" s="211">
        <v>6.2</v>
      </c>
      <c r="I102" s="171">
        <v>3</v>
      </c>
      <c r="J102" s="35">
        <v>83.9</v>
      </c>
      <c r="K102" s="162">
        <v>63</v>
      </c>
      <c r="L102" s="37"/>
      <c r="M102" s="38">
        <v>338</v>
      </c>
      <c r="N102" s="51">
        <v>89</v>
      </c>
      <c r="O102" s="37"/>
      <c r="P102" s="76">
        <v>98</v>
      </c>
      <c r="Q102" s="10"/>
      <c r="R102" s="29">
        <v>18.399999999999999</v>
      </c>
      <c r="S102" s="232">
        <v>54</v>
      </c>
      <c r="T102" s="238">
        <v>2.08</v>
      </c>
      <c r="U102" s="258">
        <v>15</v>
      </c>
      <c r="V102" s="211">
        <v>22.6</v>
      </c>
      <c r="W102" s="152">
        <v>3</v>
      </c>
      <c r="X102" s="35">
        <v>78</v>
      </c>
      <c r="Y102" s="157">
        <v>156</v>
      </c>
      <c r="Z102" s="144"/>
      <c r="AA102" s="244">
        <v>268</v>
      </c>
      <c r="AB102" s="162">
        <v>74</v>
      </c>
      <c r="AC102" s="31"/>
      <c r="AD102" s="76">
        <v>98</v>
      </c>
    </row>
    <row r="103" spans="1:30" ht="15.75" thickBot="1">
      <c r="A103" s="24">
        <v>14.31</v>
      </c>
      <c r="B103" s="24">
        <v>14.31</v>
      </c>
      <c r="C103" s="218">
        <v>44</v>
      </c>
      <c r="D103" s="16" t="s">
        <v>74</v>
      </c>
      <c r="E103" s="228">
        <v>13.5</v>
      </c>
      <c r="F103" s="226">
        <v>19.2</v>
      </c>
      <c r="G103" s="219">
        <v>18</v>
      </c>
      <c r="H103" s="210">
        <v>6.35</v>
      </c>
      <c r="I103" s="171">
        <v>2</v>
      </c>
      <c r="J103" s="35">
        <v>84.9</v>
      </c>
      <c r="K103" s="163">
        <v>64</v>
      </c>
      <c r="L103" s="37"/>
      <c r="M103" s="38">
        <v>339</v>
      </c>
      <c r="N103" s="37"/>
      <c r="O103" s="37"/>
      <c r="P103" s="76">
        <v>99</v>
      </c>
      <c r="Q103" s="10"/>
      <c r="R103" s="29">
        <v>19.2</v>
      </c>
      <c r="S103" s="232">
        <v>57</v>
      </c>
      <c r="T103" s="238">
        <v>2.14</v>
      </c>
      <c r="U103" s="258">
        <v>15.5</v>
      </c>
      <c r="V103" s="211">
        <v>23.2</v>
      </c>
      <c r="W103" s="152">
        <v>2</v>
      </c>
      <c r="X103" s="35">
        <v>79</v>
      </c>
      <c r="Y103" s="157">
        <v>160</v>
      </c>
      <c r="Z103" s="144"/>
      <c r="AA103" s="244">
        <v>269</v>
      </c>
      <c r="AB103" s="162"/>
      <c r="AC103" s="31"/>
      <c r="AD103" s="76">
        <v>99</v>
      </c>
    </row>
    <row r="104" spans="1:30" ht="15.75" thickBot="1">
      <c r="A104" s="25">
        <v>15.21</v>
      </c>
      <c r="B104" s="25">
        <v>15.21</v>
      </c>
      <c r="C104" s="218">
        <v>46</v>
      </c>
      <c r="D104" s="18" t="s">
        <v>22</v>
      </c>
      <c r="E104" s="228">
        <v>14</v>
      </c>
      <c r="F104" s="226">
        <v>20</v>
      </c>
      <c r="G104" s="219">
        <v>18.3</v>
      </c>
      <c r="H104" s="210">
        <v>7</v>
      </c>
      <c r="I104" s="171">
        <v>1</v>
      </c>
      <c r="J104" s="36">
        <v>85</v>
      </c>
      <c r="K104" s="174">
        <v>65</v>
      </c>
      <c r="L104" s="112">
        <v>50</v>
      </c>
      <c r="M104" s="61">
        <v>340</v>
      </c>
      <c r="N104" s="58">
        <v>90</v>
      </c>
      <c r="O104" s="61">
        <v>30</v>
      </c>
      <c r="P104" s="76">
        <v>100</v>
      </c>
      <c r="Q104" s="10"/>
      <c r="R104" s="29">
        <v>20</v>
      </c>
      <c r="S104" s="232" t="s">
        <v>142</v>
      </c>
      <c r="T104" s="238">
        <v>2.2000000000000002</v>
      </c>
      <c r="U104" s="258">
        <v>16</v>
      </c>
      <c r="V104" s="212">
        <v>24</v>
      </c>
      <c r="W104" s="152">
        <v>1</v>
      </c>
      <c r="X104" s="36">
        <v>80</v>
      </c>
      <c r="Y104" s="174">
        <v>165</v>
      </c>
      <c r="Z104" s="241">
        <v>50</v>
      </c>
      <c r="AA104" s="245">
        <v>270</v>
      </c>
      <c r="AB104" s="243">
        <v>75</v>
      </c>
      <c r="AC104" s="71">
        <v>35</v>
      </c>
      <c r="AD104" s="76">
        <v>100</v>
      </c>
    </row>
    <row r="105" spans="1:30" ht="15.75" thickBot="1">
      <c r="A105" s="215">
        <v>16.010000000000002</v>
      </c>
      <c r="B105" s="215">
        <v>16.010000000000002</v>
      </c>
      <c r="C105" s="164"/>
      <c r="D105" s="80" t="s">
        <v>38</v>
      </c>
      <c r="E105" s="228"/>
      <c r="F105" s="226"/>
      <c r="G105" s="222"/>
      <c r="H105" s="13"/>
      <c r="I105" s="172">
        <v>0</v>
      </c>
      <c r="J105" s="13"/>
      <c r="K105" s="175"/>
      <c r="L105" s="32"/>
      <c r="M105" s="13"/>
      <c r="N105" s="13"/>
      <c r="O105" s="13"/>
      <c r="P105" s="77"/>
      <c r="Q105" s="10"/>
      <c r="R105" s="11"/>
      <c r="S105" s="232"/>
      <c r="T105" s="239"/>
      <c r="U105" s="137"/>
      <c r="V105" s="261"/>
      <c r="W105" s="153">
        <v>0</v>
      </c>
      <c r="X105" s="164"/>
      <c r="Y105" s="164"/>
      <c r="Z105" s="13">
        <v>0</v>
      </c>
      <c r="AA105" s="13"/>
      <c r="AB105" s="13"/>
      <c r="AC105" s="13"/>
      <c r="AD105" s="77"/>
    </row>
    <row r="106" spans="1:30">
      <c r="X106"/>
    </row>
    <row r="107" spans="1:30">
      <c r="X107"/>
    </row>
    <row r="108" spans="1:30">
      <c r="X108"/>
    </row>
    <row r="109" spans="1:30">
      <c r="X109"/>
    </row>
    <row r="110" spans="1:30">
      <c r="X110"/>
    </row>
    <row r="111" spans="1:30">
      <c r="X111"/>
    </row>
    <row r="112" spans="1:30">
      <c r="X112"/>
    </row>
    <row r="113" spans="24:24">
      <c r="X113"/>
    </row>
    <row r="114" spans="24:24">
      <c r="X114"/>
    </row>
    <row r="115" spans="24:24">
      <c r="X115"/>
    </row>
    <row r="116" spans="24:24">
      <c r="X116"/>
    </row>
    <row r="117" spans="24:24">
      <c r="X117"/>
    </row>
    <row r="118" spans="24:24">
      <c r="X118"/>
    </row>
    <row r="119" spans="24:24">
      <c r="X119"/>
    </row>
    <row r="120" spans="24:24">
      <c r="X120"/>
    </row>
    <row r="121" spans="24:24">
      <c r="X121"/>
    </row>
    <row r="122" spans="24:24">
      <c r="X122"/>
    </row>
    <row r="123" spans="24:24">
      <c r="X123"/>
    </row>
    <row r="124" spans="24:24">
      <c r="X124"/>
    </row>
    <row r="125" spans="24:24">
      <c r="X125"/>
    </row>
    <row r="126" spans="24:24">
      <c r="X126"/>
    </row>
    <row r="127" spans="24:24">
      <c r="X127"/>
    </row>
    <row r="128" spans="24:24">
      <c r="X128"/>
    </row>
    <row r="129" spans="24:24">
      <c r="X129"/>
    </row>
    <row r="130" spans="24:24">
      <c r="X130"/>
    </row>
    <row r="131" spans="24:24">
      <c r="X131"/>
    </row>
    <row r="132" spans="24:24">
      <c r="X132"/>
    </row>
    <row r="133" spans="24:24">
      <c r="X1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ступени</vt:lpstr>
      <vt:lpstr>юноши (личное первенство)</vt:lpstr>
      <vt:lpstr>девушки (личное первенство)</vt:lpstr>
      <vt:lpstr>11-12лет</vt:lpstr>
      <vt:lpstr>13-15лет</vt:lpstr>
      <vt:lpstr>16-17лет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Зимний фестиваль ФСК ГТО</dc:title>
  <dc:subject>Прорамма для подсчета результатов</dc:subject>
  <dc:creator>Наумова Светлана Викторовна</dc:creator>
  <cp:keywords>гто, очки,программа</cp:keywords>
  <cp:lastModifiedBy>Elena</cp:lastModifiedBy>
  <dcterms:created xsi:type="dcterms:W3CDTF">2016-03-19T06:51:25Z</dcterms:created>
  <dcterms:modified xsi:type="dcterms:W3CDTF">2018-08-24T04:47:05Z</dcterms:modified>
  <cp:category>физическая культура и спорт</cp:category>
  <cp:contentStatus>окончательный</cp:contentStatus>
</cp:coreProperties>
</file>