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sveta\Desktop\формулы\Фриланс\"/>
    </mc:Choice>
  </mc:AlternateContent>
  <bookViews>
    <workbookView xWindow="0" yWindow="0" windowWidth="23040" windowHeight="9276" activeTab="1"/>
  </bookViews>
  <sheets>
    <sheet name="Мин Порошок" sheetId="1" r:id="rId1"/>
    <sheet name="Паспорт МП-I" sheetId="2" r:id="rId2"/>
    <sheet name="база" sheetId="3" r:id="rId3"/>
  </sheets>
  <definedNames>
    <definedName name="_xlnm._FilterDatabase" localSheetId="2" hidden="1">база!$A$1:$M$62</definedName>
    <definedName name="_xlnm._FilterDatabase" localSheetId="0" hidden="1">'Мин Порошок'!$A$2:$AP$112</definedName>
    <definedName name="n_1">{"","однаz","двеz","триz","четыреz","пятьz","шестьz","семьz","восемьz","девятьz"}</definedName>
    <definedName name="n_2">{"","десятьz","одиннадцатьz","двенадцатьz","тринадцатьz","четырнадцатьz","пятнадцатьz","шестнадцатьz","семнадцатьz","восемнадцатьz","девятнадцатьz"}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Z_255850EF_F611_4CC9_AC23_BCFE9CC62125_.wvu.FilterData" localSheetId="0" hidden="1">'Мин Порошок'!$B$2:$AP$53</definedName>
    <definedName name="Z_4432BEBD_0D9E_40E4_8AD6_D387FA9963D4_.wvu.FilterData" localSheetId="0" hidden="1">'Мин Порошок'!$B$2:$AP$88</definedName>
    <definedName name="Z_58BFE8A6_9EE5_46BC_9468_0F28DFE0731A_.wvu.FilterData" localSheetId="0" hidden="1">'Мин Порошок'!$B$2:$AP$88</definedName>
    <definedName name="Z_5EDC24C1_C9C4_4B1F_AEDF_77F5C6EB1197_.wvu.FilterData" localSheetId="0" hidden="1">'Мин Порошок'!$B$2:$AP$53</definedName>
    <definedName name="Z_72A0003F_D9F0_4EB4_80ED_3744AE481A1F_.wvu.FilterData" localSheetId="0" hidden="1">'Мин Порошок'!$B$2:$AP$88</definedName>
    <definedName name="Z_7983F8D4_E7A8_4681_B115_B652917EE306_.wvu.FilterData" localSheetId="0" hidden="1">'Мин Порошок'!$B$2:$AP$53</definedName>
    <definedName name="Z_7DE659A1_BD7D_4838_A1E1_EB006BB7A90A_.wvu.FilterData" localSheetId="0" hidden="1">'Мин Порошок'!$B$2:$AP$88</definedName>
    <definedName name="Z_A86C825D_F935_4CFB_B873_7F47980D8603_.wvu.FilterData" localSheetId="2" hidden="1">база!$A$1:$M$62</definedName>
    <definedName name="Z_A86C825D_F935_4CFB_B873_7F47980D8603_.wvu.PrintArea" localSheetId="1" hidden="1">'Паспорт МП-I'!#REF!</definedName>
    <definedName name="Z_AC1E6A08_38EE_43DF_9392_3897C7025507_.wvu.FilterData" localSheetId="2" hidden="1">база!$A$1:$M$62</definedName>
    <definedName name="Z_AC1E6A08_38EE_43DF_9392_3897C7025507_.wvu.FilterData" localSheetId="0" hidden="1">'Мин Порошок'!$B$2:$AP$112</definedName>
    <definedName name="Z_AC1E6A08_38EE_43DF_9392_3897C7025507_.wvu.PrintArea" localSheetId="0" hidden="1">'Мин Порошок'!$A$1:$AP$112</definedName>
    <definedName name="Z_AC1E6A08_38EE_43DF_9392_3897C7025507_.wvu.PrintArea" localSheetId="1" hidden="1">'Паспорт МП-I'!$A$1:$F$39</definedName>
    <definedName name="Z_AC1E6A08_38EE_43DF_9392_3897C7025507_.wvu.PrintTitles" localSheetId="1" hidden="1">'Паспорт МП-I'!$1:$9</definedName>
    <definedName name="Z_B92B9219_6307_4282_8E5F_3CED4FB15F58_.wvu.FilterData" localSheetId="0" hidden="1">'Мин Порошок'!$B$2:$AP$53</definedName>
    <definedName name="Z_CDC18AFC_325C_46A8_A76D_037F9D60B93F_.wvu.FilterData" localSheetId="0" hidden="1">'Мин Порошок'!$B$2:$AP$53</definedName>
    <definedName name="Z_DF36FB47_4285_489C_A4F9_DDCD7E3C9607_.wvu.FilterData" localSheetId="0" hidden="1">'Мин Порошок'!$B$2:$AP$88</definedName>
    <definedName name="Z_EAFE5C70_F718_4083_A06E_E1FB4D7F676D_.wvu.FilterData" localSheetId="0" hidden="1">'Мин Порошок'!$B$2:$AP$88</definedName>
    <definedName name="Z_F205C851_735C_4E3B_9807_345A1EFD19F9_.wvu.FilterData" localSheetId="2" hidden="1">база!$A$1:$M$1</definedName>
    <definedName name="Z_F205C851_735C_4E3B_9807_345A1EFD19F9_.wvu.PrintArea" localSheetId="1" hidden="1">'Паспорт МП-I'!#REF!</definedName>
    <definedName name="Z_F8990AAE_BF30_49A0_A17C_08D782CA5661_.wvu.FilterData" localSheetId="0" hidden="1">'Мин Порошок'!$B$2:$AP$88</definedName>
    <definedName name="_xlnm.Print_Titles" localSheetId="1">'Паспорт МП-I'!$1:$9</definedName>
    <definedName name="исходник">база!$F$2:$F$4</definedName>
    <definedName name="место_отбора">база!$C$2:$C$4</definedName>
    <definedName name="мил">{0,"овz";1,"z";2,"аz";5,"овz"}</definedName>
    <definedName name="наименование">база!$E$2:$E$7</definedName>
    <definedName name="_xlnm.Print_Area" localSheetId="0">'Мин Порошок'!$A$1:$AP$112</definedName>
    <definedName name="_xlnm.Print_Area" localSheetId="1">'Паспорт МП-I'!$A$1:$L$39</definedName>
    <definedName name="потреб">база!$A$2:$A$15</definedName>
    <definedName name="тыс">{0,"тысячz";1,"тысячаz";2,"тысячиz";5,"тысячz"}</definedName>
    <definedName name="фио">база!$B$2:$B$7</definedName>
  </definedNames>
  <calcPr calcId="152511"/>
  <customWorkbookViews>
    <customWorkbookView name="sveta - Личное представление" guid="{AC1E6A08-38EE-43DF-9392-3897C7025507}" mergeInterval="0" personalView="1" maximized="1" xWindow="-9" yWindow="-9" windowWidth="1938" windowHeight="1050" activeSheetId="2"/>
    <customWorkbookView name="julias - Личное представление" guid="{7DE659A1-BD7D-4838-A1E1-EB006BB7A90A}" mergeInterval="0" personalView="1" maximized="1" xWindow="-8" yWindow="-8" windowWidth="1296" windowHeight="1000" activeSheetId="1"/>
    <customWorkbookView name="Галина Чинчараулли - Личное представление" guid="{EAFE5C70-F718-4083-A06E-E1FB4D7F676D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D35" i="2"/>
  <c r="J35" i="2"/>
  <c r="L26" i="2" l="1"/>
  <c r="L24" i="2"/>
  <c r="E22" i="2"/>
  <c r="F26" i="2" l="1"/>
  <c r="E110" i="1" l="1" a="1"/>
  <c r="E110" i="1" s="1"/>
  <c r="E109" i="1" a="1"/>
  <c r="E109" i="1" s="1"/>
  <c r="E108" i="1" a="1"/>
  <c r="E108" i="1" s="1"/>
  <c r="E107" i="1" a="1"/>
  <c r="E107" i="1" s="1"/>
  <c r="P106" i="1" l="1"/>
  <c r="E106" i="1" a="1"/>
  <c r="E106" i="1" s="1"/>
  <c r="E100" i="1" l="1" a="1"/>
  <c r="E100" i="1" s="1"/>
  <c r="E101" i="1" a="1"/>
  <c r="E101" i="1" s="1"/>
  <c r="E92" i="1" a="1"/>
  <c r="E92" i="1" s="1"/>
  <c r="E93" i="1" a="1"/>
  <c r="E93" i="1" s="1"/>
  <c r="E94" i="1" a="1"/>
  <c r="E94" i="1" s="1"/>
  <c r="E95" i="1" a="1"/>
  <c r="E95" i="1" s="1"/>
  <c r="E96" i="1" a="1"/>
  <c r="E96" i="1" s="1"/>
  <c r="E97" i="1" a="1"/>
  <c r="E97" i="1" s="1"/>
  <c r="E98" i="1" a="1"/>
  <c r="E98" i="1" s="1"/>
  <c r="E99" i="1" a="1"/>
  <c r="E99" i="1" s="1"/>
  <c r="E91" i="1" a="1"/>
  <c r="E91" i="1" s="1"/>
  <c r="E102" i="1" l="1" a="1"/>
  <c r="E102" i="1" s="1"/>
  <c r="E104" i="1" a="1"/>
  <c r="E104" i="1" s="1"/>
  <c r="E105" i="1" l="1" a="1"/>
  <c r="E105" i="1" s="1"/>
  <c r="E103" i="1" a="1"/>
  <c r="E103" i="1" s="1"/>
  <c r="B89" i="1" l="1"/>
  <c r="B90" i="1" s="1"/>
  <c r="B91" i="1" s="1"/>
  <c r="E89" i="1"/>
  <c r="E90" i="1"/>
  <c r="B92" i="1" l="1"/>
  <c r="B93" i="1" s="1"/>
  <c r="E83" i="1"/>
  <c r="B94" i="1" l="1"/>
  <c r="E88" i="1"/>
  <c r="B95" i="1" l="1"/>
  <c r="X53" i="1"/>
  <c r="X73" i="1"/>
  <c r="X74" i="1" s="1"/>
  <c r="X75" i="1" s="1"/>
  <c r="X76" i="1" s="1"/>
  <c r="X77" i="1" s="1"/>
  <c r="X78" i="1" s="1"/>
  <c r="X79" i="1" s="1"/>
  <c r="X80" i="1" s="1"/>
  <c r="X81" i="1" s="1"/>
  <c r="P24" i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P52" i="1"/>
  <c r="P72" i="1"/>
  <c r="P73" i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P25" i="1" l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3" i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R52" i="1"/>
  <c r="X82" i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W52" i="1"/>
  <c r="W73" i="1"/>
  <c r="W74" i="1" s="1"/>
  <c r="W75" i="1" s="1"/>
  <c r="W76" i="1" s="1"/>
  <c r="W77" i="1" s="1"/>
  <c r="W78" i="1" s="1"/>
  <c r="W79" i="1" s="1"/>
  <c r="W80" i="1" s="1"/>
  <c r="W81" i="1" s="1"/>
  <c r="P74" i="1"/>
  <c r="P75" i="1" s="1"/>
  <c r="P76" i="1" s="1"/>
  <c r="P77" i="1" s="1"/>
  <c r="P78" i="1" s="1"/>
  <c r="P79" i="1" s="1"/>
  <c r="P80" i="1" s="1"/>
  <c r="P81" i="1" s="1"/>
  <c r="P82" i="1" s="1"/>
  <c r="P83" i="1" s="1"/>
  <c r="P54" i="1" l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R53" i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W66" i="1"/>
  <c r="W67" i="1" s="1"/>
  <c r="W68" i="1" s="1"/>
  <c r="W69" i="1" s="1"/>
  <c r="W70" i="1" s="1"/>
  <c r="W71" i="1" s="1"/>
  <c r="W72" i="1" s="1"/>
  <c r="P84" i="1"/>
  <c r="W82" i="1"/>
  <c r="P85" i="1" l="1"/>
  <c r="W83" i="1"/>
  <c r="AK7" i="1"/>
  <c r="P86" i="1" l="1"/>
  <c r="W84" i="1"/>
  <c r="P87" i="1" l="1"/>
  <c r="W85" i="1"/>
  <c r="P88" i="1" l="1"/>
  <c r="W86" i="1"/>
  <c r="W87" i="1" s="1"/>
  <c r="P89" i="1" l="1"/>
  <c r="W88" i="1"/>
  <c r="P90" i="1" l="1"/>
  <c r="W89" i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P91" i="1" l="1"/>
  <c r="P92" i="1" l="1"/>
  <c r="P93" i="1" l="1"/>
  <c r="P94" i="1" l="1"/>
  <c r="W106" i="1" l="1"/>
  <c r="P95" i="1"/>
  <c r="W107" i="1" l="1"/>
  <c r="P96" i="1"/>
  <c r="P97" i="1" s="1"/>
  <c r="P98" i="1" s="1"/>
  <c r="P99" i="1" s="1"/>
  <c r="P100" i="1" s="1"/>
  <c r="P101" i="1" s="1"/>
  <c r="P102" i="1" l="1"/>
  <c r="W102" i="1" s="1"/>
  <c r="W108" i="1"/>
  <c r="P103" i="1"/>
  <c r="W103" i="1" s="1"/>
  <c r="X52" i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R102" i="1" l="1"/>
  <c r="W104" i="1"/>
  <c r="W109" i="1"/>
  <c r="W110" i="1" s="1"/>
  <c r="W111" i="1" s="1"/>
  <c r="W112" i="1" s="1"/>
  <c r="R103" i="1"/>
  <c r="P104" i="1"/>
  <c r="W105" i="1" l="1"/>
  <c r="P105" i="1"/>
  <c r="R104" i="1"/>
  <c r="R105" i="1" l="1"/>
  <c r="P107" i="1"/>
  <c r="X7" i="1"/>
  <c r="X8" i="1" s="1"/>
  <c r="X9" i="1" s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AK8" i="1"/>
  <c r="AK9" i="1" s="1"/>
  <c r="AK10" i="1" s="1"/>
  <c r="AK11" i="1" s="1"/>
  <c r="AK12" i="1" s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X24" i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W24" i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7" i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3" i="1"/>
  <c r="W4" i="1" s="1"/>
  <c r="W5" i="1" s="1"/>
  <c r="W6" i="1" s="1"/>
  <c r="R7" i="1"/>
  <c r="R3" i="1"/>
  <c r="P108" i="1" l="1"/>
  <c r="R106" i="1"/>
  <c r="AK33" i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R107" i="1" l="1"/>
  <c r="P109" i="1"/>
  <c r="P110" i="1" s="1"/>
  <c r="P111" i="1" s="1"/>
  <c r="P112" i="1" s="1"/>
  <c r="AK65" i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R108" i="1" l="1"/>
  <c r="AK84" i="1"/>
  <c r="E4" i="1"/>
  <c r="E3" i="1"/>
  <c r="R109" i="1" l="1"/>
  <c r="R110" i="1" s="1"/>
  <c r="R111" i="1" s="1"/>
  <c r="R112" i="1" s="1"/>
  <c r="AK85" i="1"/>
  <c r="AK86" i="1" l="1"/>
  <c r="E5" i="1"/>
  <c r="AK87" i="1" l="1"/>
  <c r="E6" i="1"/>
  <c r="AK88" i="1" l="1"/>
  <c r="AK89" i="1" s="1"/>
  <c r="AK90" i="1" s="1"/>
  <c r="E7" i="1"/>
  <c r="AK91" i="1" l="1"/>
  <c r="E8" i="1"/>
  <c r="AK92" i="1" l="1"/>
  <c r="AK93" i="1" s="1"/>
  <c r="E9" i="1"/>
  <c r="AK94" i="1" l="1"/>
  <c r="AK95" i="1" s="1"/>
  <c r="AK96" i="1" s="1"/>
  <c r="AK97" i="1" s="1"/>
  <c r="AK98" i="1" s="1"/>
  <c r="AK99" i="1" s="1"/>
  <c r="AK100" i="1" s="1"/>
  <c r="E10" i="1"/>
  <c r="AK101" i="1" l="1"/>
  <c r="E11" i="1"/>
  <c r="AK102" i="1" l="1"/>
  <c r="E12" i="1"/>
  <c r="AK103" i="1" l="1"/>
  <c r="E13" i="1"/>
  <c r="AK104" i="1" l="1"/>
  <c r="E14" i="1"/>
  <c r="AK105" i="1" l="1"/>
  <c r="E15" i="1"/>
  <c r="AK106" i="1" l="1"/>
  <c r="E16" i="1"/>
  <c r="AK107" i="1" l="1"/>
  <c r="E17" i="1"/>
  <c r="AK108" i="1" l="1"/>
  <c r="E18" i="1"/>
  <c r="AK109" i="1" l="1"/>
  <c r="E19" i="1"/>
  <c r="AK110" i="1" l="1"/>
  <c r="E20" i="1"/>
  <c r="AK111" i="1" l="1"/>
  <c r="AK112" i="1" s="1"/>
  <c r="E21" i="1"/>
  <c r="E42" i="1" l="1"/>
  <c r="E43" i="1" l="1"/>
  <c r="E44" i="1"/>
  <c r="E45" i="1" l="1"/>
  <c r="E46" i="1" l="1"/>
  <c r="E56" i="1" l="1"/>
  <c r="E58" i="1" l="1"/>
  <c r="E60" i="1" l="1"/>
  <c r="E61" i="1" l="1"/>
  <c r="L25" i="2" l="1"/>
  <c r="L28" i="2"/>
  <c r="E54" i="1"/>
  <c r="L31" i="2"/>
  <c r="K22" i="2"/>
  <c r="L27" i="2"/>
  <c r="L30" i="2"/>
  <c r="L29" i="2"/>
  <c r="E62" i="1"/>
  <c r="K29" i="2" l="1"/>
  <c r="G26" i="2"/>
  <c r="G24" i="2"/>
  <c r="G25" i="2"/>
  <c r="E63" i="1"/>
  <c r="E64" i="1" l="1"/>
  <c r="E65" i="1" l="1"/>
  <c r="E66" i="1" l="1"/>
  <c r="F24" i="2" l="1"/>
  <c r="F25" i="2"/>
  <c r="F27" i="2"/>
  <c r="F29" i="2"/>
  <c r="F30" i="2"/>
  <c r="F28" i="2"/>
  <c r="F31" i="2"/>
  <c r="E67" i="1"/>
  <c r="E29" i="2" l="1"/>
  <c r="A26" i="2"/>
  <c r="A24" i="2"/>
  <c r="A25" i="2"/>
  <c r="E68" i="1"/>
  <c r="E69" i="1" l="1"/>
  <c r="E70" i="1" l="1"/>
  <c r="E71" i="1" l="1"/>
  <c r="E72" i="1" l="1"/>
  <c r="E75" i="1" l="1"/>
  <c r="E76" i="1"/>
  <c r="E77" i="1" l="1"/>
  <c r="E79" i="1" l="1"/>
  <c r="E78" i="1"/>
  <c r="E80" i="1" l="1"/>
  <c r="E84" i="1"/>
  <c r="E81" i="1" l="1"/>
  <c r="E85" i="1"/>
  <c r="E82" i="1" l="1"/>
  <c r="E86" i="1"/>
</calcChain>
</file>

<file path=xl/comments1.xml><?xml version="1.0" encoding="utf-8"?>
<comments xmlns="http://schemas.openxmlformats.org/spreadsheetml/2006/main">
  <authors>
    <author>julias</author>
  </authors>
  <commentList>
    <comment ref="AP3" authorId="0" shapeId="0">
      <text>
        <r>
          <rPr>
            <b/>
            <sz val="9"/>
            <color indexed="81"/>
            <rFont val="Tahoma"/>
            <family val="2"/>
            <charset val="204"/>
          </rPr>
          <t>julias:</t>
        </r>
        <r>
          <rPr>
            <sz val="9"/>
            <color indexed="81"/>
            <rFont val="Tahoma"/>
            <family val="2"/>
            <charset val="204"/>
          </rPr>
          <t xml:space="preserve">
75,11
</t>
        </r>
        <r>
          <rPr>
            <b/>
            <sz val="9"/>
            <color indexed="81"/>
            <rFont val="Tahoma"/>
            <family val="2"/>
            <charset val="204"/>
          </rPr>
          <t>sveta:</t>
        </r>
        <r>
          <rPr>
            <sz val="9"/>
            <color indexed="81"/>
            <rFont val="Tahoma"/>
            <family val="2"/>
            <charset val="204"/>
          </rPr>
          <t xml:space="preserve">
85,11</t>
        </r>
      </text>
    </comment>
  </commentList>
</comments>
</file>

<file path=xl/comments2.xml><?xml version="1.0" encoding="utf-8"?>
<comments xmlns="http://schemas.openxmlformats.org/spreadsheetml/2006/main">
  <authors>
    <author>sveta</author>
  </authors>
  <commentList>
    <comment ref="A10" authorId="0" shapeId="0">
      <text>
        <r>
          <rPr>
            <b/>
            <sz val="11"/>
            <color indexed="81"/>
            <rFont val="Tahoma"/>
            <family val="2"/>
            <charset val="204"/>
          </rPr>
          <t xml:space="preserve">присваеваем номер документу, 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1"/>
            <color indexed="81"/>
            <rFont val="Tahoma"/>
            <family val="2"/>
            <charset val="204"/>
          </rPr>
          <t>номер партии выставляется автоматически по номеру документа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должна подставляться дата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  <charset val="204"/>
          </rPr>
          <t>Должна быть дата 11.08.2018 (((</t>
        </r>
      </text>
    </comment>
  </commentList>
</comments>
</file>

<file path=xl/sharedStrings.xml><?xml version="1.0" encoding="utf-8"?>
<sst xmlns="http://schemas.openxmlformats.org/spreadsheetml/2006/main" count="583" uniqueCount="207">
  <si>
    <t>не менее 100</t>
  </si>
  <si>
    <t>МП-1</t>
  </si>
  <si>
    <t>Набухание, % по объёму</t>
  </si>
  <si>
    <t>Битумоемкость, г</t>
  </si>
  <si>
    <t>Пористость, % по массе</t>
  </si>
  <si>
    <t xml:space="preserve">Средняя плотность, гр/см³ </t>
  </si>
  <si>
    <t>Истинная плотность, гр/см³</t>
  </si>
  <si>
    <t>Влажность, % по массе</t>
  </si>
  <si>
    <t>вид материала</t>
  </si>
  <si>
    <t>Регистрационный номер</t>
  </si>
  <si>
    <t>№ партии</t>
  </si>
  <si>
    <t>место отбора</t>
  </si>
  <si>
    <t>не более 35</t>
  </si>
  <si>
    <t>не более 1,0</t>
  </si>
  <si>
    <t>ГОСТ Р 52129-2003</t>
  </si>
  <si>
    <t>Зерновой состав - % по массе</t>
  </si>
  <si>
    <t>не менее 90</t>
  </si>
  <si>
    <t>от 70 до 80</t>
  </si>
  <si>
    <t>Пористость, % по объему</t>
  </si>
  <si>
    <t>Набухание обрзцов из смеси порошка с битумом, % по массе</t>
  </si>
  <si>
    <t>ФИО</t>
  </si>
  <si>
    <t>Производитель работ</t>
  </si>
  <si>
    <t>Место отбора</t>
  </si>
  <si>
    <t>цех помола</t>
  </si>
  <si>
    <t>наименование</t>
  </si>
  <si>
    <t>МП-2</t>
  </si>
  <si>
    <t>исходник</t>
  </si>
  <si>
    <t>m1</t>
  </si>
  <si>
    <t>m2</t>
  </si>
  <si>
    <t>масса пробы (до испытания)</t>
  </si>
  <si>
    <t>масса пробы (после испытания)</t>
  </si>
  <si>
    <t>m</t>
  </si>
  <si>
    <t>m3</t>
  </si>
  <si>
    <t>масса образца взвешенного на воздухе, г;</t>
  </si>
  <si>
    <t xml:space="preserve"> масса образца взвешенного в воде, г</t>
  </si>
  <si>
    <t>масса образца взвешенного на воздухе после насыщения и выдерживания в воде, г</t>
  </si>
  <si>
    <t>масса образца взвешенного в воде после насыщения и выдерживания в воде, г</t>
  </si>
  <si>
    <t xml:space="preserve">Водостойкость, </t>
  </si>
  <si>
    <t>0,315 (0,125)</t>
  </si>
  <si>
    <t>0,071 (0,063)</t>
  </si>
  <si>
    <t>1,25                       (2,0)</t>
  </si>
  <si>
    <t>Стандарт</t>
  </si>
  <si>
    <t>ГОСТ 32761-2014</t>
  </si>
  <si>
    <t>АМП-1</t>
  </si>
  <si>
    <t>Номер партии:</t>
  </si>
  <si>
    <t>НТД</t>
  </si>
  <si>
    <t>масса пустого пикнометра</t>
  </si>
  <si>
    <t>масса пикнометра с порошком</t>
  </si>
  <si>
    <t>масса пикнометра с порошком и водой</t>
  </si>
  <si>
    <t>масса пикнометра с водой</t>
  </si>
  <si>
    <t>н 889 нх</t>
  </si>
  <si>
    <t>83</t>
  </si>
  <si>
    <t>84</t>
  </si>
  <si>
    <t>82</t>
  </si>
  <si>
    <t>81</t>
  </si>
  <si>
    <t>80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</si>
  <si>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</si>
  <si>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</si>
  <si>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</si>
  <si>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</si>
  <si>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</si>
  <si>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</si>
  <si>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</si>
  <si>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</si>
  <si>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</si>
  <si>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</si>
  <si>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</si>
  <si>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66</t>
  </si>
  <si>
    <t>67</t>
  </si>
  <si>
    <t>68</t>
  </si>
  <si>
    <t>69</t>
  </si>
  <si>
    <t>70</t>
  </si>
  <si>
    <t>71</t>
  </si>
  <si>
    <t>71/1</t>
  </si>
  <si>
    <t>72</t>
  </si>
  <si>
    <t>79</t>
  </si>
  <si>
    <t>85</t>
  </si>
  <si>
    <t>73</t>
  </si>
  <si>
    <t>74</t>
  </si>
  <si>
    <t>75</t>
  </si>
  <si>
    <t>76</t>
  </si>
  <si>
    <t>77</t>
  </si>
  <si>
    <t>78</t>
  </si>
  <si>
    <t>Наименование показателя</t>
  </si>
  <si>
    <t>Норма для марки минерального порошка</t>
  </si>
  <si>
    <t>Метод испытания</t>
  </si>
  <si>
    <t>МП-3</t>
  </si>
  <si>
    <t>1 Основные требования к минеральному порошку</t>
  </si>
  <si>
    <t>1.1 Зерновой состав, % по массе, не менее:</t>
  </si>
  <si>
    <t>- мельче 2 мм;</t>
  </si>
  <si>
    <t>100</t>
  </si>
  <si>
    <t>По ГОСТ 32719</t>
  </si>
  <si>
    <t>- мельче 0,125 мм;</t>
  </si>
  <si>
    <t>- мельче 0,063 мм</t>
  </si>
  <si>
    <t>1.2 Пористость, %, не более</t>
  </si>
  <si>
    <t>По ГОСТ 32764</t>
  </si>
  <si>
    <t>1.3 Битумоемкость, г, не более</t>
  </si>
  <si>
    <t>По ГОСТ 32766</t>
  </si>
  <si>
    <t>2 Требования, дополнительно применяемые к минеральному порошку</t>
  </si>
  <si>
    <t>2.1 Влажность, % по массе, не более</t>
  </si>
  <si>
    <t>По ГОСТ 32762</t>
  </si>
  <si>
    <t>2.2 Водостойкость образцов из смеси минерального порошка с битумом, не менее</t>
  </si>
  <si>
    <t>Не нормируется</t>
  </si>
  <si>
    <t>По ГОСТ 32765</t>
  </si>
  <si>
    <t>2.3 Набухание образцов из смеси минерального порошка с битумом, %, не более</t>
  </si>
  <si>
    <t>По ГОСТ 32707</t>
  </si>
  <si>
    <t>2.4 Содержание водорастворимых соединений, % по массе, не более</t>
  </si>
  <si>
    <t>По ГОСТ 32705</t>
  </si>
  <si>
    <t>2.5 Содержание полуторных окислов, % по массе, не более</t>
  </si>
  <si>
    <t>По ГОСТ 32767</t>
  </si>
  <si>
    <t>Примечание - В минеральном порошке, получаемом из горной породы, прочность на сжатие которой выше 40 МПа, содержание зерен мельче 0,063 мм допускается на 5% меньше указанного в таблице.</t>
  </si>
  <si>
    <t>МП-1 - минеральный порошок активированный из карбонатных горных пород;</t>
  </si>
  <si>
    <t>4 Классификация по ГОСТ 32761-2014</t>
  </si>
  <si>
    <t>МП-2 - минеральный порошок неактивированный из карбонатных горных пород;</t>
  </si>
  <si>
    <t>МП-3 - минеральный порошок неактивированный из некарбонатных горных пород, твердых и порошковых отходов промышленного производства.</t>
  </si>
  <si>
    <t>Значение для порошка марки</t>
  </si>
  <si>
    <t>неактивированный порошок</t>
  </si>
  <si>
    <t>активированный порошок</t>
  </si>
  <si>
    <t>мельче 1,25  мм</t>
  </si>
  <si>
    <t>          "       0,315  "</t>
  </si>
  <si>
    <t>От 80 до 95</t>
  </si>
  <si>
    <t>          "       0,071  "</t>
  </si>
  <si>
    <t>От 70 до 80</t>
  </si>
  <si>
    <t>Не менее 60</t>
  </si>
  <si>
    <t>Примечание - В минеральном порошке, получаемом из горной породы, прочность на сжатие которой выше 40 МПа, содержание зерен мельче 0,071 мм допускается на 5% меньше указанного в таблице.</t>
  </si>
  <si>
    <t xml:space="preserve">Битумоемкость, гр 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</si>
  <si>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</si>
  <si>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</si>
  <si>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</si>
  <si>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</si>
  <si>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</si>
  <si>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</si>
  <si>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</si>
  <si>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</si>
  <si>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</si>
  <si>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</si>
  <si>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</si>
  <si>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«03» августа 2018г.</t>
  </si>
  <si>
    <t>87/1</t>
  </si>
  <si>
    <t>97</t>
  </si>
  <si>
    <t>98</t>
  </si>
  <si>
    <t>101</t>
  </si>
  <si>
    <t>102</t>
  </si>
  <si>
    <t>103</t>
  </si>
  <si>
    <t>90/1</t>
  </si>
  <si>
    <t>90/2</t>
  </si>
  <si>
    <t>90/3</t>
  </si>
  <si>
    <t>90/4</t>
  </si>
  <si>
    <t>90/5</t>
  </si>
  <si>
    <t xml:space="preserve">Дата производства - </t>
  </si>
  <si>
    <t xml:space="preserve">Дата: </t>
  </si>
  <si>
    <t xml:space="preserve">Дата производства </t>
  </si>
  <si>
    <t>65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</si>
  <si>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</si>
  <si>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</si>
  <si>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</si>
  <si>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</si>
  <si>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</si>
  <si>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</si>
  <si>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</si>
  <si>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</si>
  <si>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</si>
  <si>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</si>
  <si>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</si>
  <si>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</si>
  <si>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</si>
  <si>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</si>
  <si>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</si>
  <si>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</si>
  <si>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</si>
  <si>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</si>
  <si>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</si>
  <si>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</si>
  <si>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</si>
  <si>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</si>
  <si>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</si>
  <si>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</si>
  <si>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</si>
  <si>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</si>
  <si>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</si>
  <si>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</si>
  <si>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</si>
  <si>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</si>
  <si>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</si>
  <si>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</si>
  <si>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</si>
  <si>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</si>
  <si>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</si>
  <si>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</si>
  <si>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</si>
  <si>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</si>
  <si>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</si>
  <si>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</si>
  <si>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</si>
  <si>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</si>
  <si>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</si>
  <si>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</si>
  <si>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</si>
  <si>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</si>
  <si>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</si>
  <si>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</si>
  <si>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</si>
  <si>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</si>
  <si>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</si>
  <si>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</si>
  <si>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 xml:space="preserve">1 </t>
  </si>
  <si>
    <t xml:space="preserve"> Документ №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</si>
</sst>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;@"/>
    <numFmt numFmtId="166" formatCode="0.000"/>
    <numFmt numFmtId="167" formatCode="[$-FC19]dd\ mmmm\ yyyy\ \г\.;@"/>
  </numFmts>
  <fonts count="35" x14ac:knownFonts="1">
    <font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 tint="0.249977111117893"/>
      <name val="Arial"/>
      <family val="2"/>
      <charset val="204"/>
    </font>
    <font>
      <sz val="9"/>
      <name val="Arial"/>
      <family val="2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5"/>
      <name val="Times New Roman"/>
      <family val="1"/>
      <charset val="204"/>
    </font>
    <font>
      <sz val="10"/>
      <color theme="1" tint="0.249977111117893"/>
      <name val="Cambria"/>
      <family val="1"/>
      <charset val="204"/>
    </font>
    <font>
      <sz val="12"/>
      <color theme="1" tint="0.249977111117893"/>
      <name val="Cambria"/>
      <family val="1"/>
      <charset val="204"/>
    </font>
    <font>
      <b/>
      <sz val="16"/>
      <color theme="1" tint="0.249977111117893"/>
      <name val="Cambria"/>
      <family val="1"/>
      <charset val="204"/>
    </font>
    <font>
      <sz val="14"/>
      <color theme="1" tint="0.249977111117893"/>
      <name val="Cambria"/>
      <family val="1"/>
      <charset val="204"/>
    </font>
    <font>
      <i/>
      <u/>
      <sz val="14"/>
      <color theme="1" tint="0.249977111117893"/>
      <name val="Cambria"/>
      <family val="1"/>
      <charset val="204"/>
    </font>
    <font>
      <b/>
      <sz val="14"/>
      <color theme="1" tint="0.249977111117893"/>
      <name val="Cambria"/>
      <family val="1"/>
      <charset val="204"/>
    </font>
    <font>
      <u/>
      <sz val="10"/>
      <color theme="1" tint="0.249977111117893"/>
      <name val="Cambria"/>
      <family val="1"/>
      <charset val="204"/>
    </font>
    <font>
      <i/>
      <u/>
      <sz val="12"/>
      <color theme="1" tint="0.249977111117893"/>
      <name val="Cambria"/>
      <family val="1"/>
      <charset val="204"/>
    </font>
    <font>
      <i/>
      <sz val="8"/>
      <color theme="1" tint="0.249977111117893"/>
      <name val="Cambria"/>
      <family val="1"/>
      <charset val="204"/>
    </font>
    <font>
      <i/>
      <sz val="14"/>
      <color theme="1" tint="0.249977111117893"/>
      <name val="Cambria"/>
      <family val="1"/>
      <charset val="204"/>
    </font>
    <font>
      <i/>
      <sz val="12"/>
      <color theme="1" tint="0.249977111117893"/>
      <name val="Cambria"/>
      <family val="1"/>
      <charset val="204"/>
    </font>
    <font>
      <sz val="12"/>
      <color theme="1" tint="0.249977111117893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u/>
      <sz val="16"/>
      <color theme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b/>
      <i/>
      <sz val="14"/>
      <color theme="1" tint="0.249977111117893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31" fillId="0" borderId="0" applyNumberFormat="0" applyFill="0" applyBorder="0" applyAlignment="0" applyProtection="0"/>
  </cellStyleXfs>
  <cellXfs count="184">
    <xf numFmtId="0" fontId="0" fillId="0" borderId="0" xfId="0"/>
    <xf numFmtId="0" fontId="1" fillId="0" borderId="0" xfId="1"/>
    <xf numFmtId="164" fontId="1" fillId="0" borderId="0" xfId="1" applyNumberFormat="1" applyFill="1"/>
    <xf numFmtId="164" fontId="1" fillId="0" borderId="0" xfId="1" applyNumberFormat="1"/>
    <xf numFmtId="0" fontId="2" fillId="0" borderId="0" xfId="1" applyFont="1"/>
    <xf numFmtId="0" fontId="1" fillId="0" borderId="0" xfId="1" applyBorder="1"/>
    <xf numFmtId="0" fontId="1" fillId="0" borderId="0" xfId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2" fontId="3" fillId="0" borderId="10" xfId="1" applyNumberFormat="1" applyFont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164" fontId="5" fillId="0" borderId="10" xfId="1" applyNumberFormat="1" applyFont="1" applyFill="1" applyBorder="1" applyAlignment="1">
      <alignment horizontal="center" vertical="center"/>
    </xf>
    <xf numFmtId="2" fontId="3" fillId="0" borderId="12" xfId="1" applyNumberFormat="1" applyFont="1" applyFill="1" applyBorder="1" applyAlignment="1">
      <alignment horizontal="center" vertical="center"/>
    </xf>
    <xf numFmtId="2" fontId="3" fillId="0" borderId="12" xfId="1" applyNumberFormat="1" applyFont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165" fontId="3" fillId="0" borderId="19" xfId="1" applyNumberFormat="1" applyFont="1" applyFill="1" applyBorder="1" applyAlignment="1">
      <alignment horizontal="center" vertical="center"/>
    </xf>
    <xf numFmtId="165" fontId="3" fillId="0" borderId="12" xfId="1" applyNumberFormat="1" applyFont="1" applyFill="1" applyBorder="1" applyAlignment="1">
      <alignment horizontal="center" vertical="center"/>
    </xf>
    <xf numFmtId="0" fontId="9" fillId="0" borderId="0" xfId="1" applyFont="1" applyAlignment="1" applyProtection="1">
      <alignment vertical="center"/>
      <protection locked="0"/>
    </xf>
    <xf numFmtId="0" fontId="9" fillId="0" borderId="0" xfId="1" applyFont="1" applyProtection="1">
      <protection locked="0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Border="1" applyAlignment="1">
      <alignment horizontal="left" vertical="center"/>
    </xf>
    <xf numFmtId="0" fontId="0" fillId="0" borderId="0" xfId="1" applyFont="1" applyBorder="1" applyAlignment="1">
      <alignment horizontal="left" vertical="center"/>
    </xf>
    <xf numFmtId="0" fontId="1" fillId="0" borderId="0" xfId="1" applyBorder="1" applyAlignment="1">
      <alignment horizontal="left"/>
    </xf>
    <xf numFmtId="0" fontId="4" fillId="0" borderId="0" xfId="1" applyFont="1" applyAlignment="1">
      <alignment horizontal="left"/>
    </xf>
    <xf numFmtId="0" fontId="1" fillId="0" borderId="0" xfId="1" applyAlignment="1">
      <alignment horizontal="left"/>
    </xf>
    <xf numFmtId="0" fontId="11" fillId="0" borderId="0" xfId="1" applyFont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0" xfId="1" applyBorder="1" applyAlignment="1">
      <alignment horizontal="left" vertical="center"/>
    </xf>
    <xf numFmtId="164" fontId="3" fillId="0" borderId="0" xfId="1" applyNumberFormat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164" fontId="15" fillId="0" borderId="0" xfId="1" applyNumberFormat="1" applyFont="1" applyBorder="1" applyAlignment="1">
      <alignment horizontal="left" vertical="center"/>
    </xf>
    <xf numFmtId="0" fontId="15" fillId="0" borderId="0" xfId="1" applyFont="1" applyFill="1" applyBorder="1" applyAlignment="1">
      <alignment horizontal="left" vertical="center"/>
    </xf>
    <xf numFmtId="49" fontId="3" fillId="0" borderId="0" xfId="1" applyNumberFormat="1" applyFont="1" applyFill="1" applyBorder="1" applyAlignment="1">
      <alignment vertical="center"/>
    </xf>
    <xf numFmtId="49" fontId="12" fillId="0" borderId="0" xfId="1" applyNumberFormat="1" applyFont="1" applyFill="1" applyBorder="1" applyAlignment="1">
      <alignment horizontal="left" vertical="center"/>
    </xf>
    <xf numFmtId="0" fontId="3" fillId="0" borderId="8" xfId="1" applyFont="1" applyFill="1" applyBorder="1" applyAlignment="1">
      <alignment horizontal="center" vertical="center"/>
    </xf>
    <xf numFmtId="2" fontId="3" fillId="0" borderId="8" xfId="1" applyNumberFormat="1" applyFont="1" applyFill="1" applyBorder="1" applyAlignment="1">
      <alignment horizontal="center" vertical="center"/>
    </xf>
    <xf numFmtId="2" fontId="3" fillId="0" borderId="8" xfId="1" applyNumberFormat="1" applyFont="1" applyBorder="1" applyAlignment="1">
      <alignment horizontal="center" vertical="center"/>
    </xf>
    <xf numFmtId="1" fontId="5" fillId="0" borderId="12" xfId="1" applyNumberFormat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 wrapText="1"/>
    </xf>
    <xf numFmtId="2" fontId="5" fillId="2" borderId="12" xfId="1" applyNumberFormat="1" applyFont="1" applyFill="1" applyBorder="1" applyAlignment="1">
      <alignment horizontal="center" vertical="center"/>
    </xf>
    <xf numFmtId="164" fontId="6" fillId="2" borderId="10" xfId="1" applyNumberFormat="1" applyFont="1" applyFill="1" applyBorder="1" applyAlignment="1">
      <alignment horizontal="center" vertical="center"/>
    </xf>
    <xf numFmtId="164" fontId="5" fillId="2" borderId="10" xfId="1" applyNumberFormat="1" applyFont="1" applyFill="1" applyBorder="1" applyAlignment="1">
      <alignment horizontal="center" vertical="center"/>
    </xf>
    <xf numFmtId="0" fontId="1" fillId="2" borderId="0" xfId="1" applyFill="1"/>
    <xf numFmtId="164" fontId="5" fillId="2" borderId="8" xfId="1" applyNumberFormat="1" applyFont="1" applyFill="1" applyBorder="1" applyAlignment="1">
      <alignment horizontal="center" vertical="center"/>
    </xf>
    <xf numFmtId="49" fontId="3" fillId="0" borderId="8" xfId="1" applyNumberFormat="1" applyFont="1" applyFill="1" applyBorder="1" applyAlignment="1">
      <alignment horizontal="center" vertical="center"/>
    </xf>
    <xf numFmtId="2" fontId="5" fillId="0" borderId="12" xfId="1" applyNumberFormat="1" applyFont="1" applyFill="1" applyBorder="1" applyAlignment="1">
      <alignment horizontal="center" vertical="center"/>
    </xf>
    <xf numFmtId="2" fontId="5" fillId="0" borderId="10" xfId="1" applyNumberFormat="1" applyFont="1" applyFill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center" vertical="center"/>
    </xf>
    <xf numFmtId="2" fontId="2" fillId="0" borderId="0" xfId="1" applyNumberFormat="1" applyFont="1"/>
    <xf numFmtId="164" fontId="5" fillId="0" borderId="12" xfId="1" applyNumberFormat="1" applyFont="1" applyFill="1" applyBorder="1" applyAlignment="1">
      <alignment horizontal="center" vertical="center"/>
    </xf>
    <xf numFmtId="164" fontId="2" fillId="0" borderId="0" xfId="1" applyNumberFormat="1" applyFont="1"/>
    <xf numFmtId="2" fontId="3" fillId="0" borderId="6" xfId="1" applyNumberFormat="1" applyFont="1" applyFill="1" applyBorder="1" applyAlignment="1">
      <alignment horizontal="center" vertical="center" wrapText="1"/>
    </xf>
    <xf numFmtId="166" fontId="3" fillId="0" borderId="6" xfId="1" applyNumberFormat="1" applyFont="1" applyFill="1" applyBorder="1" applyAlignment="1">
      <alignment horizontal="center" vertical="center" wrapText="1"/>
    </xf>
    <xf numFmtId="165" fontId="3" fillId="0" borderId="18" xfId="1" applyNumberFormat="1" applyFont="1" applyFill="1" applyBorder="1" applyAlignment="1">
      <alignment horizontal="center" vertical="center"/>
    </xf>
    <xf numFmtId="0" fontId="23" fillId="0" borderId="0" xfId="1" applyFont="1" applyBorder="1" applyAlignment="1" applyProtection="1">
      <alignment vertical="top" wrapText="1"/>
      <protection locked="0"/>
    </xf>
    <xf numFmtId="2" fontId="21" fillId="0" borderId="10" xfId="1" applyNumberFormat="1" applyFont="1" applyBorder="1" applyAlignment="1" applyProtection="1">
      <alignment horizontal="center" vertical="center" wrapText="1"/>
      <protection locked="0"/>
    </xf>
    <xf numFmtId="2" fontId="21" fillId="0" borderId="22" xfId="1" applyNumberFormat="1" applyFont="1" applyBorder="1" applyAlignment="1" applyProtection="1">
      <alignment horizontal="center" vertical="center" wrapText="1"/>
      <protection locked="0"/>
    </xf>
    <xf numFmtId="2" fontId="21" fillId="0" borderId="6" xfId="1" applyNumberFormat="1" applyFont="1" applyBorder="1" applyAlignment="1" applyProtection="1">
      <alignment horizontal="center" vertical="center" wrapText="1"/>
      <protection locked="0"/>
    </xf>
    <xf numFmtId="164" fontId="21" fillId="0" borderId="6" xfId="1" applyNumberFormat="1" applyFont="1" applyBorder="1" applyAlignment="1" applyProtection="1">
      <alignment horizontal="center" vertical="center" wrapText="1"/>
      <protection locked="0"/>
    </xf>
    <xf numFmtId="0" fontId="21" fillId="0" borderId="6" xfId="1" applyFont="1" applyBorder="1" applyAlignment="1" applyProtection="1">
      <alignment horizontal="center" vertical="center" wrapText="1"/>
      <protection locked="0"/>
    </xf>
    <xf numFmtId="2" fontId="22" fillId="0" borderId="0" xfId="1" applyNumberFormat="1" applyFont="1" applyBorder="1" applyAlignment="1" applyProtection="1">
      <alignment vertical="center"/>
      <protection locked="0" hidden="1"/>
    </xf>
    <xf numFmtId="0" fontId="24" fillId="0" borderId="0" xfId="1" applyFont="1" applyBorder="1" applyAlignment="1" applyProtection="1">
      <alignment vertical="center"/>
      <protection locked="0"/>
    </xf>
    <xf numFmtId="0" fontId="21" fillId="0" borderId="0" xfId="1" applyFont="1" applyBorder="1" applyAlignment="1" applyProtection="1">
      <alignment horizontal="right"/>
      <protection locked="0"/>
    </xf>
    <xf numFmtId="0" fontId="27" fillId="0" borderId="24" xfId="1" applyFont="1" applyBorder="1" applyAlignment="1" applyProtection="1">
      <alignment horizontal="left"/>
      <protection locked="0"/>
    </xf>
    <xf numFmtId="0" fontId="21" fillId="0" borderId="24" xfId="1" applyFont="1" applyBorder="1" applyAlignment="1" applyProtection="1">
      <protection locked="0"/>
    </xf>
    <xf numFmtId="0" fontId="28" fillId="0" borderId="24" xfId="1" applyFont="1" applyBorder="1" applyAlignment="1" applyProtection="1">
      <alignment horizontal="center"/>
      <protection locked="0"/>
    </xf>
    <xf numFmtId="0" fontId="3" fillId="0" borderId="8" xfId="1" applyNumberFormat="1" applyFont="1" applyFill="1" applyBorder="1" applyAlignment="1">
      <alignment horizontal="center" vertical="center"/>
    </xf>
    <xf numFmtId="49" fontId="3" fillId="0" borderId="11" xfId="1" applyNumberFormat="1" applyFont="1" applyFill="1" applyBorder="1" applyAlignment="1">
      <alignment horizontal="center" vertical="center"/>
    </xf>
    <xf numFmtId="49" fontId="1" fillId="0" borderId="1" xfId="1" applyNumberFormat="1" applyBorder="1"/>
    <xf numFmtId="0" fontId="3" fillId="0" borderId="12" xfId="1" applyNumberFormat="1" applyFont="1" applyFill="1" applyBorder="1" applyAlignment="1">
      <alignment horizontal="center" vertical="center"/>
    </xf>
    <xf numFmtId="0" fontId="3" fillId="0" borderId="10" xfId="1" applyNumberFormat="1" applyFont="1" applyFill="1" applyBorder="1" applyAlignment="1">
      <alignment horizontal="center" vertical="center"/>
    </xf>
    <xf numFmtId="0" fontId="1" fillId="0" borderId="0" xfId="1" applyNumberFormat="1"/>
    <xf numFmtId="2" fontId="21" fillId="0" borderId="12" xfId="1" applyNumberFormat="1" applyFont="1" applyBorder="1" applyAlignment="1" applyProtection="1">
      <alignment horizontal="center" vertical="center" wrapText="1"/>
      <protection locked="0"/>
    </xf>
    <xf numFmtId="2" fontId="21" fillId="0" borderId="13" xfId="1" applyNumberFormat="1" applyFont="1" applyBorder="1" applyAlignment="1" applyProtection="1">
      <alignment horizontal="center" vertical="center" wrapText="1"/>
      <protection locked="0"/>
    </xf>
    <xf numFmtId="164" fontId="21" fillId="0" borderId="13" xfId="1" applyNumberFormat="1" applyFont="1" applyBorder="1" applyAlignment="1" applyProtection="1">
      <alignment horizontal="center" vertical="center" wrapText="1"/>
      <protection locked="0"/>
    </xf>
    <xf numFmtId="0" fontId="30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31" fillId="0" borderId="0" xfId="2" applyAlignment="1">
      <alignment horizontal="center" vertical="center" wrapText="1"/>
    </xf>
    <xf numFmtId="165" fontId="17" fillId="0" borderId="23" xfId="1" applyNumberFormat="1" applyFont="1" applyFill="1" applyBorder="1" applyAlignment="1">
      <alignment horizontal="right" vertical="center"/>
    </xf>
    <xf numFmtId="0" fontId="1" fillId="0" borderId="0" xfId="1" applyBorder="1" applyAlignment="1">
      <alignment horizontal="right"/>
    </xf>
    <xf numFmtId="0" fontId="21" fillId="0" borderId="0" xfId="1" applyFont="1" applyBorder="1" applyAlignment="1" applyProtection="1">
      <alignment horizontal="left" wrapText="1"/>
      <protection locked="0"/>
    </xf>
    <xf numFmtId="165" fontId="1" fillId="0" borderId="18" xfId="1" applyNumberFormat="1" applyBorder="1"/>
    <xf numFmtId="0" fontId="19" fillId="0" borderId="0" xfId="1" applyFont="1" applyBorder="1" applyAlignment="1" applyProtection="1">
      <alignment vertical="center" wrapText="1"/>
      <protection locked="0"/>
    </xf>
    <xf numFmtId="0" fontId="19" fillId="0" borderId="0" xfId="1" applyFont="1" applyBorder="1" applyAlignment="1" applyProtection="1">
      <alignment vertical="top" wrapText="1"/>
      <protection locked="0"/>
    </xf>
    <xf numFmtId="0" fontId="29" fillId="0" borderId="0" xfId="1" applyFont="1" applyProtection="1">
      <protection locked="0"/>
    </xf>
    <xf numFmtId="0" fontId="19" fillId="0" borderId="20" xfId="1" applyFont="1" applyBorder="1" applyAlignment="1" applyProtection="1">
      <alignment vertical="top" wrapText="1"/>
      <protection locked="0"/>
    </xf>
    <xf numFmtId="0" fontId="19" fillId="0" borderId="21" xfId="1" applyFont="1" applyBorder="1" applyProtection="1">
      <protection locked="0"/>
    </xf>
    <xf numFmtId="0" fontId="19" fillId="0" borderId="0" xfId="1" applyFont="1" applyProtection="1">
      <protection locked="0"/>
    </xf>
    <xf numFmtId="0" fontId="19" fillId="0" borderId="0" xfId="1" applyFont="1" applyBorder="1" applyAlignment="1" applyProtection="1">
      <alignment horizontal="center" vertical="top" wrapText="1"/>
      <protection locked="0"/>
    </xf>
    <xf numFmtId="0" fontId="21" fillId="0" borderId="0" xfId="1" applyFont="1" applyAlignment="1" applyProtection="1">
      <alignment vertical="top"/>
      <protection locked="0"/>
    </xf>
    <xf numFmtId="0" fontId="22" fillId="0" borderId="0" xfId="1" applyFont="1" applyAlignment="1" applyProtection="1">
      <alignment horizontal="left" vertical="top"/>
      <protection locked="0"/>
    </xf>
    <xf numFmtId="0" fontId="9" fillId="0" borderId="0" xfId="1" applyFont="1" applyAlignment="1" applyProtection="1">
      <alignment vertical="top"/>
      <protection locked="0"/>
    </xf>
    <xf numFmtId="0" fontId="23" fillId="0" borderId="0" xfId="1" applyFont="1" applyBorder="1" applyAlignment="1" applyProtection="1">
      <alignment vertical="center"/>
      <protection locked="0"/>
    </xf>
    <xf numFmtId="0" fontId="9" fillId="0" borderId="0" xfId="1" applyFont="1" applyBorder="1" applyProtection="1">
      <protection locked="0"/>
    </xf>
    <xf numFmtId="0" fontId="23" fillId="0" borderId="0" xfId="1" applyFont="1" applyAlignment="1" applyProtection="1">
      <alignment vertical="center"/>
      <protection locked="0"/>
    </xf>
    <xf numFmtId="0" fontId="22" fillId="0" borderId="0" xfId="1" applyFont="1" applyAlignment="1" applyProtection="1">
      <alignment vertical="center"/>
      <protection locked="0" hidden="1"/>
    </xf>
    <xf numFmtId="0" fontId="22" fillId="0" borderId="0" xfId="1" applyFont="1" applyBorder="1" applyAlignment="1" applyProtection="1">
      <alignment vertical="center"/>
      <protection locked="0"/>
    </xf>
    <xf numFmtId="0" fontId="9" fillId="0" borderId="0" xfId="1" applyFont="1" applyAlignment="1" applyProtection="1">
      <alignment vertical="top" wrapText="1"/>
      <protection locked="0"/>
    </xf>
    <xf numFmtId="0" fontId="18" fillId="0" borderId="0" xfId="1" applyFont="1" applyProtection="1">
      <protection locked="0"/>
    </xf>
    <xf numFmtId="0" fontId="23" fillId="0" borderId="0" xfId="1" applyFont="1" applyBorder="1" applyProtection="1">
      <protection locked="0"/>
    </xf>
    <xf numFmtId="0" fontId="18" fillId="0" borderId="0" xfId="1" applyFont="1" applyBorder="1" applyProtection="1">
      <protection locked="0"/>
    </xf>
    <xf numFmtId="0" fontId="23" fillId="0" borderId="17" xfId="1" applyFont="1" applyBorder="1" applyAlignment="1" applyProtection="1">
      <alignment horizontal="center" vertical="center" wrapText="1"/>
      <protection locked="0"/>
    </xf>
    <xf numFmtId="0" fontId="23" fillId="0" borderId="13" xfId="1" applyFont="1" applyBorder="1" applyAlignment="1" applyProtection="1">
      <alignment horizontal="center" vertical="center" wrapText="1"/>
      <protection locked="0"/>
    </xf>
    <xf numFmtId="0" fontId="21" fillId="0" borderId="11" xfId="1" applyFont="1" applyBorder="1" applyAlignment="1" applyProtection="1">
      <alignment horizontal="center" vertical="center" wrapText="1"/>
      <protection locked="0"/>
    </xf>
    <xf numFmtId="0" fontId="21" fillId="0" borderId="12" xfId="1" applyFont="1" applyBorder="1" applyAlignment="1" applyProtection="1">
      <alignment horizontal="center" vertical="center" wrapText="1"/>
      <protection locked="0"/>
    </xf>
    <xf numFmtId="0" fontId="21" fillId="0" borderId="4" xfId="1" applyFont="1" applyBorder="1" applyAlignment="1" applyProtection="1">
      <alignment horizontal="center" vertical="center" wrapText="1"/>
      <protection locked="0"/>
    </xf>
    <xf numFmtId="0" fontId="21" fillId="0" borderId="9" xfId="1" applyFont="1" applyBorder="1" applyAlignment="1" applyProtection="1">
      <alignment horizontal="center" vertical="center" wrapText="1"/>
      <protection locked="0"/>
    </xf>
    <xf numFmtId="0" fontId="29" fillId="0" borderId="0" xfId="1" applyFont="1" applyAlignment="1" applyProtection="1">
      <alignment vertical="center"/>
      <protection locked="0"/>
    </xf>
    <xf numFmtId="0" fontId="21" fillId="0" borderId="0" xfId="1" applyFont="1" applyBorder="1" applyAlignment="1" applyProtection="1">
      <alignment horizontal="center" wrapText="1"/>
      <protection locked="0"/>
    </xf>
    <xf numFmtId="0" fontId="21" fillId="0" borderId="0" xfId="1" applyFont="1" applyAlignment="1" applyProtection="1">
      <protection locked="0"/>
    </xf>
    <xf numFmtId="0" fontId="26" fillId="0" borderId="0" xfId="1" applyFont="1" applyAlignment="1" applyProtection="1">
      <alignment horizontal="center" vertical="top"/>
      <protection locked="0"/>
    </xf>
    <xf numFmtId="0" fontId="26" fillId="0" borderId="0" xfId="1" applyFont="1" applyAlignment="1" applyProtection="1">
      <alignment horizontal="center" vertical="center"/>
      <protection locked="0"/>
    </xf>
    <xf numFmtId="0" fontId="19" fillId="0" borderId="0" xfId="1" applyFont="1" applyBorder="1" applyAlignment="1" applyProtection="1">
      <alignment horizontal="center" vertical="top" wrapText="1"/>
      <protection locked="0"/>
    </xf>
    <xf numFmtId="0" fontId="21" fillId="0" borderId="0" xfId="1" applyFont="1" applyBorder="1" applyAlignment="1" applyProtection="1">
      <alignment horizontal="center" wrapText="1"/>
      <protection locked="0"/>
    </xf>
    <xf numFmtId="0" fontId="21" fillId="0" borderId="0" xfId="1" applyFont="1" applyAlignment="1" applyProtection="1">
      <alignment horizontal="right" vertical="top"/>
      <protection locked="0"/>
    </xf>
    <xf numFmtId="2" fontId="21" fillId="4" borderId="22" xfId="1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1" applyFont="1" applyAlignment="1" applyProtection="1">
      <alignment horizontal="right" vertical="top"/>
      <protection locked="0"/>
    </xf>
    <xf numFmtId="164" fontId="3" fillId="3" borderId="14" xfId="1" applyNumberFormat="1" applyFont="1" applyFill="1" applyBorder="1" applyAlignment="1">
      <alignment vertical="center" wrapText="1"/>
    </xf>
    <xf numFmtId="164" fontId="3" fillId="3" borderId="16" xfId="1" applyNumberFormat="1" applyFont="1" applyFill="1" applyBorder="1" applyAlignment="1">
      <alignment vertical="center" wrapText="1"/>
    </xf>
    <xf numFmtId="164" fontId="3" fillId="3" borderId="15" xfId="1" applyNumberFormat="1" applyFont="1" applyFill="1" applyBorder="1" applyAlignment="1">
      <alignment vertical="center" wrapText="1"/>
    </xf>
    <xf numFmtId="2" fontId="5" fillId="0" borderId="17" xfId="1" applyNumberFormat="1" applyFont="1" applyFill="1" applyBorder="1" applyAlignment="1">
      <alignment horizontal="center" vertical="center" textRotation="90" wrapText="1"/>
    </xf>
    <xf numFmtId="2" fontId="5" fillId="0" borderId="13" xfId="1" applyNumberFormat="1" applyFont="1" applyFill="1" applyBorder="1" applyAlignment="1">
      <alignment horizontal="center" vertical="center" textRotation="90" wrapText="1"/>
    </xf>
    <xf numFmtId="0" fontId="16" fillId="2" borderId="14" xfId="1" applyFont="1" applyFill="1" applyBorder="1" applyAlignment="1">
      <alignment horizontal="center" vertical="center" wrapText="1"/>
    </xf>
    <xf numFmtId="0" fontId="16" fillId="2" borderId="16" xfId="1" applyFont="1" applyFill="1" applyBorder="1" applyAlignment="1">
      <alignment horizontal="center" vertical="center" wrapText="1"/>
    </xf>
    <xf numFmtId="0" fontId="16" fillId="2" borderId="15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textRotation="90" wrapText="1"/>
    </xf>
    <xf numFmtId="0" fontId="5" fillId="0" borderId="13" xfId="1" applyFont="1" applyFill="1" applyBorder="1" applyAlignment="1">
      <alignment horizontal="center" vertical="center" textRotation="90" wrapText="1"/>
    </xf>
    <xf numFmtId="164" fontId="5" fillId="0" borderId="17" xfId="1" applyNumberFormat="1" applyFont="1" applyFill="1" applyBorder="1" applyAlignment="1">
      <alignment horizontal="center" vertical="center" textRotation="90" wrapText="1"/>
    </xf>
    <xf numFmtId="164" fontId="5" fillId="0" borderId="13" xfId="1" applyNumberFormat="1" applyFont="1" applyFill="1" applyBorder="1" applyAlignment="1">
      <alignment horizontal="center" vertical="center" textRotation="90" wrapText="1"/>
    </xf>
    <xf numFmtId="0" fontId="3" fillId="0" borderId="17" xfId="1" applyFont="1" applyFill="1" applyBorder="1" applyAlignment="1">
      <alignment horizontal="center" vertical="center" textRotation="90" wrapText="1"/>
    </xf>
    <xf numFmtId="0" fontId="3" fillId="0" borderId="13" xfId="1" applyFont="1" applyFill="1" applyBorder="1" applyAlignment="1">
      <alignment horizontal="center" vertical="center" textRotation="90" wrapText="1"/>
    </xf>
    <xf numFmtId="165" fontId="5" fillId="0" borderId="17" xfId="1" applyNumberFormat="1" applyFont="1" applyFill="1" applyBorder="1" applyAlignment="1">
      <alignment horizontal="center" vertical="center" textRotation="90" wrapText="1"/>
    </xf>
    <xf numFmtId="165" fontId="5" fillId="0" borderId="13" xfId="1" applyNumberFormat="1" applyFont="1" applyFill="1" applyBorder="1" applyAlignment="1">
      <alignment horizontal="center" vertical="center" textRotation="90" wrapText="1"/>
    </xf>
    <xf numFmtId="0" fontId="5" fillId="0" borderId="17" xfId="1" applyNumberFormat="1" applyFont="1" applyFill="1" applyBorder="1" applyAlignment="1">
      <alignment horizontal="center" vertical="center" textRotation="90" wrapText="1"/>
    </xf>
    <xf numFmtId="0" fontId="5" fillId="0" borderId="13" xfId="1" applyNumberFormat="1" applyFont="1" applyFill="1" applyBorder="1" applyAlignment="1">
      <alignment horizontal="center" vertical="center" textRotation="90" wrapText="1"/>
    </xf>
    <xf numFmtId="49" fontId="5" fillId="0" borderId="17" xfId="1" applyNumberFormat="1" applyFont="1" applyFill="1" applyBorder="1" applyAlignment="1">
      <alignment horizontal="center" vertical="center" textRotation="90" wrapText="1"/>
    </xf>
    <xf numFmtId="49" fontId="5" fillId="0" borderId="13" xfId="1" applyNumberFormat="1" applyFont="1" applyFill="1" applyBorder="1" applyAlignment="1">
      <alignment horizontal="center" vertical="center" textRotation="90" wrapText="1"/>
    </xf>
    <xf numFmtId="0" fontId="19" fillId="0" borderId="0" xfId="1" applyFont="1" applyBorder="1" applyAlignment="1" applyProtection="1">
      <alignment horizontal="center" vertical="top" wrapText="1"/>
      <protection locked="0"/>
    </xf>
    <xf numFmtId="0" fontId="19" fillId="0" borderId="20" xfId="1" applyFont="1" applyBorder="1" applyAlignment="1" applyProtection="1">
      <alignment horizontal="center" vertical="top" wrapText="1"/>
      <protection locked="0"/>
    </xf>
    <xf numFmtId="0" fontId="20" fillId="0" borderId="0" xfId="1" applyFont="1" applyBorder="1" applyAlignment="1" applyProtection="1">
      <alignment horizontal="center"/>
      <protection locked="0"/>
    </xf>
    <xf numFmtId="0" fontId="19" fillId="0" borderId="0" xfId="1" applyFont="1" applyAlignment="1" applyProtection="1">
      <alignment horizontal="center"/>
      <protection locked="0"/>
    </xf>
    <xf numFmtId="0" fontId="23" fillId="0" borderId="0" xfId="1" applyFont="1" applyBorder="1" applyAlignment="1" applyProtection="1">
      <alignment horizontal="left" vertical="center" wrapText="1"/>
      <protection locked="0"/>
    </xf>
    <xf numFmtId="0" fontId="22" fillId="0" borderId="0" xfId="1" applyFont="1" applyBorder="1" applyAlignment="1" applyProtection="1">
      <alignment horizontal="left" vertical="center" wrapText="1"/>
      <protection locked="0" hidden="1"/>
    </xf>
    <xf numFmtId="0" fontId="22" fillId="0" borderId="0" xfId="1" applyFont="1" applyBorder="1" applyAlignment="1" applyProtection="1">
      <alignment horizontal="left" vertical="center"/>
      <protection locked="0"/>
    </xf>
    <xf numFmtId="0" fontId="23" fillId="0" borderId="0" xfId="1" applyFont="1" applyBorder="1" applyAlignment="1" applyProtection="1">
      <alignment horizontal="left" vertical="top" wrapText="1"/>
      <protection locked="0"/>
    </xf>
    <xf numFmtId="0" fontId="23" fillId="0" borderId="0" xfId="1" applyFont="1" applyAlignment="1" applyProtection="1">
      <alignment horizontal="left" vertical="top" wrapText="1"/>
      <protection locked="0"/>
    </xf>
    <xf numFmtId="0" fontId="23" fillId="0" borderId="6" xfId="1" applyFont="1" applyBorder="1" applyAlignment="1" applyProtection="1">
      <alignment horizontal="center" vertical="center" wrapText="1"/>
      <protection locked="0"/>
    </xf>
    <xf numFmtId="0" fontId="23" fillId="0" borderId="14" xfId="1" applyFont="1" applyBorder="1" applyAlignment="1" applyProtection="1">
      <alignment horizontal="center" vertical="center" wrapText="1"/>
      <protection locked="0"/>
    </xf>
    <xf numFmtId="0" fontId="23" fillId="0" borderId="15" xfId="1" applyFont="1" applyBorder="1" applyAlignment="1" applyProtection="1">
      <alignment horizontal="center" vertical="center" wrapText="1"/>
      <protection locked="0"/>
    </xf>
    <xf numFmtId="0" fontId="21" fillId="0" borderId="7" xfId="1" applyFont="1" applyBorder="1" applyAlignment="1" applyProtection="1">
      <alignment horizontal="left" vertical="center" wrapText="1"/>
      <protection locked="0"/>
    </xf>
    <xf numFmtId="0" fontId="21" fillId="0" borderId="4" xfId="1" applyFont="1" applyBorder="1" applyAlignment="1" applyProtection="1">
      <alignment horizontal="right" vertical="top" wrapText="1"/>
      <protection locked="0"/>
    </xf>
    <xf numFmtId="0" fontId="21" fillId="0" borderId="3" xfId="1" applyFont="1" applyBorder="1" applyAlignment="1" applyProtection="1">
      <alignment horizontal="right" vertical="top" wrapText="1"/>
      <protection locked="0"/>
    </xf>
    <xf numFmtId="0" fontId="21" fillId="0" borderId="2" xfId="1" applyFont="1" applyBorder="1" applyAlignment="1" applyProtection="1">
      <alignment horizontal="right" vertical="top" wrapText="1"/>
      <protection locked="0"/>
    </xf>
    <xf numFmtId="0" fontId="21" fillId="0" borderId="6" xfId="1" applyFont="1" applyBorder="1" applyAlignment="1" applyProtection="1">
      <alignment horizontal="left" vertical="center" wrapText="1"/>
      <protection locked="0"/>
    </xf>
    <xf numFmtId="0" fontId="21" fillId="0" borderId="14" xfId="1" applyFont="1" applyBorder="1" applyAlignment="1" applyProtection="1">
      <alignment horizontal="left" vertical="center" wrapText="1"/>
      <protection locked="0"/>
    </xf>
    <xf numFmtId="0" fontId="21" fillId="0" borderId="16" xfId="1" applyFont="1" applyBorder="1" applyAlignment="1" applyProtection="1">
      <alignment horizontal="left" vertical="center" wrapText="1"/>
      <protection locked="0"/>
    </xf>
    <xf numFmtId="0" fontId="21" fillId="0" borderId="15" xfId="1" applyFont="1" applyBorder="1" applyAlignment="1" applyProtection="1">
      <alignment horizontal="left" vertical="center" wrapText="1"/>
      <protection locked="0"/>
    </xf>
    <xf numFmtId="0" fontId="21" fillId="0" borderId="6" xfId="1" applyFont="1" applyBorder="1" applyAlignment="1" applyProtection="1">
      <alignment horizontal="left" wrapText="1"/>
      <protection locked="0"/>
    </xf>
    <xf numFmtId="0" fontId="19" fillId="0" borderId="5" xfId="1" applyFont="1" applyBorder="1" applyAlignment="1" applyProtection="1">
      <alignment horizontal="right" vertical="center" wrapText="1"/>
      <protection locked="0"/>
    </xf>
    <xf numFmtId="167" fontId="25" fillId="4" borderId="5" xfId="1" applyNumberFormat="1" applyFont="1" applyFill="1" applyBorder="1" applyAlignment="1" applyProtection="1">
      <alignment horizontal="left" vertical="center" wrapText="1"/>
      <protection locked="0"/>
    </xf>
    <xf numFmtId="0" fontId="21" fillId="0" borderId="0" xfId="1" applyFont="1" applyBorder="1" applyAlignment="1" applyProtection="1">
      <alignment horizontal="left" vertical="center" wrapText="1"/>
      <protection locked="0"/>
    </xf>
    <xf numFmtId="0" fontId="21" fillId="0" borderId="0" xfId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167" fontId="25" fillId="4" borderId="5" xfId="1" applyNumberFormat="1" applyFont="1" applyFill="1" applyBorder="1" applyAlignment="1" applyProtection="1">
      <alignment vertical="center" wrapText="1"/>
      <protection locked="0"/>
    </xf>
    <xf numFmtId="2" fontId="22" fillId="4" borderId="0" xfId="1" applyNumberFormat="1" applyFont="1" applyFill="1" applyBorder="1" applyAlignment="1" applyProtection="1">
      <alignment vertical="top" wrapText="1"/>
    </xf>
    <xf numFmtId="1" fontId="3" fillId="0" borderId="11" xfId="1" applyNumberFormat="1" applyFont="1" applyFill="1" applyBorder="1" applyAlignment="1">
      <alignment horizontal="center" vertical="center"/>
    </xf>
    <xf numFmtId="49" fontId="25" fillId="4" borderId="5" xfId="1" applyNumberFormat="1" applyFont="1" applyFill="1" applyBorder="1" applyAlignment="1" applyProtection="1">
      <alignment vertical="center" wrapText="1"/>
      <protection locked="0"/>
    </xf>
    <xf numFmtId="1" fontId="22" fillId="4" borderId="0" xfId="1" applyNumberFormat="1" applyFont="1" applyFill="1" applyBorder="1" applyAlignment="1" applyProtection="1">
      <alignment vertical="top" wrapText="1"/>
    </xf>
  </cellXfs>
  <cellStyles count="3">
    <cellStyle name="Гиперссылка" xfId="2" builtinId="8"/>
    <cellStyle name="Обычный" xfId="0" builtinId="0"/>
    <cellStyle name="Обычный 2" xfId="1"/>
  </cellStyles>
  <dxfs count="37">
    <dxf>
      <font>
        <b val="0"/>
        <i val="0"/>
        <strike/>
      </font>
      <fill>
        <patternFill patternType="darkGrid">
          <fgColor rgb="FFFF0000"/>
          <bgColor auto="1"/>
        </patternFill>
      </fill>
    </dxf>
    <dxf>
      <font>
        <b val="0"/>
        <i val="0"/>
        <strike/>
      </font>
      <fill>
        <patternFill patternType="darkGrid">
          <fgColor rgb="FFFF0000"/>
          <bgColor auto="1"/>
        </patternFill>
      </fill>
    </dxf>
    <dxf>
      <font>
        <b val="0"/>
        <i val="0"/>
        <strike/>
      </font>
      <fill>
        <patternFill patternType="darkGrid">
          <fgColor rgb="FFFF0000"/>
          <bgColor auto="1"/>
        </patternFill>
      </fill>
    </dxf>
    <dxf>
      <font>
        <b val="0"/>
        <i val="0"/>
        <strike/>
      </font>
      <fill>
        <patternFill patternType="darkGrid">
          <fgColor rgb="FFFF0000"/>
          <bgColor auto="1"/>
        </patternFill>
      </fill>
    </dxf>
    <dxf>
      <font>
        <b/>
        <i val="0"/>
        <strike val="0"/>
      </font>
      <fill>
        <gradientFill degree="90">
          <stop position="0">
            <color rgb="FFFFFFFF"/>
          </stop>
          <stop position="0.5">
            <color rgb="FFFFFF00"/>
          </stop>
          <stop position="1">
            <color rgb="FFFFFFFF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theme="5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theme="5"/>
      </font>
    </dxf>
    <dxf>
      <font>
        <b/>
        <i val="0"/>
        <strike val="0"/>
      </font>
      <fill>
        <gradientFill degree="90">
          <stop position="0">
            <color rgb="FFFFFFFF"/>
          </stop>
          <stop position="0.5">
            <color rgb="FFFFFF00"/>
          </stop>
          <stop position="1">
            <color rgb="FFFFFFFF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theme="5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theme="5"/>
      </font>
    </dxf>
    <dxf>
      <font>
        <b/>
        <i val="0"/>
        <strike val="0"/>
      </font>
      <fill>
        <gradientFill degree="90">
          <stop position="0">
            <color rgb="FFFFFFFF"/>
          </stop>
          <stop position="0.5">
            <color rgb="FFFFFF00"/>
          </stop>
          <stop position="1">
            <color rgb="FFFFFFFF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43543</xdr:rowOff>
    </xdr:from>
    <xdr:to>
      <xdr:col>6</xdr:col>
      <xdr:colOff>130629</xdr:colOff>
      <xdr:row>14</xdr:row>
      <xdr:rowOff>206828</xdr:rowOff>
    </xdr:to>
    <xdr:cxnSp macro="">
      <xdr:nvCxnSpPr>
        <xdr:cNvPr id="18" name="Прямая со стрелкой 17"/>
        <xdr:cNvCxnSpPr/>
      </xdr:nvCxnSpPr>
      <xdr:spPr>
        <a:xfrm flipH="1">
          <a:off x="3200400" y="2939143"/>
          <a:ext cx="4724400" cy="120831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446315</xdr:colOff>
      <xdr:row>8</xdr:row>
      <xdr:rowOff>185057</xdr:rowOff>
    </xdr:from>
    <xdr:to>
      <xdr:col>6</xdr:col>
      <xdr:colOff>97972</xdr:colOff>
      <xdr:row>9</xdr:row>
      <xdr:rowOff>446315</xdr:rowOff>
    </xdr:to>
    <xdr:cxnSp macro="">
      <xdr:nvCxnSpPr>
        <xdr:cNvPr id="29" name="Прямая со стрелкой 28"/>
        <xdr:cNvCxnSpPr/>
      </xdr:nvCxnSpPr>
      <xdr:spPr>
        <a:xfrm flipH="1">
          <a:off x="4735286" y="1763486"/>
          <a:ext cx="3156857" cy="4572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kodeks://link/d?nd=1200113448&amp;prevdoc=1200113467&amp;point=mark=000000000000000000000000000000000000000000000000007D20K3" TargetMode="External"/><Relationship Id="rId3" Type="http://schemas.openxmlformats.org/officeDocument/2006/relationships/hyperlink" Target="kodeks://link/d?nd=1200113470&amp;prevdoc=1200113467&amp;point=mark=000000000000000000000000000000000000000000000000007D20K3" TargetMode="External"/><Relationship Id="rId7" Type="http://schemas.openxmlformats.org/officeDocument/2006/relationships/hyperlink" Target="kodeks://link/d?nd=1200113450&amp;prevdoc=1200113467&amp;point=mark=000000000000000000000000000000000000000000000000007D20K3" TargetMode="External"/><Relationship Id="rId2" Type="http://schemas.openxmlformats.org/officeDocument/2006/relationships/hyperlink" Target="kodeks://link/d?nd=1200113454&amp;prevdoc=1200113467&amp;point=mark=000000000000000000000000000000000000000000000000007D20K3" TargetMode="External"/><Relationship Id="rId1" Type="http://schemas.openxmlformats.org/officeDocument/2006/relationships/printerSettings" Target="../printerSettings/printerSettings7.bin"/><Relationship Id="rId6" Type="http://schemas.openxmlformats.org/officeDocument/2006/relationships/hyperlink" Target="kodeks://link/d?nd=1200113471&amp;prevdoc=1200113467&amp;point=mark=000000000000000000000000000000000000000000000000007D20K3" TargetMode="External"/><Relationship Id="rId5" Type="http://schemas.openxmlformats.org/officeDocument/2006/relationships/hyperlink" Target="kodeks://link/d?nd=1200113468&amp;prevdoc=1200113467&amp;point=mark=000000000000000000000000000000000000000000000000007D20K3" TargetMode="External"/><Relationship Id="rId10" Type="http://schemas.openxmlformats.org/officeDocument/2006/relationships/printerSettings" Target="../printerSettings/printerSettings8.bin"/><Relationship Id="rId4" Type="http://schemas.openxmlformats.org/officeDocument/2006/relationships/hyperlink" Target="kodeks://link/d?nd=1200113424&amp;prevdoc=1200113467&amp;point=mark=000000000000000000000000000000000000000000000000007D20K3" TargetMode="External"/><Relationship Id="rId9" Type="http://schemas.openxmlformats.org/officeDocument/2006/relationships/hyperlink" Target="kodeks://link/d?nd=1200113425&amp;prevdoc=1200113467&amp;point=mark=000000000000000000000000000000000000000000000000007D20K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AP112"/>
  <sheetViews>
    <sheetView view="pageBreakPreview" zoomScale="130" zoomScaleNormal="100" zoomScaleSheetLayoutView="130" workbookViewId="0">
      <pane xSplit="2" ySplit="2" topLeftCell="C83" activePane="bottomRight" state="frozen"/>
      <selection pane="topRight" activeCell="C1" sqref="C1"/>
      <selection pane="bottomLeft" activeCell="A3" sqref="A3"/>
      <selection pane="bottomRight" activeCell="E95" sqref="E95"/>
    </sheetView>
  </sheetViews>
  <sheetFormatPr defaultColWidth="3.28515625" defaultRowHeight="13.2" outlineLevelCol="1" x14ac:dyDescent="0.25"/>
  <cols>
    <col min="1" max="1" width="4" style="77" customWidth="1"/>
    <col min="2" max="2" width="5.0703125" style="92" customWidth="1"/>
    <col min="3" max="3" width="5.35546875" style="5" customWidth="1"/>
    <col min="4" max="4" width="5.640625" style="90" customWidth="1"/>
    <col min="5" max="5" width="3.2109375" style="80" customWidth="1"/>
    <col min="6" max="6" width="3.5703125" style="1" customWidth="1"/>
    <col min="7" max="7" width="3.42578125" style="1" customWidth="1"/>
    <col min="8" max="11" width="3.42578125" style="1" hidden="1" customWidth="1"/>
    <col min="12" max="13" width="4" style="1" hidden="1" customWidth="1"/>
    <col min="14" max="15" width="3.42578125" style="1" hidden="1" customWidth="1"/>
    <col min="16" max="16" width="2.92578125" style="57" customWidth="1"/>
    <col min="17" max="17" width="3.42578125" style="57" customWidth="1"/>
    <col min="18" max="18" width="2.78515625" style="4" customWidth="1"/>
    <col min="19" max="22" width="3.42578125" style="51" hidden="1" customWidth="1" outlineLevel="1"/>
    <col min="23" max="23" width="2.7109375" style="59" customWidth="1" collapsed="1"/>
    <col min="24" max="24" width="2.640625" style="1" customWidth="1"/>
    <col min="25" max="36" width="3.42578125" style="1" hidden="1" customWidth="1"/>
    <col min="37" max="37" width="3.42578125" style="1" customWidth="1"/>
    <col min="38" max="38" width="3.42578125" style="2" customWidth="1"/>
    <col min="39" max="41" width="3.42578125" style="3" customWidth="1"/>
    <col min="42" max="42" width="3.42578125" style="2" customWidth="1"/>
    <col min="43" max="16384" width="3.28515625" style="1"/>
  </cols>
  <sheetData>
    <row r="1" spans="1:42" ht="31.2" customHeight="1" x14ac:dyDescent="0.25">
      <c r="A1" s="148" t="s">
        <v>9</v>
      </c>
      <c r="B1" s="144" t="s">
        <v>151</v>
      </c>
      <c r="C1" s="131" t="s">
        <v>11</v>
      </c>
      <c r="D1" s="131" t="s">
        <v>41</v>
      </c>
      <c r="E1" s="146" t="s">
        <v>10</v>
      </c>
      <c r="F1" s="131" t="s">
        <v>8</v>
      </c>
      <c r="G1" s="131" t="s">
        <v>7</v>
      </c>
      <c r="H1" s="136" t="s">
        <v>46</v>
      </c>
      <c r="I1" s="137"/>
      <c r="J1" s="136" t="s">
        <v>47</v>
      </c>
      <c r="K1" s="137"/>
      <c r="L1" s="136" t="s">
        <v>48</v>
      </c>
      <c r="M1" s="137"/>
      <c r="N1" s="136" t="s">
        <v>49</v>
      </c>
      <c r="O1" s="137"/>
      <c r="P1" s="131" t="s">
        <v>6</v>
      </c>
      <c r="Q1" s="131" t="s">
        <v>5</v>
      </c>
      <c r="R1" s="138" t="s">
        <v>4</v>
      </c>
      <c r="S1" s="136" t="s">
        <v>29</v>
      </c>
      <c r="T1" s="137"/>
      <c r="U1" s="136" t="s">
        <v>30</v>
      </c>
      <c r="V1" s="137"/>
      <c r="W1" s="140" t="s">
        <v>3</v>
      </c>
      <c r="X1" s="142" t="s">
        <v>37</v>
      </c>
      <c r="Y1" s="133" t="s">
        <v>33</v>
      </c>
      <c r="Z1" s="134"/>
      <c r="AA1" s="135"/>
      <c r="AB1" s="133" t="s">
        <v>34</v>
      </c>
      <c r="AC1" s="134"/>
      <c r="AD1" s="135"/>
      <c r="AE1" s="133" t="s">
        <v>35</v>
      </c>
      <c r="AF1" s="134"/>
      <c r="AG1" s="135"/>
      <c r="AH1" s="133" t="s">
        <v>36</v>
      </c>
      <c r="AI1" s="134"/>
      <c r="AJ1" s="135"/>
      <c r="AK1" s="142" t="s">
        <v>2</v>
      </c>
      <c r="AL1" s="128"/>
      <c r="AM1" s="129"/>
      <c r="AN1" s="129"/>
      <c r="AO1" s="129"/>
      <c r="AP1" s="130"/>
    </row>
    <row r="2" spans="1:42" ht="42.6" customHeight="1" x14ac:dyDescent="0.25">
      <c r="A2" s="149"/>
      <c r="B2" s="145"/>
      <c r="C2" s="132"/>
      <c r="D2" s="132"/>
      <c r="E2" s="147"/>
      <c r="F2" s="132"/>
      <c r="G2" s="132"/>
      <c r="H2" s="47"/>
      <c r="I2" s="47" t="s">
        <v>28</v>
      </c>
      <c r="J2" s="47" t="s">
        <v>27</v>
      </c>
      <c r="K2" s="47" t="s">
        <v>28</v>
      </c>
      <c r="L2" s="47" t="s">
        <v>27</v>
      </c>
      <c r="M2" s="47" t="s">
        <v>28</v>
      </c>
      <c r="N2" s="47" t="s">
        <v>27</v>
      </c>
      <c r="O2" s="47" t="s">
        <v>28</v>
      </c>
      <c r="P2" s="132"/>
      <c r="Q2" s="132"/>
      <c r="R2" s="139"/>
      <c r="S2" s="47" t="s">
        <v>27</v>
      </c>
      <c r="T2" s="47" t="s">
        <v>28</v>
      </c>
      <c r="U2" s="47" t="s">
        <v>27</v>
      </c>
      <c r="V2" s="47" t="s">
        <v>28</v>
      </c>
      <c r="W2" s="141"/>
      <c r="X2" s="143"/>
      <c r="Y2" s="47" t="s">
        <v>31</v>
      </c>
      <c r="Z2" s="47" t="s">
        <v>31</v>
      </c>
      <c r="AA2" s="47" t="s">
        <v>31</v>
      </c>
      <c r="AB2" s="47" t="s">
        <v>27</v>
      </c>
      <c r="AC2" s="47" t="s">
        <v>27</v>
      </c>
      <c r="AD2" s="47" t="s">
        <v>27</v>
      </c>
      <c r="AE2" s="47" t="s">
        <v>28</v>
      </c>
      <c r="AF2" s="47" t="s">
        <v>28</v>
      </c>
      <c r="AG2" s="47" t="s">
        <v>28</v>
      </c>
      <c r="AH2" s="47" t="s">
        <v>32</v>
      </c>
      <c r="AI2" s="47" t="s">
        <v>32</v>
      </c>
      <c r="AJ2" s="47" t="s">
        <v>32</v>
      </c>
      <c r="AK2" s="143"/>
      <c r="AL2" s="60" t="s">
        <v>40</v>
      </c>
      <c r="AM2" s="60">
        <v>0.63</v>
      </c>
      <c r="AN2" s="61" t="s">
        <v>38</v>
      </c>
      <c r="AO2" s="60">
        <v>0.16</v>
      </c>
      <c r="AP2" s="61" t="s">
        <v>39</v>
      </c>
    </row>
    <row r="3" spans="1:42" s="6" customFormat="1" ht="13.5" customHeight="1" x14ac:dyDescent="0.4">
      <c r="A3" s="76" t="s">
        <v>205</v>
      </c>
      <c r="B3" s="17">
        <v>43185</v>
      </c>
      <c r="C3" s="15" t="s">
        <v>23</v>
      </c>
      <c r="D3" s="89" t="s">
        <v>14</v>
      </c>
      <c r="E3" s="78" t="str">
        <f t="shared" ref="E3:E6" si="0">A3</f>
        <v xml:space="preserve">1 </v>
      </c>
      <c r="F3" s="10" t="s">
        <v>1</v>
      </c>
      <c r="G3" s="14">
        <v>0.04</v>
      </c>
      <c r="H3" s="14"/>
      <c r="I3" s="14"/>
      <c r="J3" s="14"/>
      <c r="K3" s="14"/>
      <c r="L3" s="14"/>
      <c r="M3" s="14"/>
      <c r="N3" s="14"/>
      <c r="O3" s="14"/>
      <c r="P3" s="54">
        <v>2.79</v>
      </c>
      <c r="Q3" s="54">
        <v>1.92</v>
      </c>
      <c r="R3" s="11">
        <f>(1-Q3/P3)*100</f>
        <v>31.182795698924735</v>
      </c>
      <c r="S3" s="48">
        <v>200</v>
      </c>
      <c r="T3" s="48">
        <v>200</v>
      </c>
      <c r="U3" s="48">
        <v>120.29</v>
      </c>
      <c r="V3" s="48">
        <v>121.16</v>
      </c>
      <c r="W3" s="58">
        <f>IF(P3="",W2,15*P3/((AVERAGE(S3:T3)-AVERAGE(U3:V3))))*100</f>
        <v>52.790917691579942</v>
      </c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2">
        <v>100</v>
      </c>
      <c r="AM3" s="13">
        <v>100</v>
      </c>
      <c r="AN3" s="13">
        <v>99.9</v>
      </c>
      <c r="AO3" s="13">
        <v>96.73</v>
      </c>
      <c r="AP3" s="12">
        <v>75.11</v>
      </c>
    </row>
    <row r="4" spans="1:42" s="6" customFormat="1" ht="13.5" customHeight="1" x14ac:dyDescent="0.4">
      <c r="A4" s="76" t="s">
        <v>153</v>
      </c>
      <c r="B4" s="17">
        <v>43186</v>
      </c>
      <c r="C4" s="15" t="s">
        <v>23</v>
      </c>
      <c r="D4" s="89" t="s">
        <v>14</v>
      </c>
      <c r="E4" s="78" t="str">
        <f t="shared" si="0"/>
        <v>2</v>
      </c>
      <c r="F4" s="10" t="s">
        <v>1</v>
      </c>
      <c r="G4" s="8">
        <v>0</v>
      </c>
      <c r="H4" s="8"/>
      <c r="I4" s="8"/>
      <c r="J4" s="8"/>
      <c r="K4" s="8"/>
      <c r="L4" s="8"/>
      <c r="M4" s="8"/>
      <c r="N4" s="8"/>
      <c r="O4" s="8"/>
      <c r="P4" s="55"/>
      <c r="Q4" s="55"/>
      <c r="R4" s="11"/>
      <c r="S4" s="49"/>
      <c r="T4" s="49"/>
      <c r="U4" s="49"/>
      <c r="V4" s="49"/>
      <c r="W4" s="58">
        <f>IF(P4="",W3,(15*P4/((AVERAGE(S4:T4)-AVERAGE(U4:V4))))*100)</f>
        <v>52.790917691579942</v>
      </c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8">
        <v>99.97</v>
      </c>
      <c r="AM4" s="9">
        <v>99.96</v>
      </c>
      <c r="AN4" s="9">
        <v>99.67</v>
      </c>
      <c r="AO4" s="9">
        <v>93.78</v>
      </c>
      <c r="AP4" s="8">
        <v>76.02</v>
      </c>
    </row>
    <row r="5" spans="1:42" s="6" customFormat="1" ht="13.5" customHeight="1" x14ac:dyDescent="0.4">
      <c r="A5" s="76" t="s">
        <v>154</v>
      </c>
      <c r="B5" s="17">
        <v>43188</v>
      </c>
      <c r="C5" s="15" t="s">
        <v>23</v>
      </c>
      <c r="D5" s="89" t="s">
        <v>14</v>
      </c>
      <c r="E5" s="78" t="str">
        <f t="shared" si="0"/>
        <v>3</v>
      </c>
      <c r="F5" s="10" t="s">
        <v>1</v>
      </c>
      <c r="G5" s="10">
        <v>0.06</v>
      </c>
      <c r="H5" s="10"/>
      <c r="I5" s="10"/>
      <c r="J5" s="10"/>
      <c r="K5" s="10"/>
      <c r="L5" s="10"/>
      <c r="M5" s="10"/>
      <c r="N5" s="10"/>
      <c r="O5" s="10"/>
      <c r="P5" s="55"/>
      <c r="Q5" s="55"/>
      <c r="R5" s="11"/>
      <c r="S5" s="49"/>
      <c r="T5" s="49"/>
      <c r="U5" s="49"/>
      <c r="V5" s="49"/>
      <c r="W5" s="58">
        <f t="shared" ref="W5:W6" si="1">IF(P5="",W4,(15*P5/((AVERAGE(S5:T5)-AVERAGE(U5:V5))))*100)</f>
        <v>52.790917691579942</v>
      </c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">
        <v>99.93</v>
      </c>
      <c r="AM5" s="9">
        <v>99.93</v>
      </c>
      <c r="AN5" s="9">
        <v>99.81</v>
      </c>
      <c r="AO5" s="9">
        <v>96.18</v>
      </c>
      <c r="AP5" s="8">
        <v>78.97</v>
      </c>
    </row>
    <row r="6" spans="1:42" s="6" customFormat="1" ht="13.5" customHeight="1" x14ac:dyDescent="0.4">
      <c r="A6" s="76" t="s">
        <v>155</v>
      </c>
      <c r="B6" s="17">
        <v>43189</v>
      </c>
      <c r="C6" s="15" t="s">
        <v>23</v>
      </c>
      <c r="D6" s="89" t="s">
        <v>14</v>
      </c>
      <c r="E6" s="78" t="str">
        <f t="shared" si="0"/>
        <v>4</v>
      </c>
      <c r="F6" s="10" t="s">
        <v>1</v>
      </c>
      <c r="G6" s="8">
        <v>0</v>
      </c>
      <c r="H6" s="8"/>
      <c r="I6" s="8"/>
      <c r="J6" s="8"/>
      <c r="K6" s="8"/>
      <c r="L6" s="8"/>
      <c r="M6" s="8"/>
      <c r="N6" s="8"/>
      <c r="O6" s="8"/>
      <c r="P6" s="55"/>
      <c r="Q6" s="55"/>
      <c r="R6" s="11"/>
      <c r="S6" s="49"/>
      <c r="T6" s="49"/>
      <c r="U6" s="49"/>
      <c r="V6" s="49"/>
      <c r="W6" s="58">
        <f t="shared" si="1"/>
        <v>52.790917691579942</v>
      </c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8">
        <v>0.7</v>
      </c>
      <c r="AL6" s="8">
        <v>99.96</v>
      </c>
      <c r="AM6" s="9">
        <v>99.93</v>
      </c>
      <c r="AN6" s="9">
        <v>99.56</v>
      </c>
      <c r="AO6" s="9">
        <v>93.95</v>
      </c>
      <c r="AP6" s="8">
        <v>75.5</v>
      </c>
    </row>
    <row r="7" spans="1:42" s="6" customFormat="1" ht="13.5" customHeight="1" x14ac:dyDescent="0.4">
      <c r="A7" s="76" t="s">
        <v>156</v>
      </c>
      <c r="B7" s="17">
        <v>43192</v>
      </c>
      <c r="C7" s="15" t="s">
        <v>23</v>
      </c>
      <c r="D7" s="89" t="s">
        <v>14</v>
      </c>
      <c r="E7" s="78" t="str">
        <f>A7</f>
        <v>5</v>
      </c>
      <c r="F7" s="10" t="s">
        <v>1</v>
      </c>
      <c r="G7" s="10">
        <v>0.04</v>
      </c>
      <c r="H7" s="14"/>
      <c r="I7" s="14"/>
      <c r="J7" s="14"/>
      <c r="K7" s="14"/>
      <c r="L7" s="14"/>
      <c r="M7" s="14"/>
      <c r="N7" s="14"/>
      <c r="O7" s="14"/>
      <c r="P7" s="54">
        <v>2.79</v>
      </c>
      <c r="Q7" s="54">
        <v>1.9</v>
      </c>
      <c r="R7" s="11">
        <f>IF(P7="",R6,(1-Q7/P7)*100)</f>
        <v>31.899641577060933</v>
      </c>
      <c r="S7" s="48">
        <v>200</v>
      </c>
      <c r="T7" s="48">
        <v>200</v>
      </c>
      <c r="U7" s="48">
        <v>123.1</v>
      </c>
      <c r="V7" s="48">
        <v>123.9</v>
      </c>
      <c r="W7" s="58">
        <f>IF(P7="",W6,(15*P7/((AVERAGE(S7:T7)-AVERAGE(U7:V7))))*100)</f>
        <v>54.705882352941181</v>
      </c>
      <c r="X7" s="46">
        <f>IF(Q7="",X6,(15*Q7/((AVERAGE(S7:T7)-AVERAGE(U7:V7))))*100)</f>
        <v>37.254901960784316</v>
      </c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54">
        <f>IF(Y7="",AK6,(((AVERAGE(AE7:AG7)-AVERAGE(AH7:AJ7))-(AVERAGE(Y7:AA7)-AVERAGE(AB7:AD7)))/(AVERAGE(Y7:AA7)-AVERAGE(AB7:AD7)))*100)</f>
        <v>0.7</v>
      </c>
      <c r="AL7" s="8">
        <v>99.97</v>
      </c>
      <c r="AM7" s="9">
        <v>99.96</v>
      </c>
      <c r="AN7" s="9">
        <v>99.71</v>
      </c>
      <c r="AO7" s="9">
        <v>94.67</v>
      </c>
      <c r="AP7" s="8">
        <v>76.45</v>
      </c>
    </row>
    <row r="8" spans="1:42" s="6" customFormat="1" ht="13.5" customHeight="1" x14ac:dyDescent="0.4">
      <c r="A8" s="76" t="s">
        <v>157</v>
      </c>
      <c r="B8" s="17">
        <v>43194</v>
      </c>
      <c r="C8" s="15" t="s">
        <v>23</v>
      </c>
      <c r="D8" s="89" t="s">
        <v>14</v>
      </c>
      <c r="E8" s="78" t="str">
        <f t="shared" ref="E8:E21" si="2">A8</f>
        <v>6</v>
      </c>
      <c r="F8" s="10" t="s">
        <v>1</v>
      </c>
      <c r="G8" s="10">
        <v>0.02</v>
      </c>
      <c r="H8" s="10"/>
      <c r="I8" s="10"/>
      <c r="J8" s="10"/>
      <c r="K8" s="10"/>
      <c r="L8" s="10"/>
      <c r="M8" s="10"/>
      <c r="N8" s="10"/>
      <c r="O8" s="10"/>
      <c r="P8" s="55"/>
      <c r="Q8" s="55"/>
      <c r="R8" s="11"/>
      <c r="S8" s="50"/>
      <c r="T8" s="50"/>
      <c r="U8" s="50"/>
      <c r="V8" s="50"/>
      <c r="W8" s="58">
        <f>IF(P8="",W7,(15*P8/((AVERAGE(S8:T8)-AVERAGE(U8:V8))))*100)</f>
        <v>54.705882352941181</v>
      </c>
      <c r="X8" s="46">
        <f t="shared" ref="X8:X51" si="3">IF(Q8="",X7,(15*Q8/((AVERAGE(S8:T8)-AVERAGE(U8:V8))))*100)</f>
        <v>37.254901960784316</v>
      </c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54">
        <f>IF(Y8="",AK7,(((AVERAGE(AE8:AG8)-AVERAGE(AH8:AJ8))-(AVERAGE(Y8:AA8)-AVERAGE(AB8:AD8)))/(AVERAGE(Y8:AA8)-AVERAGE(AB8:AD8)))*100)</f>
        <v>0.7</v>
      </c>
      <c r="AL8" s="8">
        <v>99.92</v>
      </c>
      <c r="AM8" s="9">
        <v>99.92</v>
      </c>
      <c r="AN8" s="9">
        <v>99.75</v>
      </c>
      <c r="AO8" s="9">
        <v>95.31</v>
      </c>
      <c r="AP8" s="8">
        <v>77.52</v>
      </c>
    </row>
    <row r="9" spans="1:42" s="6" customFormat="1" ht="13.5" customHeight="1" x14ac:dyDescent="0.4">
      <c r="A9" s="76" t="s">
        <v>158</v>
      </c>
      <c r="B9" s="17">
        <v>43196</v>
      </c>
      <c r="C9" s="15" t="s">
        <v>23</v>
      </c>
      <c r="D9" s="89" t="s">
        <v>14</v>
      </c>
      <c r="E9" s="78" t="str">
        <f t="shared" si="2"/>
        <v>7</v>
      </c>
      <c r="F9" s="10" t="s">
        <v>1</v>
      </c>
      <c r="G9" s="10">
        <v>0.02</v>
      </c>
      <c r="H9" s="10"/>
      <c r="I9" s="10"/>
      <c r="J9" s="10"/>
      <c r="K9" s="10"/>
      <c r="L9" s="10"/>
      <c r="M9" s="10"/>
      <c r="N9" s="10"/>
      <c r="O9" s="10"/>
      <c r="P9" s="55"/>
      <c r="Q9" s="55"/>
      <c r="R9" s="11"/>
      <c r="S9" s="50"/>
      <c r="T9" s="50"/>
      <c r="U9" s="50"/>
      <c r="V9" s="50"/>
      <c r="W9" s="58">
        <f t="shared" ref="W9:W23" si="4">IF(P9="",W8,(15*P9/((AVERAGE(S9:T9)-AVERAGE(U9:V9))))*100)</f>
        <v>54.705882352941181</v>
      </c>
      <c r="X9" s="46">
        <f t="shared" si="3"/>
        <v>37.254901960784316</v>
      </c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54">
        <f t="shared" ref="AK9:AK42" si="5">IF(Y9="",AK8,(((AVERAGE(AE9:AG9)-AVERAGE(AH9:AJ9))-(AVERAGE(Y9:AA9)-AVERAGE(AB9:AD9)))/(AVERAGE(Y9:AA9)-AVERAGE(AB9:AD9)))*100)</f>
        <v>0.7</v>
      </c>
      <c r="AL9" s="8">
        <v>99.87</v>
      </c>
      <c r="AM9" s="9">
        <v>99.87</v>
      </c>
      <c r="AN9" s="9">
        <v>99.69</v>
      </c>
      <c r="AO9" s="9">
        <v>95.41</v>
      </c>
      <c r="AP9" s="8">
        <v>77.44</v>
      </c>
    </row>
    <row r="10" spans="1:42" s="6" customFormat="1" ht="13.5" customHeight="1" x14ac:dyDescent="0.4">
      <c r="A10" s="76" t="s">
        <v>159</v>
      </c>
      <c r="B10" s="17">
        <v>43199</v>
      </c>
      <c r="C10" s="15" t="s">
        <v>23</v>
      </c>
      <c r="D10" s="89" t="s">
        <v>14</v>
      </c>
      <c r="E10" s="78" t="str">
        <f t="shared" si="2"/>
        <v>8</v>
      </c>
      <c r="F10" s="10" t="s">
        <v>1</v>
      </c>
      <c r="G10" s="10">
        <v>0.04</v>
      </c>
      <c r="H10" s="10"/>
      <c r="I10" s="10"/>
      <c r="J10" s="10"/>
      <c r="K10" s="10"/>
      <c r="L10" s="10"/>
      <c r="M10" s="10"/>
      <c r="N10" s="10"/>
      <c r="O10" s="10"/>
      <c r="P10" s="55"/>
      <c r="Q10" s="55"/>
      <c r="R10" s="11"/>
      <c r="S10" s="50"/>
      <c r="T10" s="50"/>
      <c r="U10" s="50"/>
      <c r="V10" s="50"/>
      <c r="W10" s="58">
        <f t="shared" si="4"/>
        <v>54.705882352941181</v>
      </c>
      <c r="X10" s="46">
        <f t="shared" si="3"/>
        <v>37.254901960784316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54">
        <f t="shared" si="5"/>
        <v>0.7</v>
      </c>
      <c r="AL10" s="8">
        <v>99.83</v>
      </c>
      <c r="AM10" s="9">
        <v>99.83</v>
      </c>
      <c r="AN10" s="9">
        <v>99.63</v>
      </c>
      <c r="AO10" s="9">
        <v>94.7</v>
      </c>
      <c r="AP10" s="8">
        <v>76</v>
      </c>
    </row>
    <row r="11" spans="1:42" s="6" customFormat="1" ht="13.5" customHeight="1" x14ac:dyDescent="0.4">
      <c r="A11" s="76" t="s">
        <v>160</v>
      </c>
      <c r="B11" s="17">
        <v>43200</v>
      </c>
      <c r="C11" s="15" t="s">
        <v>23</v>
      </c>
      <c r="D11" s="89" t="s">
        <v>14</v>
      </c>
      <c r="E11" s="78" t="str">
        <f t="shared" si="2"/>
        <v>9</v>
      </c>
      <c r="F11" s="10" t="s">
        <v>1</v>
      </c>
      <c r="G11" s="10">
        <v>0.04</v>
      </c>
      <c r="H11" s="10"/>
      <c r="I11" s="10"/>
      <c r="J11" s="10"/>
      <c r="K11" s="10"/>
      <c r="L11" s="10"/>
      <c r="M11" s="10"/>
      <c r="N11" s="10"/>
      <c r="O11" s="10"/>
      <c r="P11" s="55"/>
      <c r="Q11" s="55"/>
      <c r="R11" s="11"/>
      <c r="S11" s="50"/>
      <c r="T11" s="50"/>
      <c r="U11" s="50"/>
      <c r="V11" s="50"/>
      <c r="W11" s="58">
        <f t="shared" si="4"/>
        <v>54.705882352941181</v>
      </c>
      <c r="X11" s="46">
        <f t="shared" si="3"/>
        <v>37.254901960784316</v>
      </c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54">
        <f t="shared" si="5"/>
        <v>0.7</v>
      </c>
      <c r="AL11" s="8">
        <v>100</v>
      </c>
      <c r="AM11" s="9">
        <v>99.94</v>
      </c>
      <c r="AN11" s="9">
        <v>99.05</v>
      </c>
      <c r="AO11" s="9">
        <v>91.26</v>
      </c>
      <c r="AP11" s="8">
        <v>72.97</v>
      </c>
    </row>
    <row r="12" spans="1:42" s="6" customFormat="1" ht="13.5" customHeight="1" x14ac:dyDescent="0.4">
      <c r="A12" s="76" t="s">
        <v>161</v>
      </c>
      <c r="B12" s="17">
        <v>43201</v>
      </c>
      <c r="C12" s="15" t="s">
        <v>23</v>
      </c>
      <c r="D12" s="89" t="s">
        <v>14</v>
      </c>
      <c r="E12" s="78" t="str">
        <f t="shared" si="2"/>
        <v>10</v>
      </c>
      <c r="F12" s="10" t="s">
        <v>1</v>
      </c>
      <c r="G12" s="10">
        <v>0.02</v>
      </c>
      <c r="H12" s="10"/>
      <c r="I12" s="10"/>
      <c r="J12" s="10"/>
      <c r="K12" s="10"/>
      <c r="L12" s="10"/>
      <c r="M12" s="10"/>
      <c r="N12" s="10"/>
      <c r="O12" s="10"/>
      <c r="P12" s="55"/>
      <c r="Q12" s="55"/>
      <c r="R12" s="11"/>
      <c r="S12" s="50"/>
      <c r="T12" s="50"/>
      <c r="U12" s="50"/>
      <c r="V12" s="50"/>
      <c r="W12" s="58">
        <f t="shared" si="4"/>
        <v>54.705882352941181</v>
      </c>
      <c r="X12" s="46">
        <f t="shared" si="3"/>
        <v>37.254901960784316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54">
        <f t="shared" si="5"/>
        <v>0.7</v>
      </c>
      <c r="AL12" s="8">
        <v>100</v>
      </c>
      <c r="AM12" s="9">
        <v>99.95</v>
      </c>
      <c r="AN12" s="9">
        <v>98.93</v>
      </c>
      <c r="AO12" s="9">
        <v>90.4</v>
      </c>
      <c r="AP12" s="8">
        <v>72.599999999999994</v>
      </c>
    </row>
    <row r="13" spans="1:42" s="6" customFormat="1" ht="13.5" customHeight="1" x14ac:dyDescent="0.4">
      <c r="A13" s="76" t="s">
        <v>162</v>
      </c>
      <c r="B13" s="17">
        <v>43202</v>
      </c>
      <c r="C13" s="15" t="s">
        <v>23</v>
      </c>
      <c r="D13" s="89" t="s">
        <v>14</v>
      </c>
      <c r="E13" s="78" t="str">
        <f t="shared" si="2"/>
        <v>11</v>
      </c>
      <c r="F13" s="10" t="s">
        <v>1</v>
      </c>
      <c r="G13" s="10">
        <v>0.04</v>
      </c>
      <c r="H13" s="10"/>
      <c r="I13" s="10"/>
      <c r="J13" s="10"/>
      <c r="K13" s="10"/>
      <c r="L13" s="10"/>
      <c r="M13" s="10"/>
      <c r="N13" s="10"/>
      <c r="O13" s="10"/>
      <c r="P13" s="55"/>
      <c r="Q13" s="55"/>
      <c r="R13" s="11"/>
      <c r="S13" s="50"/>
      <c r="T13" s="50"/>
      <c r="U13" s="50"/>
      <c r="V13" s="50"/>
      <c r="W13" s="58">
        <f t="shared" si="4"/>
        <v>54.705882352941181</v>
      </c>
      <c r="X13" s="46">
        <f t="shared" si="3"/>
        <v>37.254901960784316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54">
        <f t="shared" si="5"/>
        <v>0.7</v>
      </c>
      <c r="AL13" s="8">
        <v>99.96</v>
      </c>
      <c r="AM13" s="9">
        <v>99.9</v>
      </c>
      <c r="AN13" s="9">
        <v>99.03</v>
      </c>
      <c r="AO13" s="9">
        <v>91.75</v>
      </c>
      <c r="AP13" s="8">
        <v>72.819999999999993</v>
      </c>
    </row>
    <row r="14" spans="1:42" s="6" customFormat="1" ht="13.5" customHeight="1" x14ac:dyDescent="0.4">
      <c r="A14" s="76" t="s">
        <v>163</v>
      </c>
      <c r="B14" s="17">
        <v>43203</v>
      </c>
      <c r="C14" s="15" t="s">
        <v>23</v>
      </c>
      <c r="D14" s="89" t="s">
        <v>14</v>
      </c>
      <c r="E14" s="78" t="str">
        <f t="shared" si="2"/>
        <v>12</v>
      </c>
      <c r="F14" s="10" t="s">
        <v>1</v>
      </c>
      <c r="G14" s="10">
        <v>0.02</v>
      </c>
      <c r="H14" s="10"/>
      <c r="I14" s="10"/>
      <c r="J14" s="10"/>
      <c r="K14" s="10"/>
      <c r="L14" s="10"/>
      <c r="M14" s="10"/>
      <c r="N14" s="10"/>
      <c r="O14" s="10"/>
      <c r="P14" s="55"/>
      <c r="Q14" s="55"/>
      <c r="R14" s="11"/>
      <c r="S14" s="50"/>
      <c r="T14" s="50"/>
      <c r="U14" s="50"/>
      <c r="V14" s="50"/>
      <c r="W14" s="58">
        <f t="shared" si="4"/>
        <v>54.705882352941181</v>
      </c>
      <c r="X14" s="46">
        <f t="shared" si="3"/>
        <v>37.254901960784316</v>
      </c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54">
        <f t="shared" si="5"/>
        <v>0.7</v>
      </c>
      <c r="AL14" s="8">
        <v>100</v>
      </c>
      <c r="AM14" s="9">
        <v>99.96</v>
      </c>
      <c r="AN14" s="9">
        <v>99.12</v>
      </c>
      <c r="AO14" s="9">
        <v>90.76</v>
      </c>
      <c r="AP14" s="8">
        <v>71.48</v>
      </c>
    </row>
    <row r="15" spans="1:42" s="6" customFormat="1" ht="13.5" customHeight="1" x14ac:dyDescent="0.4">
      <c r="A15" s="76" t="s">
        <v>164</v>
      </c>
      <c r="B15" s="17">
        <v>43206</v>
      </c>
      <c r="C15" s="15" t="s">
        <v>23</v>
      </c>
      <c r="D15" s="89" t="s">
        <v>14</v>
      </c>
      <c r="E15" s="78" t="str">
        <f t="shared" si="2"/>
        <v>13</v>
      </c>
      <c r="F15" s="10" t="s">
        <v>1</v>
      </c>
      <c r="G15" s="10">
        <v>0.06</v>
      </c>
      <c r="H15" s="10"/>
      <c r="I15" s="10"/>
      <c r="J15" s="10"/>
      <c r="K15" s="10"/>
      <c r="L15" s="10"/>
      <c r="M15" s="10"/>
      <c r="N15" s="10"/>
      <c r="O15" s="10"/>
      <c r="P15" s="55"/>
      <c r="Q15" s="55"/>
      <c r="R15" s="11"/>
      <c r="S15" s="50"/>
      <c r="T15" s="50"/>
      <c r="U15" s="50"/>
      <c r="V15" s="50"/>
      <c r="W15" s="58">
        <f t="shared" si="4"/>
        <v>54.705882352941181</v>
      </c>
      <c r="X15" s="46">
        <f t="shared" si="3"/>
        <v>37.254901960784316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54">
        <f t="shared" si="5"/>
        <v>0.7</v>
      </c>
      <c r="AL15" s="8">
        <v>100</v>
      </c>
      <c r="AM15" s="9">
        <v>99.9</v>
      </c>
      <c r="AN15" s="9">
        <v>98.8</v>
      </c>
      <c r="AO15" s="9">
        <v>89.8</v>
      </c>
      <c r="AP15" s="8">
        <v>71.34</v>
      </c>
    </row>
    <row r="16" spans="1:42" s="6" customFormat="1" ht="13.5" customHeight="1" x14ac:dyDescent="0.4">
      <c r="A16" s="76" t="s">
        <v>165</v>
      </c>
      <c r="B16" s="17">
        <v>43207</v>
      </c>
      <c r="C16" s="15" t="s">
        <v>23</v>
      </c>
      <c r="D16" s="89" t="s">
        <v>14</v>
      </c>
      <c r="E16" s="78" t="str">
        <f t="shared" si="2"/>
        <v>14</v>
      </c>
      <c r="F16" s="10" t="s">
        <v>1</v>
      </c>
      <c r="G16" s="10">
        <v>0.04</v>
      </c>
      <c r="H16" s="10"/>
      <c r="I16" s="10"/>
      <c r="J16" s="10"/>
      <c r="K16" s="10"/>
      <c r="L16" s="10"/>
      <c r="M16" s="10"/>
      <c r="N16" s="10"/>
      <c r="O16" s="10"/>
      <c r="P16" s="55"/>
      <c r="Q16" s="55"/>
      <c r="R16" s="11"/>
      <c r="S16" s="50"/>
      <c r="T16" s="50"/>
      <c r="U16" s="50"/>
      <c r="V16" s="50"/>
      <c r="W16" s="58">
        <f t="shared" si="4"/>
        <v>54.705882352941181</v>
      </c>
      <c r="X16" s="46">
        <f t="shared" si="3"/>
        <v>37.254901960784316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54">
        <f t="shared" si="5"/>
        <v>0.7</v>
      </c>
      <c r="AL16" s="8">
        <v>100</v>
      </c>
      <c r="AM16" s="9">
        <v>100</v>
      </c>
      <c r="AN16" s="9">
        <v>99.9</v>
      </c>
      <c r="AO16" s="9">
        <v>96.85</v>
      </c>
      <c r="AP16" s="8">
        <v>71.040000000000006</v>
      </c>
    </row>
    <row r="17" spans="1:42" s="6" customFormat="1" ht="13.5" customHeight="1" x14ac:dyDescent="0.4">
      <c r="A17" s="76" t="s">
        <v>166</v>
      </c>
      <c r="B17" s="17">
        <v>43210</v>
      </c>
      <c r="C17" s="15" t="s">
        <v>23</v>
      </c>
      <c r="D17" s="89" t="s">
        <v>14</v>
      </c>
      <c r="E17" s="78" t="str">
        <f t="shared" si="2"/>
        <v>15</v>
      </c>
      <c r="F17" s="10" t="s">
        <v>1</v>
      </c>
      <c r="G17" s="10">
        <v>0.04</v>
      </c>
      <c r="H17" s="10"/>
      <c r="I17" s="10"/>
      <c r="J17" s="10"/>
      <c r="K17" s="10"/>
      <c r="L17" s="10"/>
      <c r="M17" s="10"/>
      <c r="N17" s="10"/>
      <c r="O17" s="10"/>
      <c r="P17" s="55"/>
      <c r="Q17" s="55"/>
      <c r="R17" s="11"/>
      <c r="S17" s="50"/>
      <c r="T17" s="50"/>
      <c r="U17" s="50"/>
      <c r="V17" s="50"/>
      <c r="W17" s="58">
        <f t="shared" si="4"/>
        <v>54.705882352941181</v>
      </c>
      <c r="X17" s="46">
        <f t="shared" si="3"/>
        <v>37.254901960784316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54">
        <f t="shared" si="5"/>
        <v>0.7</v>
      </c>
      <c r="AL17" s="8">
        <v>100</v>
      </c>
      <c r="AM17" s="9">
        <v>99.9</v>
      </c>
      <c r="AN17" s="9">
        <v>99.45</v>
      </c>
      <c r="AO17" s="9">
        <v>93.35</v>
      </c>
      <c r="AP17" s="8">
        <v>76.599999999999994</v>
      </c>
    </row>
    <row r="18" spans="1:42" s="6" customFormat="1" ht="13.5" customHeight="1" x14ac:dyDescent="0.4">
      <c r="A18" s="76" t="s">
        <v>167</v>
      </c>
      <c r="B18" s="17">
        <v>43213</v>
      </c>
      <c r="C18" s="15" t="s">
        <v>23</v>
      </c>
      <c r="D18" s="89" t="s">
        <v>14</v>
      </c>
      <c r="E18" s="78" t="str">
        <f t="shared" si="2"/>
        <v>16</v>
      </c>
      <c r="F18" s="10" t="s">
        <v>1</v>
      </c>
      <c r="G18" s="10">
        <v>0.04</v>
      </c>
      <c r="H18" s="10"/>
      <c r="I18" s="10"/>
      <c r="J18" s="10"/>
      <c r="K18" s="10"/>
      <c r="L18" s="10"/>
      <c r="M18" s="10"/>
      <c r="N18" s="10"/>
      <c r="O18" s="10"/>
      <c r="P18" s="55"/>
      <c r="Q18" s="55"/>
      <c r="R18" s="11"/>
      <c r="S18" s="50"/>
      <c r="T18" s="50"/>
      <c r="U18" s="50"/>
      <c r="V18" s="50"/>
      <c r="W18" s="58">
        <f t="shared" si="4"/>
        <v>54.705882352941181</v>
      </c>
      <c r="X18" s="46">
        <f t="shared" si="3"/>
        <v>37.254901960784316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54">
        <f t="shared" si="5"/>
        <v>0.7</v>
      </c>
      <c r="AL18" s="8">
        <v>100</v>
      </c>
      <c r="AM18" s="9">
        <v>99.97</v>
      </c>
      <c r="AN18" s="9">
        <v>99.49</v>
      </c>
      <c r="AO18" s="9">
        <v>92.88</v>
      </c>
      <c r="AP18" s="8">
        <v>76.42</v>
      </c>
    </row>
    <row r="19" spans="1:42" s="6" customFormat="1" ht="13.5" customHeight="1" x14ac:dyDescent="0.4">
      <c r="A19" s="76" t="s">
        <v>168</v>
      </c>
      <c r="B19" s="17">
        <v>43214</v>
      </c>
      <c r="C19" s="15" t="s">
        <v>23</v>
      </c>
      <c r="D19" s="89" t="s">
        <v>14</v>
      </c>
      <c r="E19" s="78" t="str">
        <f t="shared" si="2"/>
        <v>17</v>
      </c>
      <c r="F19" s="10" t="s">
        <v>1</v>
      </c>
      <c r="G19" s="10">
        <v>0.06</v>
      </c>
      <c r="H19" s="10"/>
      <c r="I19" s="10"/>
      <c r="J19" s="10"/>
      <c r="K19" s="10"/>
      <c r="L19" s="10"/>
      <c r="M19" s="10"/>
      <c r="N19" s="10"/>
      <c r="O19" s="10"/>
      <c r="P19" s="55"/>
      <c r="Q19" s="55"/>
      <c r="R19" s="11"/>
      <c r="S19" s="50"/>
      <c r="T19" s="50"/>
      <c r="U19" s="50"/>
      <c r="V19" s="50"/>
      <c r="W19" s="58">
        <f t="shared" si="4"/>
        <v>54.705882352941181</v>
      </c>
      <c r="X19" s="46">
        <f t="shared" si="3"/>
        <v>37.254901960784316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54">
        <f t="shared" si="5"/>
        <v>0.7</v>
      </c>
      <c r="AL19" s="8">
        <v>100</v>
      </c>
      <c r="AM19" s="9">
        <v>99.99</v>
      </c>
      <c r="AN19" s="9">
        <v>99.69</v>
      </c>
      <c r="AO19" s="9">
        <v>95.74</v>
      </c>
      <c r="AP19" s="8">
        <v>78.680000000000007</v>
      </c>
    </row>
    <row r="20" spans="1:42" s="6" customFormat="1" ht="13.5" customHeight="1" x14ac:dyDescent="0.4">
      <c r="A20" s="76" t="s">
        <v>169</v>
      </c>
      <c r="B20" s="17">
        <v>43217</v>
      </c>
      <c r="C20" s="15" t="s">
        <v>23</v>
      </c>
      <c r="D20" s="89" t="s">
        <v>14</v>
      </c>
      <c r="E20" s="78" t="str">
        <f t="shared" si="2"/>
        <v>18</v>
      </c>
      <c r="F20" s="10" t="s">
        <v>1</v>
      </c>
      <c r="G20" s="10">
        <v>0.04</v>
      </c>
      <c r="H20" s="10"/>
      <c r="I20" s="10"/>
      <c r="J20" s="10"/>
      <c r="K20" s="10"/>
      <c r="L20" s="10"/>
      <c r="M20" s="10"/>
      <c r="N20" s="10"/>
      <c r="O20" s="10"/>
      <c r="P20" s="55"/>
      <c r="Q20" s="55"/>
      <c r="R20" s="11"/>
      <c r="S20" s="50"/>
      <c r="T20" s="50"/>
      <c r="U20" s="50"/>
      <c r="V20" s="50"/>
      <c r="W20" s="58">
        <f t="shared" si="4"/>
        <v>54.705882352941181</v>
      </c>
      <c r="X20" s="46">
        <f t="shared" si="3"/>
        <v>37.254901960784316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54">
        <f t="shared" si="5"/>
        <v>0.7</v>
      </c>
      <c r="AL20" s="8">
        <v>100</v>
      </c>
      <c r="AM20" s="9">
        <v>99.9</v>
      </c>
      <c r="AN20" s="9">
        <v>99.3</v>
      </c>
      <c r="AO20" s="9">
        <v>92.6</v>
      </c>
      <c r="AP20" s="8">
        <v>75.2</v>
      </c>
    </row>
    <row r="21" spans="1:42" s="6" customFormat="1" ht="13.5" customHeight="1" x14ac:dyDescent="0.4">
      <c r="A21" s="76" t="s">
        <v>170</v>
      </c>
      <c r="B21" s="17">
        <v>43218</v>
      </c>
      <c r="C21" s="15" t="s">
        <v>23</v>
      </c>
      <c r="D21" s="89" t="s">
        <v>14</v>
      </c>
      <c r="E21" s="78" t="str">
        <f t="shared" si="2"/>
        <v>19</v>
      </c>
      <c r="F21" s="10" t="s">
        <v>1</v>
      </c>
      <c r="G21" s="10">
        <v>0.04</v>
      </c>
      <c r="H21" s="10"/>
      <c r="I21" s="10"/>
      <c r="J21" s="10"/>
      <c r="K21" s="10"/>
      <c r="L21" s="10"/>
      <c r="M21" s="10"/>
      <c r="N21" s="10"/>
      <c r="O21" s="10"/>
      <c r="P21" s="55"/>
      <c r="Q21" s="55"/>
      <c r="R21" s="11"/>
      <c r="S21" s="50"/>
      <c r="T21" s="50"/>
      <c r="U21" s="50"/>
      <c r="V21" s="50"/>
      <c r="W21" s="58">
        <f t="shared" si="4"/>
        <v>54.705882352941181</v>
      </c>
      <c r="X21" s="46">
        <f t="shared" si="3"/>
        <v>37.254901960784316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54">
        <f t="shared" si="5"/>
        <v>0.7</v>
      </c>
      <c r="AL21" s="8">
        <v>99.97</v>
      </c>
      <c r="AM21" s="9">
        <v>99.96</v>
      </c>
      <c r="AN21" s="9">
        <v>99.64</v>
      </c>
      <c r="AO21" s="9">
        <v>94.11</v>
      </c>
      <c r="AP21" s="8">
        <v>76.790000000000006</v>
      </c>
    </row>
    <row r="22" spans="1:42" s="6" customFormat="1" ht="13.5" customHeight="1" x14ac:dyDescent="0.4">
      <c r="A22" s="76" t="s">
        <v>171</v>
      </c>
      <c r="B22" s="17">
        <v>43219</v>
      </c>
      <c r="C22" s="15" t="s">
        <v>23</v>
      </c>
      <c r="D22" s="89" t="s">
        <v>14</v>
      </c>
      <c r="E22" s="78">
        <v>20</v>
      </c>
      <c r="F22" s="10" t="s">
        <v>1</v>
      </c>
      <c r="G22" s="10">
        <v>0.02</v>
      </c>
      <c r="H22" s="10"/>
      <c r="I22" s="10"/>
      <c r="J22" s="10"/>
      <c r="K22" s="10"/>
      <c r="L22" s="10"/>
      <c r="M22" s="10"/>
      <c r="N22" s="10"/>
      <c r="O22" s="10"/>
      <c r="P22" s="55"/>
      <c r="Q22" s="55"/>
      <c r="R22" s="11"/>
      <c r="S22" s="50"/>
      <c r="T22" s="50"/>
      <c r="U22" s="50"/>
      <c r="V22" s="50"/>
      <c r="W22" s="58">
        <f t="shared" si="4"/>
        <v>54.705882352941181</v>
      </c>
      <c r="X22" s="46">
        <f t="shared" si="3"/>
        <v>37.254901960784316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54">
        <f t="shared" si="5"/>
        <v>0.7</v>
      </c>
      <c r="AL22" s="8">
        <v>100</v>
      </c>
      <c r="AM22" s="9">
        <v>99.97</v>
      </c>
      <c r="AN22" s="9">
        <v>99.59</v>
      </c>
      <c r="AO22" s="9">
        <v>93.26</v>
      </c>
      <c r="AP22" s="8">
        <v>74.87</v>
      </c>
    </row>
    <row r="23" spans="1:42" s="6" customFormat="1" ht="13.5" customHeight="1" x14ac:dyDescent="0.4">
      <c r="A23" s="76" t="s">
        <v>172</v>
      </c>
      <c r="B23" s="17">
        <v>43220</v>
      </c>
      <c r="C23" s="15" t="s">
        <v>23</v>
      </c>
      <c r="D23" s="89" t="s">
        <v>14</v>
      </c>
      <c r="E23" s="79">
        <v>21</v>
      </c>
      <c r="F23" s="10" t="s">
        <v>1</v>
      </c>
      <c r="G23" s="10">
        <v>0.04</v>
      </c>
      <c r="H23" s="10"/>
      <c r="I23" s="10"/>
      <c r="J23" s="10"/>
      <c r="K23" s="10"/>
      <c r="L23" s="10"/>
      <c r="M23" s="10"/>
      <c r="N23" s="10"/>
      <c r="O23" s="10"/>
      <c r="P23" s="55"/>
      <c r="Q23" s="55"/>
      <c r="R23" s="11"/>
      <c r="S23" s="50"/>
      <c r="T23" s="50"/>
      <c r="U23" s="50"/>
      <c r="V23" s="50"/>
      <c r="W23" s="58">
        <f t="shared" si="4"/>
        <v>54.705882352941181</v>
      </c>
      <c r="X23" s="46">
        <f t="shared" si="3"/>
        <v>37.254901960784316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54">
        <f t="shared" si="5"/>
        <v>0.7</v>
      </c>
      <c r="AL23" s="8">
        <v>99.99</v>
      </c>
      <c r="AM23" s="9">
        <v>99.95</v>
      </c>
      <c r="AN23" s="9">
        <v>99.42</v>
      </c>
      <c r="AO23" s="9">
        <v>93.29</v>
      </c>
      <c r="AP23" s="8">
        <v>75.27</v>
      </c>
    </row>
    <row r="24" spans="1:42" s="6" customFormat="1" ht="13.5" customHeight="1" x14ac:dyDescent="0.4">
      <c r="A24" s="76" t="s">
        <v>173</v>
      </c>
      <c r="B24" s="17">
        <v>43221</v>
      </c>
      <c r="C24" s="15" t="s">
        <v>23</v>
      </c>
      <c r="D24" s="89" t="s">
        <v>14</v>
      </c>
      <c r="E24" s="79">
        <v>22</v>
      </c>
      <c r="F24" s="10" t="s">
        <v>1</v>
      </c>
      <c r="G24" s="10">
        <v>0.02</v>
      </c>
      <c r="H24" s="10">
        <v>89.85</v>
      </c>
      <c r="I24" s="10">
        <v>81.790000000000006</v>
      </c>
      <c r="J24" s="10">
        <v>139.82</v>
      </c>
      <c r="K24" s="10">
        <v>131.77000000000001</v>
      </c>
      <c r="L24" s="10">
        <v>370.8</v>
      </c>
      <c r="M24" s="10">
        <v>362.93</v>
      </c>
      <c r="N24" s="10">
        <v>338.75</v>
      </c>
      <c r="O24" s="10">
        <v>330.91</v>
      </c>
      <c r="P24" s="55">
        <f t="shared" ref="P24:P50" si="6">IF(H24="",P23,AVERAGE((J24-H24)/(J24-H24+N24-L24),(K24-I24)/(K24-I24+O24-M24)))</f>
        <v>2.7856776218978645</v>
      </c>
      <c r="Q24" s="55">
        <v>1.93</v>
      </c>
      <c r="R24" s="11">
        <f>IF(P24="",R23,(1-Q24/P24)*100)</f>
        <v>30.717036859236313</v>
      </c>
      <c r="S24" s="50">
        <v>200</v>
      </c>
      <c r="T24" s="50">
        <v>200</v>
      </c>
      <c r="U24" s="50">
        <v>118.43</v>
      </c>
      <c r="V24" s="50">
        <v>116.98</v>
      </c>
      <c r="W24" s="46">
        <f>IF(P24="",W23,(15*P24/((AVERAGE(S24:T24)-AVERAGE(U24:V24))))*100)</f>
        <v>50.774851848190018</v>
      </c>
      <c r="X24" s="46">
        <f t="shared" si="3"/>
        <v>35.178321890758859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54">
        <f t="shared" si="5"/>
        <v>0.7</v>
      </c>
      <c r="AL24" s="8">
        <v>100</v>
      </c>
      <c r="AM24" s="9">
        <v>99.96</v>
      </c>
      <c r="AN24" s="9">
        <v>99.24</v>
      </c>
      <c r="AO24" s="9">
        <v>92.81</v>
      </c>
      <c r="AP24" s="8">
        <v>74.87</v>
      </c>
    </row>
    <row r="25" spans="1:42" s="6" customFormat="1" ht="13.5" customHeight="1" x14ac:dyDescent="0.4">
      <c r="A25" s="76" t="s">
        <v>174</v>
      </c>
      <c r="B25" s="17">
        <v>43222</v>
      </c>
      <c r="C25" s="15" t="s">
        <v>23</v>
      </c>
      <c r="D25" s="89" t="s">
        <v>14</v>
      </c>
      <c r="E25" s="79">
        <v>23</v>
      </c>
      <c r="F25" s="10" t="s">
        <v>1</v>
      </c>
      <c r="G25" s="10">
        <v>0.02</v>
      </c>
      <c r="H25" s="10"/>
      <c r="I25" s="10"/>
      <c r="J25" s="10"/>
      <c r="K25" s="10"/>
      <c r="L25" s="10"/>
      <c r="M25" s="10"/>
      <c r="N25" s="10"/>
      <c r="O25" s="10"/>
      <c r="P25" s="55">
        <f t="shared" si="6"/>
        <v>2.7856776218978645</v>
      </c>
      <c r="Q25" s="55"/>
      <c r="R25" s="11">
        <f>IF(Q25="",R24,(1-Q25/P25)*100)</f>
        <v>30.717036859236313</v>
      </c>
      <c r="S25" s="50"/>
      <c r="T25" s="50"/>
      <c r="U25" s="50"/>
      <c r="V25" s="50"/>
      <c r="W25" s="46">
        <f>IF(S25="",W24,(15*P25/((AVERAGE(S25:T25)-AVERAGE(U25:V25))))*100)</f>
        <v>50.774851848190018</v>
      </c>
      <c r="X25" s="46">
        <f t="shared" si="3"/>
        <v>35.178321890758859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54">
        <f t="shared" si="5"/>
        <v>0.7</v>
      </c>
      <c r="AL25" s="8">
        <v>100</v>
      </c>
      <c r="AM25" s="9">
        <v>100</v>
      </c>
      <c r="AN25" s="9">
        <v>99.78</v>
      </c>
      <c r="AO25" s="9">
        <v>95.36</v>
      </c>
      <c r="AP25" s="8">
        <v>77.67</v>
      </c>
    </row>
    <row r="26" spans="1:42" s="6" customFormat="1" ht="13.5" customHeight="1" x14ac:dyDescent="0.4">
      <c r="A26" s="76" t="s">
        <v>175</v>
      </c>
      <c r="B26" s="17">
        <v>43223</v>
      </c>
      <c r="C26" s="15" t="s">
        <v>23</v>
      </c>
      <c r="D26" s="89" t="s">
        <v>14</v>
      </c>
      <c r="E26" s="79">
        <v>24</v>
      </c>
      <c r="F26" s="10" t="s">
        <v>1</v>
      </c>
      <c r="G26" s="10">
        <v>0.04</v>
      </c>
      <c r="H26" s="10"/>
      <c r="I26" s="10"/>
      <c r="J26" s="10"/>
      <c r="K26" s="10"/>
      <c r="L26" s="10"/>
      <c r="M26" s="10"/>
      <c r="N26" s="10"/>
      <c r="O26" s="10"/>
      <c r="P26" s="55">
        <f t="shared" si="6"/>
        <v>2.7856776218978645</v>
      </c>
      <c r="Q26" s="55"/>
      <c r="R26" s="11">
        <f t="shared" ref="R26:R52" si="7">IF(Q26="",R25,(1-Q26/P26)*100)</f>
        <v>30.717036859236313</v>
      </c>
      <c r="S26" s="50"/>
      <c r="T26" s="50"/>
      <c r="U26" s="50"/>
      <c r="V26" s="50"/>
      <c r="W26" s="46">
        <f t="shared" ref="W26:W78" si="8">IF(S26="",W25,(15*P26/((AVERAGE(S26:T26)-AVERAGE(U26:V26))))*100)</f>
        <v>50.774851848190018</v>
      </c>
      <c r="X26" s="46">
        <f t="shared" si="3"/>
        <v>35.178321890758859</v>
      </c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54">
        <f t="shared" si="5"/>
        <v>0.7</v>
      </c>
      <c r="AL26" s="8">
        <v>100</v>
      </c>
      <c r="AM26" s="9">
        <v>99.95</v>
      </c>
      <c r="AN26" s="9">
        <v>99.24</v>
      </c>
      <c r="AO26" s="9">
        <v>92.4</v>
      </c>
      <c r="AP26" s="8">
        <v>74.290000000000006</v>
      </c>
    </row>
    <row r="27" spans="1:42" s="6" customFormat="1" ht="13.5" customHeight="1" x14ac:dyDescent="0.4">
      <c r="A27" s="76" t="s">
        <v>176</v>
      </c>
      <c r="B27" s="17">
        <v>43224</v>
      </c>
      <c r="C27" s="15" t="s">
        <v>23</v>
      </c>
      <c r="D27" s="89" t="s">
        <v>14</v>
      </c>
      <c r="E27" s="79">
        <v>25</v>
      </c>
      <c r="F27" s="10" t="s">
        <v>1</v>
      </c>
      <c r="G27" s="10">
        <v>0.06</v>
      </c>
      <c r="H27" s="10"/>
      <c r="I27" s="10"/>
      <c r="J27" s="10"/>
      <c r="K27" s="10"/>
      <c r="L27" s="10"/>
      <c r="M27" s="10"/>
      <c r="N27" s="10"/>
      <c r="O27" s="10"/>
      <c r="P27" s="55">
        <f t="shared" si="6"/>
        <v>2.7856776218978645</v>
      </c>
      <c r="Q27" s="55"/>
      <c r="R27" s="11">
        <f t="shared" si="7"/>
        <v>30.717036859236313</v>
      </c>
      <c r="S27" s="50"/>
      <c r="T27" s="50"/>
      <c r="U27" s="50"/>
      <c r="V27" s="50"/>
      <c r="W27" s="46">
        <f t="shared" si="8"/>
        <v>50.774851848190018</v>
      </c>
      <c r="X27" s="46">
        <f t="shared" si="3"/>
        <v>35.178321890758859</v>
      </c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54">
        <f t="shared" si="5"/>
        <v>0.7</v>
      </c>
      <c r="AL27" s="8">
        <v>99.99</v>
      </c>
      <c r="AM27" s="9">
        <v>99.92</v>
      </c>
      <c r="AN27" s="9">
        <v>98.77</v>
      </c>
      <c r="AO27" s="9">
        <v>91.47</v>
      </c>
      <c r="AP27" s="8">
        <v>72.8</v>
      </c>
    </row>
    <row r="28" spans="1:42" s="6" customFormat="1" ht="13.5" customHeight="1" x14ac:dyDescent="0.4">
      <c r="A28" s="76" t="s">
        <v>177</v>
      </c>
      <c r="B28" s="17">
        <v>43225</v>
      </c>
      <c r="C28" s="15" t="s">
        <v>23</v>
      </c>
      <c r="D28" s="89" t="s">
        <v>14</v>
      </c>
      <c r="E28" s="79">
        <v>26</v>
      </c>
      <c r="F28" s="10" t="s">
        <v>1</v>
      </c>
      <c r="G28" s="10">
        <v>0.04</v>
      </c>
      <c r="H28" s="10"/>
      <c r="I28" s="10"/>
      <c r="J28" s="10"/>
      <c r="K28" s="10"/>
      <c r="L28" s="10"/>
      <c r="M28" s="10"/>
      <c r="N28" s="10"/>
      <c r="O28" s="10"/>
      <c r="P28" s="55">
        <f t="shared" si="6"/>
        <v>2.7856776218978645</v>
      </c>
      <c r="Q28" s="55"/>
      <c r="R28" s="11">
        <f t="shared" si="7"/>
        <v>30.717036859236313</v>
      </c>
      <c r="S28" s="50"/>
      <c r="T28" s="50"/>
      <c r="U28" s="50"/>
      <c r="V28" s="50"/>
      <c r="W28" s="46">
        <f t="shared" si="8"/>
        <v>50.774851848190018</v>
      </c>
      <c r="X28" s="46">
        <f t="shared" si="3"/>
        <v>35.178321890758859</v>
      </c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54">
        <f t="shared" si="5"/>
        <v>0.7</v>
      </c>
      <c r="AL28" s="8">
        <v>99.99</v>
      </c>
      <c r="AM28" s="9">
        <v>99.99</v>
      </c>
      <c r="AN28" s="9">
        <v>99.5</v>
      </c>
      <c r="AO28" s="9">
        <v>92.73</v>
      </c>
      <c r="AP28" s="8">
        <v>74.92</v>
      </c>
    </row>
    <row r="29" spans="1:42" s="6" customFormat="1" ht="13.5" customHeight="1" x14ac:dyDescent="0.4">
      <c r="A29" s="76" t="s">
        <v>178</v>
      </c>
      <c r="B29" s="17">
        <v>43226</v>
      </c>
      <c r="C29" s="15" t="s">
        <v>23</v>
      </c>
      <c r="D29" s="89" t="s">
        <v>14</v>
      </c>
      <c r="E29" s="79">
        <v>27</v>
      </c>
      <c r="F29" s="10" t="s">
        <v>1</v>
      </c>
      <c r="G29" s="10">
        <v>0.02</v>
      </c>
      <c r="H29" s="10"/>
      <c r="I29" s="10"/>
      <c r="J29" s="10"/>
      <c r="K29" s="10"/>
      <c r="L29" s="10"/>
      <c r="M29" s="10"/>
      <c r="N29" s="10"/>
      <c r="O29" s="10"/>
      <c r="P29" s="55">
        <f t="shared" si="6"/>
        <v>2.7856776218978645</v>
      </c>
      <c r="Q29" s="55"/>
      <c r="R29" s="11">
        <f t="shared" si="7"/>
        <v>30.717036859236313</v>
      </c>
      <c r="S29" s="50"/>
      <c r="T29" s="50"/>
      <c r="U29" s="50"/>
      <c r="V29" s="50"/>
      <c r="W29" s="46">
        <f t="shared" si="8"/>
        <v>50.774851848190018</v>
      </c>
      <c r="X29" s="46">
        <f t="shared" si="3"/>
        <v>35.178321890758859</v>
      </c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54">
        <f t="shared" si="5"/>
        <v>0.7</v>
      </c>
      <c r="AL29" s="8">
        <v>100</v>
      </c>
      <c r="AM29" s="9">
        <v>100</v>
      </c>
      <c r="AN29" s="9">
        <v>99.86</v>
      </c>
      <c r="AO29" s="9">
        <v>96.37</v>
      </c>
      <c r="AP29" s="8">
        <v>80.34</v>
      </c>
    </row>
    <row r="30" spans="1:42" s="6" customFormat="1" ht="13.5" customHeight="1" x14ac:dyDescent="0.4">
      <c r="A30" s="76" t="s">
        <v>179</v>
      </c>
      <c r="B30" s="17">
        <v>43227</v>
      </c>
      <c r="C30" s="15" t="s">
        <v>23</v>
      </c>
      <c r="D30" s="89" t="s">
        <v>14</v>
      </c>
      <c r="E30" s="79">
        <v>28</v>
      </c>
      <c r="F30" s="10" t="s">
        <v>1</v>
      </c>
      <c r="G30" s="10">
        <v>0.02</v>
      </c>
      <c r="H30" s="10"/>
      <c r="I30" s="10"/>
      <c r="J30" s="10"/>
      <c r="K30" s="10"/>
      <c r="L30" s="10"/>
      <c r="M30" s="10"/>
      <c r="N30" s="10"/>
      <c r="O30" s="10"/>
      <c r="P30" s="55">
        <f t="shared" si="6"/>
        <v>2.7856776218978645</v>
      </c>
      <c r="Q30" s="55"/>
      <c r="R30" s="11">
        <f t="shared" si="7"/>
        <v>30.717036859236313</v>
      </c>
      <c r="S30" s="50"/>
      <c r="T30" s="50"/>
      <c r="U30" s="50"/>
      <c r="V30" s="50"/>
      <c r="W30" s="46">
        <f t="shared" si="8"/>
        <v>50.774851848190018</v>
      </c>
      <c r="X30" s="46">
        <f t="shared" si="3"/>
        <v>35.178321890758859</v>
      </c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54">
        <f t="shared" si="5"/>
        <v>0.7</v>
      </c>
      <c r="AL30" s="8">
        <v>100</v>
      </c>
      <c r="AM30" s="9">
        <v>99.97</v>
      </c>
      <c r="AN30" s="9">
        <v>99.35</v>
      </c>
      <c r="AO30" s="9">
        <v>92.03</v>
      </c>
      <c r="AP30" s="8">
        <v>73.900000000000006</v>
      </c>
    </row>
    <row r="31" spans="1:42" s="6" customFormat="1" ht="13.5" customHeight="1" x14ac:dyDescent="0.4">
      <c r="A31" s="76" t="s">
        <v>180</v>
      </c>
      <c r="B31" s="17">
        <v>43228</v>
      </c>
      <c r="C31" s="15" t="s">
        <v>23</v>
      </c>
      <c r="D31" s="89" t="s">
        <v>14</v>
      </c>
      <c r="E31" s="79">
        <v>29</v>
      </c>
      <c r="F31" s="10" t="s">
        <v>1</v>
      </c>
      <c r="G31" s="10">
        <v>0.04</v>
      </c>
      <c r="H31" s="10"/>
      <c r="I31" s="10"/>
      <c r="J31" s="10"/>
      <c r="K31" s="10"/>
      <c r="L31" s="10"/>
      <c r="M31" s="10"/>
      <c r="N31" s="10"/>
      <c r="O31" s="10"/>
      <c r="P31" s="55">
        <f t="shared" si="6"/>
        <v>2.7856776218978645</v>
      </c>
      <c r="Q31" s="55"/>
      <c r="R31" s="11">
        <f t="shared" si="7"/>
        <v>30.717036859236313</v>
      </c>
      <c r="S31" s="50"/>
      <c r="T31" s="50"/>
      <c r="U31" s="50"/>
      <c r="V31" s="50"/>
      <c r="W31" s="46">
        <f t="shared" si="8"/>
        <v>50.774851848190018</v>
      </c>
      <c r="X31" s="46">
        <f t="shared" si="3"/>
        <v>35.178321890758859</v>
      </c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54">
        <f t="shared" si="5"/>
        <v>0.7</v>
      </c>
      <c r="AL31" s="8">
        <v>99.99</v>
      </c>
      <c r="AM31" s="9">
        <v>99.92</v>
      </c>
      <c r="AN31" s="9">
        <v>99</v>
      </c>
      <c r="AO31" s="9">
        <v>90.36</v>
      </c>
      <c r="AP31" s="8">
        <v>72.67</v>
      </c>
    </row>
    <row r="32" spans="1:42" s="6" customFormat="1" ht="13.5" customHeight="1" x14ac:dyDescent="0.4">
      <c r="A32" s="76" t="s">
        <v>181</v>
      </c>
      <c r="B32" s="17">
        <v>43230</v>
      </c>
      <c r="C32" s="15" t="s">
        <v>23</v>
      </c>
      <c r="D32" s="89" t="s">
        <v>14</v>
      </c>
      <c r="E32" s="79">
        <v>30</v>
      </c>
      <c r="F32" s="10" t="s">
        <v>1</v>
      </c>
      <c r="G32" s="10">
        <v>0.04</v>
      </c>
      <c r="H32" s="10"/>
      <c r="I32" s="10"/>
      <c r="J32" s="10"/>
      <c r="K32" s="10"/>
      <c r="L32" s="10"/>
      <c r="M32" s="10"/>
      <c r="N32" s="10"/>
      <c r="O32" s="10"/>
      <c r="P32" s="55">
        <f t="shared" si="6"/>
        <v>2.7856776218978645</v>
      </c>
      <c r="Q32" s="55"/>
      <c r="R32" s="11">
        <f t="shared" si="7"/>
        <v>30.717036859236313</v>
      </c>
      <c r="S32" s="50"/>
      <c r="T32" s="50"/>
      <c r="U32" s="50"/>
      <c r="V32" s="50"/>
      <c r="W32" s="46">
        <f t="shared" si="8"/>
        <v>50.774851848190018</v>
      </c>
      <c r="X32" s="46">
        <f t="shared" si="3"/>
        <v>35.178321890758859</v>
      </c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54">
        <f t="shared" si="5"/>
        <v>0.7</v>
      </c>
      <c r="AL32" s="8">
        <v>99.88</v>
      </c>
      <c r="AM32" s="9">
        <v>99.86</v>
      </c>
      <c r="AN32" s="9">
        <v>99.43</v>
      </c>
      <c r="AO32" s="9">
        <v>93.82</v>
      </c>
      <c r="AP32" s="8">
        <v>76.349999999999994</v>
      </c>
    </row>
    <row r="33" spans="1:42" s="6" customFormat="1" ht="13.5" customHeight="1" x14ac:dyDescent="0.4">
      <c r="A33" s="76" t="s">
        <v>182</v>
      </c>
      <c r="B33" s="17">
        <v>43231</v>
      </c>
      <c r="C33" s="15" t="s">
        <v>23</v>
      </c>
      <c r="D33" s="89" t="s">
        <v>14</v>
      </c>
      <c r="E33" s="79">
        <v>31</v>
      </c>
      <c r="F33" s="10" t="s">
        <v>1</v>
      </c>
      <c r="G33" s="10">
        <v>0.02</v>
      </c>
      <c r="H33" s="10"/>
      <c r="I33" s="10"/>
      <c r="J33" s="10"/>
      <c r="K33" s="10"/>
      <c r="L33" s="10"/>
      <c r="M33" s="10"/>
      <c r="N33" s="10"/>
      <c r="O33" s="10"/>
      <c r="P33" s="55">
        <f t="shared" si="6"/>
        <v>2.7856776218978645</v>
      </c>
      <c r="Q33" s="55"/>
      <c r="R33" s="11">
        <f t="shared" si="7"/>
        <v>30.717036859236313</v>
      </c>
      <c r="S33" s="50"/>
      <c r="T33" s="50"/>
      <c r="U33" s="50"/>
      <c r="V33" s="50"/>
      <c r="W33" s="46">
        <f t="shared" si="8"/>
        <v>50.774851848190018</v>
      </c>
      <c r="X33" s="46">
        <f t="shared" si="3"/>
        <v>35.178321890758859</v>
      </c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54">
        <f t="shared" si="5"/>
        <v>0.7</v>
      </c>
      <c r="AL33" s="8">
        <v>99.99</v>
      </c>
      <c r="AM33" s="9">
        <v>99.95</v>
      </c>
      <c r="AN33" s="9">
        <v>99.29</v>
      </c>
      <c r="AO33" s="9">
        <v>92.19</v>
      </c>
      <c r="AP33" s="8">
        <v>73.94</v>
      </c>
    </row>
    <row r="34" spans="1:42" s="6" customFormat="1" ht="13.5" customHeight="1" x14ac:dyDescent="0.4">
      <c r="A34" s="76" t="s">
        <v>183</v>
      </c>
      <c r="B34" s="17">
        <v>43232</v>
      </c>
      <c r="C34" s="15" t="s">
        <v>23</v>
      </c>
      <c r="D34" s="89" t="s">
        <v>14</v>
      </c>
      <c r="E34" s="79">
        <v>32</v>
      </c>
      <c r="F34" s="10" t="s">
        <v>1</v>
      </c>
      <c r="G34" s="10">
        <v>0.04</v>
      </c>
      <c r="H34" s="10"/>
      <c r="I34" s="10"/>
      <c r="J34" s="10"/>
      <c r="K34" s="10"/>
      <c r="L34" s="10"/>
      <c r="M34" s="10"/>
      <c r="N34" s="10"/>
      <c r="O34" s="10"/>
      <c r="P34" s="55">
        <f t="shared" si="6"/>
        <v>2.7856776218978645</v>
      </c>
      <c r="Q34" s="55"/>
      <c r="R34" s="11">
        <f t="shared" si="7"/>
        <v>30.717036859236313</v>
      </c>
      <c r="S34" s="50"/>
      <c r="T34" s="50"/>
      <c r="U34" s="50"/>
      <c r="V34" s="50"/>
      <c r="W34" s="46">
        <f t="shared" si="8"/>
        <v>50.774851848190018</v>
      </c>
      <c r="X34" s="46">
        <f t="shared" si="3"/>
        <v>35.178321890758859</v>
      </c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54">
        <f t="shared" si="5"/>
        <v>0.7</v>
      </c>
      <c r="AL34" s="8">
        <v>99.93</v>
      </c>
      <c r="AM34" s="9">
        <v>99.86</v>
      </c>
      <c r="AN34" s="9">
        <v>98.88</v>
      </c>
      <c r="AO34" s="9">
        <v>90.48</v>
      </c>
      <c r="AP34" s="8">
        <v>72.39</v>
      </c>
    </row>
    <row r="35" spans="1:42" s="6" customFormat="1" ht="13.5" customHeight="1" x14ac:dyDescent="0.4">
      <c r="A35" s="76" t="s">
        <v>184</v>
      </c>
      <c r="B35" s="17">
        <v>43233</v>
      </c>
      <c r="C35" s="15" t="s">
        <v>23</v>
      </c>
      <c r="D35" s="89" t="s">
        <v>14</v>
      </c>
      <c r="E35" s="79">
        <v>33</v>
      </c>
      <c r="F35" s="10" t="s">
        <v>1</v>
      </c>
      <c r="G35" s="10">
        <v>0.08</v>
      </c>
      <c r="H35" s="10"/>
      <c r="I35" s="10"/>
      <c r="J35" s="10"/>
      <c r="K35" s="10"/>
      <c r="L35" s="10"/>
      <c r="M35" s="10"/>
      <c r="N35" s="10"/>
      <c r="O35" s="10"/>
      <c r="P35" s="55">
        <f t="shared" si="6"/>
        <v>2.7856776218978645</v>
      </c>
      <c r="Q35" s="55"/>
      <c r="R35" s="11">
        <f t="shared" si="7"/>
        <v>30.717036859236313</v>
      </c>
      <c r="S35" s="50"/>
      <c r="T35" s="50"/>
      <c r="U35" s="50"/>
      <c r="V35" s="50"/>
      <c r="W35" s="46">
        <f t="shared" si="8"/>
        <v>50.774851848190018</v>
      </c>
      <c r="X35" s="46">
        <f t="shared" si="3"/>
        <v>35.178321890758859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54">
        <f t="shared" si="5"/>
        <v>0.7</v>
      </c>
      <c r="AL35" s="8">
        <v>100</v>
      </c>
      <c r="AM35" s="9">
        <v>100</v>
      </c>
      <c r="AN35" s="9">
        <v>99.86</v>
      </c>
      <c r="AO35" s="9">
        <v>96.89</v>
      </c>
      <c r="AP35" s="8">
        <v>81.099999999999994</v>
      </c>
    </row>
    <row r="36" spans="1:42" s="6" customFormat="1" ht="13.5" customHeight="1" x14ac:dyDescent="0.4">
      <c r="A36" s="76" t="s">
        <v>185</v>
      </c>
      <c r="B36" s="17">
        <v>43234</v>
      </c>
      <c r="C36" s="15" t="s">
        <v>23</v>
      </c>
      <c r="D36" s="89" t="s">
        <v>14</v>
      </c>
      <c r="E36" s="79">
        <v>34</v>
      </c>
      <c r="F36" s="10" t="s">
        <v>1</v>
      </c>
      <c r="G36" s="10">
        <v>0.04</v>
      </c>
      <c r="H36" s="10"/>
      <c r="I36" s="10"/>
      <c r="J36" s="10"/>
      <c r="K36" s="10"/>
      <c r="L36" s="10"/>
      <c r="M36" s="10"/>
      <c r="N36" s="10"/>
      <c r="O36" s="10"/>
      <c r="P36" s="55">
        <f t="shared" si="6"/>
        <v>2.7856776218978645</v>
      </c>
      <c r="Q36" s="55"/>
      <c r="R36" s="11">
        <f t="shared" si="7"/>
        <v>30.717036859236313</v>
      </c>
      <c r="S36" s="50"/>
      <c r="T36" s="50"/>
      <c r="U36" s="50"/>
      <c r="V36" s="50"/>
      <c r="W36" s="46">
        <f t="shared" si="8"/>
        <v>50.774851848190018</v>
      </c>
      <c r="X36" s="46">
        <f t="shared" si="3"/>
        <v>35.178321890758859</v>
      </c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54">
        <f t="shared" si="5"/>
        <v>0.7</v>
      </c>
      <c r="AL36" s="8">
        <v>100</v>
      </c>
      <c r="AM36" s="9">
        <v>99.98</v>
      </c>
      <c r="AN36" s="9">
        <v>99.52</v>
      </c>
      <c r="AO36" s="9">
        <v>93.68</v>
      </c>
      <c r="AP36" s="8">
        <v>75.489999999999995</v>
      </c>
    </row>
    <row r="37" spans="1:42" s="6" customFormat="1" ht="13.5" customHeight="1" x14ac:dyDescent="0.4">
      <c r="A37" s="76" t="s">
        <v>186</v>
      </c>
      <c r="B37" s="17">
        <v>43235</v>
      </c>
      <c r="C37" s="15" t="s">
        <v>23</v>
      </c>
      <c r="D37" s="89" t="s">
        <v>14</v>
      </c>
      <c r="E37" s="79">
        <v>35</v>
      </c>
      <c r="F37" s="10" t="s">
        <v>1</v>
      </c>
      <c r="G37" s="10">
        <v>0.06</v>
      </c>
      <c r="H37" s="10"/>
      <c r="I37" s="10"/>
      <c r="J37" s="10"/>
      <c r="K37" s="10"/>
      <c r="L37" s="10"/>
      <c r="M37" s="10"/>
      <c r="N37" s="10"/>
      <c r="O37" s="10"/>
      <c r="P37" s="55">
        <f t="shared" si="6"/>
        <v>2.7856776218978645</v>
      </c>
      <c r="Q37" s="55"/>
      <c r="R37" s="11">
        <f t="shared" si="7"/>
        <v>30.717036859236313</v>
      </c>
      <c r="S37" s="50"/>
      <c r="T37" s="50"/>
      <c r="U37" s="50"/>
      <c r="V37" s="50"/>
      <c r="W37" s="46">
        <f t="shared" si="8"/>
        <v>50.774851848190018</v>
      </c>
      <c r="X37" s="46">
        <f t="shared" si="3"/>
        <v>35.178321890758859</v>
      </c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54">
        <f t="shared" si="5"/>
        <v>0.7</v>
      </c>
      <c r="AL37" s="8">
        <v>100</v>
      </c>
      <c r="AM37" s="9">
        <v>99.98</v>
      </c>
      <c r="AN37" s="9">
        <v>99.67</v>
      </c>
      <c r="AO37" s="9">
        <v>94.41</v>
      </c>
      <c r="AP37" s="8">
        <v>77.09</v>
      </c>
    </row>
    <row r="38" spans="1:42" s="6" customFormat="1" ht="13.5" customHeight="1" x14ac:dyDescent="0.4">
      <c r="A38" s="76" t="s">
        <v>187</v>
      </c>
      <c r="B38" s="17">
        <v>43236</v>
      </c>
      <c r="C38" s="15" t="s">
        <v>23</v>
      </c>
      <c r="D38" s="89" t="s">
        <v>14</v>
      </c>
      <c r="E38" s="79">
        <v>36</v>
      </c>
      <c r="F38" s="10" t="s">
        <v>1</v>
      </c>
      <c r="G38" s="10">
        <v>0.02</v>
      </c>
      <c r="H38" s="10"/>
      <c r="I38" s="10"/>
      <c r="J38" s="10"/>
      <c r="K38" s="10"/>
      <c r="L38" s="10"/>
      <c r="M38" s="10"/>
      <c r="N38" s="10"/>
      <c r="O38" s="10"/>
      <c r="P38" s="55">
        <f t="shared" si="6"/>
        <v>2.7856776218978645</v>
      </c>
      <c r="Q38" s="55"/>
      <c r="R38" s="11">
        <f t="shared" si="7"/>
        <v>30.717036859236313</v>
      </c>
      <c r="S38" s="50"/>
      <c r="T38" s="50"/>
      <c r="U38" s="50"/>
      <c r="V38" s="50"/>
      <c r="W38" s="46">
        <f t="shared" si="8"/>
        <v>50.774851848190018</v>
      </c>
      <c r="X38" s="46">
        <f t="shared" si="3"/>
        <v>35.178321890758859</v>
      </c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54">
        <f t="shared" si="5"/>
        <v>0.7</v>
      </c>
      <c r="AL38" s="8">
        <v>99.99</v>
      </c>
      <c r="AM38" s="9">
        <v>99.95</v>
      </c>
      <c r="AN38" s="9">
        <v>98.94</v>
      </c>
      <c r="AO38" s="9">
        <v>89.21</v>
      </c>
      <c r="AP38" s="8">
        <v>70.27</v>
      </c>
    </row>
    <row r="39" spans="1:42" s="6" customFormat="1" ht="13.5" customHeight="1" x14ac:dyDescent="0.4">
      <c r="A39" s="76" t="s">
        <v>188</v>
      </c>
      <c r="B39" s="17">
        <v>43238</v>
      </c>
      <c r="C39" s="15" t="s">
        <v>23</v>
      </c>
      <c r="D39" s="89" t="s">
        <v>14</v>
      </c>
      <c r="E39" s="79">
        <v>37</v>
      </c>
      <c r="F39" s="10" t="s">
        <v>1</v>
      </c>
      <c r="G39" s="10">
        <v>0.06</v>
      </c>
      <c r="H39" s="10"/>
      <c r="I39" s="10"/>
      <c r="J39" s="10"/>
      <c r="K39" s="10"/>
      <c r="L39" s="10"/>
      <c r="M39" s="10"/>
      <c r="N39" s="10"/>
      <c r="O39" s="10"/>
      <c r="P39" s="55">
        <f t="shared" si="6"/>
        <v>2.7856776218978645</v>
      </c>
      <c r="Q39" s="55"/>
      <c r="R39" s="11">
        <f t="shared" si="7"/>
        <v>30.717036859236313</v>
      </c>
      <c r="S39" s="50"/>
      <c r="T39" s="50"/>
      <c r="U39" s="50"/>
      <c r="V39" s="50"/>
      <c r="W39" s="46">
        <f t="shared" si="8"/>
        <v>50.774851848190018</v>
      </c>
      <c r="X39" s="46">
        <f t="shared" si="3"/>
        <v>35.178321890758859</v>
      </c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54">
        <f t="shared" si="5"/>
        <v>0.7</v>
      </c>
      <c r="AL39" s="8">
        <v>99.94</v>
      </c>
      <c r="AM39" s="9">
        <v>99.89</v>
      </c>
      <c r="AN39" s="9">
        <v>99.05</v>
      </c>
      <c r="AO39" s="9">
        <v>90.05</v>
      </c>
      <c r="AP39" s="8">
        <v>71.14</v>
      </c>
    </row>
    <row r="40" spans="1:42" s="6" customFormat="1" ht="13.5" customHeight="1" x14ac:dyDescent="0.4">
      <c r="A40" s="76" t="s">
        <v>189</v>
      </c>
      <c r="B40" s="17">
        <v>43239</v>
      </c>
      <c r="C40" s="15" t="s">
        <v>23</v>
      </c>
      <c r="D40" s="89" t="s">
        <v>14</v>
      </c>
      <c r="E40" s="79">
        <v>38</v>
      </c>
      <c r="F40" s="10" t="s">
        <v>1</v>
      </c>
      <c r="G40" s="10">
        <v>0.06</v>
      </c>
      <c r="H40" s="10"/>
      <c r="I40" s="10"/>
      <c r="J40" s="10"/>
      <c r="K40" s="10"/>
      <c r="L40" s="10"/>
      <c r="M40" s="10"/>
      <c r="N40" s="10"/>
      <c r="O40" s="10"/>
      <c r="P40" s="55">
        <f t="shared" si="6"/>
        <v>2.7856776218978645</v>
      </c>
      <c r="Q40" s="55"/>
      <c r="R40" s="11">
        <f t="shared" si="7"/>
        <v>30.717036859236313</v>
      </c>
      <c r="S40" s="50"/>
      <c r="T40" s="50"/>
      <c r="U40" s="50"/>
      <c r="V40" s="50"/>
      <c r="W40" s="46">
        <f t="shared" si="8"/>
        <v>50.774851848190018</v>
      </c>
      <c r="X40" s="46">
        <f>IF(Q40="",X39,(15*Q40/((AVERAGE(S40:T40)-AVERAGE(U40:V40))))*100)</f>
        <v>35.178321890758859</v>
      </c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54">
        <f t="shared" si="5"/>
        <v>0.7</v>
      </c>
      <c r="AL40" s="8">
        <v>100</v>
      </c>
      <c r="AM40" s="9">
        <v>100</v>
      </c>
      <c r="AN40" s="9">
        <v>99.7</v>
      </c>
      <c r="AO40" s="9">
        <v>93.37</v>
      </c>
      <c r="AP40" s="8">
        <v>74.8</v>
      </c>
    </row>
    <row r="41" spans="1:42" s="6" customFormat="1" ht="13.5" customHeight="1" x14ac:dyDescent="0.4">
      <c r="A41" s="76" t="s">
        <v>190</v>
      </c>
      <c r="B41" s="17">
        <v>43240</v>
      </c>
      <c r="C41" s="15" t="s">
        <v>23</v>
      </c>
      <c r="D41" s="89" t="s">
        <v>14</v>
      </c>
      <c r="E41" s="79">
        <v>39</v>
      </c>
      <c r="F41" s="10" t="s">
        <v>1</v>
      </c>
      <c r="G41" s="10">
        <v>0.04</v>
      </c>
      <c r="H41" s="10"/>
      <c r="I41" s="10"/>
      <c r="J41" s="10"/>
      <c r="K41" s="10"/>
      <c r="L41" s="10"/>
      <c r="M41" s="10"/>
      <c r="N41" s="10"/>
      <c r="O41" s="10"/>
      <c r="P41" s="55">
        <f t="shared" si="6"/>
        <v>2.7856776218978645</v>
      </c>
      <c r="Q41" s="55"/>
      <c r="R41" s="11">
        <f t="shared" si="7"/>
        <v>30.717036859236313</v>
      </c>
      <c r="S41" s="50"/>
      <c r="T41" s="50"/>
      <c r="U41" s="50"/>
      <c r="V41" s="50"/>
      <c r="W41" s="46">
        <f t="shared" si="8"/>
        <v>50.774851848190018</v>
      </c>
      <c r="X41" s="46">
        <f t="shared" si="3"/>
        <v>35.178321890758859</v>
      </c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54">
        <f t="shared" si="5"/>
        <v>0.7</v>
      </c>
      <c r="AL41" s="8">
        <v>100</v>
      </c>
      <c r="AM41" s="9">
        <v>99.97</v>
      </c>
      <c r="AN41" s="9">
        <v>98.99</v>
      </c>
      <c r="AO41" s="9">
        <v>90.46</v>
      </c>
      <c r="AP41" s="8">
        <v>71.12</v>
      </c>
    </row>
    <row r="42" spans="1:42" s="6" customFormat="1" ht="13.5" customHeight="1" x14ac:dyDescent="0.4">
      <c r="A42" s="76" t="s">
        <v>191</v>
      </c>
      <c r="B42" s="17">
        <v>43241</v>
      </c>
      <c r="C42" s="15" t="s">
        <v>23</v>
      </c>
      <c r="D42" s="89" t="s">
        <v>14</v>
      </c>
      <c r="E42" s="79" t="str">
        <f t="shared" ref="E42:E45" si="9">A42</f>
        <v>40</v>
      </c>
      <c r="F42" s="10" t="s">
        <v>1</v>
      </c>
      <c r="G42" s="10">
        <v>0.04</v>
      </c>
      <c r="H42" s="10"/>
      <c r="I42" s="10"/>
      <c r="J42" s="10"/>
      <c r="K42" s="10"/>
      <c r="L42" s="10"/>
      <c r="M42" s="10"/>
      <c r="N42" s="10"/>
      <c r="O42" s="10"/>
      <c r="P42" s="55">
        <f t="shared" si="6"/>
        <v>2.7856776218978645</v>
      </c>
      <c r="Q42" s="55"/>
      <c r="R42" s="11">
        <f t="shared" si="7"/>
        <v>30.717036859236313</v>
      </c>
      <c r="S42" s="50"/>
      <c r="T42" s="50"/>
      <c r="U42" s="50"/>
      <c r="V42" s="50"/>
      <c r="W42" s="46">
        <f t="shared" si="8"/>
        <v>50.774851848190018</v>
      </c>
      <c r="X42" s="46">
        <f t="shared" si="3"/>
        <v>35.178321890758859</v>
      </c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54">
        <f t="shared" si="5"/>
        <v>0.7</v>
      </c>
      <c r="AL42" s="8">
        <v>100</v>
      </c>
      <c r="AM42" s="9">
        <v>99.98</v>
      </c>
      <c r="AN42" s="9">
        <v>99.42</v>
      </c>
      <c r="AO42" s="9">
        <v>93.2</v>
      </c>
      <c r="AP42" s="8">
        <v>74.88</v>
      </c>
    </row>
    <row r="43" spans="1:42" s="6" customFormat="1" ht="13.5" customHeight="1" x14ac:dyDescent="0.4">
      <c r="A43" s="76" t="s">
        <v>192</v>
      </c>
      <c r="B43" s="17">
        <v>43242</v>
      </c>
      <c r="C43" s="15" t="s">
        <v>23</v>
      </c>
      <c r="D43" s="89" t="s">
        <v>14</v>
      </c>
      <c r="E43" s="79" t="str">
        <f t="shared" si="9"/>
        <v>41</v>
      </c>
      <c r="F43" s="10" t="s">
        <v>1</v>
      </c>
      <c r="G43" s="10">
        <v>0.06</v>
      </c>
      <c r="H43" s="10"/>
      <c r="I43" s="10"/>
      <c r="J43" s="10"/>
      <c r="K43" s="10"/>
      <c r="L43" s="10"/>
      <c r="M43" s="10"/>
      <c r="N43" s="10"/>
      <c r="O43" s="10"/>
      <c r="P43" s="55">
        <f t="shared" si="6"/>
        <v>2.7856776218978645</v>
      </c>
      <c r="Q43" s="55"/>
      <c r="R43" s="11">
        <f t="shared" si="7"/>
        <v>30.717036859236313</v>
      </c>
      <c r="S43" s="50"/>
      <c r="T43" s="50"/>
      <c r="U43" s="50"/>
      <c r="V43" s="50"/>
      <c r="W43" s="46">
        <f t="shared" si="8"/>
        <v>50.774851848190018</v>
      </c>
      <c r="X43" s="46">
        <f t="shared" si="3"/>
        <v>35.178321890758859</v>
      </c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54">
        <f>IF(Y43="",AK42,(((AVERAGE(AE43:AG43)-AVERAGE(AH43:AJ43))-(AVERAGE(Y43:AA43)-AVERAGE(AB43:AD43)))/(AVERAGE(Y43:AA43)-AVERAGE(AB43:AD43)))*100)</f>
        <v>0.7</v>
      </c>
      <c r="AL43" s="8">
        <v>100</v>
      </c>
      <c r="AM43" s="9">
        <v>99.96</v>
      </c>
      <c r="AN43" s="9">
        <v>98.89</v>
      </c>
      <c r="AO43" s="9">
        <v>88.94</v>
      </c>
      <c r="AP43" s="8">
        <v>70.78</v>
      </c>
    </row>
    <row r="44" spans="1:42" s="6" customFormat="1" ht="13.5" customHeight="1" x14ac:dyDescent="0.4">
      <c r="A44" s="76" t="s">
        <v>193</v>
      </c>
      <c r="B44" s="17">
        <v>43243</v>
      </c>
      <c r="C44" s="15" t="s">
        <v>23</v>
      </c>
      <c r="D44" s="89" t="s">
        <v>14</v>
      </c>
      <c r="E44" s="79" t="str">
        <f t="shared" si="9"/>
        <v>42</v>
      </c>
      <c r="F44" s="10" t="s">
        <v>1</v>
      </c>
      <c r="G44" s="10">
        <v>0.04</v>
      </c>
      <c r="H44" s="10"/>
      <c r="I44" s="10"/>
      <c r="J44" s="10"/>
      <c r="K44" s="10"/>
      <c r="L44" s="10"/>
      <c r="M44" s="10"/>
      <c r="N44" s="10"/>
      <c r="O44" s="10"/>
      <c r="P44" s="55">
        <f t="shared" si="6"/>
        <v>2.7856776218978645</v>
      </c>
      <c r="Q44" s="55"/>
      <c r="R44" s="11">
        <f t="shared" si="7"/>
        <v>30.717036859236313</v>
      </c>
      <c r="S44" s="50"/>
      <c r="T44" s="50"/>
      <c r="U44" s="50"/>
      <c r="V44" s="50"/>
      <c r="W44" s="46">
        <f t="shared" si="8"/>
        <v>50.774851848190018</v>
      </c>
      <c r="X44" s="46">
        <f t="shared" si="3"/>
        <v>35.178321890758859</v>
      </c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54">
        <f t="shared" ref="AK44:AK107" si="10">IF(Y44="",AK43,(((AVERAGE(AE44:AG44)-AVERAGE(AH44:AJ44))-(AVERAGE(Y44:AA44)-AVERAGE(AB44:AD44)))/(AVERAGE(Y44:AA44)-AVERAGE(AB44:AD44)))*100)</f>
        <v>0.7</v>
      </c>
      <c r="AL44" s="8">
        <v>100</v>
      </c>
      <c r="AM44" s="9">
        <v>99.97</v>
      </c>
      <c r="AN44" s="9">
        <v>99.34</v>
      </c>
      <c r="AO44" s="9">
        <v>91.45</v>
      </c>
      <c r="AP44" s="8">
        <v>73.849999999999994</v>
      </c>
    </row>
    <row r="45" spans="1:42" s="6" customFormat="1" ht="13.5" customHeight="1" x14ac:dyDescent="0.4">
      <c r="A45" s="76" t="s">
        <v>194</v>
      </c>
      <c r="B45" s="17">
        <v>43244</v>
      </c>
      <c r="C45" s="15" t="s">
        <v>23</v>
      </c>
      <c r="D45" s="89" t="s">
        <v>14</v>
      </c>
      <c r="E45" s="79" t="str">
        <f t="shared" si="9"/>
        <v>43</v>
      </c>
      <c r="F45" s="10" t="s">
        <v>1</v>
      </c>
      <c r="G45" s="10">
        <v>0.06</v>
      </c>
      <c r="H45" s="10"/>
      <c r="I45" s="10"/>
      <c r="J45" s="10"/>
      <c r="K45" s="10"/>
      <c r="L45" s="10"/>
      <c r="M45" s="10"/>
      <c r="N45" s="10"/>
      <c r="O45" s="10"/>
      <c r="P45" s="55">
        <f t="shared" si="6"/>
        <v>2.7856776218978645</v>
      </c>
      <c r="Q45" s="55"/>
      <c r="R45" s="11">
        <f t="shared" si="7"/>
        <v>30.717036859236313</v>
      </c>
      <c r="S45" s="50"/>
      <c r="T45" s="50"/>
      <c r="U45" s="50"/>
      <c r="V45" s="50"/>
      <c r="W45" s="46">
        <f t="shared" si="8"/>
        <v>50.774851848190018</v>
      </c>
      <c r="X45" s="46">
        <f t="shared" si="3"/>
        <v>35.178321890758859</v>
      </c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54">
        <f t="shared" si="10"/>
        <v>0.7</v>
      </c>
      <c r="AL45" s="8">
        <v>100</v>
      </c>
      <c r="AM45" s="9">
        <v>99.99</v>
      </c>
      <c r="AN45" s="9">
        <v>99.64</v>
      </c>
      <c r="AO45" s="9">
        <v>92.9</v>
      </c>
      <c r="AP45" s="8">
        <v>75.010000000000005</v>
      </c>
    </row>
    <row r="46" spans="1:42" s="6" customFormat="1" ht="13.5" customHeight="1" x14ac:dyDescent="0.4">
      <c r="A46" s="76" t="s">
        <v>195</v>
      </c>
      <c r="B46" s="17">
        <v>43245</v>
      </c>
      <c r="C46" s="15" t="s">
        <v>23</v>
      </c>
      <c r="D46" s="89" t="s">
        <v>14</v>
      </c>
      <c r="E46" s="79" t="str">
        <f>A46</f>
        <v>44</v>
      </c>
      <c r="F46" s="10" t="s">
        <v>1</v>
      </c>
      <c r="G46" s="10">
        <v>0.04</v>
      </c>
      <c r="H46" s="10"/>
      <c r="I46" s="10"/>
      <c r="J46" s="10"/>
      <c r="K46" s="10"/>
      <c r="L46" s="10"/>
      <c r="M46" s="10"/>
      <c r="N46" s="10"/>
      <c r="O46" s="10"/>
      <c r="P46" s="55">
        <f t="shared" si="6"/>
        <v>2.7856776218978645</v>
      </c>
      <c r="Q46" s="55"/>
      <c r="R46" s="11">
        <f t="shared" si="7"/>
        <v>30.717036859236313</v>
      </c>
      <c r="S46" s="50"/>
      <c r="T46" s="50"/>
      <c r="U46" s="50"/>
      <c r="V46" s="50"/>
      <c r="W46" s="46">
        <f t="shared" si="8"/>
        <v>50.774851848190018</v>
      </c>
      <c r="X46" s="46">
        <f t="shared" si="3"/>
        <v>35.178321890758859</v>
      </c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54">
        <f t="shared" si="10"/>
        <v>0.7</v>
      </c>
      <c r="AL46" s="8">
        <v>100</v>
      </c>
      <c r="AM46" s="9">
        <v>99.98</v>
      </c>
      <c r="AN46" s="9">
        <v>99.36</v>
      </c>
      <c r="AO46" s="9">
        <v>91.46</v>
      </c>
      <c r="AP46" s="8">
        <v>74.349999999999994</v>
      </c>
    </row>
    <row r="47" spans="1:42" s="6" customFormat="1" ht="13.5" customHeight="1" x14ac:dyDescent="0.4">
      <c r="A47" s="76" t="s">
        <v>196</v>
      </c>
      <c r="B47" s="17">
        <v>43246</v>
      </c>
      <c r="C47" s="15" t="s">
        <v>23</v>
      </c>
      <c r="D47" s="89" t="s">
        <v>14</v>
      </c>
      <c r="E47" s="79">
        <v>45</v>
      </c>
      <c r="F47" s="10" t="s">
        <v>1</v>
      </c>
      <c r="G47" s="10">
        <v>0.06</v>
      </c>
      <c r="H47" s="10"/>
      <c r="I47" s="10"/>
      <c r="J47" s="10"/>
      <c r="K47" s="10"/>
      <c r="L47" s="10"/>
      <c r="M47" s="10"/>
      <c r="N47" s="10"/>
      <c r="O47" s="10"/>
      <c r="P47" s="55">
        <f t="shared" si="6"/>
        <v>2.7856776218978645</v>
      </c>
      <c r="Q47" s="55"/>
      <c r="R47" s="11">
        <f t="shared" si="7"/>
        <v>30.717036859236313</v>
      </c>
      <c r="S47" s="50"/>
      <c r="T47" s="50"/>
      <c r="U47" s="50"/>
      <c r="V47" s="50"/>
      <c r="W47" s="46">
        <f t="shared" si="8"/>
        <v>50.774851848190018</v>
      </c>
      <c r="X47" s="46">
        <f t="shared" si="3"/>
        <v>35.178321890758859</v>
      </c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54">
        <f t="shared" si="10"/>
        <v>0.7</v>
      </c>
      <c r="AL47" s="8">
        <v>99.98</v>
      </c>
      <c r="AM47" s="9">
        <v>99.96</v>
      </c>
      <c r="AN47" s="9">
        <v>99.07</v>
      </c>
      <c r="AO47" s="9">
        <v>90.1</v>
      </c>
      <c r="AP47" s="8">
        <v>71.16</v>
      </c>
    </row>
    <row r="48" spans="1:42" s="6" customFormat="1" ht="13.5" customHeight="1" x14ac:dyDescent="0.4">
      <c r="A48" s="76" t="s">
        <v>197</v>
      </c>
      <c r="B48" s="17">
        <v>43248</v>
      </c>
      <c r="C48" s="15" t="s">
        <v>23</v>
      </c>
      <c r="D48" s="89" t="s">
        <v>14</v>
      </c>
      <c r="E48" s="79">
        <v>46</v>
      </c>
      <c r="F48" s="10" t="s">
        <v>1</v>
      </c>
      <c r="G48" s="10">
        <v>0.02</v>
      </c>
      <c r="H48" s="10"/>
      <c r="I48" s="10"/>
      <c r="J48" s="10"/>
      <c r="K48" s="10"/>
      <c r="L48" s="10"/>
      <c r="M48" s="10"/>
      <c r="N48" s="10"/>
      <c r="O48" s="10"/>
      <c r="P48" s="55">
        <f t="shared" si="6"/>
        <v>2.7856776218978645</v>
      </c>
      <c r="Q48" s="55"/>
      <c r="R48" s="11">
        <f t="shared" si="7"/>
        <v>30.717036859236313</v>
      </c>
      <c r="S48" s="50"/>
      <c r="T48" s="50"/>
      <c r="U48" s="50"/>
      <c r="V48" s="50"/>
      <c r="W48" s="46">
        <f t="shared" si="8"/>
        <v>50.774851848190018</v>
      </c>
      <c r="X48" s="46">
        <f t="shared" si="3"/>
        <v>35.178321890758859</v>
      </c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54">
        <f t="shared" si="10"/>
        <v>0.7</v>
      </c>
      <c r="AL48" s="8">
        <v>100</v>
      </c>
      <c r="AM48" s="9">
        <v>100</v>
      </c>
      <c r="AN48" s="9">
        <v>99.7</v>
      </c>
      <c r="AO48" s="9">
        <v>94.5</v>
      </c>
      <c r="AP48" s="8">
        <v>76.12</v>
      </c>
    </row>
    <row r="49" spans="1:42" s="6" customFormat="1" ht="13.5" customHeight="1" x14ac:dyDescent="0.4">
      <c r="A49" s="76" t="s">
        <v>198</v>
      </c>
      <c r="B49" s="17">
        <v>43249</v>
      </c>
      <c r="C49" s="15" t="s">
        <v>23</v>
      </c>
      <c r="D49" s="89" t="s">
        <v>14</v>
      </c>
      <c r="E49" s="79">
        <v>47</v>
      </c>
      <c r="F49" s="10" t="s">
        <v>1</v>
      </c>
      <c r="G49" s="10">
        <v>0.04</v>
      </c>
      <c r="H49" s="10"/>
      <c r="I49" s="10"/>
      <c r="J49" s="10"/>
      <c r="K49" s="10"/>
      <c r="L49" s="10"/>
      <c r="M49" s="10"/>
      <c r="N49" s="10"/>
      <c r="O49" s="10"/>
      <c r="P49" s="55">
        <f t="shared" si="6"/>
        <v>2.7856776218978645</v>
      </c>
      <c r="Q49" s="55"/>
      <c r="R49" s="11">
        <f t="shared" si="7"/>
        <v>30.717036859236313</v>
      </c>
      <c r="S49" s="50"/>
      <c r="T49" s="50"/>
      <c r="U49" s="50"/>
      <c r="V49" s="50"/>
      <c r="W49" s="46">
        <f t="shared" si="8"/>
        <v>50.774851848190018</v>
      </c>
      <c r="X49" s="46">
        <f t="shared" si="3"/>
        <v>35.178321890758859</v>
      </c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54">
        <f t="shared" si="10"/>
        <v>0.7</v>
      </c>
      <c r="AL49" s="8">
        <v>100</v>
      </c>
      <c r="AM49" s="9">
        <v>99.96</v>
      </c>
      <c r="AN49" s="9">
        <v>99.15</v>
      </c>
      <c r="AO49" s="9">
        <v>91.33</v>
      </c>
      <c r="AP49" s="8">
        <v>73.430000000000007</v>
      </c>
    </row>
    <row r="50" spans="1:42" s="6" customFormat="1" ht="12.75" customHeight="1" x14ac:dyDescent="0.4">
      <c r="A50" s="76" t="s">
        <v>199</v>
      </c>
      <c r="B50" s="17">
        <v>43250</v>
      </c>
      <c r="C50" s="15" t="s">
        <v>23</v>
      </c>
      <c r="D50" s="89" t="s">
        <v>14</v>
      </c>
      <c r="E50" s="79">
        <v>48</v>
      </c>
      <c r="F50" s="10" t="s">
        <v>1</v>
      </c>
      <c r="G50" s="10">
        <v>0.02</v>
      </c>
      <c r="H50" s="10"/>
      <c r="I50" s="10"/>
      <c r="J50" s="10"/>
      <c r="K50" s="10"/>
      <c r="L50" s="10"/>
      <c r="M50" s="10"/>
      <c r="N50" s="10"/>
      <c r="O50" s="10"/>
      <c r="P50" s="55">
        <f t="shared" si="6"/>
        <v>2.7856776218978645</v>
      </c>
      <c r="Q50" s="55"/>
      <c r="R50" s="11">
        <f t="shared" si="7"/>
        <v>30.717036859236313</v>
      </c>
      <c r="S50" s="50"/>
      <c r="T50" s="50"/>
      <c r="U50" s="50"/>
      <c r="V50" s="50"/>
      <c r="W50" s="46">
        <f t="shared" si="8"/>
        <v>50.774851848190018</v>
      </c>
      <c r="X50" s="46">
        <f t="shared" si="3"/>
        <v>35.178321890758859</v>
      </c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54">
        <f t="shared" si="10"/>
        <v>0.7</v>
      </c>
      <c r="AL50" s="8">
        <v>100</v>
      </c>
      <c r="AM50" s="9">
        <v>99.99</v>
      </c>
      <c r="AN50" s="9">
        <v>99.75</v>
      </c>
      <c r="AO50" s="9">
        <v>94.95</v>
      </c>
      <c r="AP50" s="8">
        <v>77.86</v>
      </c>
    </row>
    <row r="51" spans="1:42" s="6" customFormat="1" ht="13.5" customHeight="1" x14ac:dyDescent="0.4">
      <c r="A51" s="76" t="s">
        <v>200</v>
      </c>
      <c r="B51" s="17">
        <v>43252</v>
      </c>
      <c r="C51" s="15" t="s">
        <v>23</v>
      </c>
      <c r="D51" s="89" t="s">
        <v>14</v>
      </c>
      <c r="E51" s="79">
        <v>49</v>
      </c>
      <c r="F51" s="10" t="s">
        <v>1</v>
      </c>
      <c r="G51" s="10">
        <v>0.06</v>
      </c>
      <c r="H51" s="10"/>
      <c r="I51" s="10"/>
      <c r="J51" s="10"/>
      <c r="K51" s="10"/>
      <c r="L51" s="10"/>
      <c r="M51" s="10"/>
      <c r="N51" s="10"/>
      <c r="O51" s="10"/>
      <c r="P51" s="55">
        <f t="shared" ref="P51:P68" si="11">IF(H51="",P50,AVERAGE((J51-H51)/(J51-H51+N51-L51),(K51-I51)/(K51-I51+O51-M51)))</f>
        <v>2.7856776218978645</v>
      </c>
      <c r="Q51" s="55"/>
      <c r="R51" s="11">
        <f t="shared" si="7"/>
        <v>30.717036859236313</v>
      </c>
      <c r="S51" s="50"/>
      <c r="T51" s="50"/>
      <c r="U51" s="50"/>
      <c r="V51" s="50"/>
      <c r="W51" s="46">
        <f t="shared" si="8"/>
        <v>50.774851848190018</v>
      </c>
      <c r="X51" s="46">
        <f t="shared" si="3"/>
        <v>35.178321890758859</v>
      </c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54">
        <f t="shared" si="10"/>
        <v>0.7</v>
      </c>
      <c r="AL51" s="8">
        <v>100</v>
      </c>
      <c r="AM51" s="9">
        <v>100</v>
      </c>
      <c r="AN51" s="9">
        <v>99.68</v>
      </c>
      <c r="AO51" s="9">
        <v>94.73</v>
      </c>
      <c r="AP51" s="8">
        <v>76.88</v>
      </c>
    </row>
    <row r="52" spans="1:42" s="6" customFormat="1" ht="13.5" customHeight="1" x14ac:dyDescent="0.4">
      <c r="A52" s="76" t="s">
        <v>201</v>
      </c>
      <c r="B52" s="17">
        <v>43254</v>
      </c>
      <c r="C52" s="15" t="s">
        <v>23</v>
      </c>
      <c r="D52" s="89" t="s">
        <v>14</v>
      </c>
      <c r="E52" s="79">
        <v>50</v>
      </c>
      <c r="F52" s="10" t="s">
        <v>1</v>
      </c>
      <c r="G52" s="10">
        <v>0.04</v>
      </c>
      <c r="H52" s="10">
        <v>89.95</v>
      </c>
      <c r="I52" s="10">
        <v>81.790000000000006</v>
      </c>
      <c r="J52" s="10">
        <v>139.84</v>
      </c>
      <c r="K52" s="10">
        <v>131.78</v>
      </c>
      <c r="L52" s="10">
        <v>371.07</v>
      </c>
      <c r="M52" s="10">
        <v>362.99</v>
      </c>
      <c r="N52" s="10">
        <v>339.03</v>
      </c>
      <c r="O52" s="10">
        <v>331.02</v>
      </c>
      <c r="P52" s="55">
        <f t="shared" si="11"/>
        <v>2.7845489139051889</v>
      </c>
      <c r="Q52" s="55">
        <v>1.97</v>
      </c>
      <c r="R52" s="11">
        <f t="shared" si="7"/>
        <v>29.252454853192912</v>
      </c>
      <c r="S52" s="50">
        <v>200</v>
      </c>
      <c r="T52" s="50">
        <v>200</v>
      </c>
      <c r="U52" s="50">
        <v>116.86</v>
      </c>
      <c r="V52" s="50">
        <v>117.13</v>
      </c>
      <c r="W52" s="46">
        <f t="shared" si="8"/>
        <v>50.320141809020946</v>
      </c>
      <c r="X52" s="46">
        <f>IF(Q52="",X51,(15*Q52/((AVERAGE(S52:T52)-AVERAGE(U52:V52))))*100)</f>
        <v>35.600265044274444</v>
      </c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54">
        <f t="shared" si="10"/>
        <v>0.7</v>
      </c>
      <c r="AL52" s="8">
        <v>100</v>
      </c>
      <c r="AM52" s="9">
        <v>99.99</v>
      </c>
      <c r="AN52" s="9">
        <v>99.35</v>
      </c>
      <c r="AO52" s="9">
        <v>91.71</v>
      </c>
      <c r="AP52" s="8">
        <v>73.48</v>
      </c>
    </row>
    <row r="53" spans="1:42" s="6" customFormat="1" ht="13.5" customHeight="1" x14ac:dyDescent="0.4">
      <c r="A53" s="76" t="s">
        <v>202</v>
      </c>
      <c r="B53" s="17">
        <v>43255</v>
      </c>
      <c r="C53" s="15" t="s">
        <v>23</v>
      </c>
      <c r="D53" s="89" t="s">
        <v>14</v>
      </c>
      <c r="E53" s="79">
        <v>51</v>
      </c>
      <c r="F53" s="10" t="s">
        <v>1</v>
      </c>
      <c r="G53" s="10">
        <v>0.02</v>
      </c>
      <c r="H53" s="10">
        <v>92.78</v>
      </c>
      <c r="I53" s="10">
        <v>89.07</v>
      </c>
      <c r="J53" s="10">
        <v>142.78</v>
      </c>
      <c r="K53" s="10">
        <v>139.06</v>
      </c>
      <c r="L53" s="10">
        <v>373.95</v>
      </c>
      <c r="M53" s="10">
        <v>370.09</v>
      </c>
      <c r="N53" s="10">
        <v>341.97</v>
      </c>
      <c r="O53" s="10">
        <v>338.06</v>
      </c>
      <c r="P53" s="55">
        <f t="shared" si="11"/>
        <v>2.7790511779784346</v>
      </c>
      <c r="Q53" s="55">
        <v>1.94</v>
      </c>
      <c r="R53" s="11">
        <f>IF(Q53="",R52,(1-Q53/P53)*100)</f>
        <v>30.192001666870549</v>
      </c>
      <c r="S53" s="50">
        <v>200</v>
      </c>
      <c r="T53" s="50">
        <v>200</v>
      </c>
      <c r="U53" s="50">
        <v>120.88</v>
      </c>
      <c r="V53" s="50">
        <v>121.04</v>
      </c>
      <c r="W53" s="46">
        <f t="shared" si="8"/>
        <v>52.74009067519804</v>
      </c>
      <c r="X53" s="46">
        <f>IF(S53="",X52,(15*Q53/((AVERAGE(S53:T53)-AVERAGE(U53:V53))))*100)</f>
        <v>36.8168016194332</v>
      </c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54">
        <f t="shared" si="10"/>
        <v>0.7</v>
      </c>
      <c r="AL53" s="8">
        <v>100</v>
      </c>
      <c r="AM53" s="9">
        <v>99.98</v>
      </c>
      <c r="AN53" s="9">
        <v>99.66</v>
      </c>
      <c r="AO53" s="9">
        <v>94.21</v>
      </c>
      <c r="AP53" s="8">
        <v>76.27</v>
      </c>
    </row>
    <row r="54" spans="1:42" s="6" customFormat="1" ht="13.5" customHeight="1" x14ac:dyDescent="0.4">
      <c r="A54" s="76" t="s">
        <v>203</v>
      </c>
      <c r="B54" s="17">
        <v>43256</v>
      </c>
      <c r="C54" s="15" t="s">
        <v>23</v>
      </c>
      <c r="D54" s="89" t="s">
        <v>14</v>
      </c>
      <c r="E54" s="75" t="str">
        <f>A54</f>
        <v>52</v>
      </c>
      <c r="F54" s="10" t="s">
        <v>1</v>
      </c>
      <c r="G54" s="43">
        <v>0.04</v>
      </c>
      <c r="H54" s="43"/>
      <c r="I54" s="43"/>
      <c r="J54" s="43"/>
      <c r="K54" s="43"/>
      <c r="L54" s="43"/>
      <c r="M54" s="43"/>
      <c r="N54" s="43"/>
      <c r="O54" s="43"/>
      <c r="P54" s="55">
        <f t="shared" si="11"/>
        <v>2.7790511779784346</v>
      </c>
      <c r="Q54" s="55"/>
      <c r="R54" s="11">
        <f>IF(Q54="",R53,(1-Q54/P54)*100)</f>
        <v>30.192001666870549</v>
      </c>
      <c r="S54" s="52"/>
      <c r="T54" s="52"/>
      <c r="U54" s="52"/>
      <c r="V54" s="52"/>
      <c r="W54" s="46">
        <f t="shared" si="8"/>
        <v>52.74009067519804</v>
      </c>
      <c r="X54" s="46">
        <f t="shared" ref="X54:X70" si="12">IF(S54="",X53,(15*Q54/((AVERAGE(S54:T54)-AVERAGE(U54:V54))))*100)</f>
        <v>36.8168016194332</v>
      </c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54">
        <f t="shared" si="10"/>
        <v>0.7</v>
      </c>
      <c r="AL54" s="44">
        <v>100</v>
      </c>
      <c r="AM54" s="45">
        <v>99.97</v>
      </c>
      <c r="AN54" s="45">
        <v>99.24</v>
      </c>
      <c r="AO54" s="45">
        <v>90.96</v>
      </c>
      <c r="AP54" s="44">
        <v>72.989999999999995</v>
      </c>
    </row>
    <row r="55" spans="1:42" s="6" customFormat="1" ht="13.5" customHeight="1" x14ac:dyDescent="0.4">
      <c r="A55" s="76" t="s">
        <v>204</v>
      </c>
      <c r="B55" s="17">
        <v>43256</v>
      </c>
      <c r="C55" s="15" t="s">
        <v>23</v>
      </c>
      <c r="D55" s="89" t="s">
        <v>14</v>
      </c>
      <c r="E55" s="79">
        <v>52</v>
      </c>
      <c r="F55" s="43" t="s">
        <v>1</v>
      </c>
      <c r="G55" s="43">
        <v>0.06</v>
      </c>
      <c r="H55" s="43"/>
      <c r="I55" s="43"/>
      <c r="J55" s="43"/>
      <c r="K55" s="43"/>
      <c r="L55" s="43"/>
      <c r="M55" s="43"/>
      <c r="N55" s="43"/>
      <c r="O55" s="43"/>
      <c r="P55" s="55">
        <f t="shared" si="11"/>
        <v>2.7790511779784346</v>
      </c>
      <c r="Q55" s="55"/>
      <c r="R55" s="11">
        <f t="shared" ref="R55:R112" si="13">IF(Q55="",R54,(1-Q55/P55)*100)</f>
        <v>30.192001666870549</v>
      </c>
      <c r="S55" s="52"/>
      <c r="T55" s="52"/>
      <c r="U55" s="52"/>
      <c r="V55" s="52"/>
      <c r="W55" s="46">
        <f t="shared" si="8"/>
        <v>52.74009067519804</v>
      </c>
      <c r="X55" s="46">
        <f t="shared" si="12"/>
        <v>36.8168016194332</v>
      </c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54">
        <f t="shared" si="10"/>
        <v>0.7</v>
      </c>
      <c r="AL55" s="44">
        <v>100</v>
      </c>
      <c r="AM55" s="45">
        <v>99.97</v>
      </c>
      <c r="AN55" s="45">
        <v>99.16</v>
      </c>
      <c r="AO55" s="45">
        <v>91.66</v>
      </c>
      <c r="AP55" s="44">
        <v>72.48</v>
      </c>
    </row>
    <row r="56" spans="1:42" s="6" customFormat="1" ht="13.5" customHeight="1" x14ac:dyDescent="0.4">
      <c r="A56" s="76" t="s">
        <v>56</v>
      </c>
      <c r="B56" s="17">
        <v>43257</v>
      </c>
      <c r="C56" s="15" t="s">
        <v>23</v>
      </c>
      <c r="D56" s="89" t="s">
        <v>14</v>
      </c>
      <c r="E56" s="75" t="str">
        <f t="shared" ref="E56" si="14">A56</f>
        <v>54</v>
      </c>
      <c r="F56" s="43" t="s">
        <v>1</v>
      </c>
      <c r="G56" s="43">
        <v>0.04</v>
      </c>
      <c r="H56" s="43"/>
      <c r="I56" s="43"/>
      <c r="J56" s="43"/>
      <c r="K56" s="43"/>
      <c r="L56" s="43"/>
      <c r="M56" s="43"/>
      <c r="N56" s="43"/>
      <c r="O56" s="43"/>
      <c r="P56" s="55">
        <f t="shared" si="11"/>
        <v>2.7790511779784346</v>
      </c>
      <c r="Q56" s="55"/>
      <c r="R56" s="11">
        <f t="shared" si="13"/>
        <v>30.192001666870549</v>
      </c>
      <c r="S56" s="52"/>
      <c r="T56" s="52"/>
      <c r="U56" s="52"/>
      <c r="V56" s="52"/>
      <c r="W56" s="46">
        <f t="shared" si="8"/>
        <v>52.74009067519804</v>
      </c>
      <c r="X56" s="46">
        <f t="shared" si="12"/>
        <v>36.8168016194332</v>
      </c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54">
        <f t="shared" si="10"/>
        <v>0.7</v>
      </c>
      <c r="AL56" s="44">
        <v>99.95</v>
      </c>
      <c r="AM56" s="45">
        <v>99.92</v>
      </c>
      <c r="AN56" s="45">
        <v>99.08</v>
      </c>
      <c r="AO56" s="45">
        <v>90.83</v>
      </c>
      <c r="AP56" s="44">
        <v>72.5</v>
      </c>
    </row>
    <row r="57" spans="1:42" s="6" customFormat="1" ht="13.5" customHeight="1" x14ac:dyDescent="0.4">
      <c r="A57" s="76" t="s">
        <v>57</v>
      </c>
      <c r="B57" s="17">
        <v>43258</v>
      </c>
      <c r="C57" s="15" t="s">
        <v>23</v>
      </c>
      <c r="D57" s="89" t="s">
        <v>14</v>
      </c>
      <c r="E57" s="79">
        <v>53</v>
      </c>
      <c r="F57" s="43" t="s">
        <v>1</v>
      </c>
      <c r="G57" s="43">
        <v>0.02</v>
      </c>
      <c r="H57" s="43"/>
      <c r="I57" s="43"/>
      <c r="J57" s="43"/>
      <c r="K57" s="43"/>
      <c r="L57" s="43"/>
      <c r="M57" s="43"/>
      <c r="N57" s="43"/>
      <c r="O57" s="43"/>
      <c r="P57" s="55">
        <f t="shared" si="11"/>
        <v>2.7790511779784346</v>
      </c>
      <c r="Q57" s="55"/>
      <c r="R57" s="11">
        <f t="shared" si="13"/>
        <v>30.192001666870549</v>
      </c>
      <c r="S57" s="52"/>
      <c r="T57" s="52"/>
      <c r="U57" s="52"/>
      <c r="V57" s="52"/>
      <c r="W57" s="46">
        <f t="shared" si="8"/>
        <v>52.74009067519804</v>
      </c>
      <c r="X57" s="46">
        <f t="shared" si="12"/>
        <v>36.8168016194332</v>
      </c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54">
        <f t="shared" si="10"/>
        <v>0.7</v>
      </c>
      <c r="AL57" s="44">
        <v>99.98</v>
      </c>
      <c r="AM57" s="45">
        <v>99.92</v>
      </c>
      <c r="AN57" s="45">
        <v>98.79</v>
      </c>
      <c r="AO57" s="45">
        <v>90.67</v>
      </c>
      <c r="AP57" s="44">
        <v>71.849999999999994</v>
      </c>
    </row>
    <row r="58" spans="1:42" s="6" customFormat="1" ht="13.5" customHeight="1" x14ac:dyDescent="0.4">
      <c r="A58" s="76" t="s">
        <v>58</v>
      </c>
      <c r="B58" s="17">
        <v>43260</v>
      </c>
      <c r="C58" s="15" t="s">
        <v>23</v>
      </c>
      <c r="D58" s="89" t="s">
        <v>14</v>
      </c>
      <c r="E58" s="75" t="str">
        <f t="shared" ref="E58" si="15">A58</f>
        <v>56</v>
      </c>
      <c r="F58" s="43" t="s">
        <v>1</v>
      </c>
      <c r="G58" s="44">
        <v>0</v>
      </c>
      <c r="H58" s="44"/>
      <c r="I58" s="44"/>
      <c r="J58" s="44"/>
      <c r="K58" s="44"/>
      <c r="L58" s="44"/>
      <c r="M58" s="44"/>
      <c r="N58" s="44"/>
      <c r="O58" s="44"/>
      <c r="P58" s="55">
        <f t="shared" si="11"/>
        <v>2.7790511779784346</v>
      </c>
      <c r="Q58" s="55"/>
      <c r="R58" s="11">
        <f t="shared" si="13"/>
        <v>30.192001666870549</v>
      </c>
      <c r="S58" s="52"/>
      <c r="T58" s="52"/>
      <c r="U58" s="52"/>
      <c r="V58" s="52"/>
      <c r="W58" s="46">
        <f t="shared" si="8"/>
        <v>52.74009067519804</v>
      </c>
      <c r="X58" s="46">
        <f t="shared" si="12"/>
        <v>36.8168016194332</v>
      </c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54">
        <f t="shared" si="10"/>
        <v>0.7</v>
      </c>
      <c r="AL58" s="44">
        <v>100</v>
      </c>
      <c r="AM58" s="45">
        <v>99.86</v>
      </c>
      <c r="AN58" s="45">
        <v>98.07</v>
      </c>
      <c r="AO58" s="45">
        <v>89.06</v>
      </c>
      <c r="AP58" s="44">
        <v>70.040000000000006</v>
      </c>
    </row>
    <row r="59" spans="1:42" s="6" customFormat="1" ht="13.5" customHeight="1" x14ac:dyDescent="0.4">
      <c r="A59" s="76" t="s">
        <v>59</v>
      </c>
      <c r="B59" s="17">
        <v>43261</v>
      </c>
      <c r="C59" s="15" t="s">
        <v>23</v>
      </c>
      <c r="D59" s="89" t="s">
        <v>14</v>
      </c>
      <c r="E59" s="79">
        <v>54</v>
      </c>
      <c r="F59" s="43" t="s">
        <v>1</v>
      </c>
      <c r="G59" s="43">
        <v>0.06</v>
      </c>
      <c r="H59" s="43"/>
      <c r="I59" s="43"/>
      <c r="J59" s="43"/>
      <c r="K59" s="43"/>
      <c r="L59" s="43"/>
      <c r="M59" s="43"/>
      <c r="N59" s="43"/>
      <c r="O59" s="43"/>
      <c r="P59" s="55">
        <f t="shared" si="11"/>
        <v>2.7790511779784346</v>
      </c>
      <c r="Q59" s="55"/>
      <c r="R59" s="11">
        <f t="shared" si="13"/>
        <v>30.192001666870549</v>
      </c>
      <c r="S59" s="52"/>
      <c r="T59" s="52"/>
      <c r="U59" s="52"/>
      <c r="V59" s="52"/>
      <c r="W59" s="46">
        <f t="shared" si="8"/>
        <v>52.74009067519804</v>
      </c>
      <c r="X59" s="46">
        <f t="shared" si="12"/>
        <v>36.8168016194332</v>
      </c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54">
        <f t="shared" si="10"/>
        <v>0.7</v>
      </c>
      <c r="AL59" s="44">
        <v>99.97</v>
      </c>
      <c r="AM59" s="45">
        <v>99.83</v>
      </c>
      <c r="AN59" s="45">
        <v>98.1</v>
      </c>
      <c r="AO59" s="45">
        <v>87.96</v>
      </c>
      <c r="AP59" s="44">
        <v>68.73</v>
      </c>
    </row>
    <row r="60" spans="1:42" s="6" customFormat="1" ht="13.5" customHeight="1" x14ac:dyDescent="0.4">
      <c r="A60" s="76" t="s">
        <v>60</v>
      </c>
      <c r="B60" s="17">
        <v>43262</v>
      </c>
      <c r="C60" s="15" t="s">
        <v>23</v>
      </c>
      <c r="D60" s="89" t="s">
        <v>14</v>
      </c>
      <c r="E60" s="75" t="str">
        <f t="shared" ref="E60:E72" si="16">A60</f>
        <v>58</v>
      </c>
      <c r="F60" s="43" t="s">
        <v>1</v>
      </c>
      <c r="G60" s="43">
        <v>0.02</v>
      </c>
      <c r="H60" s="43"/>
      <c r="I60" s="43"/>
      <c r="J60" s="43"/>
      <c r="K60" s="43"/>
      <c r="L60" s="43"/>
      <c r="M60" s="43"/>
      <c r="N60" s="43"/>
      <c r="O60" s="43"/>
      <c r="P60" s="55">
        <f t="shared" si="11"/>
        <v>2.7790511779784346</v>
      </c>
      <c r="Q60" s="55"/>
      <c r="R60" s="11">
        <f t="shared" si="13"/>
        <v>30.192001666870549</v>
      </c>
      <c r="S60" s="52"/>
      <c r="T60" s="52"/>
      <c r="U60" s="52"/>
      <c r="V60" s="52"/>
      <c r="W60" s="46">
        <f t="shared" si="8"/>
        <v>52.74009067519804</v>
      </c>
      <c r="X60" s="46">
        <f t="shared" si="12"/>
        <v>36.8168016194332</v>
      </c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54">
        <f t="shared" si="10"/>
        <v>0.7</v>
      </c>
      <c r="AL60" s="44">
        <v>100</v>
      </c>
      <c r="AM60" s="45">
        <v>99.98</v>
      </c>
      <c r="AN60" s="45">
        <v>99.19</v>
      </c>
      <c r="AO60" s="45">
        <v>90.98</v>
      </c>
      <c r="AP60" s="44">
        <v>71.75</v>
      </c>
    </row>
    <row r="61" spans="1:42" s="6" customFormat="1" ht="13.5" customHeight="1" x14ac:dyDescent="0.4">
      <c r="A61" s="76" t="s">
        <v>61</v>
      </c>
      <c r="B61" s="17">
        <v>43264</v>
      </c>
      <c r="C61" s="15" t="s">
        <v>23</v>
      </c>
      <c r="D61" s="89" t="s">
        <v>14</v>
      </c>
      <c r="E61" s="75" t="str">
        <f t="shared" si="16"/>
        <v>59</v>
      </c>
      <c r="F61" s="43" t="s">
        <v>1</v>
      </c>
      <c r="G61" s="43">
        <v>0.06</v>
      </c>
      <c r="H61" s="43"/>
      <c r="I61" s="43"/>
      <c r="J61" s="43"/>
      <c r="K61" s="43"/>
      <c r="L61" s="43"/>
      <c r="M61" s="43"/>
      <c r="N61" s="43"/>
      <c r="O61" s="43"/>
      <c r="P61" s="55">
        <f t="shared" si="11"/>
        <v>2.7790511779784346</v>
      </c>
      <c r="Q61" s="55"/>
      <c r="R61" s="11">
        <f t="shared" si="13"/>
        <v>30.192001666870549</v>
      </c>
      <c r="S61" s="52"/>
      <c r="T61" s="52"/>
      <c r="U61" s="52"/>
      <c r="V61" s="52"/>
      <c r="W61" s="46">
        <f t="shared" si="8"/>
        <v>52.74009067519804</v>
      </c>
      <c r="X61" s="46">
        <f t="shared" si="12"/>
        <v>36.8168016194332</v>
      </c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54">
        <f t="shared" si="10"/>
        <v>0.7</v>
      </c>
      <c r="AL61" s="44">
        <v>99.9</v>
      </c>
      <c r="AM61" s="45">
        <v>99.82</v>
      </c>
      <c r="AN61" s="45">
        <v>99.81</v>
      </c>
      <c r="AO61" s="45">
        <v>91.96</v>
      </c>
      <c r="AP61" s="44">
        <v>73.97</v>
      </c>
    </row>
    <row r="62" spans="1:42" s="6" customFormat="1" ht="13.5" customHeight="1" x14ac:dyDescent="0.4">
      <c r="A62" s="76" t="s">
        <v>62</v>
      </c>
      <c r="B62" s="17">
        <v>43264</v>
      </c>
      <c r="C62" s="15" t="s">
        <v>23</v>
      </c>
      <c r="D62" s="89" t="s">
        <v>14</v>
      </c>
      <c r="E62" s="75" t="str">
        <f t="shared" si="16"/>
        <v>60</v>
      </c>
      <c r="F62" s="43" t="s">
        <v>1</v>
      </c>
      <c r="G62" s="43">
        <v>0.06</v>
      </c>
      <c r="H62" s="43"/>
      <c r="I62" s="43"/>
      <c r="J62" s="43"/>
      <c r="K62" s="43"/>
      <c r="L62" s="43"/>
      <c r="M62" s="43"/>
      <c r="N62" s="43"/>
      <c r="O62" s="43"/>
      <c r="P62" s="55">
        <f t="shared" si="11"/>
        <v>2.7790511779784346</v>
      </c>
      <c r="Q62" s="55"/>
      <c r="R62" s="11">
        <f t="shared" si="13"/>
        <v>30.192001666870549</v>
      </c>
      <c r="S62" s="52"/>
      <c r="T62" s="52"/>
      <c r="U62" s="52"/>
      <c r="V62" s="52"/>
      <c r="W62" s="46">
        <f t="shared" si="8"/>
        <v>52.74009067519804</v>
      </c>
      <c r="X62" s="46">
        <f t="shared" si="12"/>
        <v>36.8168016194332</v>
      </c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54">
        <f t="shared" si="10"/>
        <v>0.7</v>
      </c>
      <c r="AL62" s="44">
        <v>99.97</v>
      </c>
      <c r="AM62" s="45">
        <v>99.93</v>
      </c>
      <c r="AN62" s="45">
        <v>99.15</v>
      </c>
      <c r="AO62" s="45">
        <v>91.03</v>
      </c>
      <c r="AP62" s="44">
        <v>72.209999999999994</v>
      </c>
    </row>
    <row r="63" spans="1:42" s="6" customFormat="1" ht="13.5" customHeight="1" x14ac:dyDescent="0.4">
      <c r="A63" s="76" t="s">
        <v>63</v>
      </c>
      <c r="B63" s="17">
        <v>43265</v>
      </c>
      <c r="C63" s="15" t="s">
        <v>23</v>
      </c>
      <c r="D63" s="89" t="s">
        <v>14</v>
      </c>
      <c r="E63" s="75" t="str">
        <f t="shared" si="16"/>
        <v>61</v>
      </c>
      <c r="F63" s="43" t="s">
        <v>1</v>
      </c>
      <c r="G63" s="43">
        <v>0.04</v>
      </c>
      <c r="H63" s="43"/>
      <c r="I63" s="43"/>
      <c r="J63" s="43"/>
      <c r="K63" s="43"/>
      <c r="L63" s="43"/>
      <c r="M63" s="43"/>
      <c r="N63" s="43"/>
      <c r="O63" s="43"/>
      <c r="P63" s="55">
        <f t="shared" si="11"/>
        <v>2.7790511779784346</v>
      </c>
      <c r="Q63" s="55"/>
      <c r="R63" s="11">
        <f t="shared" si="13"/>
        <v>30.192001666870549</v>
      </c>
      <c r="S63" s="52"/>
      <c r="T63" s="52"/>
      <c r="U63" s="52"/>
      <c r="V63" s="52"/>
      <c r="W63" s="46">
        <f t="shared" si="8"/>
        <v>52.74009067519804</v>
      </c>
      <c r="X63" s="46">
        <f t="shared" si="12"/>
        <v>36.8168016194332</v>
      </c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54">
        <f t="shared" si="10"/>
        <v>0.7</v>
      </c>
      <c r="AL63" s="44">
        <v>99.93</v>
      </c>
      <c r="AM63" s="45">
        <v>99.89</v>
      </c>
      <c r="AN63" s="45">
        <v>99.32</v>
      </c>
      <c r="AO63" s="45">
        <v>93.01</v>
      </c>
      <c r="AP63" s="44">
        <v>74.28</v>
      </c>
    </row>
    <row r="64" spans="1:42" s="6" customFormat="1" ht="13.5" customHeight="1" x14ac:dyDescent="0.4">
      <c r="A64" s="76" t="s">
        <v>64</v>
      </c>
      <c r="B64" s="17">
        <v>43266</v>
      </c>
      <c r="C64" s="15" t="s">
        <v>23</v>
      </c>
      <c r="D64" s="89" t="s">
        <v>14</v>
      </c>
      <c r="E64" s="75" t="str">
        <f t="shared" si="16"/>
        <v>62</v>
      </c>
      <c r="F64" s="43" t="s">
        <v>1</v>
      </c>
      <c r="G64" s="43">
        <v>0.04</v>
      </c>
      <c r="H64" s="43"/>
      <c r="I64" s="43"/>
      <c r="J64" s="43"/>
      <c r="K64" s="43"/>
      <c r="L64" s="43"/>
      <c r="M64" s="43"/>
      <c r="N64" s="43"/>
      <c r="O64" s="43"/>
      <c r="P64" s="55">
        <f t="shared" si="11"/>
        <v>2.7790511779784346</v>
      </c>
      <c r="Q64" s="55"/>
      <c r="R64" s="11">
        <f t="shared" si="13"/>
        <v>30.192001666870549</v>
      </c>
      <c r="S64" s="52"/>
      <c r="T64" s="52"/>
      <c r="U64" s="52"/>
      <c r="V64" s="52"/>
      <c r="W64" s="46">
        <f t="shared" si="8"/>
        <v>52.74009067519804</v>
      </c>
      <c r="X64" s="46">
        <f t="shared" si="12"/>
        <v>36.8168016194332</v>
      </c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54">
        <f t="shared" si="10"/>
        <v>0.7</v>
      </c>
      <c r="AL64" s="44">
        <v>99.98</v>
      </c>
      <c r="AM64" s="45">
        <v>99.98</v>
      </c>
      <c r="AN64" s="45">
        <v>99.77</v>
      </c>
      <c r="AO64" s="45">
        <v>94.98</v>
      </c>
      <c r="AP64" s="44">
        <v>77.42</v>
      </c>
    </row>
    <row r="65" spans="1:42" s="6" customFormat="1" ht="13.5" customHeight="1" x14ac:dyDescent="0.4">
      <c r="A65" s="76" t="s">
        <v>65</v>
      </c>
      <c r="B65" s="17">
        <v>43270</v>
      </c>
      <c r="C65" s="16" t="s">
        <v>23</v>
      </c>
      <c r="D65" s="89" t="s">
        <v>14</v>
      </c>
      <c r="E65" s="75" t="str">
        <f t="shared" si="16"/>
        <v>63</v>
      </c>
      <c r="F65" s="43" t="s">
        <v>1</v>
      </c>
      <c r="G65" s="43">
        <v>0.02</v>
      </c>
      <c r="H65" s="43"/>
      <c r="I65" s="43"/>
      <c r="J65" s="43"/>
      <c r="K65" s="43"/>
      <c r="L65" s="43"/>
      <c r="M65" s="43"/>
      <c r="N65" s="43"/>
      <c r="O65" s="43"/>
      <c r="P65" s="55">
        <f t="shared" si="11"/>
        <v>2.7790511779784346</v>
      </c>
      <c r="Q65" s="55"/>
      <c r="R65" s="11">
        <f t="shared" si="13"/>
        <v>30.192001666870549</v>
      </c>
      <c r="S65" s="52"/>
      <c r="T65" s="52"/>
      <c r="U65" s="52"/>
      <c r="V65" s="52"/>
      <c r="W65" s="46">
        <f t="shared" si="8"/>
        <v>52.74009067519804</v>
      </c>
      <c r="X65" s="46">
        <f t="shared" si="12"/>
        <v>36.8168016194332</v>
      </c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54">
        <f t="shared" si="10"/>
        <v>0.7</v>
      </c>
      <c r="AL65" s="44">
        <v>100</v>
      </c>
      <c r="AM65" s="45">
        <v>99.97</v>
      </c>
      <c r="AN65" s="45">
        <v>99.33</v>
      </c>
      <c r="AO65" s="45">
        <v>91.84</v>
      </c>
      <c r="AP65" s="44">
        <v>73.61</v>
      </c>
    </row>
    <row r="66" spans="1:42" s="6" customFormat="1" ht="13.2" customHeight="1" x14ac:dyDescent="0.4">
      <c r="A66" s="76" t="s">
        <v>66</v>
      </c>
      <c r="B66" s="17">
        <v>43271</v>
      </c>
      <c r="C66" s="16" t="s">
        <v>23</v>
      </c>
      <c r="D66" s="89" t="s">
        <v>14</v>
      </c>
      <c r="E66" s="75" t="str">
        <f t="shared" si="16"/>
        <v>64</v>
      </c>
      <c r="F66" s="43" t="s">
        <v>1</v>
      </c>
      <c r="G66" s="43">
        <v>0.02</v>
      </c>
      <c r="H66" s="43"/>
      <c r="I66" s="43"/>
      <c r="J66" s="43"/>
      <c r="K66" s="43"/>
      <c r="L66" s="43"/>
      <c r="M66" s="43"/>
      <c r="N66" s="43"/>
      <c r="O66" s="43"/>
      <c r="P66" s="55">
        <f t="shared" si="11"/>
        <v>2.7790511779784346</v>
      </c>
      <c r="Q66" s="55"/>
      <c r="R66" s="11">
        <f t="shared" si="13"/>
        <v>30.192001666870549</v>
      </c>
      <c r="S66" s="52"/>
      <c r="T66" s="52"/>
      <c r="U66" s="52"/>
      <c r="V66" s="52"/>
      <c r="W66" s="46">
        <f>IF(S66="",W65,(15*P66/((AVERAGE(S66:T66)-AVERAGE(U66:V66))))*100)</f>
        <v>52.74009067519804</v>
      </c>
      <c r="X66" s="46">
        <f t="shared" si="12"/>
        <v>36.8168016194332</v>
      </c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54">
        <f t="shared" si="10"/>
        <v>0.7</v>
      </c>
      <c r="AL66" s="44">
        <v>99.75</v>
      </c>
      <c r="AM66" s="45">
        <v>99.72</v>
      </c>
      <c r="AN66" s="45">
        <v>99.01</v>
      </c>
      <c r="AO66" s="45">
        <v>90.93</v>
      </c>
      <c r="AP66" s="44">
        <v>72.44</v>
      </c>
    </row>
    <row r="67" spans="1:42" s="6" customFormat="1" ht="13.2" customHeight="1" x14ac:dyDescent="0.4">
      <c r="A67" s="76" t="s">
        <v>152</v>
      </c>
      <c r="B67" s="17">
        <v>43273</v>
      </c>
      <c r="C67" s="16" t="s">
        <v>23</v>
      </c>
      <c r="D67" s="89" t="s">
        <v>14</v>
      </c>
      <c r="E67" s="75" t="str">
        <f t="shared" si="16"/>
        <v>65</v>
      </c>
      <c r="F67" s="43" t="s">
        <v>1</v>
      </c>
      <c r="G67" s="43">
        <v>0.06</v>
      </c>
      <c r="H67" s="43"/>
      <c r="I67" s="43"/>
      <c r="J67" s="43"/>
      <c r="K67" s="43"/>
      <c r="L67" s="43"/>
      <c r="M67" s="43"/>
      <c r="N67" s="43"/>
      <c r="O67" s="43"/>
      <c r="P67" s="55">
        <f t="shared" si="11"/>
        <v>2.7790511779784346</v>
      </c>
      <c r="Q67" s="55"/>
      <c r="R67" s="11">
        <f t="shared" si="13"/>
        <v>30.192001666870549</v>
      </c>
      <c r="S67" s="52"/>
      <c r="T67" s="52"/>
      <c r="U67" s="52"/>
      <c r="V67" s="52"/>
      <c r="W67" s="46">
        <f t="shared" si="8"/>
        <v>52.74009067519804</v>
      </c>
      <c r="X67" s="46">
        <f t="shared" si="12"/>
        <v>36.8168016194332</v>
      </c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54">
        <f t="shared" si="10"/>
        <v>0.7</v>
      </c>
      <c r="AL67" s="44">
        <v>100</v>
      </c>
      <c r="AM67" s="45">
        <v>99.98</v>
      </c>
      <c r="AN67" s="45">
        <v>99.59</v>
      </c>
      <c r="AO67" s="45">
        <v>93.41</v>
      </c>
      <c r="AP67" s="44">
        <v>75.94</v>
      </c>
    </row>
    <row r="68" spans="1:42" s="6" customFormat="1" ht="13.2" customHeight="1" x14ac:dyDescent="0.4">
      <c r="A68" s="76" t="s">
        <v>67</v>
      </c>
      <c r="B68" s="17">
        <v>43275</v>
      </c>
      <c r="C68" s="16" t="s">
        <v>23</v>
      </c>
      <c r="D68" s="89" t="s">
        <v>14</v>
      </c>
      <c r="E68" s="75" t="str">
        <f t="shared" si="16"/>
        <v>66</v>
      </c>
      <c r="F68" s="43" t="s">
        <v>1</v>
      </c>
      <c r="G68" s="43"/>
      <c r="H68" s="43"/>
      <c r="I68" s="43"/>
      <c r="J68" s="43"/>
      <c r="K68" s="43"/>
      <c r="L68" s="43"/>
      <c r="M68" s="43"/>
      <c r="N68" s="43"/>
      <c r="O68" s="43"/>
      <c r="P68" s="55">
        <f t="shared" si="11"/>
        <v>2.7790511779784346</v>
      </c>
      <c r="Q68" s="55"/>
      <c r="R68" s="11">
        <f t="shared" si="13"/>
        <v>30.192001666870549</v>
      </c>
      <c r="S68" s="52"/>
      <c r="T68" s="52"/>
      <c r="U68" s="52"/>
      <c r="V68" s="52"/>
      <c r="W68" s="46">
        <f t="shared" si="8"/>
        <v>52.74009067519804</v>
      </c>
      <c r="X68" s="46">
        <f t="shared" si="12"/>
        <v>36.8168016194332</v>
      </c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54">
        <f t="shared" si="10"/>
        <v>0.7</v>
      </c>
      <c r="AL68" s="44">
        <v>99.99</v>
      </c>
      <c r="AM68" s="45">
        <v>99.98</v>
      </c>
      <c r="AN68" s="45">
        <v>99.55</v>
      </c>
      <c r="AO68" s="45">
        <v>92.99</v>
      </c>
      <c r="AP68" s="44">
        <v>74.86</v>
      </c>
    </row>
    <row r="69" spans="1:42" s="6" customFormat="1" ht="13.2" customHeight="1" x14ac:dyDescent="0.4">
      <c r="A69" s="76" t="s">
        <v>68</v>
      </c>
      <c r="B69" s="17">
        <v>43277</v>
      </c>
      <c r="C69" s="16" t="s">
        <v>23</v>
      </c>
      <c r="D69" s="89" t="s">
        <v>14</v>
      </c>
      <c r="E69" s="75" t="str">
        <f t="shared" si="16"/>
        <v>67</v>
      </c>
      <c r="F69" s="43" t="s">
        <v>1</v>
      </c>
      <c r="G69" s="43">
        <v>0.06</v>
      </c>
      <c r="H69" s="43"/>
      <c r="I69" s="43"/>
      <c r="J69" s="43"/>
      <c r="K69" s="43"/>
      <c r="L69" s="43"/>
      <c r="M69" s="43"/>
      <c r="N69" s="43"/>
      <c r="O69" s="43"/>
      <c r="P69" s="55">
        <f t="shared" ref="P69:P70" si="17">IF(H69="",P68,AVERAGE((J69-H69)/(J69-H69+N69-L69),(K69-I69)/(K69-I69+O69-M69)))</f>
        <v>2.7790511779784346</v>
      </c>
      <c r="Q69" s="55"/>
      <c r="R69" s="11">
        <f t="shared" si="13"/>
        <v>30.192001666870549</v>
      </c>
      <c r="S69" s="52"/>
      <c r="T69" s="52"/>
      <c r="U69" s="52"/>
      <c r="V69" s="52"/>
      <c r="W69" s="46">
        <f t="shared" si="8"/>
        <v>52.74009067519804</v>
      </c>
      <c r="X69" s="46">
        <f t="shared" si="12"/>
        <v>36.8168016194332</v>
      </c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54">
        <f t="shared" si="10"/>
        <v>0.7</v>
      </c>
      <c r="AL69" s="44">
        <v>99.99</v>
      </c>
      <c r="AM69" s="45">
        <v>99.95</v>
      </c>
      <c r="AN69" s="45">
        <v>99.08</v>
      </c>
      <c r="AO69" s="45">
        <v>91.26</v>
      </c>
      <c r="AP69" s="44">
        <v>73.150000000000006</v>
      </c>
    </row>
    <row r="70" spans="1:42" s="6" customFormat="1" ht="13.2" customHeight="1" x14ac:dyDescent="0.4">
      <c r="A70" s="76" t="s">
        <v>69</v>
      </c>
      <c r="B70" s="17">
        <v>43278</v>
      </c>
      <c r="C70" s="16" t="s">
        <v>23</v>
      </c>
      <c r="D70" s="89" t="s">
        <v>14</v>
      </c>
      <c r="E70" s="75" t="str">
        <f t="shared" si="16"/>
        <v>68</v>
      </c>
      <c r="F70" s="43" t="s">
        <v>1</v>
      </c>
      <c r="G70" s="43">
        <v>0.04</v>
      </c>
      <c r="H70" s="43"/>
      <c r="I70" s="43"/>
      <c r="J70" s="43"/>
      <c r="K70" s="43"/>
      <c r="L70" s="43"/>
      <c r="M70" s="43"/>
      <c r="N70" s="43"/>
      <c r="O70" s="43"/>
      <c r="P70" s="55">
        <f t="shared" si="17"/>
        <v>2.7790511779784346</v>
      </c>
      <c r="Q70" s="55"/>
      <c r="R70" s="11">
        <f t="shared" si="13"/>
        <v>30.192001666870549</v>
      </c>
      <c r="S70" s="52"/>
      <c r="T70" s="52"/>
      <c r="U70" s="52"/>
      <c r="V70" s="52"/>
      <c r="W70" s="46">
        <f t="shared" si="8"/>
        <v>52.74009067519804</v>
      </c>
      <c r="X70" s="46">
        <f t="shared" si="12"/>
        <v>36.8168016194332</v>
      </c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54">
        <f t="shared" si="10"/>
        <v>0.7</v>
      </c>
      <c r="AL70" s="44">
        <v>100</v>
      </c>
      <c r="AM70" s="45">
        <v>99.99</v>
      </c>
      <c r="AN70" s="45">
        <v>99.73</v>
      </c>
      <c r="AO70" s="45">
        <v>94.62</v>
      </c>
      <c r="AP70" s="44">
        <v>77.22</v>
      </c>
    </row>
    <row r="71" spans="1:42" s="6" customFormat="1" ht="13.2" customHeight="1" x14ac:dyDescent="0.4">
      <c r="A71" s="76" t="s">
        <v>70</v>
      </c>
      <c r="B71" s="17">
        <v>43280</v>
      </c>
      <c r="C71" s="16" t="s">
        <v>23</v>
      </c>
      <c r="D71" s="89" t="s">
        <v>14</v>
      </c>
      <c r="E71" s="75" t="str">
        <f t="shared" si="16"/>
        <v>69</v>
      </c>
      <c r="F71" s="43" t="s">
        <v>1</v>
      </c>
      <c r="G71" s="43">
        <v>0.04</v>
      </c>
      <c r="H71" s="43"/>
      <c r="I71" s="43"/>
      <c r="J71" s="43"/>
      <c r="K71" s="43"/>
      <c r="L71" s="43"/>
      <c r="M71" s="43"/>
      <c r="N71" s="43"/>
      <c r="O71" s="43"/>
      <c r="P71" s="55">
        <f>IF(H71="",P70,AVERAGE((J71-H71)/(J71-H71+N71-L71),(K71-I71)/(K71-I71+O71-M71)))</f>
        <v>2.7790511779784346</v>
      </c>
      <c r="Q71" s="55"/>
      <c r="R71" s="11">
        <f t="shared" si="13"/>
        <v>30.192001666870549</v>
      </c>
      <c r="S71" s="52"/>
      <c r="T71" s="52"/>
      <c r="U71" s="52"/>
      <c r="V71" s="52"/>
      <c r="W71" s="46">
        <f t="shared" si="8"/>
        <v>52.74009067519804</v>
      </c>
      <c r="X71" s="46">
        <f>IF(S71="",X70,(15*Q71/((AVERAGE(S71:T71)-AVERAGE(U71:V71))))*100)</f>
        <v>36.8168016194332</v>
      </c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54">
        <f t="shared" si="10"/>
        <v>0.7</v>
      </c>
      <c r="AL71" s="44">
        <v>99.99</v>
      </c>
      <c r="AM71" s="45">
        <v>99.98</v>
      </c>
      <c r="AN71" s="45">
        <v>99.69</v>
      </c>
      <c r="AO71" s="45">
        <v>94.47</v>
      </c>
      <c r="AP71" s="44">
        <v>76.72</v>
      </c>
    </row>
    <row r="72" spans="1:42" s="6" customFormat="1" ht="13.2" customHeight="1" x14ac:dyDescent="0.4">
      <c r="A72" s="76" t="s">
        <v>71</v>
      </c>
      <c r="B72" s="17">
        <v>43283</v>
      </c>
      <c r="C72" s="16" t="s">
        <v>23</v>
      </c>
      <c r="D72" s="89" t="s">
        <v>14</v>
      </c>
      <c r="E72" s="75" t="str">
        <f t="shared" si="16"/>
        <v>70</v>
      </c>
      <c r="F72" s="43" t="s">
        <v>1</v>
      </c>
      <c r="G72" s="43">
        <v>0.08</v>
      </c>
      <c r="H72" s="43">
        <v>89.86</v>
      </c>
      <c r="I72" s="43">
        <v>81.760000000000005</v>
      </c>
      <c r="J72" s="43">
        <v>139.85</v>
      </c>
      <c r="K72" s="43">
        <v>131.78</v>
      </c>
      <c r="L72" s="43">
        <v>370.78</v>
      </c>
      <c r="M72" s="43">
        <v>362.76</v>
      </c>
      <c r="N72" s="43">
        <v>338.88</v>
      </c>
      <c r="O72" s="43">
        <v>330.86</v>
      </c>
      <c r="P72" s="55">
        <f>IF(H72="",P71,AVERAGE((J72-H72)/(J72-H72+N72-L72),(K72-I72)/(K72-I72+O72-M72)))</f>
        <v>2.7619454237275693</v>
      </c>
      <c r="Q72" s="55"/>
      <c r="R72" s="11">
        <f t="shared" si="13"/>
        <v>30.192001666870549</v>
      </c>
      <c r="S72" s="52"/>
      <c r="T72" s="52"/>
      <c r="U72" s="52"/>
      <c r="V72" s="52"/>
      <c r="W72" s="46">
        <f t="shared" si="8"/>
        <v>52.74009067519804</v>
      </c>
      <c r="X72" s="46">
        <f>IF(S72="",X71,(15*Q72/((AVERAGE(S72:T72)-AVERAGE(U72:V72))))*100)</f>
        <v>36.8168016194332</v>
      </c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54">
        <f t="shared" si="10"/>
        <v>0.7</v>
      </c>
      <c r="AL72" s="44">
        <v>100</v>
      </c>
      <c r="AM72" s="45">
        <v>100</v>
      </c>
      <c r="AN72" s="45">
        <v>99.87</v>
      </c>
      <c r="AO72" s="45">
        <v>96.3</v>
      </c>
      <c r="AP72" s="44">
        <v>80.040000000000006</v>
      </c>
    </row>
    <row r="73" spans="1:42" s="6" customFormat="1" ht="13.2" customHeight="1" x14ac:dyDescent="0.4">
      <c r="A73" s="76" t="s">
        <v>72</v>
      </c>
      <c r="B73" s="17">
        <v>43284</v>
      </c>
      <c r="C73" s="16" t="s">
        <v>23</v>
      </c>
      <c r="D73" s="89" t="s">
        <v>14</v>
      </c>
      <c r="E73" s="75">
        <v>71</v>
      </c>
      <c r="F73" s="43" t="s">
        <v>1</v>
      </c>
      <c r="G73" s="43">
        <v>0.04</v>
      </c>
      <c r="H73" s="43">
        <v>89.86</v>
      </c>
      <c r="I73" s="43">
        <v>81.790000000000006</v>
      </c>
      <c r="J73" s="43">
        <v>139.85</v>
      </c>
      <c r="K73" s="43">
        <v>131.78</v>
      </c>
      <c r="L73" s="43">
        <v>370.81</v>
      </c>
      <c r="M73" s="43">
        <v>362.81</v>
      </c>
      <c r="N73" s="43">
        <v>338.89</v>
      </c>
      <c r="O73" s="43">
        <v>330.88</v>
      </c>
      <c r="P73" s="55">
        <f>IF(H73="",P72,AVERAGE((J73-H73)/(J73-H73+N73-L73),(K73-I73)/(K73-I73+O73-M73)))</f>
        <v>2.7672296611982077</v>
      </c>
      <c r="Q73" s="56">
        <v>1.93</v>
      </c>
      <c r="R73" s="11">
        <f t="shared" si="13"/>
        <v>30.255156373095836</v>
      </c>
      <c r="S73" s="52">
        <v>200</v>
      </c>
      <c r="T73" s="52">
        <v>200</v>
      </c>
      <c r="U73" s="52">
        <v>118.99</v>
      </c>
      <c r="V73" s="52">
        <v>118.12</v>
      </c>
      <c r="W73" s="46">
        <f t="shared" si="8"/>
        <v>50.965000820152397</v>
      </c>
      <c r="X73" s="46">
        <f>IF(S73="",X72,(15*Q73/((AVERAGE(S73:T73)-AVERAGE(U73:V73))))*100)</f>
        <v>35.54546012646572</v>
      </c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54">
        <f t="shared" si="10"/>
        <v>0.7</v>
      </c>
      <c r="AL73" s="44">
        <v>100</v>
      </c>
      <c r="AM73" s="45">
        <v>99.97</v>
      </c>
      <c r="AN73" s="45">
        <v>99.24</v>
      </c>
      <c r="AO73" s="45">
        <v>91.02</v>
      </c>
      <c r="AP73" s="44">
        <v>71.45</v>
      </c>
    </row>
    <row r="74" spans="1:42" s="6" customFormat="1" ht="13.2" customHeight="1" x14ac:dyDescent="0.4">
      <c r="A74" s="76" t="s">
        <v>73</v>
      </c>
      <c r="B74" s="17">
        <v>43284</v>
      </c>
      <c r="C74" s="16" t="s">
        <v>50</v>
      </c>
      <c r="D74" s="89" t="s">
        <v>14</v>
      </c>
      <c r="E74" s="75">
        <v>71</v>
      </c>
      <c r="F74" s="43" t="s">
        <v>1</v>
      </c>
      <c r="G74" s="43"/>
      <c r="H74" s="43"/>
      <c r="I74" s="43"/>
      <c r="J74" s="43"/>
      <c r="K74" s="43"/>
      <c r="L74" s="43"/>
      <c r="M74" s="43"/>
      <c r="N74" s="43"/>
      <c r="O74" s="43"/>
      <c r="P74" s="55">
        <f>IF(H74="",P73,AVERAGE((J74-H74)/(J74-H74+N74-L74),(K74-I74)/(K74-I74+O74-M74)))</f>
        <v>2.7672296611982077</v>
      </c>
      <c r="Q74" s="56"/>
      <c r="R74" s="11">
        <f t="shared" si="13"/>
        <v>30.255156373095836</v>
      </c>
      <c r="S74" s="52"/>
      <c r="T74" s="52"/>
      <c r="U74" s="52"/>
      <c r="V74" s="52"/>
      <c r="W74" s="46">
        <f t="shared" si="8"/>
        <v>50.965000820152397</v>
      </c>
      <c r="X74" s="46">
        <f t="shared" ref="X74:X78" si="18">IF(S74="",X73,(15*Q74/((AVERAGE(S74:T74)-AVERAGE(U74:V74))))*100)</f>
        <v>35.54546012646572</v>
      </c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54">
        <f t="shared" si="10"/>
        <v>0.7</v>
      </c>
      <c r="AL74" s="44">
        <v>99.99</v>
      </c>
      <c r="AM74" s="45"/>
      <c r="AN74" s="45">
        <v>98.89</v>
      </c>
      <c r="AO74" s="45"/>
      <c r="AP74" s="44">
        <v>71.56</v>
      </c>
    </row>
    <row r="75" spans="1:42" s="6" customFormat="1" ht="13.2" customHeight="1" x14ac:dyDescent="0.4">
      <c r="A75" s="76" t="s">
        <v>74</v>
      </c>
      <c r="B75" s="17">
        <v>43285</v>
      </c>
      <c r="C75" s="16" t="s">
        <v>23</v>
      </c>
      <c r="D75" s="89" t="s">
        <v>14</v>
      </c>
      <c r="E75" s="75" t="str">
        <f>A75</f>
        <v>72</v>
      </c>
      <c r="F75" s="43" t="s">
        <v>1</v>
      </c>
      <c r="G75" s="43">
        <v>0.04</v>
      </c>
      <c r="H75" s="43"/>
      <c r="I75" s="43"/>
      <c r="J75" s="43"/>
      <c r="K75" s="43"/>
      <c r="L75" s="43"/>
      <c r="M75" s="43"/>
      <c r="N75" s="43"/>
      <c r="O75" s="43"/>
      <c r="P75" s="55">
        <f>IF(H75="",P74,AVERAGE((J75-H75)/(J75-H75+N75-L75),(K75-I75)/(K75-I75+O75-M75)))</f>
        <v>2.7672296611982077</v>
      </c>
      <c r="Q75" s="56"/>
      <c r="R75" s="11">
        <f t="shared" si="13"/>
        <v>30.255156373095836</v>
      </c>
      <c r="S75" s="52"/>
      <c r="T75" s="52"/>
      <c r="U75" s="52"/>
      <c r="V75" s="52"/>
      <c r="W75" s="46">
        <f t="shared" si="8"/>
        <v>50.965000820152397</v>
      </c>
      <c r="X75" s="46">
        <f t="shared" si="18"/>
        <v>35.54546012646572</v>
      </c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54">
        <f t="shared" si="10"/>
        <v>0.7</v>
      </c>
      <c r="AL75" s="44">
        <v>99.98</v>
      </c>
      <c r="AM75" s="45">
        <v>99.96</v>
      </c>
      <c r="AN75" s="45">
        <v>99.18</v>
      </c>
      <c r="AO75" s="45">
        <v>90.74</v>
      </c>
      <c r="AP75" s="44">
        <v>71.14</v>
      </c>
    </row>
    <row r="76" spans="1:42" s="6" customFormat="1" ht="13.2" customHeight="1" x14ac:dyDescent="0.4">
      <c r="A76" s="76" t="s">
        <v>77</v>
      </c>
      <c r="B76" s="17">
        <v>43287</v>
      </c>
      <c r="C76" s="16" t="s">
        <v>23</v>
      </c>
      <c r="D76" s="89" t="s">
        <v>14</v>
      </c>
      <c r="E76" s="75" t="str">
        <f t="shared" ref="E76:E90" si="19">A76</f>
        <v>73</v>
      </c>
      <c r="F76" s="43" t="s">
        <v>1</v>
      </c>
      <c r="G76" s="43">
        <v>0.04</v>
      </c>
      <c r="H76" s="43"/>
      <c r="I76" s="43"/>
      <c r="J76" s="43"/>
      <c r="K76" s="43"/>
      <c r="L76" s="43"/>
      <c r="M76" s="43"/>
      <c r="N76" s="43"/>
      <c r="O76" s="43"/>
      <c r="P76" s="55">
        <f t="shared" ref="P76:P103" si="20">IF(H76="",P75,AVERAGE((J76-H76)/(J76-H76+N76-L76),(K76-I76)/(K76-I76+O76-M76)))</f>
        <v>2.7672296611982077</v>
      </c>
      <c r="Q76" s="56"/>
      <c r="R76" s="11">
        <f t="shared" si="13"/>
        <v>30.255156373095836</v>
      </c>
      <c r="S76" s="52"/>
      <c r="T76" s="52"/>
      <c r="U76" s="52"/>
      <c r="V76" s="52"/>
      <c r="W76" s="46">
        <f t="shared" si="8"/>
        <v>50.965000820152397</v>
      </c>
      <c r="X76" s="46">
        <f t="shared" si="18"/>
        <v>35.54546012646572</v>
      </c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54">
        <f t="shared" si="10"/>
        <v>0.7</v>
      </c>
      <c r="AL76" s="44">
        <v>100</v>
      </c>
      <c r="AM76" s="45">
        <v>99.96</v>
      </c>
      <c r="AN76" s="45">
        <v>98.86</v>
      </c>
      <c r="AO76" s="45">
        <v>88.44</v>
      </c>
      <c r="AP76" s="44">
        <v>69.3</v>
      </c>
    </row>
    <row r="77" spans="1:42" s="6" customFormat="1" ht="13.2" customHeight="1" x14ac:dyDescent="0.4">
      <c r="A77" s="76" t="s">
        <v>78</v>
      </c>
      <c r="B77" s="17">
        <v>43288</v>
      </c>
      <c r="C77" s="16" t="s">
        <v>23</v>
      </c>
      <c r="D77" s="89" t="s">
        <v>14</v>
      </c>
      <c r="E77" s="75" t="str">
        <f t="shared" si="19"/>
        <v>74</v>
      </c>
      <c r="F77" s="43" t="s">
        <v>1</v>
      </c>
      <c r="G77" s="43">
        <v>0.02</v>
      </c>
      <c r="H77" s="43"/>
      <c r="I77" s="43"/>
      <c r="J77" s="43"/>
      <c r="K77" s="43"/>
      <c r="L77" s="43"/>
      <c r="M77" s="43"/>
      <c r="N77" s="43"/>
      <c r="O77" s="43"/>
      <c r="P77" s="55">
        <f t="shared" si="20"/>
        <v>2.7672296611982077</v>
      </c>
      <c r="Q77" s="56"/>
      <c r="R77" s="11">
        <f t="shared" si="13"/>
        <v>30.255156373095836</v>
      </c>
      <c r="S77" s="52"/>
      <c r="T77" s="52"/>
      <c r="U77" s="52"/>
      <c r="V77" s="52"/>
      <c r="W77" s="46">
        <f t="shared" si="8"/>
        <v>50.965000820152397</v>
      </c>
      <c r="X77" s="46">
        <f t="shared" si="18"/>
        <v>35.54546012646572</v>
      </c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54">
        <f t="shared" si="10"/>
        <v>0.7</v>
      </c>
      <c r="AL77" s="44">
        <v>100</v>
      </c>
      <c r="AM77" s="45">
        <v>99.97</v>
      </c>
      <c r="AN77" s="45">
        <v>99.42</v>
      </c>
      <c r="AO77" s="45">
        <v>92.16</v>
      </c>
      <c r="AP77" s="44">
        <v>74.94</v>
      </c>
    </row>
    <row r="78" spans="1:42" s="6" customFormat="1" ht="13.2" customHeight="1" x14ac:dyDescent="0.4">
      <c r="A78" s="76" t="s">
        <v>79</v>
      </c>
      <c r="B78" s="17">
        <v>43289</v>
      </c>
      <c r="C78" s="16" t="s">
        <v>23</v>
      </c>
      <c r="D78" s="89" t="s">
        <v>14</v>
      </c>
      <c r="E78" s="75" t="str">
        <f t="shared" si="19"/>
        <v>75</v>
      </c>
      <c r="F78" s="43" t="s">
        <v>1</v>
      </c>
      <c r="G78" s="43">
        <v>0.02</v>
      </c>
      <c r="H78" s="43"/>
      <c r="I78" s="43"/>
      <c r="J78" s="43"/>
      <c r="K78" s="43"/>
      <c r="L78" s="43"/>
      <c r="M78" s="43"/>
      <c r="N78" s="43"/>
      <c r="O78" s="43"/>
      <c r="P78" s="55">
        <f t="shared" si="20"/>
        <v>2.7672296611982077</v>
      </c>
      <c r="Q78" s="56"/>
      <c r="R78" s="11">
        <f t="shared" si="13"/>
        <v>30.255156373095836</v>
      </c>
      <c r="S78" s="52"/>
      <c r="T78" s="52"/>
      <c r="U78" s="52"/>
      <c r="V78" s="52"/>
      <c r="W78" s="46">
        <f t="shared" si="8"/>
        <v>50.965000820152397</v>
      </c>
      <c r="X78" s="46">
        <f t="shared" si="18"/>
        <v>35.54546012646572</v>
      </c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54">
        <f t="shared" si="10"/>
        <v>0.7</v>
      </c>
      <c r="AL78" s="44">
        <v>100</v>
      </c>
      <c r="AM78" s="45">
        <v>99.98</v>
      </c>
      <c r="AN78" s="45">
        <v>99.41</v>
      </c>
      <c r="AO78" s="45">
        <v>92.57</v>
      </c>
      <c r="AP78" s="44">
        <v>74.09</v>
      </c>
    </row>
    <row r="79" spans="1:42" s="6" customFormat="1" ht="13.2" customHeight="1" x14ac:dyDescent="0.4">
      <c r="A79" s="76" t="s">
        <v>80</v>
      </c>
      <c r="B79" s="17">
        <v>43290</v>
      </c>
      <c r="C79" s="16" t="s">
        <v>23</v>
      </c>
      <c r="D79" s="89" t="s">
        <v>14</v>
      </c>
      <c r="E79" s="75" t="str">
        <f t="shared" si="19"/>
        <v>76</v>
      </c>
      <c r="F79" s="43" t="s">
        <v>1</v>
      </c>
      <c r="G79" s="43">
        <v>0.06</v>
      </c>
      <c r="H79" s="43"/>
      <c r="I79" s="43"/>
      <c r="J79" s="43"/>
      <c r="K79" s="43"/>
      <c r="L79" s="43"/>
      <c r="M79" s="43"/>
      <c r="N79" s="43"/>
      <c r="O79" s="43"/>
      <c r="P79" s="55">
        <f t="shared" si="20"/>
        <v>2.7672296611982077</v>
      </c>
      <c r="Q79" s="56"/>
      <c r="R79" s="11">
        <f t="shared" si="13"/>
        <v>30.255156373095836</v>
      </c>
      <c r="S79" s="52"/>
      <c r="T79" s="52"/>
      <c r="U79" s="52"/>
      <c r="V79" s="52"/>
      <c r="W79" s="46">
        <f t="shared" ref="W79:W90" si="21">IF(S79="",W78,(15*P79/((AVERAGE(S79:T79)-AVERAGE(U79:V79))))*100)</f>
        <v>50.965000820152397</v>
      </c>
      <c r="X79" s="46">
        <f t="shared" ref="X79:X90" si="22">IF(S79="",X78,(15*Q79/((AVERAGE(S79:T79)-AVERAGE(U79:V79))))*100)</f>
        <v>35.54546012646572</v>
      </c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54">
        <f t="shared" si="10"/>
        <v>0.7</v>
      </c>
      <c r="AL79" s="44">
        <v>100</v>
      </c>
      <c r="AM79" s="45">
        <v>100</v>
      </c>
      <c r="AN79" s="45">
        <v>99.75</v>
      </c>
      <c r="AO79" s="45">
        <v>94.69</v>
      </c>
      <c r="AP79" s="44">
        <v>77.42</v>
      </c>
    </row>
    <row r="80" spans="1:42" s="6" customFormat="1" ht="13.2" customHeight="1" x14ac:dyDescent="0.4">
      <c r="A80" s="76" t="s">
        <v>81</v>
      </c>
      <c r="B80" s="17">
        <v>43291</v>
      </c>
      <c r="C80" s="16" t="s">
        <v>23</v>
      </c>
      <c r="D80" s="89" t="s">
        <v>14</v>
      </c>
      <c r="E80" s="75" t="str">
        <f t="shared" si="19"/>
        <v>77</v>
      </c>
      <c r="F80" s="43" t="s">
        <v>1</v>
      </c>
      <c r="G80" s="43">
        <v>0.1</v>
      </c>
      <c r="H80" s="43"/>
      <c r="I80" s="43"/>
      <c r="J80" s="43"/>
      <c r="K80" s="43"/>
      <c r="L80" s="43"/>
      <c r="M80" s="43"/>
      <c r="N80" s="43"/>
      <c r="O80" s="43"/>
      <c r="P80" s="55">
        <f t="shared" si="20"/>
        <v>2.7672296611982077</v>
      </c>
      <c r="Q80" s="56"/>
      <c r="R80" s="11">
        <f t="shared" si="13"/>
        <v>30.255156373095836</v>
      </c>
      <c r="S80" s="52"/>
      <c r="T80" s="52"/>
      <c r="U80" s="52"/>
      <c r="V80" s="52"/>
      <c r="W80" s="46">
        <f t="shared" si="21"/>
        <v>50.965000820152397</v>
      </c>
      <c r="X80" s="46">
        <f t="shared" si="22"/>
        <v>35.54546012646572</v>
      </c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54">
        <f t="shared" si="10"/>
        <v>0.7</v>
      </c>
      <c r="AL80" s="44">
        <v>99.99</v>
      </c>
      <c r="AM80" s="45">
        <v>99.96</v>
      </c>
      <c r="AN80" s="45">
        <v>99.26</v>
      </c>
      <c r="AO80" s="45">
        <v>92.35</v>
      </c>
      <c r="AP80" s="44">
        <v>76.27</v>
      </c>
    </row>
    <row r="81" spans="1:42" s="6" customFormat="1" ht="13.2" customHeight="1" x14ac:dyDescent="0.4">
      <c r="A81" s="76" t="s">
        <v>82</v>
      </c>
      <c r="B81" s="17">
        <v>43292</v>
      </c>
      <c r="C81" s="16" t="s">
        <v>23</v>
      </c>
      <c r="D81" s="89" t="s">
        <v>14</v>
      </c>
      <c r="E81" s="75" t="str">
        <f t="shared" si="19"/>
        <v>78</v>
      </c>
      <c r="F81" s="43" t="s">
        <v>1</v>
      </c>
      <c r="G81" s="43">
        <v>0.04</v>
      </c>
      <c r="H81" s="43"/>
      <c r="I81" s="43"/>
      <c r="J81" s="43"/>
      <c r="K81" s="43"/>
      <c r="L81" s="43"/>
      <c r="M81" s="43"/>
      <c r="N81" s="43"/>
      <c r="O81" s="43"/>
      <c r="P81" s="55">
        <f t="shared" si="20"/>
        <v>2.7672296611982077</v>
      </c>
      <c r="Q81" s="56"/>
      <c r="R81" s="11">
        <f t="shared" si="13"/>
        <v>30.255156373095836</v>
      </c>
      <c r="S81" s="52"/>
      <c r="T81" s="52"/>
      <c r="U81" s="52"/>
      <c r="V81" s="52"/>
      <c r="W81" s="46">
        <f t="shared" si="21"/>
        <v>50.965000820152397</v>
      </c>
      <c r="X81" s="46">
        <f t="shared" si="22"/>
        <v>35.54546012646572</v>
      </c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54">
        <f t="shared" si="10"/>
        <v>0.7</v>
      </c>
      <c r="AL81" s="44">
        <v>100</v>
      </c>
      <c r="AM81" s="45">
        <v>99.99</v>
      </c>
      <c r="AN81" s="45">
        <v>99.52</v>
      </c>
      <c r="AO81" s="45">
        <v>93.2</v>
      </c>
      <c r="AP81" s="44">
        <v>74.61</v>
      </c>
    </row>
    <row r="82" spans="1:42" s="6" customFormat="1" ht="13.2" customHeight="1" x14ac:dyDescent="0.4">
      <c r="A82" s="76" t="s">
        <v>75</v>
      </c>
      <c r="B82" s="17">
        <v>43294</v>
      </c>
      <c r="C82" s="16" t="s">
        <v>23</v>
      </c>
      <c r="D82" s="89" t="s">
        <v>14</v>
      </c>
      <c r="E82" s="53" t="str">
        <f>A82</f>
        <v>79</v>
      </c>
      <c r="F82" s="43" t="s">
        <v>1</v>
      </c>
      <c r="G82" s="43">
        <v>0.04</v>
      </c>
      <c r="H82" s="43"/>
      <c r="I82" s="43"/>
      <c r="J82" s="43"/>
      <c r="K82" s="43"/>
      <c r="L82" s="43"/>
      <c r="M82" s="43"/>
      <c r="N82" s="43"/>
      <c r="O82" s="43"/>
      <c r="P82" s="55">
        <f t="shared" si="20"/>
        <v>2.7672296611982077</v>
      </c>
      <c r="Q82" s="56"/>
      <c r="R82" s="11">
        <f t="shared" si="13"/>
        <v>30.255156373095836</v>
      </c>
      <c r="S82" s="52"/>
      <c r="T82" s="52"/>
      <c r="U82" s="52"/>
      <c r="V82" s="52"/>
      <c r="W82" s="46">
        <f t="shared" si="21"/>
        <v>50.965000820152397</v>
      </c>
      <c r="X82" s="46">
        <f t="shared" si="22"/>
        <v>35.54546012646572</v>
      </c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54">
        <f t="shared" si="10"/>
        <v>0.7</v>
      </c>
      <c r="AL82" s="44">
        <v>100</v>
      </c>
      <c r="AM82" s="45">
        <v>99.99</v>
      </c>
      <c r="AN82" s="45">
        <v>99.56</v>
      </c>
      <c r="AO82" s="45">
        <v>92.63</v>
      </c>
      <c r="AP82" s="44">
        <v>74.8</v>
      </c>
    </row>
    <row r="83" spans="1:42" s="6" customFormat="1" ht="13.2" customHeight="1" x14ac:dyDescent="0.4">
      <c r="A83" s="76" t="s">
        <v>55</v>
      </c>
      <c r="B83" s="17">
        <v>43295</v>
      </c>
      <c r="C83" s="16" t="s">
        <v>23</v>
      </c>
      <c r="D83" s="89" t="s">
        <v>42</v>
      </c>
      <c r="E83" s="53" t="str">
        <f>A83</f>
        <v>80</v>
      </c>
      <c r="F83" s="43" t="s">
        <v>1</v>
      </c>
      <c r="G83" s="43">
        <v>0.04</v>
      </c>
      <c r="H83" s="62"/>
      <c r="I83" s="62"/>
      <c r="J83" s="62"/>
      <c r="K83" s="62"/>
      <c r="L83" s="62"/>
      <c r="M83" s="62"/>
      <c r="N83" s="62"/>
      <c r="O83" s="62"/>
      <c r="P83" s="55">
        <f t="shared" si="20"/>
        <v>2.7672296611982077</v>
      </c>
      <c r="Q83" s="62"/>
      <c r="R83" s="11">
        <f t="shared" si="13"/>
        <v>30.255156373095836</v>
      </c>
      <c r="S83" s="62"/>
      <c r="T83" s="62"/>
      <c r="U83" s="62"/>
      <c r="V83" s="62"/>
      <c r="W83" s="46">
        <f t="shared" ref="W83:W88" si="23">IF(S83="",W82,(15*P83/((AVERAGE(S83:T83)-AVERAGE(U83:V83))))*100)</f>
        <v>50.965000820152397</v>
      </c>
      <c r="X83" s="46">
        <f t="shared" ref="X83:X88" si="24">IF(S83="",X82,(15*Q83/((AVERAGE(S83:T83)-AVERAGE(U83:V83))))*100)</f>
        <v>35.54546012646572</v>
      </c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54">
        <f t="shared" si="10"/>
        <v>0.7</v>
      </c>
      <c r="AL83" s="44">
        <v>100</v>
      </c>
      <c r="AM83" s="45">
        <v>99.98</v>
      </c>
      <c r="AN83" s="45">
        <v>99.47</v>
      </c>
      <c r="AO83" s="45">
        <v>92.22</v>
      </c>
      <c r="AP83" s="44">
        <v>74.34</v>
      </c>
    </row>
    <row r="84" spans="1:42" s="6" customFormat="1" ht="13.2" customHeight="1" x14ac:dyDescent="0.4">
      <c r="A84" s="76" t="s">
        <v>54</v>
      </c>
      <c r="B84" s="17">
        <v>43296</v>
      </c>
      <c r="C84" s="16" t="s">
        <v>23</v>
      </c>
      <c r="D84" s="89" t="s">
        <v>14</v>
      </c>
      <c r="E84" s="75" t="str">
        <f t="shared" si="19"/>
        <v>81</v>
      </c>
      <c r="F84" s="43" t="s">
        <v>1</v>
      </c>
      <c r="G84" s="43">
        <v>0.02</v>
      </c>
      <c r="H84" s="62"/>
      <c r="I84" s="62"/>
      <c r="J84" s="62"/>
      <c r="K84" s="62"/>
      <c r="L84" s="62"/>
      <c r="M84" s="62"/>
      <c r="N84" s="62"/>
      <c r="O84" s="62"/>
      <c r="P84" s="55">
        <f t="shared" si="20"/>
        <v>2.7672296611982077</v>
      </c>
      <c r="Q84" s="62"/>
      <c r="R84" s="11">
        <f t="shared" si="13"/>
        <v>30.255156373095836</v>
      </c>
      <c r="S84" s="62"/>
      <c r="T84" s="62"/>
      <c r="U84" s="62"/>
      <c r="V84" s="62"/>
      <c r="W84" s="46">
        <f t="shared" si="23"/>
        <v>50.965000820152397</v>
      </c>
      <c r="X84" s="46">
        <f t="shared" si="24"/>
        <v>35.54546012646572</v>
      </c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54">
        <f t="shared" si="10"/>
        <v>0.7</v>
      </c>
      <c r="AL84" s="44">
        <v>100</v>
      </c>
      <c r="AM84" s="45">
        <v>99.98</v>
      </c>
      <c r="AN84" s="45">
        <v>99.34</v>
      </c>
      <c r="AO84" s="45">
        <v>91.68</v>
      </c>
      <c r="AP84" s="44">
        <v>74.06</v>
      </c>
    </row>
    <row r="85" spans="1:42" s="6" customFormat="1" ht="13.2" customHeight="1" x14ac:dyDescent="0.4">
      <c r="A85" s="76" t="s">
        <v>53</v>
      </c>
      <c r="B85" s="17">
        <v>43298</v>
      </c>
      <c r="C85" s="16" t="s">
        <v>23</v>
      </c>
      <c r="D85" s="89" t="s">
        <v>14</v>
      </c>
      <c r="E85" s="75" t="str">
        <f t="shared" si="19"/>
        <v>82</v>
      </c>
      <c r="F85" s="43" t="s">
        <v>1</v>
      </c>
      <c r="G85" s="43">
        <v>0.02</v>
      </c>
      <c r="H85" s="43"/>
      <c r="I85" s="43"/>
      <c r="J85" s="43"/>
      <c r="K85" s="43"/>
      <c r="L85" s="43"/>
      <c r="M85" s="43"/>
      <c r="N85" s="43"/>
      <c r="O85" s="43"/>
      <c r="P85" s="55">
        <f t="shared" si="20"/>
        <v>2.7672296611982077</v>
      </c>
      <c r="Q85" s="56"/>
      <c r="R85" s="11">
        <f t="shared" si="13"/>
        <v>30.255156373095836</v>
      </c>
      <c r="S85" s="52"/>
      <c r="T85" s="52"/>
      <c r="U85" s="52"/>
      <c r="V85" s="52"/>
      <c r="W85" s="46">
        <f t="shared" si="23"/>
        <v>50.965000820152397</v>
      </c>
      <c r="X85" s="46">
        <f t="shared" si="24"/>
        <v>35.54546012646572</v>
      </c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54">
        <f t="shared" si="10"/>
        <v>0.7</v>
      </c>
      <c r="AL85" s="44">
        <v>100</v>
      </c>
      <c r="AM85" s="45">
        <v>99.96</v>
      </c>
      <c r="AN85" s="45">
        <v>99.29</v>
      </c>
      <c r="AO85" s="45">
        <v>91.82</v>
      </c>
      <c r="AP85" s="44">
        <v>72.78</v>
      </c>
    </row>
    <row r="86" spans="1:42" s="6" customFormat="1" ht="13.2" customHeight="1" x14ac:dyDescent="0.4">
      <c r="A86" s="76" t="s">
        <v>51</v>
      </c>
      <c r="B86" s="17">
        <v>43300</v>
      </c>
      <c r="C86" s="16" t="s">
        <v>23</v>
      </c>
      <c r="D86" s="89" t="s">
        <v>14</v>
      </c>
      <c r="E86" s="75" t="str">
        <f t="shared" si="19"/>
        <v>83</v>
      </c>
      <c r="F86" s="43" t="s">
        <v>1</v>
      </c>
      <c r="G86" s="43">
        <v>0</v>
      </c>
      <c r="H86" s="43"/>
      <c r="I86" s="43"/>
      <c r="J86" s="43"/>
      <c r="K86" s="43"/>
      <c r="L86" s="43"/>
      <c r="M86" s="43"/>
      <c r="N86" s="43"/>
      <c r="O86" s="43"/>
      <c r="P86" s="55">
        <f t="shared" si="20"/>
        <v>2.7672296611982077</v>
      </c>
      <c r="Q86" s="56"/>
      <c r="R86" s="11">
        <f t="shared" si="13"/>
        <v>30.255156373095836</v>
      </c>
      <c r="S86" s="52"/>
      <c r="T86" s="52"/>
      <c r="U86" s="52"/>
      <c r="V86" s="52"/>
      <c r="W86" s="46">
        <f t="shared" si="23"/>
        <v>50.965000820152397</v>
      </c>
      <c r="X86" s="46">
        <f t="shared" si="24"/>
        <v>35.54546012646572</v>
      </c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54">
        <f t="shared" si="10"/>
        <v>0.7</v>
      </c>
      <c r="AL86" s="44">
        <v>100</v>
      </c>
      <c r="AM86" s="45">
        <v>99.97</v>
      </c>
      <c r="AN86" s="45">
        <v>99.35</v>
      </c>
      <c r="AO86" s="45">
        <v>91.7</v>
      </c>
      <c r="AP86" s="44">
        <v>73.489999999999995</v>
      </c>
    </row>
    <row r="87" spans="1:42" s="6" customFormat="1" ht="13.2" customHeight="1" x14ac:dyDescent="0.4">
      <c r="A87" s="76" t="s">
        <v>52</v>
      </c>
      <c r="B87" s="17">
        <v>43301</v>
      </c>
      <c r="C87" s="16" t="s">
        <v>23</v>
      </c>
      <c r="D87" s="89" t="s">
        <v>14</v>
      </c>
      <c r="E87" s="75">
        <v>84</v>
      </c>
      <c r="F87" s="43" t="s">
        <v>1</v>
      </c>
      <c r="G87" s="43">
        <v>0.06</v>
      </c>
      <c r="H87" s="43"/>
      <c r="I87" s="43"/>
      <c r="J87" s="43"/>
      <c r="K87" s="43"/>
      <c r="L87" s="43"/>
      <c r="M87" s="43"/>
      <c r="N87" s="43"/>
      <c r="O87" s="43"/>
      <c r="P87" s="55">
        <f t="shared" si="20"/>
        <v>2.7672296611982077</v>
      </c>
      <c r="Q87" s="56"/>
      <c r="R87" s="11">
        <f t="shared" si="13"/>
        <v>30.255156373095836</v>
      </c>
      <c r="S87" s="52"/>
      <c r="T87" s="52"/>
      <c r="U87" s="52"/>
      <c r="V87" s="52"/>
      <c r="W87" s="46">
        <f t="shared" si="23"/>
        <v>50.965000820152397</v>
      </c>
      <c r="X87" s="46">
        <f t="shared" si="24"/>
        <v>35.54546012646572</v>
      </c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54">
        <f t="shared" si="10"/>
        <v>0.7</v>
      </c>
      <c r="AL87" s="44">
        <v>99.63</v>
      </c>
      <c r="AM87" s="45">
        <v>99.57</v>
      </c>
      <c r="AN87" s="45">
        <v>99.03</v>
      </c>
      <c r="AO87" s="45">
        <v>92.68</v>
      </c>
      <c r="AP87" s="44">
        <v>77.3</v>
      </c>
    </row>
    <row r="88" spans="1:42" s="6" customFormat="1" ht="13.2" customHeight="1" x14ac:dyDescent="0.4">
      <c r="A88" s="76" t="s">
        <v>76</v>
      </c>
      <c r="B88" s="17">
        <v>43302</v>
      </c>
      <c r="C88" s="16" t="s">
        <v>23</v>
      </c>
      <c r="D88" s="89" t="s">
        <v>14</v>
      </c>
      <c r="E88" s="75" t="str">
        <f t="shared" si="19"/>
        <v>85</v>
      </c>
      <c r="F88" s="43" t="s">
        <v>1</v>
      </c>
      <c r="G88" s="43">
        <v>0.06</v>
      </c>
      <c r="H88" s="43"/>
      <c r="I88" s="43"/>
      <c r="J88" s="43"/>
      <c r="K88" s="43"/>
      <c r="L88" s="43"/>
      <c r="M88" s="43"/>
      <c r="N88" s="43"/>
      <c r="O88" s="43"/>
      <c r="P88" s="55">
        <f t="shared" si="20"/>
        <v>2.7672296611982077</v>
      </c>
      <c r="Q88" s="56"/>
      <c r="R88" s="11">
        <f t="shared" si="13"/>
        <v>30.255156373095836</v>
      </c>
      <c r="S88" s="52"/>
      <c r="T88" s="52"/>
      <c r="U88" s="52"/>
      <c r="V88" s="52"/>
      <c r="W88" s="46">
        <f t="shared" si="23"/>
        <v>50.965000820152397</v>
      </c>
      <c r="X88" s="46">
        <f t="shared" si="24"/>
        <v>35.54546012646572</v>
      </c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54">
        <f t="shared" si="10"/>
        <v>0.7</v>
      </c>
      <c r="AL88" s="44">
        <v>99.97</v>
      </c>
      <c r="AM88" s="45">
        <v>99.94</v>
      </c>
      <c r="AN88" s="45">
        <v>99.28</v>
      </c>
      <c r="AO88" s="45">
        <v>91.54</v>
      </c>
      <c r="AP88" s="44">
        <v>72.98</v>
      </c>
    </row>
    <row r="89" spans="1:42" x14ac:dyDescent="0.25">
      <c r="A89" s="76" t="s">
        <v>126</v>
      </c>
      <c r="B89" s="17">
        <f>B88+2</f>
        <v>43304</v>
      </c>
      <c r="C89" s="16" t="s">
        <v>23</v>
      </c>
      <c r="D89" s="89" t="s">
        <v>14</v>
      </c>
      <c r="E89" s="75" t="str">
        <f t="shared" si="19"/>
        <v>86</v>
      </c>
      <c r="F89" s="43" t="s">
        <v>1</v>
      </c>
      <c r="G89" s="43">
        <v>0.06</v>
      </c>
      <c r="H89" s="43"/>
      <c r="I89" s="43"/>
      <c r="J89" s="43"/>
      <c r="K89" s="43"/>
      <c r="L89" s="43"/>
      <c r="M89" s="43"/>
      <c r="N89" s="43"/>
      <c r="O89" s="43"/>
      <c r="P89" s="55">
        <f t="shared" si="20"/>
        <v>2.7672296611982077</v>
      </c>
      <c r="R89" s="11">
        <f t="shared" si="13"/>
        <v>30.255156373095836</v>
      </c>
      <c r="S89" s="52"/>
      <c r="T89" s="52"/>
      <c r="U89" s="52"/>
      <c r="V89" s="52"/>
      <c r="W89" s="46">
        <f t="shared" si="21"/>
        <v>50.965000820152397</v>
      </c>
      <c r="X89" s="46">
        <f t="shared" si="22"/>
        <v>35.54546012646572</v>
      </c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54">
        <f t="shared" si="10"/>
        <v>0.7</v>
      </c>
      <c r="AL89" s="44">
        <v>100</v>
      </c>
      <c r="AM89" s="45">
        <v>100</v>
      </c>
      <c r="AN89" s="45">
        <v>99.84</v>
      </c>
      <c r="AO89" s="45">
        <v>96.09</v>
      </c>
      <c r="AP89" s="44">
        <v>80.05</v>
      </c>
    </row>
    <row r="90" spans="1:42" x14ac:dyDescent="0.25">
      <c r="A90" s="76" t="s">
        <v>127</v>
      </c>
      <c r="B90" s="17">
        <f>B89+1</f>
        <v>43305</v>
      </c>
      <c r="C90" s="16" t="s">
        <v>23</v>
      </c>
      <c r="D90" s="89" t="s">
        <v>14</v>
      </c>
      <c r="E90" s="75" t="str">
        <f t="shared" si="19"/>
        <v>87</v>
      </c>
      <c r="F90" s="43" t="s">
        <v>1</v>
      </c>
      <c r="G90" s="43">
        <v>0.06</v>
      </c>
      <c r="H90" s="43"/>
      <c r="I90" s="43"/>
      <c r="J90" s="43"/>
      <c r="K90" s="43"/>
      <c r="L90" s="43"/>
      <c r="M90" s="43"/>
      <c r="N90" s="43"/>
      <c r="O90" s="43"/>
      <c r="P90" s="55">
        <f t="shared" si="20"/>
        <v>2.7672296611982077</v>
      </c>
      <c r="R90" s="11">
        <f t="shared" si="13"/>
        <v>30.255156373095836</v>
      </c>
      <c r="S90" s="52"/>
      <c r="T90" s="52"/>
      <c r="U90" s="52"/>
      <c r="V90" s="52"/>
      <c r="W90" s="46">
        <f t="shared" si="21"/>
        <v>50.965000820152397</v>
      </c>
      <c r="X90" s="46">
        <f t="shared" si="22"/>
        <v>35.54546012646572</v>
      </c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54">
        <f>IF(Y90="",AK89,(((AVERAGE(AE90:AG90)-AVERAGE(AH90:AJ90))-(AVERAGE(Y90:AA90)-AVERAGE(AB90:AD90)))/(AVERAGE(Y90:AA90)-AVERAGE(AB90:AD90)))*100)</f>
        <v>0.7</v>
      </c>
      <c r="AL90" s="44">
        <v>99.99</v>
      </c>
      <c r="AM90" s="45">
        <v>99.96</v>
      </c>
      <c r="AN90" s="45">
        <v>99.2</v>
      </c>
      <c r="AO90" s="45">
        <v>90.63</v>
      </c>
      <c r="AP90" s="44">
        <v>71.98</v>
      </c>
    </row>
    <row r="91" spans="1:42" x14ac:dyDescent="0.25">
      <c r="A91" s="76" t="s">
        <v>138</v>
      </c>
      <c r="B91" s="17">
        <f>B90</f>
        <v>43305</v>
      </c>
      <c r="C91" s="16" t="s">
        <v>23</v>
      </c>
      <c r="D91" s="89" t="s">
        <v>14</v>
      </c>
      <c r="E91" s="75" t="str">
        <f t="array" ref="E91">LEFTB(A91,MAX(IF(ISNUMBER(-LEFTB(A91,ROW($1:$4))),ROW($1:$4))))</f>
        <v>87</v>
      </c>
      <c r="F91" s="43" t="s">
        <v>1</v>
      </c>
      <c r="G91" s="43"/>
      <c r="H91" s="43"/>
      <c r="I91" s="43"/>
      <c r="J91" s="43"/>
      <c r="K91" s="43"/>
      <c r="L91" s="43"/>
      <c r="M91" s="43"/>
      <c r="N91" s="43"/>
      <c r="O91" s="43"/>
      <c r="P91" s="55">
        <f t="shared" si="20"/>
        <v>2.7672296611982077</v>
      </c>
      <c r="R91" s="11">
        <f t="shared" si="13"/>
        <v>30.255156373095836</v>
      </c>
      <c r="S91" s="52"/>
      <c r="T91" s="52"/>
      <c r="U91" s="52"/>
      <c r="V91" s="52"/>
      <c r="W91" s="46">
        <f t="shared" ref="W91:W99" si="25">IF(S91="",W90,(15*P91/((AVERAGE(S91:T91)-AVERAGE(U91:V91))))*100)</f>
        <v>50.965000820152397</v>
      </c>
      <c r="X91" s="46">
        <f t="shared" ref="X91:X99" si="26">IF(S91="",X90,(15*Q91/((AVERAGE(S91:T91)-AVERAGE(U91:V91))))*100)</f>
        <v>35.54546012646572</v>
      </c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54">
        <f t="shared" si="10"/>
        <v>0.7</v>
      </c>
      <c r="AL91" s="44">
        <v>100</v>
      </c>
      <c r="AM91" s="45"/>
      <c r="AN91" s="45">
        <v>99.06</v>
      </c>
      <c r="AO91" s="45"/>
      <c r="AP91" s="44">
        <v>72.819999999999993</v>
      </c>
    </row>
    <row r="92" spans="1:42" x14ac:dyDescent="0.25">
      <c r="A92" s="76" t="s">
        <v>128</v>
      </c>
      <c r="B92" s="17">
        <f>B91+2</f>
        <v>43307</v>
      </c>
      <c r="C92" s="16" t="s">
        <v>23</v>
      </c>
      <c r="D92" s="89" t="s">
        <v>14</v>
      </c>
      <c r="E92" s="75" t="str">
        <f t="array" ref="E92">LEFTB(A92,MAX(IF(ISNUMBER(-LEFTB(A92,ROW($1:$4))),ROW($1:$4))))</f>
        <v>88</v>
      </c>
      <c r="F92" s="43" t="s">
        <v>1</v>
      </c>
      <c r="G92" s="43">
        <v>0</v>
      </c>
      <c r="H92" s="43"/>
      <c r="I92" s="43"/>
      <c r="J92" s="43"/>
      <c r="K92" s="43"/>
      <c r="L92" s="43"/>
      <c r="M92" s="43"/>
      <c r="N92" s="43"/>
      <c r="O92" s="43"/>
      <c r="P92" s="55">
        <f t="shared" si="20"/>
        <v>2.7672296611982077</v>
      </c>
      <c r="R92" s="11">
        <f t="shared" si="13"/>
        <v>30.255156373095836</v>
      </c>
      <c r="S92" s="52"/>
      <c r="T92" s="52"/>
      <c r="U92" s="52"/>
      <c r="V92" s="52"/>
      <c r="W92" s="46">
        <f t="shared" si="25"/>
        <v>50.965000820152397</v>
      </c>
      <c r="X92" s="46">
        <f t="shared" si="26"/>
        <v>35.54546012646572</v>
      </c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54">
        <f t="shared" si="10"/>
        <v>0.7</v>
      </c>
      <c r="AL92" s="44">
        <v>100</v>
      </c>
      <c r="AM92" s="45">
        <v>99.98</v>
      </c>
      <c r="AN92" s="45">
        <v>99.46</v>
      </c>
      <c r="AO92" s="45">
        <v>91.99</v>
      </c>
      <c r="AP92" s="44">
        <v>74.55</v>
      </c>
    </row>
    <row r="93" spans="1:42" x14ac:dyDescent="0.25">
      <c r="A93" s="76" t="s">
        <v>129</v>
      </c>
      <c r="B93" s="17">
        <f>B92+4</f>
        <v>43311</v>
      </c>
      <c r="C93" s="16" t="s">
        <v>23</v>
      </c>
      <c r="D93" s="89" t="s">
        <v>14</v>
      </c>
      <c r="E93" s="75" t="str">
        <f t="array" ref="E93">LEFTB(A93,MAX(IF(ISNUMBER(-LEFTB(A93,ROW($1:$4))),ROW($1:$4))))</f>
        <v>89</v>
      </c>
      <c r="F93" s="43" t="s">
        <v>1</v>
      </c>
      <c r="G93" s="43">
        <v>0</v>
      </c>
      <c r="H93" s="43"/>
      <c r="I93" s="43"/>
      <c r="J93" s="43"/>
      <c r="K93" s="43"/>
      <c r="L93" s="43"/>
      <c r="M93" s="43"/>
      <c r="N93" s="43"/>
      <c r="O93" s="43"/>
      <c r="P93" s="55">
        <f t="shared" si="20"/>
        <v>2.7672296611982077</v>
      </c>
      <c r="R93" s="11">
        <f t="shared" si="13"/>
        <v>30.255156373095836</v>
      </c>
      <c r="S93" s="52"/>
      <c r="T93" s="52"/>
      <c r="U93" s="52"/>
      <c r="V93" s="52"/>
      <c r="W93" s="46">
        <f t="shared" si="25"/>
        <v>50.965000820152397</v>
      </c>
      <c r="X93" s="46">
        <f t="shared" si="26"/>
        <v>35.54546012646572</v>
      </c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54">
        <f t="shared" si="10"/>
        <v>0.7</v>
      </c>
      <c r="AL93" s="44"/>
      <c r="AM93" s="45"/>
      <c r="AN93" s="45"/>
      <c r="AO93" s="45"/>
      <c r="AP93" s="44">
        <v>76.260000000000005</v>
      </c>
    </row>
    <row r="94" spans="1:42" x14ac:dyDescent="0.25">
      <c r="A94" s="76" t="s">
        <v>130</v>
      </c>
      <c r="B94" s="17">
        <f>B93</f>
        <v>43311</v>
      </c>
      <c r="C94" s="16" t="s">
        <v>23</v>
      </c>
      <c r="D94" s="89" t="s">
        <v>14</v>
      </c>
      <c r="E94" s="75" t="str">
        <f t="array" ref="E94">LEFTB(A94,MAX(IF(ISNUMBER(-LEFTB(A94,ROW($1:$4))),ROW($1:$4))))</f>
        <v>90</v>
      </c>
      <c r="F94" s="43" t="s">
        <v>1</v>
      </c>
      <c r="G94" s="43"/>
      <c r="H94" s="43"/>
      <c r="I94" s="43"/>
      <c r="J94" s="43"/>
      <c r="K94" s="43"/>
      <c r="L94" s="43"/>
      <c r="M94" s="43"/>
      <c r="N94" s="43"/>
      <c r="O94" s="43"/>
      <c r="P94" s="55">
        <f t="shared" si="20"/>
        <v>2.7672296611982077</v>
      </c>
      <c r="R94" s="11">
        <f t="shared" si="13"/>
        <v>30.255156373095836</v>
      </c>
      <c r="S94" s="52"/>
      <c r="T94" s="52"/>
      <c r="U94" s="52"/>
      <c r="V94" s="52"/>
      <c r="W94" s="46">
        <f t="shared" si="25"/>
        <v>50.965000820152397</v>
      </c>
      <c r="X94" s="46">
        <f t="shared" si="26"/>
        <v>35.54546012646572</v>
      </c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54">
        <f t="shared" si="10"/>
        <v>0.7</v>
      </c>
      <c r="AL94" s="44"/>
      <c r="AM94" s="45"/>
      <c r="AN94" s="45"/>
      <c r="AO94" s="45"/>
      <c r="AP94" s="44">
        <v>71</v>
      </c>
    </row>
    <row r="95" spans="1:42" x14ac:dyDescent="0.25">
      <c r="A95" s="76" t="s">
        <v>144</v>
      </c>
      <c r="B95" s="17">
        <f>B94+1</f>
        <v>43312</v>
      </c>
      <c r="C95" s="16" t="s">
        <v>23</v>
      </c>
      <c r="D95" s="89" t="s">
        <v>14</v>
      </c>
      <c r="E95" s="75" t="str">
        <f t="array" ref="E95">LEFTB(A95,MAX(IF(ISNUMBER(-LEFTB(A95,ROW($1:$4))),ROW($1:$4))))</f>
        <v>90</v>
      </c>
      <c r="F95" s="43" t="s">
        <v>1</v>
      </c>
      <c r="G95" s="43"/>
      <c r="H95" s="43"/>
      <c r="I95" s="43"/>
      <c r="J95" s="43"/>
      <c r="K95" s="43"/>
      <c r="L95" s="43"/>
      <c r="M95" s="43"/>
      <c r="N95" s="43"/>
      <c r="O95" s="43"/>
      <c r="P95" s="55">
        <f t="shared" si="20"/>
        <v>2.7672296611982077</v>
      </c>
      <c r="R95" s="11">
        <f t="shared" si="13"/>
        <v>30.255156373095836</v>
      </c>
      <c r="S95" s="52"/>
      <c r="T95" s="52"/>
      <c r="U95" s="52"/>
      <c r="V95" s="52"/>
      <c r="W95" s="46">
        <f t="shared" si="25"/>
        <v>50.965000820152397</v>
      </c>
      <c r="X95" s="46">
        <f t="shared" si="26"/>
        <v>35.54546012646572</v>
      </c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54">
        <f t="shared" si="10"/>
        <v>0.7</v>
      </c>
      <c r="AL95" s="44"/>
      <c r="AM95" s="45"/>
      <c r="AN95" s="45"/>
      <c r="AO95" s="45"/>
      <c r="AP95" s="44">
        <v>67.22</v>
      </c>
    </row>
    <row r="96" spans="1:42" x14ac:dyDescent="0.25">
      <c r="A96" s="76" t="s">
        <v>145</v>
      </c>
      <c r="B96" s="17">
        <v>43312</v>
      </c>
      <c r="C96" s="16" t="s">
        <v>23</v>
      </c>
      <c r="D96" s="89" t="s">
        <v>14</v>
      </c>
      <c r="E96" s="75" t="str">
        <f t="array" ref="E96">LEFTB(A96,MAX(IF(ISNUMBER(-LEFTB(A96,ROW($1:$4))),ROW($1:$4))))</f>
        <v>90</v>
      </c>
      <c r="F96" s="43" t="s">
        <v>1</v>
      </c>
      <c r="G96" s="43"/>
      <c r="H96" s="43"/>
      <c r="I96" s="43"/>
      <c r="J96" s="43"/>
      <c r="K96" s="43"/>
      <c r="L96" s="43"/>
      <c r="M96" s="43"/>
      <c r="N96" s="43"/>
      <c r="O96" s="43"/>
      <c r="P96" s="55">
        <f t="shared" si="20"/>
        <v>2.7672296611982077</v>
      </c>
      <c r="R96" s="11">
        <f t="shared" si="13"/>
        <v>30.255156373095836</v>
      </c>
      <c r="S96" s="52"/>
      <c r="T96" s="52"/>
      <c r="U96" s="52"/>
      <c r="V96" s="52"/>
      <c r="W96" s="46">
        <f t="shared" si="25"/>
        <v>50.965000820152397</v>
      </c>
      <c r="X96" s="46">
        <f t="shared" si="26"/>
        <v>35.54546012646572</v>
      </c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54">
        <f t="shared" si="10"/>
        <v>0.7</v>
      </c>
      <c r="AL96" s="44"/>
      <c r="AM96" s="45"/>
      <c r="AN96" s="45"/>
      <c r="AO96" s="45"/>
      <c r="AP96" s="44">
        <v>74.760000000000005</v>
      </c>
    </row>
    <row r="97" spans="1:42" x14ac:dyDescent="0.25">
      <c r="A97" s="76" t="s">
        <v>146</v>
      </c>
      <c r="B97" s="17">
        <v>43312</v>
      </c>
      <c r="C97" s="16" t="s">
        <v>23</v>
      </c>
      <c r="D97" s="89" t="s">
        <v>14</v>
      </c>
      <c r="E97" s="75" t="str">
        <f t="array" ref="E97">LEFTB(A97,MAX(IF(ISNUMBER(-LEFTB(A97,ROW($1:$4))),ROW($1:$4))))</f>
        <v>90</v>
      </c>
      <c r="F97" s="43" t="s">
        <v>1</v>
      </c>
      <c r="G97" s="43"/>
      <c r="H97" s="43"/>
      <c r="I97" s="43"/>
      <c r="J97" s="43"/>
      <c r="K97" s="43"/>
      <c r="L97" s="43"/>
      <c r="M97" s="43"/>
      <c r="N97" s="43"/>
      <c r="O97" s="43"/>
      <c r="P97" s="55">
        <f t="shared" si="20"/>
        <v>2.7672296611982077</v>
      </c>
      <c r="R97" s="11">
        <f t="shared" si="13"/>
        <v>30.255156373095836</v>
      </c>
      <c r="S97" s="52"/>
      <c r="T97" s="52"/>
      <c r="U97" s="52"/>
      <c r="V97" s="52"/>
      <c r="W97" s="46">
        <f t="shared" si="25"/>
        <v>50.965000820152397</v>
      </c>
      <c r="X97" s="46">
        <f t="shared" si="26"/>
        <v>35.54546012646572</v>
      </c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54">
        <f t="shared" si="10"/>
        <v>0.7</v>
      </c>
      <c r="AL97" s="44"/>
      <c r="AM97" s="45"/>
      <c r="AN97" s="45"/>
      <c r="AO97" s="45"/>
      <c r="AP97" s="44">
        <v>60.56</v>
      </c>
    </row>
    <row r="98" spans="1:42" x14ac:dyDescent="0.25">
      <c r="A98" s="76" t="s">
        <v>147</v>
      </c>
      <c r="B98" s="17">
        <v>43312</v>
      </c>
      <c r="C98" s="16" t="s">
        <v>23</v>
      </c>
      <c r="D98" s="89" t="s">
        <v>14</v>
      </c>
      <c r="E98" s="75" t="str">
        <f t="array" ref="E98">LEFTB(A98,MAX(IF(ISNUMBER(-LEFTB(A98,ROW($1:$4))),ROW($1:$4))))</f>
        <v>90</v>
      </c>
      <c r="F98" s="43" t="s">
        <v>1</v>
      </c>
      <c r="G98" s="43"/>
      <c r="H98" s="43"/>
      <c r="I98" s="43"/>
      <c r="J98" s="43"/>
      <c r="K98" s="43"/>
      <c r="L98" s="43"/>
      <c r="M98" s="43"/>
      <c r="N98" s="43"/>
      <c r="O98" s="43"/>
      <c r="P98" s="55">
        <f t="shared" si="20"/>
        <v>2.7672296611982077</v>
      </c>
      <c r="R98" s="11">
        <f t="shared" si="13"/>
        <v>30.255156373095836</v>
      </c>
      <c r="S98" s="52"/>
      <c r="T98" s="52"/>
      <c r="U98" s="52"/>
      <c r="V98" s="52"/>
      <c r="W98" s="46">
        <f t="shared" si="25"/>
        <v>50.965000820152397</v>
      </c>
      <c r="X98" s="46">
        <f t="shared" si="26"/>
        <v>35.54546012646572</v>
      </c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54">
        <f t="shared" si="10"/>
        <v>0.7</v>
      </c>
      <c r="AL98" s="44"/>
      <c r="AM98" s="45"/>
      <c r="AN98" s="45"/>
      <c r="AO98" s="45"/>
      <c r="AP98" s="44">
        <v>60.97</v>
      </c>
    </row>
    <row r="99" spans="1:42" x14ac:dyDescent="0.25">
      <c r="A99" s="76" t="s">
        <v>148</v>
      </c>
      <c r="B99" s="17">
        <v>43312</v>
      </c>
      <c r="C99" s="16" t="s">
        <v>23</v>
      </c>
      <c r="D99" s="89" t="s">
        <v>14</v>
      </c>
      <c r="E99" s="75" t="str">
        <f t="array" ref="E99">LEFTB(A99,MAX(IF(ISNUMBER(-LEFTB(A99,ROW($1:$4))),ROW($1:$4))))</f>
        <v>90</v>
      </c>
      <c r="F99" s="43" t="s">
        <v>1</v>
      </c>
      <c r="G99" s="43"/>
      <c r="H99" s="43"/>
      <c r="I99" s="43"/>
      <c r="J99" s="43"/>
      <c r="K99" s="43"/>
      <c r="L99" s="43"/>
      <c r="M99" s="43"/>
      <c r="N99" s="43"/>
      <c r="O99" s="43"/>
      <c r="P99" s="55">
        <f t="shared" si="20"/>
        <v>2.7672296611982077</v>
      </c>
      <c r="R99" s="11">
        <f t="shared" si="13"/>
        <v>30.255156373095836</v>
      </c>
      <c r="S99" s="52"/>
      <c r="T99" s="52"/>
      <c r="U99" s="52"/>
      <c r="V99" s="52"/>
      <c r="W99" s="46">
        <f t="shared" si="25"/>
        <v>50.965000820152397</v>
      </c>
      <c r="X99" s="46">
        <f t="shared" si="26"/>
        <v>35.54546012646572</v>
      </c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54">
        <f t="shared" si="10"/>
        <v>0.7</v>
      </c>
      <c r="AL99" s="44"/>
      <c r="AM99" s="45"/>
      <c r="AN99" s="45"/>
      <c r="AO99" s="45"/>
      <c r="AP99" s="44">
        <v>72.739999999999995</v>
      </c>
    </row>
    <row r="100" spans="1:42" x14ac:dyDescent="0.25">
      <c r="A100" s="76" t="s">
        <v>131</v>
      </c>
      <c r="B100" s="17">
        <v>43312</v>
      </c>
      <c r="C100" s="16" t="s">
        <v>23</v>
      </c>
      <c r="D100" s="89" t="s">
        <v>42</v>
      </c>
      <c r="E100" s="75" t="str">
        <f t="array" ref="E100">LEFTB(A100,MAX(IF(ISNUMBER(-LEFTB(A100,ROW($1:$4))),ROW($1:$4))))</f>
        <v>91</v>
      </c>
      <c r="F100" s="43" t="s">
        <v>1</v>
      </c>
      <c r="G100" s="43">
        <v>0</v>
      </c>
      <c r="H100" s="43"/>
      <c r="I100" s="43"/>
      <c r="J100" s="43"/>
      <c r="K100" s="43"/>
      <c r="L100" s="43"/>
      <c r="M100" s="43"/>
      <c r="N100" s="43"/>
      <c r="O100" s="43"/>
      <c r="P100" s="55">
        <f t="shared" si="20"/>
        <v>2.7672296611982077</v>
      </c>
      <c r="R100" s="11">
        <f t="shared" si="13"/>
        <v>30.255156373095836</v>
      </c>
      <c r="S100" s="52"/>
      <c r="T100" s="52"/>
      <c r="U100" s="52"/>
      <c r="V100" s="52"/>
      <c r="W100" s="46">
        <f t="shared" ref="W100:W104" si="27">IF(S100="",W99,(15*P100/((AVERAGE(S100:T100)-AVERAGE(U100:V100))))*100)</f>
        <v>50.965000820152397</v>
      </c>
      <c r="X100" s="46">
        <f t="shared" ref="X100:X104" si="28">IF(S100="",X99,(15*Q100/((AVERAGE(S100:T100)-AVERAGE(U100:V100))))*100)</f>
        <v>35.54546012646572</v>
      </c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54">
        <f t="shared" si="10"/>
        <v>0.7</v>
      </c>
      <c r="AL100" s="44">
        <v>100</v>
      </c>
      <c r="AM100" s="45">
        <v>99.98</v>
      </c>
      <c r="AN100" s="45">
        <v>99.18</v>
      </c>
      <c r="AO100" s="45">
        <v>90.16</v>
      </c>
      <c r="AP100" s="44">
        <v>70.94</v>
      </c>
    </row>
    <row r="101" spans="1:42" x14ac:dyDescent="0.25">
      <c r="A101" s="76" t="s">
        <v>132</v>
      </c>
      <c r="B101" s="17">
        <v>43313</v>
      </c>
      <c r="C101" s="16" t="s">
        <v>23</v>
      </c>
      <c r="D101" s="89" t="s">
        <v>14</v>
      </c>
      <c r="E101" s="75" t="str">
        <f t="array" ref="E101">LEFTB(A101,MAX(IF(ISNUMBER(-LEFTB(A101,ROW($1:$4))),ROW($1:$4))))</f>
        <v>92</v>
      </c>
      <c r="F101" s="43" t="s">
        <v>1</v>
      </c>
      <c r="G101" s="43">
        <v>0.04</v>
      </c>
      <c r="H101" s="43"/>
      <c r="I101" s="43"/>
      <c r="J101" s="43"/>
      <c r="K101" s="43"/>
      <c r="L101" s="43"/>
      <c r="M101" s="43"/>
      <c r="N101" s="43"/>
      <c r="O101" s="43"/>
      <c r="P101" s="55">
        <f t="shared" si="20"/>
        <v>2.7672296611982077</v>
      </c>
      <c r="R101" s="11">
        <f t="shared" si="13"/>
        <v>30.255156373095836</v>
      </c>
      <c r="S101" s="52"/>
      <c r="T101" s="52"/>
      <c r="U101" s="52"/>
      <c r="V101" s="52"/>
      <c r="W101" s="46">
        <f t="shared" si="27"/>
        <v>50.965000820152397</v>
      </c>
      <c r="X101" s="46">
        <f t="shared" si="28"/>
        <v>35.54546012646572</v>
      </c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54">
        <f t="shared" si="10"/>
        <v>0.7</v>
      </c>
      <c r="AL101" s="44">
        <v>100</v>
      </c>
      <c r="AM101" s="45">
        <v>99.96</v>
      </c>
      <c r="AN101" s="45">
        <v>99.44</v>
      </c>
      <c r="AO101" s="45">
        <v>92.45</v>
      </c>
      <c r="AP101" s="44">
        <v>74.64</v>
      </c>
    </row>
    <row r="102" spans="1:42" s="6" customFormat="1" ht="13.2" customHeight="1" x14ac:dyDescent="0.4">
      <c r="A102" s="76" t="s">
        <v>133</v>
      </c>
      <c r="B102" s="17">
        <v>43315</v>
      </c>
      <c r="C102" s="16" t="s">
        <v>23</v>
      </c>
      <c r="D102" s="89" t="s">
        <v>14</v>
      </c>
      <c r="E102" s="75" t="str">
        <f t="array" ref="E102">LEFTB(A102,MAX(IF(ISNUMBER(-LEFTB(A102,ROW($1:$4))),ROW($1:$4))))</f>
        <v>93</v>
      </c>
      <c r="F102" s="43" t="s">
        <v>1</v>
      </c>
      <c r="G102" s="43">
        <v>0.04</v>
      </c>
      <c r="H102" s="43">
        <v>89.85</v>
      </c>
      <c r="I102" s="43">
        <v>81.790000000000006</v>
      </c>
      <c r="J102" s="43">
        <v>139.86000000000001</v>
      </c>
      <c r="K102" s="43">
        <v>131.77000000000001</v>
      </c>
      <c r="L102" s="43">
        <v>370.98</v>
      </c>
      <c r="M102" s="43">
        <v>362.92</v>
      </c>
      <c r="N102" s="43">
        <v>338.98</v>
      </c>
      <c r="O102" s="43">
        <v>330.96</v>
      </c>
      <c r="P102" s="55">
        <f t="shared" si="20"/>
        <v>2.7751877887546779</v>
      </c>
      <c r="Q102" s="56">
        <v>1.94</v>
      </c>
      <c r="R102" s="11">
        <f t="shared" si="13"/>
        <v>30.094820687051794</v>
      </c>
      <c r="S102" s="52">
        <v>200</v>
      </c>
      <c r="T102" s="52">
        <v>200</v>
      </c>
      <c r="U102" s="52">
        <v>114.71</v>
      </c>
      <c r="V102" s="52">
        <v>114.28</v>
      </c>
      <c r="W102" s="46">
        <f t="shared" si="27"/>
        <v>48.684658009847574</v>
      </c>
      <c r="X102" s="46">
        <f t="shared" si="28"/>
        <v>34.033097479679554</v>
      </c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54">
        <f t="shared" si="10"/>
        <v>0.7</v>
      </c>
      <c r="AL102" s="44">
        <v>99.98</v>
      </c>
      <c r="AM102" s="45">
        <v>99.97</v>
      </c>
      <c r="AN102" s="45">
        <v>99.48</v>
      </c>
      <c r="AO102" s="45">
        <v>93</v>
      </c>
      <c r="AP102" s="44">
        <v>74.760000000000005</v>
      </c>
    </row>
    <row r="103" spans="1:42" x14ac:dyDescent="0.25">
      <c r="A103" s="76" t="s">
        <v>134</v>
      </c>
      <c r="B103" s="17">
        <v>43316</v>
      </c>
      <c r="C103" s="16" t="s">
        <v>23</v>
      </c>
      <c r="D103" s="89" t="s">
        <v>14</v>
      </c>
      <c r="E103" s="75" t="str">
        <f t="array" ref="E103">LEFTB(A103,MAX(IF(ISNUMBER(-LEFTB(A103,ROW($1:$4))),ROW($1:$4))))</f>
        <v>94</v>
      </c>
      <c r="F103" s="43" t="s">
        <v>1</v>
      </c>
      <c r="G103" s="43">
        <v>0.04</v>
      </c>
      <c r="H103" s="43">
        <v>89.96</v>
      </c>
      <c r="I103" s="43">
        <v>81.790000000000006</v>
      </c>
      <c r="J103" s="43">
        <v>139.86000000000001</v>
      </c>
      <c r="K103" s="43">
        <v>131.78</v>
      </c>
      <c r="L103" s="43">
        <v>371.2</v>
      </c>
      <c r="M103" s="43">
        <v>363.08</v>
      </c>
      <c r="N103" s="43">
        <v>339.04</v>
      </c>
      <c r="O103" s="43">
        <v>330.98</v>
      </c>
      <c r="P103" s="55">
        <f t="shared" si="20"/>
        <v>2.8035754009690859</v>
      </c>
      <c r="Q103" s="56">
        <v>1.94</v>
      </c>
      <c r="R103" s="11">
        <f t="shared" si="13"/>
        <v>30.802645816858774</v>
      </c>
      <c r="S103" s="52">
        <v>200</v>
      </c>
      <c r="T103" s="52">
        <v>200</v>
      </c>
      <c r="U103" s="52">
        <v>116.77</v>
      </c>
      <c r="V103" s="52">
        <v>116.28</v>
      </c>
      <c r="W103" s="46">
        <f t="shared" si="27"/>
        <v>50.378713404655628</v>
      </c>
      <c r="X103" s="46">
        <f t="shared" si="28"/>
        <v>34.860736747529202</v>
      </c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54">
        <f t="shared" si="10"/>
        <v>0.7</v>
      </c>
      <c r="AL103" s="44">
        <v>99.99</v>
      </c>
      <c r="AM103" s="45">
        <v>99.97</v>
      </c>
      <c r="AN103" s="45">
        <v>99.32</v>
      </c>
      <c r="AO103" s="45">
        <v>90.91</v>
      </c>
      <c r="AP103" s="44">
        <v>72.569999999999993</v>
      </c>
    </row>
    <row r="104" spans="1:42" x14ac:dyDescent="0.25">
      <c r="A104" s="76" t="s">
        <v>135</v>
      </c>
      <c r="B104" s="17">
        <v>43318</v>
      </c>
      <c r="C104" s="16" t="s">
        <v>23</v>
      </c>
      <c r="D104" s="89" t="s">
        <v>14</v>
      </c>
      <c r="E104" s="75" t="str">
        <f t="array" ref="E104">LEFTB(A104,MAX(IF(ISNUMBER(-LEFTB(A104,ROW($1:$4))),ROW($1:$4))))</f>
        <v>95</v>
      </c>
      <c r="F104" s="43" t="s">
        <v>1</v>
      </c>
      <c r="G104" s="43">
        <v>0.06</v>
      </c>
      <c r="H104" s="43"/>
      <c r="I104" s="43"/>
      <c r="J104" s="43"/>
      <c r="K104" s="43"/>
      <c r="L104" s="43"/>
      <c r="M104" s="43"/>
      <c r="N104" s="43"/>
      <c r="O104" s="43"/>
      <c r="P104" s="55">
        <f>IF(H104="",P103,AVERAGE((J104-H104)/(J104-H104+N104-L104),(K104-I104)/(K104-I104+O104-M104)))</f>
        <v>2.8035754009690859</v>
      </c>
      <c r="Q104" s="56"/>
      <c r="R104" s="11">
        <f t="shared" si="13"/>
        <v>30.802645816858774</v>
      </c>
      <c r="S104" s="52"/>
      <c r="T104" s="52"/>
      <c r="U104" s="52"/>
      <c r="V104" s="52"/>
      <c r="W104" s="46">
        <f t="shared" si="27"/>
        <v>50.378713404655628</v>
      </c>
      <c r="X104" s="46">
        <f t="shared" si="28"/>
        <v>34.860736747529202</v>
      </c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54">
        <f t="shared" si="10"/>
        <v>0.7</v>
      </c>
      <c r="AL104" s="44">
        <v>99.98</v>
      </c>
      <c r="AM104" s="45">
        <v>99.87</v>
      </c>
      <c r="AN104" s="45">
        <v>98.47</v>
      </c>
      <c r="AO104" s="45">
        <v>89.08</v>
      </c>
      <c r="AP104" s="44">
        <v>70.459999999999994</v>
      </c>
    </row>
    <row r="105" spans="1:42" x14ac:dyDescent="0.25">
      <c r="A105" s="76" t="s">
        <v>136</v>
      </c>
      <c r="B105" s="17">
        <v>43319</v>
      </c>
      <c r="C105" s="16" t="s">
        <v>23</v>
      </c>
      <c r="D105" s="89" t="s">
        <v>14</v>
      </c>
      <c r="E105" s="75" t="str">
        <f t="array" ref="E105">LEFTB(A105,MAX(IF(ISNUMBER(-LEFTB(A105,ROW($1:$4))),ROW($1:$4))))</f>
        <v>96</v>
      </c>
      <c r="F105" s="43" t="s">
        <v>1</v>
      </c>
      <c r="G105" s="43">
        <v>0</v>
      </c>
      <c r="H105" s="43"/>
      <c r="I105" s="43"/>
      <c r="J105" s="43"/>
      <c r="K105" s="43"/>
      <c r="L105" s="43"/>
      <c r="M105" s="43"/>
      <c r="N105" s="43"/>
      <c r="O105" s="43"/>
      <c r="P105" s="55">
        <f t="shared" ref="P105:P112" si="29">IF(H105="",P104,AVERAGE((J105-H105)/(J105-H105+N105-L105),(K105-I105)/(K105-I105+O105-M105)))</f>
        <v>2.8035754009690859</v>
      </c>
      <c r="Q105" s="56"/>
      <c r="R105" s="11">
        <f t="shared" si="13"/>
        <v>30.802645816858774</v>
      </c>
      <c r="S105" s="52"/>
      <c r="T105" s="52"/>
      <c r="U105" s="52"/>
      <c r="V105" s="52"/>
      <c r="W105" s="46">
        <f t="shared" ref="W105:W112" si="30">IF(S105="",W104,(15*P105/((AVERAGE(S105:T105)-AVERAGE(U105:V105))))*100)</f>
        <v>50.378713404655628</v>
      </c>
      <c r="X105" s="46">
        <f t="shared" ref="X105:X112" si="31">IF(S105="",X104,(15*Q105/((AVERAGE(S105:T105)-AVERAGE(U105:V105))))*100)</f>
        <v>34.860736747529202</v>
      </c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54">
        <f t="shared" si="10"/>
        <v>0.7</v>
      </c>
      <c r="AL105" s="44">
        <v>99.96</v>
      </c>
      <c r="AM105" s="45">
        <v>99.79</v>
      </c>
      <c r="AN105" s="45">
        <v>98.11</v>
      </c>
      <c r="AO105" s="45">
        <v>89.06</v>
      </c>
      <c r="AP105" s="44">
        <v>69.7</v>
      </c>
    </row>
    <row r="106" spans="1:42" x14ac:dyDescent="0.25">
      <c r="A106" s="76" t="s">
        <v>139</v>
      </c>
      <c r="B106" s="17">
        <v>43320</v>
      </c>
      <c r="C106" s="16" t="s">
        <v>23</v>
      </c>
      <c r="D106" s="89" t="s">
        <v>14</v>
      </c>
      <c r="E106" s="75" t="str">
        <f t="array" ref="E106">LEFTB(A106,MAX(IF(ISNUMBER(-LEFTB(A106,ROW($1:$4))),ROW($1:$4))))</f>
        <v>97</v>
      </c>
      <c r="F106" s="43" t="s">
        <v>1</v>
      </c>
      <c r="G106" s="43">
        <v>0.04</v>
      </c>
      <c r="H106" s="43">
        <v>89.86</v>
      </c>
      <c r="I106" s="43">
        <v>81.790000000000006</v>
      </c>
      <c r="J106" s="43">
        <v>139.86000000000001</v>
      </c>
      <c r="K106" s="43">
        <v>131.78</v>
      </c>
      <c r="L106" s="43">
        <v>370.86</v>
      </c>
      <c r="M106" s="43">
        <v>362.83</v>
      </c>
      <c r="N106" s="43">
        <v>338.99</v>
      </c>
      <c r="O106" s="43">
        <v>330.94</v>
      </c>
      <c r="P106" s="55">
        <f>IF(H106="",P105,AVERAGE((J106-H106)/(J106-H106+N106-L106),(K106-I106)/(K106-I106+O106-M106)))</f>
        <v>2.7598691768778578</v>
      </c>
      <c r="Q106" s="56">
        <v>1.96</v>
      </c>
      <c r="R106" s="11">
        <f t="shared" si="13"/>
        <v>28.982141022449536</v>
      </c>
      <c r="S106" s="52">
        <v>200</v>
      </c>
      <c r="T106" s="52">
        <v>200</v>
      </c>
      <c r="U106" s="52">
        <v>112.74</v>
      </c>
      <c r="V106" s="52">
        <v>113.18</v>
      </c>
      <c r="W106" s="46">
        <f t="shared" si="30"/>
        <v>47.562083700790289</v>
      </c>
      <c r="X106" s="46">
        <f t="shared" si="31"/>
        <v>33.777573529411761</v>
      </c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54">
        <f t="shared" si="10"/>
        <v>0.7</v>
      </c>
      <c r="AL106" s="44">
        <v>99.98</v>
      </c>
      <c r="AM106" s="45">
        <v>99.92</v>
      </c>
      <c r="AN106" s="45">
        <v>98.66</v>
      </c>
      <c r="AO106" s="45">
        <v>89.387</v>
      </c>
      <c r="AP106" s="44">
        <v>71.56</v>
      </c>
    </row>
    <row r="107" spans="1:42" x14ac:dyDescent="0.25">
      <c r="A107" s="76" t="s">
        <v>140</v>
      </c>
      <c r="B107" s="17">
        <v>43321</v>
      </c>
      <c r="C107" s="16" t="s">
        <v>23</v>
      </c>
      <c r="D107" s="89" t="s">
        <v>14</v>
      </c>
      <c r="E107" s="75" t="str">
        <f t="array" ref="E107">LEFTB(A107,MAX(IF(ISNUMBER(-LEFTB(A107,ROW($1:$4))),ROW($1:$4))))</f>
        <v>98</v>
      </c>
      <c r="F107" s="43" t="s">
        <v>1</v>
      </c>
      <c r="G107" s="43">
        <v>0.04</v>
      </c>
      <c r="H107" s="43"/>
      <c r="I107" s="43"/>
      <c r="J107" s="43"/>
      <c r="K107" s="43"/>
      <c r="L107" s="43"/>
      <c r="M107" s="43"/>
      <c r="N107" s="43"/>
      <c r="O107" s="43"/>
      <c r="P107" s="55">
        <f t="shared" si="29"/>
        <v>2.7598691768778578</v>
      </c>
      <c r="Q107" s="56"/>
      <c r="R107" s="11">
        <f t="shared" si="13"/>
        <v>28.982141022449536</v>
      </c>
      <c r="S107" s="52"/>
      <c r="T107" s="52"/>
      <c r="U107" s="52"/>
      <c r="V107" s="52"/>
      <c r="W107" s="46">
        <f t="shared" si="30"/>
        <v>47.562083700790289</v>
      </c>
      <c r="X107" s="46">
        <f t="shared" si="31"/>
        <v>33.777573529411761</v>
      </c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54">
        <f t="shared" si="10"/>
        <v>0.7</v>
      </c>
      <c r="AL107" s="44">
        <v>99.54</v>
      </c>
      <c r="AM107" s="45">
        <v>99.38</v>
      </c>
      <c r="AN107" s="45">
        <v>98.16</v>
      </c>
      <c r="AO107" s="45">
        <v>89.87</v>
      </c>
      <c r="AP107" s="44">
        <v>72.099999999999994</v>
      </c>
    </row>
    <row r="108" spans="1:42" x14ac:dyDescent="0.25">
      <c r="A108" s="181">
        <v>99</v>
      </c>
      <c r="B108" s="17">
        <v>43322</v>
      </c>
      <c r="C108" s="16" t="s">
        <v>23</v>
      </c>
      <c r="D108" s="89" t="s">
        <v>14</v>
      </c>
      <c r="E108" s="75" t="str">
        <f t="array" ref="E108">LEFTB(A108,MAX(IF(ISNUMBER(-LEFTB(A108,ROW($1:$4))),ROW($1:$4))))</f>
        <v>99</v>
      </c>
      <c r="F108" s="43" t="s">
        <v>1</v>
      </c>
      <c r="G108" s="43">
        <v>0.02</v>
      </c>
      <c r="H108" s="43"/>
      <c r="I108" s="43"/>
      <c r="J108" s="43"/>
      <c r="K108" s="43"/>
      <c r="L108" s="43"/>
      <c r="M108" s="43"/>
      <c r="N108" s="43"/>
      <c r="O108" s="43"/>
      <c r="P108" s="55">
        <f t="shared" si="29"/>
        <v>2.7598691768778578</v>
      </c>
      <c r="Q108" s="56"/>
      <c r="R108" s="11">
        <f t="shared" si="13"/>
        <v>28.982141022449536</v>
      </c>
      <c r="S108" s="52"/>
      <c r="T108" s="52"/>
      <c r="U108" s="52"/>
      <c r="V108" s="52"/>
      <c r="W108" s="46">
        <f t="shared" si="30"/>
        <v>47.562083700790289</v>
      </c>
      <c r="X108" s="46">
        <f t="shared" si="31"/>
        <v>33.777573529411761</v>
      </c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54">
        <f t="shared" ref="AK108:AK112" si="32">IF(Y108="",AK107,(((AVERAGE(AE108:AG108)-AVERAGE(AH108:AJ108))-(AVERAGE(Y108:AA108)-AVERAGE(AB108:AD108)))/(AVERAGE(Y108:AA108)-AVERAGE(AB108:AD108)))*100)</f>
        <v>0.7</v>
      </c>
      <c r="AL108" s="44">
        <v>99.97</v>
      </c>
      <c r="AM108" s="45">
        <v>99.92</v>
      </c>
      <c r="AN108" s="45">
        <v>99.18</v>
      </c>
      <c r="AO108" s="45">
        <v>92.09</v>
      </c>
      <c r="AP108" s="44">
        <v>73.13</v>
      </c>
    </row>
    <row r="109" spans="1:42" x14ac:dyDescent="0.25">
      <c r="A109" s="76" t="s">
        <v>90</v>
      </c>
      <c r="B109" s="17">
        <v>43323</v>
      </c>
      <c r="C109" s="16" t="s">
        <v>23</v>
      </c>
      <c r="D109" s="89" t="s">
        <v>14</v>
      </c>
      <c r="E109" s="75" t="str">
        <f t="array" ref="E109">LEFTB(A109,MAX(IF(ISNUMBER(-LEFTB(A109,ROW($1:$4))),ROW($1:$4))))</f>
        <v>100</v>
      </c>
      <c r="F109" s="43" t="s">
        <v>1</v>
      </c>
      <c r="G109" s="43">
        <v>0.02</v>
      </c>
      <c r="H109" s="43"/>
      <c r="I109" s="43"/>
      <c r="J109" s="43"/>
      <c r="K109" s="43"/>
      <c r="L109" s="43"/>
      <c r="M109" s="43"/>
      <c r="N109" s="43"/>
      <c r="O109" s="43"/>
      <c r="P109" s="55">
        <f t="shared" si="29"/>
        <v>2.7598691768778578</v>
      </c>
      <c r="Q109" s="56"/>
      <c r="R109" s="11">
        <f t="shared" si="13"/>
        <v>28.982141022449536</v>
      </c>
      <c r="S109" s="52"/>
      <c r="T109" s="52"/>
      <c r="U109" s="52"/>
      <c r="V109" s="52"/>
      <c r="W109" s="46">
        <f t="shared" si="30"/>
        <v>47.562083700790289</v>
      </c>
      <c r="X109" s="46">
        <f t="shared" si="31"/>
        <v>33.777573529411761</v>
      </c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54">
        <f t="shared" si="32"/>
        <v>0.7</v>
      </c>
      <c r="AL109" s="44">
        <v>99.94</v>
      </c>
      <c r="AM109" s="45">
        <v>99.82</v>
      </c>
      <c r="AN109" s="45">
        <v>98.94</v>
      </c>
      <c r="AO109" s="45">
        <v>91.16</v>
      </c>
      <c r="AP109" s="44">
        <v>71.09</v>
      </c>
    </row>
    <row r="110" spans="1:42" x14ac:dyDescent="0.25">
      <c r="A110" s="76" t="s">
        <v>141</v>
      </c>
      <c r="B110" s="17">
        <v>43324</v>
      </c>
      <c r="C110" s="16" t="s">
        <v>23</v>
      </c>
      <c r="D110" s="89" t="s">
        <v>14</v>
      </c>
      <c r="E110" s="75" t="str">
        <f t="array" ref="E110">LEFTB(A110,MAX(IF(ISNUMBER(-LEFTB(A110,ROW($1:$4))),ROW($1:$4))))</f>
        <v>101</v>
      </c>
      <c r="F110" s="43" t="s">
        <v>1</v>
      </c>
      <c r="G110" s="43">
        <v>0.06</v>
      </c>
      <c r="H110" s="43"/>
      <c r="I110" s="43"/>
      <c r="J110" s="43"/>
      <c r="K110" s="43"/>
      <c r="L110" s="43"/>
      <c r="M110" s="43"/>
      <c r="N110" s="43"/>
      <c r="O110" s="43"/>
      <c r="P110" s="55">
        <f t="shared" si="29"/>
        <v>2.7598691768778578</v>
      </c>
      <c r="Q110" s="56"/>
      <c r="R110" s="11">
        <f t="shared" si="13"/>
        <v>28.982141022449536</v>
      </c>
      <c r="S110" s="52"/>
      <c r="T110" s="52"/>
      <c r="U110" s="52"/>
      <c r="V110" s="52"/>
      <c r="W110" s="46">
        <f t="shared" si="30"/>
        <v>47.562083700790289</v>
      </c>
      <c r="X110" s="46">
        <f t="shared" si="31"/>
        <v>33.777573529411761</v>
      </c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54">
        <f t="shared" si="32"/>
        <v>0.7</v>
      </c>
      <c r="AL110" s="44">
        <v>99.9</v>
      </c>
      <c r="AM110" s="45">
        <v>99.68</v>
      </c>
      <c r="AN110" s="45">
        <v>97.33</v>
      </c>
      <c r="AO110" s="45">
        <v>85</v>
      </c>
      <c r="AP110" s="44">
        <v>65.55</v>
      </c>
    </row>
    <row r="111" spans="1:42" x14ac:dyDescent="0.25">
      <c r="A111" s="76" t="s">
        <v>142</v>
      </c>
      <c r="B111" s="17"/>
      <c r="C111" s="16" t="s">
        <v>23</v>
      </c>
      <c r="D111" s="89"/>
      <c r="E111" s="75"/>
      <c r="F111" s="43" t="s">
        <v>1</v>
      </c>
      <c r="G111" s="43"/>
      <c r="H111" s="43"/>
      <c r="I111" s="43"/>
      <c r="J111" s="43"/>
      <c r="K111" s="43"/>
      <c r="L111" s="43"/>
      <c r="M111" s="43"/>
      <c r="N111" s="43"/>
      <c r="O111" s="43"/>
      <c r="P111" s="55">
        <f t="shared" si="29"/>
        <v>2.7598691768778578</v>
      </c>
      <c r="R111" s="11">
        <f t="shared" si="13"/>
        <v>28.982141022449536</v>
      </c>
      <c r="S111" s="52"/>
      <c r="T111" s="52"/>
      <c r="U111" s="52"/>
      <c r="V111" s="52"/>
      <c r="W111" s="46">
        <f t="shared" si="30"/>
        <v>47.562083700790289</v>
      </c>
      <c r="X111" s="46">
        <f t="shared" si="31"/>
        <v>33.777573529411761</v>
      </c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54">
        <f t="shared" si="32"/>
        <v>0.7</v>
      </c>
      <c r="AL111" s="44"/>
      <c r="AM111" s="45"/>
      <c r="AN111" s="45"/>
      <c r="AO111" s="45"/>
      <c r="AP111" s="44"/>
    </row>
    <row r="112" spans="1:42" x14ac:dyDescent="0.25">
      <c r="A112" s="76" t="s">
        <v>143</v>
      </c>
      <c r="B112" s="17"/>
      <c r="C112" s="16"/>
      <c r="D112" s="89"/>
      <c r="E112" s="75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55">
        <f t="shared" si="29"/>
        <v>2.7598691768778578</v>
      </c>
      <c r="R112" s="11">
        <f t="shared" si="13"/>
        <v>28.982141022449536</v>
      </c>
      <c r="S112" s="52"/>
      <c r="T112" s="52"/>
      <c r="U112" s="52"/>
      <c r="V112" s="52"/>
      <c r="W112" s="46">
        <f t="shared" si="30"/>
        <v>47.562083700790289</v>
      </c>
      <c r="X112" s="46">
        <f t="shared" si="31"/>
        <v>33.777573529411761</v>
      </c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54">
        <f t="shared" si="32"/>
        <v>0.7</v>
      </c>
      <c r="AL112" s="44"/>
      <c r="AM112" s="45"/>
      <c r="AN112" s="45"/>
      <c r="AO112" s="45"/>
      <c r="AP112" s="44"/>
    </row>
  </sheetData>
  <autoFilter ref="A2:AP112"/>
  <customSheetViews>
    <customSheetView guid="{AC1E6A08-38EE-43DF-9392-3897C7025507}" scale="130" showPageBreaks="1" printArea="1" showAutoFilter="1" view="pageBreakPreview">
      <pane xSplit="2" ySplit="2" topLeftCell="C88" activePane="bottomRight" state="frozen"/>
      <selection pane="bottomRight" activeCell="D100" sqref="D100"/>
      <pageMargins left="0.6692913385826772" right="0.19685039370078741" top="0.39370078740157483" bottom="0" header="0.11811023622047245" footer="0"/>
      <pageSetup paperSize="9" scale="66" orientation="portrait" r:id="rId1"/>
      <headerFooter alignWithMargins="0">
        <oddHeader>&amp;L&amp;"Arial,полужирный курсив"&amp;8Результаты испытаний минерального порошка. По состоянию на &amp;D</oddHeader>
      </headerFooter>
      <autoFilter ref="B2:AR177"/>
    </customSheetView>
    <customSheetView guid="{7DE659A1-BD7D-4838-A1E1-EB006BB7A90A}" scale="130" showPageBreaks="1" showAutoFilter="1" view="pageBreakPreview">
      <pane ySplit="2" topLeftCell="A3" activePane="bottomLeft" state="frozen"/>
      <selection pane="bottomLeft" activeCell="Q15" sqref="Q15"/>
      <pageMargins left="0.6692913385826772" right="0.19685039370078741" top="0.39370078740157483" bottom="0" header="0.11811023622047245" footer="0"/>
      <pageSetup paperSize="9" scale="66" orientation="portrait" r:id="rId2"/>
      <headerFooter alignWithMargins="0">
        <oddHeader>&amp;L&amp;"Arial,полужирный курсив"&amp;8Результаты испытаний минерального порошка. По состоянию на &amp;D</oddHeader>
      </headerFooter>
      <autoFilter ref="A2:HV824"/>
    </customSheetView>
    <customSheetView guid="{EAFE5C70-F718-4083-A06E-E1FB4D7F676D}" scale="130" showPageBreaks="1" showAutoFilter="1" view="pageBreakPreview">
      <pane ySplit="2" topLeftCell="A3" activePane="bottomLeft" state="frozen"/>
      <selection pane="bottomLeft" activeCell="J11" sqref="J11"/>
      <pageMargins left="0.6692913385826772" right="0.19685039370078741" top="0.39370078740157483" bottom="0" header="0.11811023622047245" footer="0"/>
      <pageSetup paperSize="9" scale="66" orientation="portrait" r:id="rId3"/>
      <headerFooter alignWithMargins="0">
        <oddHeader>&amp;L&amp;"Arial,полужирный курсив"&amp;8Результаты испытаний минерального порошка. По состоянию на &amp;D</oddHeader>
      </headerFooter>
      <autoFilter ref="A2:HV824"/>
    </customSheetView>
  </customSheetViews>
  <mergeCells count="23">
    <mergeCell ref="B1:B2"/>
    <mergeCell ref="C1:C2"/>
    <mergeCell ref="E1:E2"/>
    <mergeCell ref="F1:F2"/>
    <mergeCell ref="A1:A2"/>
    <mergeCell ref="AK1:AK2"/>
    <mergeCell ref="S1:T1"/>
    <mergeCell ref="U1:V1"/>
    <mergeCell ref="AE1:AG1"/>
    <mergeCell ref="AH1:AJ1"/>
    <mergeCell ref="G1:G2"/>
    <mergeCell ref="P1:P2"/>
    <mergeCell ref="Y1:AA1"/>
    <mergeCell ref="D1:D2"/>
    <mergeCell ref="AB1:AD1"/>
    <mergeCell ref="H1:I1"/>
    <mergeCell ref="J1:K1"/>
    <mergeCell ref="L1:M1"/>
    <mergeCell ref="N1:O1"/>
    <mergeCell ref="Q1:Q2"/>
    <mergeCell ref="R1:R2"/>
    <mergeCell ref="W1:W2"/>
    <mergeCell ref="X1:X2"/>
  </mergeCells>
  <conditionalFormatting sqref="AL1 AL86:AL88 AL3:AL84 AL113:AL63952">
    <cfRule type="cellIs" dxfId="36" priority="54" stopIfTrue="1" operator="lessThan">
      <formula>100</formula>
    </cfRule>
  </conditionalFormatting>
  <conditionalFormatting sqref="AP86:AP88 AP3:AP84 AP113:AP63952">
    <cfRule type="cellIs" dxfId="35" priority="52" stopIfTrue="1" operator="greaterThan">
      <formula>79.99</formula>
    </cfRule>
    <cfRule type="cellIs" dxfId="34" priority="53" stopIfTrue="1" operator="lessThan">
      <formula>69.99</formula>
    </cfRule>
  </conditionalFormatting>
  <conditionalFormatting sqref="AN86:AN88 AN3:AN84 AN113:AN63952">
    <cfRule type="cellIs" dxfId="33" priority="50" stopIfTrue="1" operator="lessThan">
      <formula>90</formula>
    </cfRule>
    <cfRule type="cellIs" dxfId="32" priority="51" stopIfTrue="1" operator="greaterThan">
      <formula>100</formula>
    </cfRule>
  </conditionalFormatting>
  <conditionalFormatting sqref="AL1 AL86:AL88 AL3:AL84 AL113:AL63952">
    <cfRule type="cellIs" dxfId="31" priority="49" stopIfTrue="1" operator="lessThan">
      <formula>100</formula>
    </cfRule>
  </conditionalFormatting>
  <conditionalFormatting sqref="C113:D63952 C3:D101">
    <cfRule type="containsText" dxfId="30" priority="48" stopIfTrue="1" operator="containsText" text="Ц">
      <formula>NOT(ISERROR(SEARCH("Ц",C3)))</formula>
    </cfRule>
  </conditionalFormatting>
  <conditionalFormatting sqref="AL85">
    <cfRule type="cellIs" dxfId="29" priority="39" stopIfTrue="1" operator="lessThan">
      <formula>100</formula>
    </cfRule>
  </conditionalFormatting>
  <conditionalFormatting sqref="AP85">
    <cfRule type="cellIs" dxfId="28" priority="37" stopIfTrue="1" operator="greaterThan">
      <formula>79.99</formula>
    </cfRule>
    <cfRule type="cellIs" dxfId="27" priority="38" stopIfTrue="1" operator="lessThan">
      <formula>69.99</formula>
    </cfRule>
  </conditionalFormatting>
  <conditionalFormatting sqref="AN85">
    <cfRule type="cellIs" dxfId="26" priority="35" stopIfTrue="1" operator="lessThan">
      <formula>90</formula>
    </cfRule>
    <cfRule type="cellIs" dxfId="25" priority="36" stopIfTrue="1" operator="greaterThan">
      <formula>100</formula>
    </cfRule>
  </conditionalFormatting>
  <conditionalFormatting sqref="AL85">
    <cfRule type="cellIs" dxfId="24" priority="34" stopIfTrue="1" operator="lessThan">
      <formula>100</formula>
    </cfRule>
  </conditionalFormatting>
  <conditionalFormatting sqref="AL89:AL101">
    <cfRule type="cellIs" dxfId="23" priority="33" stopIfTrue="1" operator="lessThan">
      <formula>100</formula>
    </cfRule>
  </conditionalFormatting>
  <conditionalFormatting sqref="AP89:AP101">
    <cfRule type="cellIs" dxfId="22" priority="31" stopIfTrue="1" operator="greaterThan">
      <formula>79.99</formula>
    </cfRule>
    <cfRule type="cellIs" dxfId="21" priority="32" stopIfTrue="1" operator="lessThan">
      <formula>69.99</formula>
    </cfRule>
  </conditionalFormatting>
  <conditionalFormatting sqref="AN89:AN101">
    <cfRule type="cellIs" dxfId="20" priority="29" stopIfTrue="1" operator="lessThan">
      <formula>90</formula>
    </cfRule>
    <cfRule type="cellIs" dxfId="19" priority="30" stopIfTrue="1" operator="greaterThan">
      <formula>100</formula>
    </cfRule>
  </conditionalFormatting>
  <conditionalFormatting sqref="AL89:AL101">
    <cfRule type="cellIs" dxfId="18" priority="28" stopIfTrue="1" operator="lessThan">
      <formula>100</formula>
    </cfRule>
  </conditionalFormatting>
  <conditionalFormatting sqref="C103:D112">
    <cfRule type="containsText" dxfId="17" priority="21" stopIfTrue="1" operator="containsText" text="Ц">
      <formula>NOT(ISERROR(SEARCH("Ц",C103)))</formula>
    </cfRule>
  </conditionalFormatting>
  <conditionalFormatting sqref="AL103:AL112">
    <cfRule type="cellIs" dxfId="16" priority="20" stopIfTrue="1" operator="lessThan">
      <formula>100</formula>
    </cfRule>
  </conditionalFormatting>
  <conditionalFormatting sqref="AP103:AP112">
    <cfRule type="cellIs" dxfId="15" priority="18" stopIfTrue="1" operator="greaterThan">
      <formula>79.99</formula>
    </cfRule>
    <cfRule type="cellIs" dxfId="14" priority="19" stopIfTrue="1" operator="lessThan">
      <formula>69.99</formula>
    </cfRule>
  </conditionalFormatting>
  <conditionalFormatting sqref="AN103:AN112">
    <cfRule type="cellIs" dxfId="13" priority="16" stopIfTrue="1" operator="lessThan">
      <formula>90</formula>
    </cfRule>
    <cfRule type="cellIs" dxfId="12" priority="17" stopIfTrue="1" operator="greaterThan">
      <formula>100</formula>
    </cfRule>
  </conditionalFormatting>
  <conditionalFormatting sqref="AL103:AL112">
    <cfRule type="cellIs" dxfId="11" priority="15" stopIfTrue="1" operator="lessThan">
      <formula>100</formula>
    </cfRule>
  </conditionalFormatting>
  <conditionalFormatting sqref="AL102">
    <cfRule type="cellIs" dxfId="10" priority="7" stopIfTrue="1" operator="lessThan">
      <formula>100</formula>
    </cfRule>
  </conditionalFormatting>
  <conditionalFormatting sqref="AP102">
    <cfRule type="cellIs" dxfId="9" priority="5" stopIfTrue="1" operator="greaterThan">
      <formula>79.99</formula>
    </cfRule>
    <cfRule type="cellIs" dxfId="8" priority="6" stopIfTrue="1" operator="lessThan">
      <formula>69.99</formula>
    </cfRule>
  </conditionalFormatting>
  <conditionalFormatting sqref="AN102">
    <cfRule type="cellIs" dxfId="7" priority="3" stopIfTrue="1" operator="lessThan">
      <formula>90</formula>
    </cfRule>
    <cfRule type="cellIs" dxfId="6" priority="4" stopIfTrue="1" operator="greaterThan">
      <formula>100</formula>
    </cfRule>
  </conditionalFormatting>
  <conditionalFormatting sqref="AL102">
    <cfRule type="cellIs" dxfId="5" priority="2" stopIfTrue="1" operator="lessThan">
      <formula>100</formula>
    </cfRule>
  </conditionalFormatting>
  <conditionalFormatting sqref="C102:D102">
    <cfRule type="containsText" dxfId="4" priority="1" stopIfTrue="1" operator="containsText" text="Ц">
      <formula>NOT(ISERROR(SEARCH("Ц",C102)))</formula>
    </cfRule>
  </conditionalFormatting>
  <dataValidations count="2">
    <dataValidation type="list" allowBlank="1" showInputMessage="1" showErrorMessage="1" sqref="C3:C112">
      <formula1>место_отбора</formula1>
    </dataValidation>
    <dataValidation type="list" allowBlank="1" showInputMessage="1" showErrorMessage="1" sqref="F55:F111">
      <formula1>наименование</formula1>
    </dataValidation>
  </dataValidations>
  <pageMargins left="0.6692913385826772" right="0.19685039370078741" top="0.39370078740157483" bottom="0" header="0.11811023622047245" footer="0"/>
  <pageSetup paperSize="9" scale="66" orientation="portrait" r:id="rId4"/>
  <headerFooter alignWithMargins="0">
    <oddHeader>&amp;L&amp;"Arial,полужирный курсив"&amp;8Результаты испытаний минерального порошка. По состоянию на &amp;D</oddHeader>
  </headerFooter>
  <legacyDrawing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база!$D$2:$D$3</xm:f>
          </x14:formula1>
          <xm:sqref>D3:D112</xm:sqref>
        </x14:dataValidation>
        <x14:dataValidation type="list" allowBlank="1" showInputMessage="1" showErrorMessage="1">
          <x14:formula1>
            <xm:f>база!$E$2:$E$5</xm:f>
          </x14:formula1>
          <xm:sqref>F3:F54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rgb="FFFFC000"/>
  </sheetPr>
  <dimension ref="A1:L46"/>
  <sheetViews>
    <sheetView tabSelected="1" view="pageBreakPreview" topLeftCell="A9" zoomScale="70" zoomScaleNormal="100" zoomScaleSheetLayoutView="70" workbookViewId="0">
      <selection activeCell="K16" sqref="K16"/>
    </sheetView>
  </sheetViews>
  <sheetFormatPr defaultColWidth="5.78515625" defaultRowHeight="13.2" x14ac:dyDescent="0.25"/>
  <cols>
    <col min="1" max="1" width="8.0703125" style="109" customWidth="1"/>
    <col min="2" max="2" width="5.2109375" style="109" customWidth="1"/>
    <col min="3" max="3" width="16.7109375" style="109" customWidth="1"/>
    <col min="4" max="4" width="10.2109375" style="109" customWidth="1"/>
    <col min="5" max="5" width="17" style="109" customWidth="1"/>
    <col min="6" max="6" width="15.78515625" style="109" customWidth="1"/>
    <col min="7" max="7" width="8.0703125" style="109" customWidth="1"/>
    <col min="8" max="8" width="5.2109375" style="109" customWidth="1"/>
    <col min="9" max="9" width="5.85546875" style="109" bestFit="1" customWidth="1"/>
    <col min="10" max="10" width="10.2109375" style="109" customWidth="1"/>
    <col min="11" max="11" width="17" style="109" customWidth="1"/>
    <col min="12" max="12" width="15.78515625" style="109" customWidth="1"/>
    <col min="13" max="16384" width="5.78515625" style="19"/>
  </cols>
  <sheetData>
    <row r="1" spans="1:12" s="95" customFormat="1" ht="16.5" customHeight="1" x14ac:dyDescent="0.25">
      <c r="A1" s="94"/>
      <c r="B1" s="94"/>
      <c r="C1" s="94"/>
      <c r="D1" s="150"/>
      <c r="E1" s="150"/>
      <c r="F1" s="150"/>
      <c r="G1" s="94"/>
      <c r="H1" s="94"/>
      <c r="I1" s="94"/>
      <c r="J1" s="150"/>
      <c r="K1" s="150"/>
      <c r="L1" s="150"/>
    </row>
    <row r="2" spans="1:12" s="95" customFormat="1" ht="15.75" customHeight="1" x14ac:dyDescent="0.25">
      <c r="A2" s="94"/>
      <c r="B2" s="94"/>
      <c r="C2" s="94"/>
      <c r="D2" s="150"/>
      <c r="E2" s="150"/>
      <c r="F2" s="150"/>
      <c r="G2" s="94"/>
      <c r="H2" s="94"/>
      <c r="I2" s="94"/>
      <c r="J2" s="150"/>
      <c r="K2" s="150"/>
      <c r="L2" s="150"/>
    </row>
    <row r="3" spans="1:12" s="95" customFormat="1" ht="15" customHeight="1" x14ac:dyDescent="0.25">
      <c r="A3" s="94"/>
      <c r="B3" s="94"/>
      <c r="C3" s="94"/>
      <c r="D3" s="150"/>
      <c r="E3" s="150"/>
      <c r="F3" s="150"/>
      <c r="G3" s="94"/>
      <c r="H3" s="94"/>
      <c r="I3" s="94"/>
      <c r="J3" s="150"/>
      <c r="K3" s="150"/>
      <c r="L3" s="150"/>
    </row>
    <row r="4" spans="1:12" s="95" customFormat="1" ht="14.25" customHeight="1" x14ac:dyDescent="0.25">
      <c r="A4" s="94"/>
      <c r="B4" s="94"/>
      <c r="C4" s="94"/>
      <c r="D4" s="150"/>
      <c r="E4" s="150"/>
      <c r="F4" s="150"/>
      <c r="G4" s="94"/>
      <c r="H4" s="94"/>
      <c r="I4" s="94"/>
      <c r="J4" s="150"/>
      <c r="K4" s="150"/>
      <c r="L4" s="150"/>
    </row>
    <row r="5" spans="1:12" s="95" customFormat="1" ht="16.5" customHeight="1" x14ac:dyDescent="0.25">
      <c r="A5" s="94"/>
      <c r="B5" s="94"/>
      <c r="C5" s="94"/>
      <c r="D5" s="150"/>
      <c r="E5" s="150"/>
      <c r="F5" s="150"/>
      <c r="G5" s="94"/>
      <c r="H5" s="94"/>
      <c r="I5" s="94"/>
      <c r="J5" s="150"/>
      <c r="K5" s="150"/>
      <c r="L5" s="150"/>
    </row>
    <row r="6" spans="1:12" s="95" customFormat="1" ht="16.5" customHeight="1" thickBot="1" x14ac:dyDescent="0.3">
      <c r="A6" s="94"/>
      <c r="B6" s="96"/>
      <c r="C6" s="96"/>
      <c r="D6" s="151"/>
      <c r="E6" s="151"/>
      <c r="F6" s="151"/>
      <c r="G6" s="94"/>
      <c r="H6" s="96"/>
      <c r="I6" s="96"/>
      <c r="J6" s="151"/>
      <c r="K6" s="151"/>
      <c r="L6" s="151"/>
    </row>
    <row r="7" spans="1:12" s="95" customFormat="1" ht="15" customHeight="1" thickTop="1" x14ac:dyDescent="0.25">
      <c r="A7" s="97"/>
      <c r="B7" s="98"/>
      <c r="C7" s="98"/>
      <c r="D7" s="98"/>
      <c r="E7" s="98"/>
      <c r="F7" s="99"/>
      <c r="G7" s="97"/>
      <c r="H7" s="98"/>
      <c r="I7" s="98"/>
      <c r="J7" s="98"/>
      <c r="K7" s="98"/>
      <c r="L7" s="123"/>
    </row>
    <row r="8" spans="1:12" s="95" customFormat="1" ht="15" customHeight="1" x14ac:dyDescent="0.25">
      <c r="A8" s="98"/>
      <c r="B8" s="98"/>
      <c r="C8" s="98"/>
      <c r="D8" s="98"/>
      <c r="E8" s="98"/>
      <c r="F8" s="99"/>
      <c r="G8" s="98"/>
      <c r="H8" s="98"/>
      <c r="I8" s="98"/>
      <c r="J8" s="98"/>
      <c r="K8" s="98"/>
      <c r="L8" s="123"/>
    </row>
    <row r="9" spans="1:12" s="95" customFormat="1" ht="15" customHeight="1" x14ac:dyDescent="0.25">
      <c r="A9" s="98"/>
      <c r="B9" s="98"/>
      <c r="C9" s="98"/>
      <c r="D9" s="98"/>
      <c r="E9" s="98"/>
      <c r="F9" s="99"/>
      <c r="G9" s="98"/>
      <c r="H9" s="98"/>
      <c r="I9" s="98"/>
      <c r="J9" s="98"/>
      <c r="K9" s="98"/>
      <c r="L9" s="123"/>
    </row>
    <row r="10" spans="1:12" ht="47.4" customHeight="1" x14ac:dyDescent="0.35">
      <c r="A10" s="152" t="s">
        <v>206</v>
      </c>
      <c r="B10" s="152"/>
      <c r="C10" s="152"/>
      <c r="D10" s="152"/>
      <c r="E10" s="152"/>
      <c r="F10" s="152"/>
      <c r="G10" s="152" t="s">
        <v>206</v>
      </c>
      <c r="H10" s="152"/>
      <c r="I10" s="152"/>
      <c r="J10" s="152"/>
      <c r="K10" s="152"/>
      <c r="L10" s="152"/>
    </row>
    <row r="11" spans="1:12" ht="40.799999999999997" customHeight="1" x14ac:dyDescent="0.25">
      <c r="A11" s="153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</row>
    <row r="12" spans="1:12" s="102" customFormat="1" ht="25.2" customHeight="1" x14ac:dyDescent="0.4">
      <c r="A12" s="100"/>
      <c r="B12" s="100"/>
      <c r="C12" s="100"/>
      <c r="D12" s="100"/>
      <c r="E12" s="127" t="s">
        <v>150</v>
      </c>
      <c r="F12" s="101" t="s">
        <v>137</v>
      </c>
      <c r="G12" s="100"/>
      <c r="H12" s="100"/>
      <c r="I12" s="100"/>
      <c r="J12" s="100"/>
      <c r="K12" s="125" t="s">
        <v>150</v>
      </c>
      <c r="L12" s="101" t="s">
        <v>137</v>
      </c>
    </row>
    <row r="13" spans="1:12" ht="36" customHeight="1" x14ac:dyDescent="0.25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</row>
    <row r="14" spans="1:12" ht="21.6" customHeight="1" x14ac:dyDescent="0.25">
      <c r="A14" s="103"/>
      <c r="B14" s="103"/>
      <c r="C14" s="103"/>
      <c r="D14" s="155"/>
      <c r="E14" s="155"/>
      <c r="F14" s="155"/>
      <c r="G14" s="103"/>
      <c r="H14" s="103"/>
      <c r="I14" s="103"/>
      <c r="J14" s="155"/>
      <c r="K14" s="155"/>
      <c r="L14" s="155"/>
    </row>
    <row r="15" spans="1:12" s="104" customFormat="1" ht="20.399999999999999" customHeight="1" x14ac:dyDescent="0.25">
      <c r="A15" s="103"/>
      <c r="B15" s="103"/>
      <c r="C15" s="103"/>
      <c r="D15" s="156"/>
      <c r="E15" s="156"/>
      <c r="F15" s="156"/>
      <c r="G15" s="103"/>
      <c r="H15" s="103"/>
      <c r="I15" s="103"/>
      <c r="J15" s="156"/>
      <c r="K15" s="156"/>
      <c r="L15" s="156"/>
    </row>
    <row r="16" spans="1:12" s="18" customFormat="1" ht="20.399999999999999" customHeight="1" x14ac:dyDescent="0.4">
      <c r="A16" s="157" t="s">
        <v>44</v>
      </c>
      <c r="B16" s="157"/>
      <c r="C16" s="180" t="str">
        <f>MID(A10,LOOKUP(,-1/(SEARCH(" ",MID(A10,ROW($1:$200),10000))=1),ROW($1:$200))+1,LEN(A10)-LOOKUP(,-1/(SEARCH(" ",MID(A10,ROW($1:$200),100000))=1),ROW($1:$200)))</f>
        <v>100</v>
      </c>
      <c r="D16" s="63"/>
      <c r="E16" s="63"/>
      <c r="F16" s="63"/>
      <c r="G16" s="157" t="s">
        <v>44</v>
      </c>
      <c r="H16" s="157"/>
      <c r="I16" s="183">
        <v>98</v>
      </c>
      <c r="J16" s="63"/>
      <c r="K16" s="63"/>
      <c r="L16" s="63"/>
    </row>
    <row r="17" spans="1:12" s="18" customFormat="1" ht="20.399999999999999" customHeight="1" x14ac:dyDescent="0.4">
      <c r="A17" s="105"/>
      <c r="B17" s="69"/>
      <c r="C17" s="107"/>
      <c r="D17" s="70"/>
      <c r="E17" s="106"/>
      <c r="F17" s="106"/>
      <c r="G17" s="105"/>
      <c r="H17" s="69"/>
      <c r="I17" s="107"/>
      <c r="J17" s="70"/>
      <c r="K17" s="106"/>
      <c r="L17" s="106"/>
    </row>
    <row r="18" spans="1:12" s="108" customFormat="1" ht="34.950000000000003" customHeight="1" x14ac:dyDescent="0.4">
      <c r="A18" s="158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</row>
    <row r="19" spans="1:12" ht="6.6" customHeight="1" x14ac:dyDescent="0.25"/>
    <row r="20" spans="1:12" ht="18" customHeight="1" x14ac:dyDescent="0.3">
      <c r="A20" s="110"/>
      <c r="B20" s="110"/>
      <c r="C20" s="110"/>
      <c r="D20" s="110"/>
      <c r="E20" s="110"/>
      <c r="F20" s="111"/>
      <c r="G20" s="110"/>
      <c r="H20" s="110"/>
      <c r="I20" s="110"/>
      <c r="J20" s="110"/>
      <c r="K20" s="110"/>
      <c r="L20" s="111"/>
    </row>
    <row r="21" spans="1:12" ht="21" customHeight="1" x14ac:dyDescent="0.25">
      <c r="A21" s="159"/>
      <c r="B21" s="159"/>
      <c r="C21" s="159"/>
      <c r="D21" s="160"/>
      <c r="E21" s="112"/>
      <c r="F21" s="161"/>
      <c r="G21" s="159"/>
      <c r="H21" s="159"/>
      <c r="I21" s="159"/>
      <c r="J21" s="160"/>
      <c r="K21" s="112"/>
      <c r="L21" s="161"/>
    </row>
    <row r="22" spans="1:12" ht="21.6" customHeight="1" x14ac:dyDescent="0.25">
      <c r="A22" s="159"/>
      <c r="B22" s="159"/>
      <c r="C22" s="159"/>
      <c r="D22" s="160"/>
      <c r="E22" s="113" t="str">
        <f>(LOOKUP(C16,'Мин Порошок'!$A:$AP,'Мин Порошок'!$D:$D))</f>
        <v>ГОСТ Р 52129-2003</v>
      </c>
      <c r="F22" s="161"/>
      <c r="G22" s="159"/>
      <c r="H22" s="159"/>
      <c r="I22" s="159"/>
      <c r="J22" s="160"/>
      <c r="K22" s="113" t="e">
        <f>(LOOKUP(I16,'Мин Порошок'!$A:$AP,'Мин Порошок'!$D:$D))</f>
        <v>#N/A</v>
      </c>
      <c r="L22" s="161"/>
    </row>
    <row r="23" spans="1:12" ht="21.6" customHeight="1" x14ac:dyDescent="0.25">
      <c r="A23" s="162" t="s">
        <v>15</v>
      </c>
      <c r="B23" s="162"/>
      <c r="C23" s="162"/>
      <c r="D23" s="162"/>
      <c r="E23" s="114"/>
      <c r="F23" s="115"/>
      <c r="G23" s="162" t="s">
        <v>15</v>
      </c>
      <c r="H23" s="162"/>
      <c r="I23" s="162"/>
      <c r="J23" s="162"/>
      <c r="K23" s="114"/>
      <c r="L23" s="115"/>
    </row>
    <row r="24" spans="1:12" ht="20.399999999999999" customHeight="1" x14ac:dyDescent="0.25">
      <c r="A24" s="163" t="str">
        <f>IF(E22="ГОСТ Р 52129-2003","мельче 1,25 мм","мельче 2,0 мм")</f>
        <v>мельче 1,25 мм</v>
      </c>
      <c r="B24" s="164"/>
      <c r="C24" s="164"/>
      <c r="D24" s="165"/>
      <c r="E24" s="116" t="s">
        <v>0</v>
      </c>
      <c r="F24" s="64">
        <f>(LOOKUP(C16,'Мин Порошок'!$A:$AQ,'Мин Порошок'!$AL:$AL))</f>
        <v>100</v>
      </c>
      <c r="G24" s="163" t="e">
        <f>IF(K22="ГОСТ Р 52129-2003","мельче 1,25 мм","мельче 2,0 мм")</f>
        <v>#N/A</v>
      </c>
      <c r="H24" s="164"/>
      <c r="I24" s="164"/>
      <c r="J24" s="165"/>
      <c r="K24" s="116" t="s">
        <v>0</v>
      </c>
      <c r="L24" s="64" t="e">
        <f>(LOOKUP(I16,'Мин Порошок'!$A:$AQ,'Мин Порошок'!$AL:$AL))</f>
        <v>#N/A</v>
      </c>
    </row>
    <row r="25" spans="1:12" ht="20.399999999999999" customHeight="1" x14ac:dyDescent="0.25">
      <c r="A25" s="163" t="str">
        <f>IF(E22="ГОСТ Р 52129-2003","« 0,315 «","« 0,125 «")</f>
        <v>« 0,315 «</v>
      </c>
      <c r="B25" s="164"/>
      <c r="C25" s="164"/>
      <c r="D25" s="165"/>
      <c r="E25" s="116" t="s">
        <v>16</v>
      </c>
      <c r="F25" s="64">
        <f>(LOOKUP(C16,'Мин Порошок'!$A:$AP,'Мин Порошок'!$AN:$AN))</f>
        <v>99.9</v>
      </c>
      <c r="G25" s="163" t="e">
        <f>IF(K22="ГОСТ Р 52129-2003","« 0,315 «","« 0,125 «")</f>
        <v>#N/A</v>
      </c>
      <c r="H25" s="164"/>
      <c r="I25" s="164"/>
      <c r="J25" s="165"/>
      <c r="K25" s="116" t="s">
        <v>16</v>
      </c>
      <c r="L25" s="64" t="e">
        <f>(LOOKUP(I16,'Мин Порошок'!$A:$AP,'Мин Порошок'!$AN:$AN))</f>
        <v>#N/A</v>
      </c>
    </row>
    <row r="26" spans="1:12" ht="20.399999999999999" customHeight="1" x14ac:dyDescent="0.25">
      <c r="A26" s="163" t="str">
        <f>IF(E22="ГОСТ Р 52129-2003","« 0,071 «","« 0,063 «")</f>
        <v>« 0,071 «</v>
      </c>
      <c r="B26" s="164"/>
      <c r="C26" s="164"/>
      <c r="D26" s="165"/>
      <c r="E26" s="117" t="s">
        <v>17</v>
      </c>
      <c r="F26" s="65">
        <f>(LOOKUP(C16,'Мин Порошок'!$A:$AP,'Мин Порошок'!$AP:$AP))</f>
        <v>75.11</v>
      </c>
      <c r="G26" s="163" t="e">
        <f>IF(K22="ГОСТ Р 52129-2003","« 0,071 «","« 0,063 «")</f>
        <v>#N/A</v>
      </c>
      <c r="H26" s="164"/>
      <c r="I26" s="164"/>
      <c r="J26" s="165"/>
      <c r="K26" s="117" t="s">
        <v>17</v>
      </c>
      <c r="L26" s="126" t="e">
        <f>(LOOKUP(I16,'Мин Порошок'!$A:$AP,'Мин Порошок'!$AP:$AP))</f>
        <v>#N/A</v>
      </c>
    </row>
    <row r="27" spans="1:12" s="18" customFormat="1" ht="30" customHeight="1" x14ac:dyDescent="0.4">
      <c r="A27" s="166" t="s">
        <v>7</v>
      </c>
      <c r="B27" s="166"/>
      <c r="C27" s="166"/>
      <c r="D27" s="167"/>
      <c r="E27" s="68" t="s">
        <v>13</v>
      </c>
      <c r="F27" s="82">
        <f>(LOOKUP(C16,'Мин Порошок'!$A:$AP,'Мин Порошок'!$G:$G))</f>
        <v>0.04</v>
      </c>
      <c r="G27" s="166" t="s">
        <v>7</v>
      </c>
      <c r="H27" s="166"/>
      <c r="I27" s="166"/>
      <c r="J27" s="167"/>
      <c r="K27" s="68" t="s">
        <v>13</v>
      </c>
      <c r="L27" s="82" t="e">
        <f>(LOOKUP(I16,'Мин Порошок'!$A:$AP,'Мин Порошок'!$G:$G))</f>
        <v>#N/A</v>
      </c>
    </row>
    <row r="28" spans="1:12" s="18" customFormat="1" ht="30" customHeight="1" x14ac:dyDescent="0.4">
      <c r="A28" s="166" t="s">
        <v>18</v>
      </c>
      <c r="B28" s="166"/>
      <c r="C28" s="166"/>
      <c r="D28" s="167"/>
      <c r="E28" s="68" t="s">
        <v>12</v>
      </c>
      <c r="F28" s="83">
        <f>(LOOKUP(C16,'Мин Порошок'!$A:$AP,'Мин Порошок'!$R:$R))</f>
        <v>31.182795698924735</v>
      </c>
      <c r="G28" s="166" t="s">
        <v>18</v>
      </c>
      <c r="H28" s="166"/>
      <c r="I28" s="166"/>
      <c r="J28" s="167"/>
      <c r="K28" s="68" t="s">
        <v>12</v>
      </c>
      <c r="L28" s="83" t="e">
        <f>(LOOKUP(I16,'Мин Порошок'!$A:$AP,'Мин Порошок'!$R:$R))</f>
        <v>#N/A</v>
      </c>
    </row>
    <row r="29" spans="1:12" s="18" customFormat="1" ht="30" customHeight="1" x14ac:dyDescent="0.4">
      <c r="A29" s="167" t="s">
        <v>125</v>
      </c>
      <c r="B29" s="168"/>
      <c r="C29" s="168"/>
      <c r="D29" s="169"/>
      <c r="E29" s="117" t="str">
        <f>IF(E22="ГОСТ Р 52129-2003","не нормируется","не более 65")</f>
        <v>не нормируется</v>
      </c>
      <c r="F29" s="83">
        <f>(LOOKUP(C16,'Мин Порошок'!$A:$W,'Мин Порошок'!$W:$W))</f>
        <v>52.790917691579942</v>
      </c>
      <c r="G29" s="167" t="s">
        <v>125</v>
      </c>
      <c r="H29" s="168"/>
      <c r="I29" s="168"/>
      <c r="J29" s="169"/>
      <c r="K29" s="117" t="e">
        <f>IF(K22="ГОСТ Р 52129-2003","не нормируется","не более 65")</f>
        <v>#N/A</v>
      </c>
      <c r="L29" s="83" t="e">
        <f>(LOOKUP(I16,'Мин Порошок'!$A:$W,'Мин Порошок'!$W:$W))</f>
        <v>#N/A</v>
      </c>
    </row>
    <row r="30" spans="1:12" s="18" customFormat="1" ht="30" customHeight="1" x14ac:dyDescent="0.4">
      <c r="A30" s="166" t="s">
        <v>6</v>
      </c>
      <c r="B30" s="166"/>
      <c r="C30" s="166"/>
      <c r="D30" s="166"/>
      <c r="E30" s="68"/>
      <c r="F30" s="66">
        <f>(LOOKUP(C16,'Мин Порошок'!$A:$AP,'Мин Порошок'!$P:$P))</f>
        <v>2.79</v>
      </c>
      <c r="G30" s="166" t="s">
        <v>6</v>
      </c>
      <c r="H30" s="166"/>
      <c r="I30" s="166"/>
      <c r="J30" s="166"/>
      <c r="K30" s="68"/>
      <c r="L30" s="66" t="e">
        <f>(LOOKUP(I16,'Мин Порошок'!$A:$AP,'Мин Порошок'!$P:$P))</f>
        <v>#N/A</v>
      </c>
    </row>
    <row r="31" spans="1:12" s="18" customFormat="1" ht="32.25" customHeight="1" x14ac:dyDescent="0.4">
      <c r="A31" s="166" t="s">
        <v>19</v>
      </c>
      <c r="B31" s="166"/>
      <c r="C31" s="166"/>
      <c r="D31" s="166"/>
      <c r="E31" s="68"/>
      <c r="F31" s="81">
        <f>(LOOKUP(C16,'Мин Порошок'!$A:$AP,'Мин Порошок'!$AK:$AK))</f>
        <v>0</v>
      </c>
      <c r="G31" s="166" t="s">
        <v>19</v>
      </c>
      <c r="H31" s="166"/>
      <c r="I31" s="166"/>
      <c r="J31" s="166"/>
      <c r="K31" s="68"/>
      <c r="L31" s="81" t="e">
        <f>(LOOKUP(I16,'Мин Порошок'!$A:$AP,'Мин Порошок'!$AK:$AK))</f>
        <v>#N/A</v>
      </c>
    </row>
    <row r="32" spans="1:12" ht="36" customHeight="1" x14ac:dyDescent="0.3">
      <c r="A32" s="170"/>
      <c r="B32" s="170"/>
      <c r="C32" s="170"/>
      <c r="D32" s="170"/>
      <c r="E32" s="68"/>
      <c r="F32" s="67"/>
      <c r="G32" s="170"/>
      <c r="H32" s="170"/>
      <c r="I32" s="170"/>
      <c r="J32" s="170"/>
      <c r="K32" s="68"/>
      <c r="L32" s="67"/>
    </row>
    <row r="33" spans="1:12" ht="37.950000000000003" customHeight="1" x14ac:dyDescent="0.3">
      <c r="A33" s="170"/>
      <c r="B33" s="170"/>
      <c r="C33" s="170"/>
      <c r="D33" s="170"/>
      <c r="E33" s="68"/>
      <c r="F33" s="68"/>
      <c r="G33" s="170"/>
      <c r="H33" s="170"/>
      <c r="I33" s="170"/>
      <c r="J33" s="170"/>
      <c r="K33" s="68"/>
      <c r="L33" s="68"/>
    </row>
    <row r="34" spans="1:12" ht="37.950000000000003" customHeight="1" x14ac:dyDescent="0.3">
      <c r="A34" s="170"/>
      <c r="B34" s="170"/>
      <c r="C34" s="170"/>
      <c r="D34" s="170"/>
      <c r="E34" s="68"/>
      <c r="F34" s="68"/>
      <c r="G34" s="170"/>
      <c r="H34" s="170"/>
      <c r="I34" s="170"/>
      <c r="J34" s="170"/>
      <c r="K34" s="68"/>
      <c r="L34" s="68"/>
    </row>
    <row r="35" spans="1:12" s="118" customFormat="1" ht="25.2" customHeight="1" x14ac:dyDescent="0.4">
      <c r="A35" s="171" t="s">
        <v>149</v>
      </c>
      <c r="B35" s="171"/>
      <c r="C35" s="171"/>
      <c r="D35" s="172">
        <f>IF(LOOKUP(C16,'Мин Порошок'!$A:$AP,'Мин Порошок'!$B:$B)="","",LOOKUP(C16,'Мин Порошок'!$A:$AP,'Мин Порошок'!$B:$B))</f>
        <v>43185</v>
      </c>
      <c r="E35" s="172"/>
      <c r="F35" s="93"/>
      <c r="G35" s="171" t="s">
        <v>149</v>
      </c>
      <c r="H35" s="171"/>
      <c r="I35" s="171"/>
      <c r="J35" s="182" t="e">
        <f>IF(LOOKUP(I16,'Мин Порошок'!$A:$AP,'Мин Порошок'!$B:$B)="","",LOOKUP(I16,'Мин Порошок'!$A:$AP,'Мин Порошок'!$B:$B))</f>
        <v>#N/A</v>
      </c>
      <c r="K35" s="179"/>
      <c r="L35" s="93"/>
    </row>
    <row r="36" spans="1:12" s="18" customFormat="1" ht="18" customHeight="1" x14ac:dyDescent="0.4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</row>
    <row r="37" spans="1:12" ht="17.399999999999999" x14ac:dyDescent="0.3">
      <c r="A37" s="174"/>
      <c r="B37" s="174"/>
      <c r="C37" s="119"/>
      <c r="D37" s="91"/>
      <c r="E37" s="91"/>
      <c r="F37" s="91"/>
      <c r="G37" s="174"/>
      <c r="H37" s="174"/>
      <c r="I37" s="124"/>
      <c r="J37" s="91"/>
      <c r="K37" s="91"/>
      <c r="L37" s="91"/>
    </row>
    <row r="38" spans="1:12" ht="28.95" customHeight="1" x14ac:dyDescent="0.3">
      <c r="A38" s="174"/>
      <c r="B38" s="174"/>
      <c r="C38" s="71"/>
      <c r="D38" s="72"/>
      <c r="E38" s="73"/>
      <c r="F38" s="74"/>
      <c r="G38" s="174"/>
      <c r="H38" s="174"/>
      <c r="I38" s="71"/>
      <c r="J38" s="72"/>
      <c r="K38" s="73"/>
      <c r="L38" s="74"/>
    </row>
    <row r="39" spans="1:12" ht="10.95" customHeight="1" x14ac:dyDescent="0.3">
      <c r="A39" s="120"/>
      <c r="B39" s="120"/>
      <c r="C39" s="120"/>
      <c r="D39" s="120"/>
      <c r="E39" s="122"/>
      <c r="F39" s="121"/>
      <c r="G39" s="120"/>
      <c r="H39" s="120"/>
      <c r="I39" s="120"/>
      <c r="J39" s="120"/>
      <c r="K39" s="122"/>
      <c r="L39" s="121"/>
    </row>
    <row r="46" spans="1:12" ht="17.399999999999999" customHeight="1" x14ac:dyDescent="0.25"/>
  </sheetData>
  <sheetProtection formatCells="0" formatColumns="0" formatRows="0" insertColumns="0" insertRows="0" insertHyperlinks="0" deleteColumns="0" deleteRows="0"/>
  <customSheetViews>
    <customSheetView guid="{AC1E6A08-38EE-43DF-9392-3897C7025507}" showPageBreaks="1" printArea="1" view="pageBreakPreview" topLeftCell="GU1">
      <selection activeCell="GX17" sqref="GX17"/>
      <colBreaks count="4" manualBreakCount="4">
        <brk id="30" max="37" man="1"/>
        <brk id="36" max="37" man="1"/>
        <brk id="192" max="38" man="1"/>
        <brk id="198" max="38" man="1"/>
      </colBreaks>
      <pageMargins left="0.86614173228346458" right="0.15748031496062992" top="0.35433070866141736" bottom="0.19685039370078741" header="0.23622047244094491" footer="0.19685039370078741"/>
      <pageSetup paperSize="9" scale="88" orientation="portrait" r:id="rId1"/>
      <headerFooter alignWithMargins="0"/>
    </customSheetView>
  </customSheetViews>
  <mergeCells count="61">
    <mergeCell ref="A33:D33"/>
    <mergeCell ref="A34:D34"/>
    <mergeCell ref="A28:D28"/>
    <mergeCell ref="A29:D29"/>
    <mergeCell ref="A30:D30"/>
    <mergeCell ref="A31:D31"/>
    <mergeCell ref="A32:D32"/>
    <mergeCell ref="A23:D23"/>
    <mergeCell ref="A24:D24"/>
    <mergeCell ref="A25:D25"/>
    <mergeCell ref="A26:D26"/>
    <mergeCell ref="A27:D27"/>
    <mergeCell ref="D15:F15"/>
    <mergeCell ref="A16:B16"/>
    <mergeCell ref="A18:F18"/>
    <mergeCell ref="A21:D22"/>
    <mergeCell ref="F21:F22"/>
    <mergeCell ref="D6:F6"/>
    <mergeCell ref="A10:F10"/>
    <mergeCell ref="A11:F11"/>
    <mergeCell ref="A13:F13"/>
    <mergeCell ref="D14:F14"/>
    <mergeCell ref="D1:F1"/>
    <mergeCell ref="D2:F2"/>
    <mergeCell ref="D3:F3"/>
    <mergeCell ref="D4:F4"/>
    <mergeCell ref="D5:F5"/>
    <mergeCell ref="G37:H38"/>
    <mergeCell ref="A35:C35"/>
    <mergeCell ref="D35:E35"/>
    <mergeCell ref="A36:F36"/>
    <mergeCell ref="A37:B38"/>
    <mergeCell ref="G33:J33"/>
    <mergeCell ref="G34:J34"/>
    <mergeCell ref="G35:I35"/>
    <mergeCell ref="G36:L36"/>
    <mergeCell ref="G28:J28"/>
    <mergeCell ref="G29:J29"/>
    <mergeCell ref="G30:J30"/>
    <mergeCell ref="G31:J31"/>
    <mergeCell ref="G32:J32"/>
    <mergeCell ref="G23:J23"/>
    <mergeCell ref="G24:J24"/>
    <mergeCell ref="G25:J25"/>
    <mergeCell ref="G26:J26"/>
    <mergeCell ref="G27:J27"/>
    <mergeCell ref="J15:L15"/>
    <mergeCell ref="G16:H16"/>
    <mergeCell ref="G18:L18"/>
    <mergeCell ref="G21:J22"/>
    <mergeCell ref="L21:L22"/>
    <mergeCell ref="J6:L6"/>
    <mergeCell ref="G10:L10"/>
    <mergeCell ref="G11:L11"/>
    <mergeCell ref="G13:L13"/>
    <mergeCell ref="J14:L14"/>
    <mergeCell ref="J1:L1"/>
    <mergeCell ref="J2:L2"/>
    <mergeCell ref="J3:L3"/>
    <mergeCell ref="J4:L4"/>
    <mergeCell ref="J5:L5"/>
  </mergeCells>
  <conditionalFormatting sqref="E12">
    <cfRule type="expression" dxfId="2" priority="7">
      <formula>$D$35=""</formula>
    </cfRule>
  </conditionalFormatting>
  <conditionalFormatting sqref="K12">
    <cfRule type="expression" dxfId="3" priority="1">
      <formula>J$35=""</formula>
    </cfRule>
  </conditionalFormatting>
  <dataValidations count="2">
    <dataValidation type="list" allowBlank="1" showInputMessage="1" showErrorMessage="1" sqref="F38 L38">
      <formula1>фио</formula1>
    </dataValidation>
    <dataValidation type="list" allowBlank="1" showInputMessage="1" showErrorMessage="1" sqref="D14:F14 J14:L14">
      <formula1>потреб</formula1>
    </dataValidation>
  </dataValidations>
  <pageMargins left="0.74" right="0.15748031496062992" top="0.25" bottom="0.19685039370078741" header="0.23622047244094491" footer="0.19685039370078741"/>
  <pageSetup paperSize="9" scale="88" orientation="portrait" r:id="rId2"/>
  <headerFooter alignWithMargins="0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база!$G$2:$G$11</xm:f>
          </x14:formula1>
          <xm:sqref>D15:F15 J15:L15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M88"/>
  <sheetViews>
    <sheetView zoomScale="85" zoomScaleNormal="85" workbookViewId="0">
      <selection activeCell="D3" sqref="D3"/>
    </sheetView>
  </sheetViews>
  <sheetFormatPr defaultColWidth="5.78515625" defaultRowHeight="13.2" x14ac:dyDescent="0.25"/>
  <cols>
    <col min="1" max="1" width="26.640625" style="6" customWidth="1"/>
    <col min="2" max="2" width="16.2109375" style="6" customWidth="1"/>
    <col min="3" max="3" width="12" style="1" customWidth="1"/>
    <col min="4" max="4" width="13.35546875" style="1" customWidth="1"/>
    <col min="5" max="5" width="10.640625" style="1" customWidth="1"/>
    <col min="6" max="6" width="13.5703125" style="1" customWidth="1"/>
    <col min="7" max="8" width="3.640625" style="1" customWidth="1"/>
    <col min="9" max="9" width="4.0703125" style="1" customWidth="1"/>
    <col min="10" max="10" width="9.7109375" style="1" customWidth="1"/>
    <col min="11" max="11" width="17.0703125" style="1" customWidth="1"/>
    <col min="12" max="12" width="15.42578125" style="1" customWidth="1"/>
    <col min="13" max="13" width="11.35546875" style="1" bestFit="1" customWidth="1"/>
    <col min="14" max="14" width="5.78515625" style="1"/>
    <col min="15" max="15" width="8.0703125" style="1" customWidth="1"/>
    <col min="16" max="16384" width="5.78515625" style="1"/>
  </cols>
  <sheetData>
    <row r="1" spans="1:12" s="20" customFormat="1" ht="26.25" customHeight="1" x14ac:dyDescent="0.4">
      <c r="A1" s="20" t="s">
        <v>21</v>
      </c>
      <c r="B1" s="21" t="s">
        <v>20</v>
      </c>
      <c r="C1" s="20" t="s">
        <v>22</v>
      </c>
      <c r="D1" s="20" t="s">
        <v>45</v>
      </c>
      <c r="E1" s="20" t="s">
        <v>24</v>
      </c>
      <c r="F1" s="20" t="s">
        <v>26</v>
      </c>
      <c r="K1" s="22"/>
    </row>
    <row r="2" spans="1:12" s="31" customFormat="1" ht="15.6" x14ac:dyDescent="0.25">
      <c r="A2" s="27"/>
      <c r="B2" s="27"/>
      <c r="C2" s="38" t="s">
        <v>23</v>
      </c>
      <c r="D2" s="38" t="s">
        <v>14</v>
      </c>
      <c r="E2" s="35" t="s">
        <v>1</v>
      </c>
      <c r="F2" s="42"/>
      <c r="G2" s="41"/>
      <c r="H2" s="41"/>
      <c r="I2" s="29"/>
      <c r="J2" s="30"/>
    </row>
    <row r="3" spans="1:12" s="31" customFormat="1" ht="15.6" x14ac:dyDescent="0.25">
      <c r="A3" s="32"/>
      <c r="B3" s="32"/>
      <c r="C3" s="38"/>
      <c r="D3" s="38" t="s">
        <v>42</v>
      </c>
      <c r="E3" s="35" t="s">
        <v>43</v>
      </c>
      <c r="F3" s="42"/>
      <c r="G3" s="41"/>
      <c r="H3" s="29"/>
      <c r="I3" s="29"/>
      <c r="J3" s="30"/>
      <c r="L3" s="33"/>
    </row>
    <row r="4" spans="1:12" s="31" customFormat="1" ht="15.6" x14ac:dyDescent="0.25">
      <c r="A4" s="27"/>
      <c r="B4" s="27"/>
      <c r="C4" s="38"/>
      <c r="D4" s="38"/>
      <c r="E4" s="35" t="s">
        <v>25</v>
      </c>
      <c r="F4" s="42"/>
      <c r="G4" s="35"/>
      <c r="H4" s="29"/>
      <c r="I4" s="29"/>
      <c r="J4" s="30"/>
      <c r="L4" s="33"/>
    </row>
    <row r="5" spans="1:12" s="31" customFormat="1" ht="15.6" x14ac:dyDescent="0.25">
      <c r="A5" s="27"/>
      <c r="B5" s="27"/>
      <c r="C5" s="38"/>
      <c r="D5" s="38"/>
      <c r="E5" s="35"/>
      <c r="F5" s="29"/>
      <c r="G5" s="29"/>
      <c r="H5" s="29"/>
      <c r="I5" s="29"/>
      <c r="J5" s="30"/>
      <c r="L5" s="33"/>
    </row>
    <row r="6" spans="1:12" s="31" customFormat="1" ht="15.6" customHeight="1" x14ac:dyDescent="0.25">
      <c r="A6" s="27"/>
      <c r="B6" s="27"/>
      <c r="C6" s="38"/>
      <c r="D6" s="38"/>
      <c r="E6" s="35"/>
      <c r="F6" s="29"/>
      <c r="G6" s="29"/>
      <c r="H6" s="29"/>
      <c r="I6" s="29"/>
      <c r="J6" s="30"/>
      <c r="L6" s="33"/>
    </row>
    <row r="7" spans="1:12" s="31" customFormat="1" ht="15.6" x14ac:dyDescent="0.25">
      <c r="A7" s="27"/>
      <c r="B7" s="27"/>
      <c r="C7" s="38"/>
      <c r="D7" s="38"/>
      <c r="E7" s="35"/>
      <c r="F7" s="29"/>
      <c r="G7" s="29"/>
      <c r="H7" s="29"/>
      <c r="I7" s="29"/>
      <c r="J7" s="30"/>
      <c r="L7" s="33"/>
    </row>
    <row r="8" spans="1:12" s="31" customFormat="1" ht="15.6" x14ac:dyDescent="0.25">
      <c r="A8" s="27"/>
      <c r="B8" s="27"/>
      <c r="C8" s="38"/>
      <c r="E8" s="35"/>
      <c r="F8" s="29"/>
      <c r="G8" s="29"/>
      <c r="H8" s="29"/>
      <c r="I8" s="29"/>
      <c r="J8" s="30"/>
      <c r="L8" s="33"/>
    </row>
    <row r="9" spans="1:12" s="31" customFormat="1" ht="15.6" x14ac:dyDescent="0.25">
      <c r="A9" s="27"/>
      <c r="B9" s="27"/>
      <c r="D9" s="38"/>
      <c r="E9" s="35"/>
      <c r="F9" s="29"/>
      <c r="G9" s="29"/>
      <c r="H9" s="29"/>
      <c r="I9" s="29"/>
      <c r="J9" s="30"/>
      <c r="L9" s="33"/>
    </row>
    <row r="10" spans="1:12" s="31" customFormat="1" ht="15.6" x14ac:dyDescent="0.25">
      <c r="A10" s="27"/>
      <c r="B10" s="35"/>
      <c r="C10" s="38"/>
      <c r="D10" s="35"/>
      <c r="F10" s="29"/>
      <c r="G10" s="29"/>
      <c r="H10" s="29"/>
      <c r="I10" s="29"/>
      <c r="J10" s="30"/>
      <c r="L10" s="33"/>
    </row>
    <row r="11" spans="1:12" s="31" customFormat="1" ht="15.6" x14ac:dyDescent="0.25">
      <c r="A11" s="27"/>
      <c r="B11" s="35"/>
      <c r="C11" s="38"/>
      <c r="D11" s="35"/>
      <c r="F11" s="29"/>
      <c r="G11" s="29"/>
      <c r="H11" s="29"/>
      <c r="I11" s="29"/>
      <c r="J11" s="30"/>
      <c r="L11" s="33"/>
    </row>
    <row r="12" spans="1:12" s="31" customFormat="1" ht="15.6" x14ac:dyDescent="0.25">
      <c r="A12" s="27"/>
      <c r="B12" s="35"/>
      <c r="C12" s="38"/>
      <c r="D12" s="35"/>
      <c r="F12" s="29"/>
      <c r="G12" s="29"/>
      <c r="H12" s="29"/>
      <c r="I12" s="29"/>
      <c r="J12" s="30"/>
      <c r="L12" s="33"/>
    </row>
    <row r="13" spans="1:12" s="31" customFormat="1" ht="15.6" x14ac:dyDescent="0.25">
      <c r="A13" s="27"/>
      <c r="B13" s="35"/>
      <c r="C13" s="39"/>
      <c r="D13" s="39"/>
      <c r="E13" s="36"/>
      <c r="F13" s="37"/>
      <c r="G13" s="36"/>
      <c r="H13" s="36"/>
      <c r="I13" s="29"/>
      <c r="J13" s="30"/>
      <c r="L13" s="33"/>
    </row>
    <row r="14" spans="1:12" s="31" customFormat="1" ht="15.6" x14ac:dyDescent="0.25">
      <c r="A14" s="32"/>
      <c r="B14" s="34"/>
      <c r="C14" s="39"/>
      <c r="D14" s="38"/>
      <c r="E14" s="36"/>
      <c r="F14" s="37"/>
      <c r="G14" s="36"/>
      <c r="H14" s="36"/>
      <c r="I14" s="29"/>
      <c r="J14" s="30"/>
      <c r="L14" s="33"/>
    </row>
    <row r="15" spans="1:12" s="31" customFormat="1" ht="15.6" x14ac:dyDescent="0.25">
      <c r="A15" s="32"/>
      <c r="B15" s="34"/>
      <c r="C15" s="38"/>
      <c r="D15" s="40"/>
      <c r="E15" s="29"/>
      <c r="F15" s="29"/>
      <c r="G15" s="29"/>
      <c r="H15" s="29"/>
      <c r="I15" s="29"/>
      <c r="J15" s="30"/>
      <c r="L15" s="33"/>
    </row>
    <row r="16" spans="1:12" s="31" customFormat="1" ht="21" x14ac:dyDescent="0.4">
      <c r="A16" s="32"/>
      <c r="B16" s="84"/>
      <c r="C16" s="40"/>
      <c r="D16" s="38"/>
      <c r="E16" s="33"/>
      <c r="F16" s="33"/>
      <c r="G16" s="33"/>
      <c r="H16" s="33"/>
      <c r="I16" s="33"/>
      <c r="L16" s="33"/>
    </row>
    <row r="17" spans="1:13" s="31" customFormat="1" ht="21" x14ac:dyDescent="0.4">
      <c r="A17" s="32"/>
      <c r="B17"/>
      <c r="C17" s="38"/>
      <c r="D17" s="38"/>
      <c r="E17" s="29"/>
      <c r="F17" s="29"/>
      <c r="G17" s="29"/>
      <c r="H17" s="29"/>
      <c r="I17" s="29"/>
      <c r="J17" s="84"/>
      <c r="K17"/>
      <c r="L17"/>
      <c r="M17"/>
    </row>
    <row r="18" spans="1:13" s="31" customFormat="1" ht="21" x14ac:dyDescent="0.4">
      <c r="A18" s="84" t="s">
        <v>112</v>
      </c>
      <c r="C18" s="38"/>
      <c r="D18" s="38"/>
      <c r="E18" s="29"/>
      <c r="F18" s="29"/>
      <c r="G18" s="29"/>
      <c r="H18" s="29"/>
      <c r="I18" s="29"/>
      <c r="J18"/>
      <c r="K18"/>
      <c r="L18"/>
      <c r="M18"/>
    </row>
    <row r="19" spans="1:13" s="31" customFormat="1" ht="21" x14ac:dyDescent="0.4">
      <c r="A19" t="s">
        <v>111</v>
      </c>
      <c r="C19" s="38"/>
      <c r="D19" s="38"/>
      <c r="E19" s="29"/>
      <c r="F19" s="29"/>
      <c r="G19" s="29"/>
      <c r="H19" s="29"/>
      <c r="I19" s="29"/>
      <c r="J19" s="84"/>
      <c r="K19"/>
      <c r="L19"/>
      <c r="M19"/>
    </row>
    <row r="20" spans="1:13" s="31" customFormat="1" ht="21" x14ac:dyDescent="0.4">
      <c r="A20" t="s">
        <v>113</v>
      </c>
      <c r="C20"/>
      <c r="D20"/>
      <c r="E20"/>
      <c r="F20"/>
      <c r="G20" s="29"/>
      <c r="H20" s="29"/>
      <c r="I20" s="29"/>
      <c r="J20"/>
      <c r="K20"/>
      <c r="L20"/>
      <c r="M20"/>
    </row>
    <row r="21" spans="1:13" s="31" customFormat="1" ht="41.4" customHeight="1" x14ac:dyDescent="0.4">
      <c r="A21" s="178" t="s">
        <v>114</v>
      </c>
      <c r="B21" s="178"/>
      <c r="C21" s="178"/>
      <c r="D21" s="178"/>
      <c r="E21" s="178"/>
      <c r="F21" s="178"/>
      <c r="G21" s="29"/>
      <c r="H21" s="29"/>
      <c r="I21" s="29"/>
      <c r="J21" s="84"/>
      <c r="K21"/>
      <c r="L21"/>
      <c r="M21"/>
    </row>
    <row r="22" spans="1:13" s="31" customFormat="1" ht="21" x14ac:dyDescent="0.4">
      <c r="A22" s="32"/>
      <c r="B22"/>
      <c r="C22"/>
      <c r="D22"/>
      <c r="E22"/>
      <c r="F22"/>
      <c r="G22" s="29"/>
      <c r="H22" s="29"/>
      <c r="I22" s="29"/>
      <c r="J22" s="84"/>
      <c r="K22"/>
      <c r="L22"/>
      <c r="M22"/>
    </row>
    <row r="23" spans="1:13" s="31" customFormat="1" ht="42" customHeight="1" x14ac:dyDescent="0.25">
      <c r="A23" s="176" t="s">
        <v>83</v>
      </c>
      <c r="B23" s="176"/>
      <c r="C23" s="176" t="s">
        <v>84</v>
      </c>
      <c r="D23" s="176"/>
      <c r="E23" s="176"/>
      <c r="F23" s="176" t="s">
        <v>85</v>
      </c>
      <c r="G23" s="176" t="s">
        <v>83</v>
      </c>
      <c r="H23" s="176"/>
      <c r="I23" s="176"/>
      <c r="J23" s="176"/>
      <c r="K23" s="176" t="s">
        <v>115</v>
      </c>
      <c r="L23" s="176"/>
      <c r="M23" s="176"/>
    </row>
    <row r="24" spans="1:13" s="31" customFormat="1" ht="21" customHeight="1" x14ac:dyDescent="0.25">
      <c r="A24" s="176"/>
      <c r="B24" s="176"/>
      <c r="C24" s="85" t="s">
        <v>1</v>
      </c>
      <c r="D24" s="85" t="s">
        <v>25</v>
      </c>
      <c r="E24" s="85" t="s">
        <v>86</v>
      </c>
      <c r="F24" s="176"/>
      <c r="G24" s="176"/>
      <c r="H24" s="176"/>
      <c r="I24" s="176"/>
      <c r="J24" s="176"/>
      <c r="K24" s="176" t="s">
        <v>1</v>
      </c>
      <c r="L24" s="176"/>
      <c r="M24" s="85" t="s">
        <v>25</v>
      </c>
    </row>
    <row r="25" spans="1:13" s="31" customFormat="1" ht="21" customHeight="1" x14ac:dyDescent="0.25">
      <c r="A25" s="176" t="s">
        <v>87</v>
      </c>
      <c r="B25" s="176"/>
      <c r="C25" s="176"/>
      <c r="D25" s="176"/>
      <c r="E25" s="176"/>
      <c r="F25" s="176"/>
      <c r="G25" s="176"/>
      <c r="H25" s="176"/>
      <c r="I25" s="176"/>
      <c r="J25" s="176"/>
      <c r="K25" s="85" t="s">
        <v>116</v>
      </c>
      <c r="L25" s="85" t="s">
        <v>117</v>
      </c>
      <c r="M25" s="86"/>
    </row>
    <row r="26" spans="1:13" s="31" customFormat="1" ht="21" x14ac:dyDescent="0.25">
      <c r="A26" s="175" t="s">
        <v>88</v>
      </c>
      <c r="B26" s="175"/>
      <c r="C26" s="86"/>
      <c r="D26" s="86"/>
      <c r="E26" s="86"/>
      <c r="F26" s="86"/>
      <c r="G26" s="29"/>
      <c r="H26" s="29"/>
      <c r="I26" s="29"/>
      <c r="J26" s="87"/>
      <c r="K26" s="86"/>
      <c r="L26" s="86"/>
      <c r="M26" s="86"/>
    </row>
    <row r="27" spans="1:13" s="31" customFormat="1" ht="21" x14ac:dyDescent="0.25">
      <c r="A27" s="32"/>
      <c r="B27" s="87" t="s">
        <v>89</v>
      </c>
      <c r="C27" s="85" t="s">
        <v>90</v>
      </c>
      <c r="D27" s="85">
        <v>100</v>
      </c>
      <c r="E27" s="85">
        <v>100</v>
      </c>
      <c r="F27" s="88" t="s">
        <v>91</v>
      </c>
      <c r="G27" s="176" t="s">
        <v>118</v>
      </c>
      <c r="H27" s="176"/>
      <c r="I27" s="176"/>
      <c r="J27" s="176"/>
      <c r="K27" s="85">
        <v>100</v>
      </c>
      <c r="L27" s="85">
        <v>100</v>
      </c>
      <c r="M27" s="85">
        <v>95</v>
      </c>
    </row>
    <row r="28" spans="1:13" s="31" customFormat="1" ht="30.6" customHeight="1" x14ac:dyDescent="0.25">
      <c r="A28" s="32"/>
      <c r="B28" s="87" t="s">
        <v>92</v>
      </c>
      <c r="C28" s="85" t="s">
        <v>76</v>
      </c>
      <c r="D28" s="85">
        <v>85</v>
      </c>
      <c r="E28" s="85">
        <v>75</v>
      </c>
      <c r="F28" s="86"/>
      <c r="G28" s="176" t="s">
        <v>119</v>
      </c>
      <c r="H28" s="176"/>
      <c r="I28" s="176"/>
      <c r="J28" s="176"/>
      <c r="K28" s="85">
        <v>90</v>
      </c>
      <c r="L28" s="85">
        <v>90</v>
      </c>
      <c r="M28" s="85" t="s">
        <v>120</v>
      </c>
    </row>
    <row r="29" spans="1:13" s="31" customFormat="1" ht="21" x14ac:dyDescent="0.25">
      <c r="A29" s="32"/>
      <c r="B29" s="87" t="s">
        <v>93</v>
      </c>
      <c r="C29" s="85" t="s">
        <v>71</v>
      </c>
      <c r="D29" s="85">
        <v>70</v>
      </c>
      <c r="E29" s="85">
        <v>60</v>
      </c>
      <c r="F29" s="86"/>
      <c r="G29" s="176" t="s">
        <v>121</v>
      </c>
      <c r="H29" s="176"/>
      <c r="I29" s="176"/>
      <c r="J29" s="176"/>
      <c r="K29" s="85" t="s">
        <v>122</v>
      </c>
      <c r="L29" s="85">
        <v>80</v>
      </c>
      <c r="M29" s="85" t="s">
        <v>123</v>
      </c>
    </row>
    <row r="30" spans="1:13" s="31" customFormat="1" ht="21" x14ac:dyDescent="0.25">
      <c r="A30" s="175" t="s">
        <v>94</v>
      </c>
      <c r="B30" s="175"/>
      <c r="C30" s="85">
        <v>30</v>
      </c>
      <c r="D30" s="85">
        <v>35</v>
      </c>
      <c r="E30" s="85">
        <v>40</v>
      </c>
      <c r="F30" s="88" t="s">
        <v>95</v>
      </c>
      <c r="G30" s="29"/>
      <c r="H30" s="29"/>
      <c r="I30" s="29"/>
      <c r="J30" s="87"/>
      <c r="K30" s="85">
        <v>35</v>
      </c>
      <c r="L30" s="85">
        <v>30</v>
      </c>
      <c r="M30" s="85">
        <v>40</v>
      </c>
    </row>
    <row r="31" spans="1:13" s="31" customFormat="1" ht="21" x14ac:dyDescent="0.25">
      <c r="A31" s="175" t="s">
        <v>96</v>
      </c>
      <c r="B31" s="175"/>
      <c r="C31" s="85">
        <v>50</v>
      </c>
      <c r="D31" s="85">
        <v>65</v>
      </c>
      <c r="E31" s="85">
        <v>80</v>
      </c>
      <c r="F31" s="88" t="s">
        <v>97</v>
      </c>
      <c r="G31" s="29"/>
      <c r="H31" s="29"/>
      <c r="I31" s="29"/>
      <c r="J31" s="87"/>
      <c r="K31" s="176" t="s">
        <v>102</v>
      </c>
      <c r="L31" s="176"/>
      <c r="M31" s="85">
        <v>80</v>
      </c>
    </row>
    <row r="32" spans="1:13" s="31" customFormat="1" ht="21" customHeight="1" x14ac:dyDescent="0.25">
      <c r="A32" s="176" t="s">
        <v>98</v>
      </c>
      <c r="B32" s="176"/>
      <c r="C32" s="176"/>
      <c r="D32" s="176"/>
      <c r="E32" s="176"/>
      <c r="F32" s="176"/>
      <c r="G32" s="29"/>
      <c r="H32" s="29"/>
      <c r="I32" s="29"/>
      <c r="J32" s="87"/>
    </row>
    <row r="33" spans="1:13" s="31" customFormat="1" ht="21" x14ac:dyDescent="0.25">
      <c r="A33" s="175" t="s">
        <v>99</v>
      </c>
      <c r="B33" s="175"/>
      <c r="C33" s="85">
        <v>0.5</v>
      </c>
      <c r="D33" s="85">
        <v>1</v>
      </c>
      <c r="E33" s="85">
        <v>2.5</v>
      </c>
      <c r="F33" s="88" t="s">
        <v>100</v>
      </c>
      <c r="G33" s="29"/>
      <c r="H33" s="29"/>
      <c r="I33" s="29"/>
      <c r="J33" s="87"/>
      <c r="K33" s="85">
        <v>1</v>
      </c>
      <c r="L33" s="85" t="s">
        <v>102</v>
      </c>
      <c r="M33" s="85">
        <v>2.5</v>
      </c>
    </row>
    <row r="34" spans="1:13" s="31" customFormat="1" ht="42" x14ac:dyDescent="0.25">
      <c r="A34" s="175" t="s">
        <v>101</v>
      </c>
      <c r="B34" s="175"/>
      <c r="C34" s="85" t="s">
        <v>102</v>
      </c>
      <c r="D34" s="85" t="s">
        <v>102</v>
      </c>
      <c r="E34" s="85">
        <v>0.7</v>
      </c>
      <c r="F34" s="88" t="s">
        <v>103</v>
      </c>
      <c r="G34" s="29"/>
      <c r="H34" s="29"/>
      <c r="I34" s="29"/>
      <c r="J34" s="87"/>
      <c r="K34" s="176" t="s">
        <v>102</v>
      </c>
      <c r="L34" s="176"/>
      <c r="M34" s="85">
        <v>0.7</v>
      </c>
    </row>
    <row r="35" spans="1:13" s="31" customFormat="1" ht="21" x14ac:dyDescent="0.25">
      <c r="A35" s="175" t="s">
        <v>104</v>
      </c>
      <c r="B35" s="175"/>
      <c r="C35" s="85">
        <v>1.8</v>
      </c>
      <c r="D35" s="85">
        <v>2.5</v>
      </c>
      <c r="E35" s="85">
        <v>3</v>
      </c>
      <c r="F35" s="88" t="s">
        <v>105</v>
      </c>
      <c r="G35" s="29"/>
      <c r="H35" s="29"/>
      <c r="I35" s="29"/>
      <c r="J35" s="87"/>
      <c r="K35" s="85">
        <v>2.5</v>
      </c>
      <c r="L35" s="85">
        <v>1.8</v>
      </c>
      <c r="M35" s="85">
        <v>3</v>
      </c>
    </row>
    <row r="36" spans="1:13" s="31" customFormat="1" ht="42" x14ac:dyDescent="0.25">
      <c r="A36" s="175" t="s">
        <v>106</v>
      </c>
      <c r="B36" s="175"/>
      <c r="C36" s="85" t="s">
        <v>102</v>
      </c>
      <c r="D36" s="85" t="s">
        <v>102</v>
      </c>
      <c r="E36" s="85">
        <v>6</v>
      </c>
      <c r="F36" s="88" t="s">
        <v>107</v>
      </c>
      <c r="G36" s="29"/>
      <c r="H36" s="29"/>
      <c r="I36" s="29"/>
    </row>
    <row r="37" spans="1:13" s="31" customFormat="1" ht="21" x14ac:dyDescent="0.25">
      <c r="A37" s="175" t="s">
        <v>108</v>
      </c>
      <c r="B37" s="175"/>
      <c r="C37" s="85">
        <v>7</v>
      </c>
      <c r="D37" s="85">
        <v>1.7</v>
      </c>
      <c r="E37" s="85">
        <v>1.7</v>
      </c>
      <c r="F37" s="88" t="s">
        <v>109</v>
      </c>
      <c r="G37" s="29"/>
      <c r="H37" s="29"/>
      <c r="I37" s="29"/>
      <c r="L37" s="33"/>
    </row>
    <row r="38" spans="1:13" s="31" customFormat="1" ht="63" customHeight="1" x14ac:dyDescent="0.25">
      <c r="A38" s="176" t="s">
        <v>110</v>
      </c>
      <c r="B38" s="176"/>
      <c r="C38" s="176"/>
      <c r="D38" s="176"/>
      <c r="E38" s="176"/>
      <c r="F38" s="176"/>
      <c r="G38" s="177" t="s">
        <v>124</v>
      </c>
      <c r="H38" s="177"/>
      <c r="I38" s="177"/>
      <c r="J38" s="177"/>
      <c r="K38" s="177"/>
      <c r="L38" s="177"/>
      <c r="M38" s="177"/>
    </row>
    <row r="39" spans="1:13" s="31" customFormat="1" ht="15.6" x14ac:dyDescent="0.25">
      <c r="A39" s="32"/>
      <c r="B39" s="35"/>
      <c r="C39" s="29"/>
      <c r="D39" s="29"/>
      <c r="E39" s="29"/>
      <c r="F39" s="29"/>
      <c r="G39" s="29"/>
      <c r="H39" s="29"/>
      <c r="I39" s="29"/>
      <c r="L39" s="33"/>
    </row>
    <row r="40" spans="1:13" s="31" customFormat="1" ht="15.6" x14ac:dyDescent="0.25">
      <c r="A40" s="32"/>
      <c r="B40" s="34"/>
      <c r="C40" s="29"/>
      <c r="D40" s="29"/>
      <c r="E40" s="29"/>
      <c r="F40" s="29"/>
      <c r="G40" s="29"/>
      <c r="H40" s="29"/>
      <c r="I40" s="29"/>
      <c r="L40" s="33"/>
    </row>
    <row r="41" spans="1:13" s="31" customFormat="1" ht="15.6" x14ac:dyDescent="0.25">
      <c r="A41" s="32"/>
      <c r="B41" s="35"/>
      <c r="C41" s="29"/>
      <c r="D41" s="29"/>
      <c r="E41" s="29"/>
      <c r="F41" s="29"/>
      <c r="G41" s="29"/>
      <c r="H41" s="29"/>
      <c r="I41" s="29"/>
      <c r="L41" s="33"/>
    </row>
    <row r="42" spans="1:13" s="31" customFormat="1" ht="15.6" x14ac:dyDescent="0.25">
      <c r="A42" s="27"/>
      <c r="B42" s="35"/>
      <c r="C42" s="29"/>
      <c r="D42" s="29"/>
      <c r="E42" s="29"/>
      <c r="F42" s="29"/>
      <c r="G42" s="29"/>
      <c r="H42" s="29"/>
      <c r="I42" s="29"/>
      <c r="L42" s="33"/>
    </row>
    <row r="43" spans="1:13" s="31" customFormat="1" ht="15.6" customHeight="1" x14ac:dyDescent="0.25">
      <c r="A43" s="32"/>
      <c r="B43" s="33"/>
      <c r="C43" s="29"/>
      <c r="D43" s="29"/>
      <c r="E43" s="29"/>
      <c r="F43" s="29"/>
      <c r="G43" s="29"/>
      <c r="H43" s="29"/>
      <c r="I43" s="29"/>
      <c r="L43" s="33"/>
    </row>
    <row r="44" spans="1:13" s="31" customFormat="1" ht="15.6" x14ac:dyDescent="0.25">
      <c r="A44" s="32"/>
      <c r="B44" s="35"/>
      <c r="C44" s="29"/>
      <c r="D44" s="29"/>
      <c r="E44" s="29"/>
      <c r="F44" s="29"/>
      <c r="G44" s="29"/>
      <c r="H44" s="29"/>
      <c r="I44" s="29"/>
      <c r="L44" s="33"/>
    </row>
    <row r="45" spans="1:13" s="31" customFormat="1" ht="15.6" x14ac:dyDescent="0.25">
      <c r="A45" s="32"/>
      <c r="B45" s="35"/>
      <c r="C45" s="29"/>
      <c r="D45" s="29"/>
      <c r="E45" s="29"/>
      <c r="F45" s="29"/>
      <c r="G45" s="29"/>
      <c r="H45" s="29"/>
      <c r="I45" s="29"/>
      <c r="L45" s="33"/>
    </row>
    <row r="46" spans="1:13" s="31" customFormat="1" ht="15.6" x14ac:dyDescent="0.25">
      <c r="A46" s="32"/>
      <c r="B46" s="34"/>
      <c r="C46" s="29"/>
      <c r="D46" s="29"/>
      <c r="E46" s="29"/>
      <c r="F46" s="29"/>
      <c r="G46" s="29"/>
      <c r="H46" s="29"/>
      <c r="I46" s="29"/>
      <c r="L46" s="33"/>
    </row>
    <row r="47" spans="1:13" s="31" customFormat="1" ht="15.6" x14ac:dyDescent="0.25">
      <c r="A47" s="32"/>
      <c r="B47" s="34"/>
      <c r="C47" s="29"/>
      <c r="D47" s="29"/>
      <c r="E47" s="29"/>
      <c r="F47" s="29"/>
      <c r="G47" s="29"/>
      <c r="H47" s="29"/>
      <c r="I47" s="29"/>
      <c r="L47" s="33"/>
    </row>
    <row r="48" spans="1:13" s="31" customFormat="1" ht="21" x14ac:dyDescent="0.25">
      <c r="A48" s="32"/>
      <c r="B48" s="28"/>
      <c r="C48" s="29"/>
      <c r="D48" s="29"/>
      <c r="E48" s="29"/>
      <c r="F48" s="29"/>
      <c r="G48" s="29"/>
      <c r="H48" s="29"/>
      <c r="I48" s="29"/>
      <c r="L48" s="33"/>
    </row>
    <row r="49" spans="1:13" s="31" customFormat="1" ht="15.6" x14ac:dyDescent="0.25">
      <c r="A49" s="32"/>
      <c r="B49" s="35"/>
      <c r="C49" s="29"/>
      <c r="D49" s="29"/>
      <c r="E49" s="29"/>
      <c r="F49" s="29"/>
      <c r="G49" s="29"/>
      <c r="H49" s="29"/>
      <c r="I49" s="29"/>
      <c r="L49" s="33"/>
    </row>
    <row r="50" spans="1:13" s="31" customFormat="1" ht="15.6" x14ac:dyDescent="0.25">
      <c r="A50" s="32"/>
      <c r="B50" s="35"/>
      <c r="C50" s="29"/>
      <c r="D50" s="29"/>
      <c r="E50" s="29"/>
      <c r="F50" s="29"/>
      <c r="G50" s="29"/>
      <c r="H50" s="29"/>
      <c r="I50" s="29"/>
      <c r="L50" s="33"/>
    </row>
    <row r="51" spans="1:13" s="31" customFormat="1" ht="15.6" x14ac:dyDescent="0.25">
      <c r="A51" s="32"/>
      <c r="B51" s="34"/>
      <c r="C51" s="29"/>
      <c r="D51" s="5"/>
      <c r="E51" s="29"/>
      <c r="F51" s="29"/>
      <c r="G51" s="29"/>
      <c r="H51" s="29"/>
      <c r="I51" s="29"/>
      <c r="L51" s="33"/>
    </row>
    <row r="52" spans="1:13" ht="15.6" x14ac:dyDescent="0.25">
      <c r="A52" s="32"/>
      <c r="B52" s="25"/>
      <c r="C52" s="5"/>
      <c r="D52" s="5"/>
      <c r="E52" s="5"/>
      <c r="F52" s="5"/>
      <c r="G52" s="5"/>
      <c r="H52" s="5"/>
      <c r="I52" s="5"/>
      <c r="J52" s="31"/>
      <c r="K52" s="31"/>
      <c r="L52" s="33"/>
      <c r="M52" s="31"/>
    </row>
    <row r="53" spans="1:13" ht="15.6" x14ac:dyDescent="0.25">
      <c r="A53" s="32"/>
      <c r="C53" s="5"/>
      <c r="D53" s="5"/>
      <c r="E53" s="5"/>
      <c r="F53" s="5"/>
      <c r="G53" s="5"/>
      <c r="H53" s="5"/>
      <c r="I53" s="5"/>
      <c r="L53" s="7"/>
    </row>
    <row r="54" spans="1:13" ht="15.6" x14ac:dyDescent="0.25">
      <c r="A54" s="24"/>
      <c r="B54" s="25"/>
      <c r="C54" s="5"/>
      <c r="D54" s="5"/>
      <c r="E54" s="5"/>
      <c r="F54" s="5"/>
      <c r="G54" s="5"/>
      <c r="H54" s="5"/>
      <c r="I54" s="5"/>
      <c r="L54" s="7"/>
    </row>
    <row r="55" spans="1:13" ht="21" x14ac:dyDescent="0.25">
      <c r="A55" s="24"/>
      <c r="B55" s="23"/>
      <c r="C55" s="5"/>
      <c r="D55" s="5"/>
      <c r="E55" s="5"/>
      <c r="F55" s="5"/>
      <c r="G55" s="5"/>
      <c r="H55" s="5"/>
      <c r="I55" s="5"/>
      <c r="L55" s="7"/>
    </row>
    <row r="56" spans="1:13" ht="15.6" x14ac:dyDescent="0.25">
      <c r="A56" s="24"/>
      <c r="B56" s="25"/>
      <c r="C56" s="5"/>
      <c r="E56" s="5"/>
      <c r="F56" s="5"/>
      <c r="G56" s="5"/>
      <c r="H56" s="5"/>
      <c r="I56" s="5"/>
      <c r="L56" s="7"/>
    </row>
    <row r="57" spans="1:13" ht="13.95" customHeight="1" x14ac:dyDescent="0.25">
      <c r="A57" s="24"/>
      <c r="L57" s="7"/>
    </row>
    <row r="58" spans="1:13" ht="13.95" customHeight="1" x14ac:dyDescent="0.25">
      <c r="A58" s="24"/>
      <c r="L58" s="7"/>
    </row>
    <row r="59" spans="1:13" ht="13.95" customHeight="1" x14ac:dyDescent="0.25">
      <c r="A59" s="24"/>
      <c r="B59" s="25"/>
      <c r="L59" s="7"/>
    </row>
    <row r="60" spans="1:13" ht="13.95" customHeight="1" x14ac:dyDescent="0.25">
      <c r="A60" s="24"/>
      <c r="L60" s="7"/>
    </row>
    <row r="61" spans="1:13" ht="13.2" customHeight="1" x14ac:dyDescent="0.25">
      <c r="A61" s="24"/>
      <c r="L61" s="7"/>
    </row>
    <row r="62" spans="1:13" ht="13.2" customHeight="1" x14ac:dyDescent="0.25">
      <c r="A62" s="24"/>
      <c r="B62" s="25"/>
      <c r="L62" s="7"/>
    </row>
    <row r="63" spans="1:13" x14ac:dyDescent="0.25">
      <c r="B63" s="25"/>
      <c r="D63" s="5"/>
    </row>
    <row r="64" spans="1:13" ht="15.6" x14ac:dyDescent="0.25">
      <c r="A64" s="24"/>
      <c r="B64" s="25"/>
      <c r="C64" s="5"/>
      <c r="D64" s="5"/>
      <c r="E64" s="5"/>
      <c r="F64" s="5"/>
      <c r="G64" s="5"/>
      <c r="H64" s="5"/>
      <c r="I64" s="5"/>
    </row>
    <row r="65" spans="1:13" x14ac:dyDescent="0.25"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1:13" x14ac:dyDescent="0.25"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1:13" x14ac:dyDescent="0.25">
      <c r="A67" s="26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1:13" x14ac:dyDescent="0.25">
      <c r="A68" s="26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1:13" x14ac:dyDescent="0.25">
      <c r="A69" s="25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1:13" x14ac:dyDescent="0.25">
      <c r="A70" s="25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1:13" x14ac:dyDescent="0.25">
      <c r="A71" s="25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13" x14ac:dyDescent="0.25">
      <c r="A72" s="25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1:13" x14ac:dyDescent="0.25">
      <c r="A73" s="25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1:13" x14ac:dyDescent="0.25">
      <c r="A74" s="25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1:13" x14ac:dyDescent="0.25">
      <c r="A75" s="25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1:13" x14ac:dyDescent="0.25">
      <c r="A76" s="25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1:13" x14ac:dyDescent="0.25">
      <c r="A77" s="25"/>
      <c r="B77" s="2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1:13" x14ac:dyDescent="0.25">
      <c r="A78" s="25"/>
      <c r="B78" s="2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1:13" x14ac:dyDescent="0.25">
      <c r="A79" s="25"/>
      <c r="B79" s="2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1:13" x14ac:dyDescent="0.25">
      <c r="A80" s="25"/>
      <c r="B80" s="2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1:13" x14ac:dyDescent="0.25">
      <c r="A81" s="25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1:13" x14ac:dyDescent="0.25">
      <c r="A82" s="2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1:13" x14ac:dyDescent="0.25">
      <c r="A83" s="25"/>
      <c r="C83" s="5"/>
      <c r="E83" s="5"/>
      <c r="F83" s="5"/>
      <c r="G83" s="5"/>
      <c r="H83" s="5"/>
      <c r="I83" s="5"/>
      <c r="J83" s="5"/>
      <c r="K83" s="5"/>
      <c r="L83" s="5"/>
      <c r="M83" s="5"/>
    </row>
    <row r="84" spans="1:13" x14ac:dyDescent="0.25">
      <c r="A84" s="25"/>
      <c r="J84" s="5"/>
      <c r="K84" s="5"/>
      <c r="L84" s="5"/>
      <c r="M84" s="5"/>
    </row>
    <row r="85" spans="1:13" x14ac:dyDescent="0.25">
      <c r="A85" s="25"/>
    </row>
    <row r="86" spans="1:13" x14ac:dyDescent="0.25">
      <c r="A86" s="25"/>
    </row>
    <row r="87" spans="1:13" x14ac:dyDescent="0.25">
      <c r="A87" s="25"/>
    </row>
    <row r="88" spans="1:13" x14ac:dyDescent="0.25">
      <c r="A88" s="25"/>
    </row>
  </sheetData>
  <customSheetViews>
    <customSheetView guid="{AC1E6A08-38EE-43DF-9392-3897C7025507}" scale="85">
      <selection activeCell="D2" sqref="D2"/>
      <pageMargins left="0.7" right="0.7" top="0.75" bottom="0.75" header="0.3" footer="0.3"/>
      <pageSetup paperSize="9" orientation="portrait" r:id="rId1"/>
    </customSheetView>
  </customSheetViews>
  <mergeCells count="24">
    <mergeCell ref="G38:M38"/>
    <mergeCell ref="G28:J28"/>
    <mergeCell ref="G29:J29"/>
    <mergeCell ref="A21:F21"/>
    <mergeCell ref="K23:M23"/>
    <mergeCell ref="K24:L24"/>
    <mergeCell ref="K34:L34"/>
    <mergeCell ref="K31:L31"/>
    <mergeCell ref="G23:J25"/>
    <mergeCell ref="G27:J27"/>
    <mergeCell ref="A38:F38"/>
    <mergeCell ref="A37:B37"/>
    <mergeCell ref="A36:B36"/>
    <mergeCell ref="A35:B35"/>
    <mergeCell ref="A34:B34"/>
    <mergeCell ref="A33:B33"/>
    <mergeCell ref="A31:B31"/>
    <mergeCell ref="A32:F32"/>
    <mergeCell ref="A25:F25"/>
    <mergeCell ref="F23:F24"/>
    <mergeCell ref="A23:B24"/>
    <mergeCell ref="C23:E23"/>
    <mergeCell ref="A26:B26"/>
    <mergeCell ref="A30:B30"/>
  </mergeCells>
  <dataValidations count="1">
    <dataValidation type="list" allowBlank="1" showInputMessage="1" showErrorMessage="1" sqref="I18">
      <formula1>#REF!</formula1>
    </dataValidation>
  </dataValidations>
  <hyperlinks>
    <hyperlink ref="F27" r:id="rId2" display="kodeks://link/d?nd=1200113454&amp;prevdoc=1200113467&amp;point=mark=000000000000000000000000000000000000000000000000007D20K3"/>
    <hyperlink ref="F30" r:id="rId3" display="kodeks://link/d?nd=1200113470&amp;prevdoc=1200113467&amp;point=mark=000000000000000000000000000000000000000000000000007D20K3"/>
    <hyperlink ref="F31" r:id="rId4" display="kodeks://link/d?nd=1200113424&amp;prevdoc=1200113467&amp;point=mark=000000000000000000000000000000000000000000000000007D20K3"/>
    <hyperlink ref="F33" r:id="rId5" display="kodeks://link/d?nd=1200113468&amp;prevdoc=1200113467&amp;point=mark=000000000000000000000000000000000000000000000000007D20K3"/>
    <hyperlink ref="F34" r:id="rId6" display="kodeks://link/d?nd=1200113471&amp;prevdoc=1200113467&amp;point=mark=000000000000000000000000000000000000000000000000007D20K3"/>
    <hyperlink ref="F35" r:id="rId7" display="kodeks://link/d?nd=1200113450&amp;prevdoc=1200113467&amp;point=mark=000000000000000000000000000000000000000000000000007D20K3"/>
    <hyperlink ref="F36" r:id="rId8" display="kodeks://link/d?nd=1200113448&amp;prevdoc=1200113467&amp;point=mark=000000000000000000000000000000000000000000000000007D20K3"/>
    <hyperlink ref="F37" r:id="rId9" display="kodeks://link/d?nd=1200113425&amp;prevdoc=1200113467&amp;point=mark=000000000000000000000000000000000000000000000000007D20K3"/>
  </hyperlinks>
  <pageMargins left="0.7" right="0.7" top="0.75" bottom="0.75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Мин Порошок</vt:lpstr>
      <vt:lpstr>Паспорт МП-I</vt:lpstr>
      <vt:lpstr>база</vt:lpstr>
      <vt:lpstr>'Паспорт МП-I'!Заголовки_для_печати</vt:lpstr>
      <vt:lpstr>исходник</vt:lpstr>
      <vt:lpstr>место_отбора</vt:lpstr>
      <vt:lpstr>наименование</vt:lpstr>
      <vt:lpstr>'Мин Порошок'!Область_печати</vt:lpstr>
      <vt:lpstr>'Паспорт МП-I'!Область_печати</vt:lpstr>
      <vt:lpstr>потреб</vt:lpstr>
      <vt:lpstr>фио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sveta</cp:lastModifiedBy>
  <cp:lastPrinted>2018-08-14T09:22:57Z</cp:lastPrinted>
  <dcterms:created xsi:type="dcterms:W3CDTF">2017-11-09T06:45:24Z</dcterms:created>
  <dcterms:modified xsi:type="dcterms:W3CDTF">2018-08-15T11:30:21Z</dcterms:modified>
</cp:coreProperties>
</file>