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11760"/>
  </bookViews>
  <sheets>
    <sheet name="Учёт" sheetId="1" r:id="rId1"/>
    <sheet name="Отчёты" sheetId="3" r:id="rId2"/>
    <sheet name="БД" sheetId="2" r:id="rId3"/>
  </sheets>
  <definedNames>
    <definedName name="_xlnm._FilterDatabase" localSheetId="0" hidden="1">Учёт!$B$3:$O$3</definedName>
    <definedName name="Авто">БД!$B$3:$B$17</definedName>
    <definedName name="Варианты_отчёта">БД!$N$3:$N$4</definedName>
    <definedName name="Комментарий">БД!$J$3:$J$7</definedName>
    <definedName name="Поставщик">БД!$L$3:$L$5</definedName>
    <definedName name="Фасовка">БД!$H$3:$H$5</definedName>
  </definedNames>
  <calcPr calcId="144525"/>
</workbook>
</file>

<file path=xl/calcChain.xml><?xml version="1.0" encoding="utf-8"?>
<calcChain xmlns="http://schemas.openxmlformats.org/spreadsheetml/2006/main">
  <c r="P51" i="1" l="1"/>
  <c r="N51" i="1"/>
  <c r="C53" i="3" l="1"/>
  <c r="C54" i="3"/>
  <c r="C55" i="3"/>
  <c r="C56" i="3"/>
  <c r="D56" i="3" s="1"/>
  <c r="C57" i="3"/>
  <c r="D57" i="3" s="1"/>
  <c r="N50" i="1"/>
  <c r="P50" i="1"/>
  <c r="N48" i="1"/>
  <c r="N52" i="1"/>
  <c r="N53" i="1"/>
  <c r="N54" i="1"/>
  <c r="N55" i="1"/>
  <c r="P48" i="1"/>
  <c r="P52" i="1"/>
  <c r="P53" i="1"/>
  <c r="P54" i="1"/>
  <c r="P55" i="1"/>
  <c r="D53" i="3" l="1"/>
  <c r="E57" i="3"/>
  <c r="F57" i="3" s="1"/>
  <c r="E56" i="3"/>
  <c r="F56" i="3" s="1"/>
  <c r="E53" i="3"/>
  <c r="P49" i="1"/>
  <c r="N49" i="1"/>
  <c r="C51" i="3"/>
  <c r="C52" i="3"/>
  <c r="F53" i="3" l="1"/>
  <c r="N15" i="1"/>
  <c r="P15" i="1"/>
  <c r="C48" i="3"/>
  <c r="C49" i="3"/>
  <c r="C50" i="3"/>
  <c r="N35" i="1" l="1"/>
  <c r="N44" i="1"/>
  <c r="N45" i="1"/>
  <c r="N42" i="1"/>
  <c r="N46" i="1"/>
  <c r="N47" i="1"/>
  <c r="P35" i="1"/>
  <c r="P44" i="1"/>
  <c r="D49" i="3" s="1"/>
  <c r="P45" i="1"/>
  <c r="D50" i="3" s="1"/>
  <c r="P42" i="1"/>
  <c r="P46" i="1"/>
  <c r="P47" i="1"/>
  <c r="E49" i="3" l="1"/>
  <c r="D52" i="3"/>
  <c r="E52" i="3"/>
  <c r="E50" i="3"/>
  <c r="F50" i="3" s="1"/>
  <c r="F49" i="3"/>
  <c r="C45" i="3"/>
  <c r="C46" i="3"/>
  <c r="C47" i="3"/>
  <c r="D47" i="3" s="1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N16" i="1"/>
  <c r="N4" i="1"/>
  <c r="N14" i="1"/>
  <c r="N13" i="1"/>
  <c r="N9" i="1"/>
  <c r="N40" i="1"/>
  <c r="N41" i="1"/>
  <c r="P16" i="1"/>
  <c r="P4" i="1"/>
  <c r="P14" i="1"/>
  <c r="P13" i="1"/>
  <c r="P9" i="1"/>
  <c r="P40" i="1"/>
  <c r="P41" i="1"/>
  <c r="E45" i="3" l="1"/>
  <c r="D51" i="3"/>
  <c r="E51" i="3"/>
  <c r="D46" i="3"/>
  <c r="F52" i="3"/>
  <c r="D45" i="3"/>
  <c r="E46" i="3"/>
  <c r="F46" i="3" s="1"/>
  <c r="E47" i="3"/>
  <c r="F47" i="3" s="1"/>
  <c r="N25" i="1"/>
  <c r="N26" i="1"/>
  <c r="N27" i="1"/>
  <c r="N8" i="1"/>
  <c r="N20" i="1"/>
  <c r="N37" i="1"/>
  <c r="N33" i="1"/>
  <c r="N31" i="1"/>
  <c r="N10" i="1"/>
  <c r="N23" i="1"/>
  <c r="P25" i="1"/>
  <c r="D40" i="3" s="1"/>
  <c r="P26" i="1"/>
  <c r="P27" i="1"/>
  <c r="E33" i="3" s="1"/>
  <c r="P8" i="1"/>
  <c r="D32" i="3" s="1"/>
  <c r="P20" i="1"/>
  <c r="P37" i="1"/>
  <c r="P33" i="1"/>
  <c r="P31" i="1"/>
  <c r="E36" i="3" s="1"/>
  <c r="P10" i="1"/>
  <c r="P23" i="1"/>
  <c r="D36" i="3" s="1"/>
  <c r="N39" i="1"/>
  <c r="E38" i="3" l="1"/>
  <c r="F45" i="3"/>
  <c r="F51" i="3"/>
  <c r="E32" i="3"/>
  <c r="E42" i="3"/>
  <c r="D33" i="3"/>
  <c r="F33" i="3" s="1"/>
  <c r="F36" i="3"/>
  <c r="D38" i="3"/>
  <c r="E40" i="3"/>
  <c r="F40" i="3" s="1"/>
  <c r="D42" i="3"/>
  <c r="F32" i="3"/>
  <c r="P39" i="1"/>
  <c r="P30" i="1"/>
  <c r="P38" i="1"/>
  <c r="P29" i="1"/>
  <c r="P28" i="1"/>
  <c r="P7" i="1"/>
  <c r="P36" i="1"/>
  <c r="E41" i="3" s="1"/>
  <c r="P21" i="1"/>
  <c r="P22" i="1"/>
  <c r="P32" i="1"/>
  <c r="P17" i="1"/>
  <c r="P5" i="1"/>
  <c r="P43" i="1"/>
  <c r="P6" i="1"/>
  <c r="P12" i="1"/>
  <c r="P19" i="1"/>
  <c r="P18" i="1"/>
  <c r="P11" i="1"/>
  <c r="P34" i="1"/>
  <c r="P24" i="1"/>
  <c r="O56" i="1"/>
  <c r="N30" i="1"/>
  <c r="N38" i="1"/>
  <c r="N29" i="1"/>
  <c r="N28" i="1"/>
  <c r="N7" i="1"/>
  <c r="N36" i="1"/>
  <c r="N21" i="1"/>
  <c r="N22" i="1"/>
  <c r="N32" i="1"/>
  <c r="N17" i="1"/>
  <c r="N5" i="1"/>
  <c r="N43" i="1"/>
  <c r="N6" i="1"/>
  <c r="N12" i="1"/>
  <c r="N19" i="1"/>
  <c r="N18" i="1"/>
  <c r="N11" i="1"/>
  <c r="N34" i="1"/>
  <c r="N24" i="1"/>
  <c r="C13" i="3"/>
  <c r="C14" i="3"/>
  <c r="D14" i="3" s="1"/>
  <c r="C15" i="3"/>
  <c r="D15" i="3" s="1"/>
  <c r="C16" i="3"/>
  <c r="D16" i="3" s="1"/>
  <c r="C17" i="3"/>
  <c r="D17" i="3" s="1"/>
  <c r="C18" i="3"/>
  <c r="D18" i="3" s="1"/>
  <c r="C19" i="3"/>
  <c r="D19" i="3" s="1"/>
  <c r="C20" i="3"/>
  <c r="C21" i="3"/>
  <c r="D21" i="3" s="1"/>
  <c r="C22" i="3"/>
  <c r="D22" i="3" s="1"/>
  <c r="C23" i="3"/>
  <c r="D23" i="3" s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30" i="3"/>
  <c r="D30" i="3" s="1"/>
  <c r="C31" i="3"/>
  <c r="D31" i="3" s="1"/>
  <c r="C12" i="3"/>
  <c r="D20" i="3" l="1"/>
  <c r="F42" i="3"/>
  <c r="F38" i="3"/>
  <c r="D54" i="3"/>
  <c r="E54" i="3"/>
  <c r="D55" i="3"/>
  <c r="E55" i="3"/>
  <c r="D48" i="3"/>
  <c r="E48" i="3"/>
  <c r="E34" i="3"/>
  <c r="D34" i="3"/>
  <c r="D44" i="3"/>
  <c r="E44" i="3"/>
  <c r="E35" i="3"/>
  <c r="D35" i="3"/>
  <c r="D41" i="3"/>
  <c r="F41" i="3" s="1"/>
  <c r="D43" i="3"/>
  <c r="E43" i="3"/>
  <c r="D37" i="3"/>
  <c r="E37" i="3"/>
  <c r="D39" i="3"/>
  <c r="E39" i="3"/>
  <c r="E30" i="3"/>
  <c r="F30" i="3" s="1"/>
  <c r="E28" i="3"/>
  <c r="E26" i="3"/>
  <c r="F26" i="3" s="1"/>
  <c r="E25" i="3"/>
  <c r="F25" i="3" s="1"/>
  <c r="E23" i="3"/>
  <c r="F23" i="3" s="1"/>
  <c r="E21" i="3"/>
  <c r="E19" i="3"/>
  <c r="F19" i="3" s="1"/>
  <c r="E17" i="3"/>
  <c r="F17" i="3" s="1"/>
  <c r="E15" i="3"/>
  <c r="F15" i="3" s="1"/>
  <c r="E12" i="3"/>
  <c r="E31" i="3"/>
  <c r="F31" i="3" s="1"/>
  <c r="E29" i="3"/>
  <c r="F29" i="3" s="1"/>
  <c r="E27" i="3"/>
  <c r="F27" i="3" s="1"/>
  <c r="E24" i="3"/>
  <c r="F24" i="3" s="1"/>
  <c r="E22" i="3"/>
  <c r="F22" i="3" s="1"/>
  <c r="E20" i="3"/>
  <c r="F20" i="3" s="1"/>
  <c r="E18" i="3"/>
  <c r="F18" i="3" s="1"/>
  <c r="E16" i="3"/>
  <c r="F16" i="3" s="1"/>
  <c r="E14" i="3"/>
  <c r="F14" i="3" s="1"/>
  <c r="D13" i="3"/>
  <c r="D12" i="3"/>
  <c r="F12" i="3" s="1"/>
  <c r="E13" i="3"/>
  <c r="F28" i="3"/>
  <c r="F21" i="3"/>
  <c r="F44" i="3" l="1"/>
  <c r="F35" i="3"/>
  <c r="F34" i="3"/>
  <c r="F48" i="3"/>
  <c r="F55" i="3"/>
  <c r="F54" i="3"/>
  <c r="F39" i="3"/>
  <c r="F43" i="3"/>
  <c r="F37" i="3"/>
  <c r="F13" i="3"/>
</calcChain>
</file>

<file path=xl/sharedStrings.xml><?xml version="1.0" encoding="utf-8"?>
<sst xmlns="http://schemas.openxmlformats.org/spreadsheetml/2006/main" count="341" uniqueCount="142">
  <si>
    <t>Наименование товара</t>
  </si>
  <si>
    <t>Поставщик</t>
  </si>
  <si>
    <t>Код заказа</t>
  </si>
  <si>
    <t>Артикул</t>
  </si>
  <si>
    <t>дата</t>
  </si>
  <si>
    <t>авто</t>
  </si>
  <si>
    <t>комментарий</t>
  </si>
  <si>
    <t>фасовка</t>
  </si>
  <si>
    <t>Госномер АМ</t>
  </si>
  <si>
    <t>Модель</t>
  </si>
  <si>
    <t>Е 451 РА</t>
  </si>
  <si>
    <t>Газель Бизнес</t>
  </si>
  <si>
    <t>К 336 ОС 799</t>
  </si>
  <si>
    <t>Газель Next длинная</t>
  </si>
  <si>
    <t>К 427 ОС 799</t>
  </si>
  <si>
    <t>Газель Next высокая</t>
  </si>
  <si>
    <t>О 540 ХО 77</t>
  </si>
  <si>
    <t>Соболь</t>
  </si>
  <si>
    <t>Н 636 СР 799</t>
  </si>
  <si>
    <t>С 241 УМ 777</t>
  </si>
  <si>
    <t>Т 199 СВ 77</t>
  </si>
  <si>
    <t xml:space="preserve">М 348 ОЕ 77 </t>
  </si>
  <si>
    <t>Газель Next</t>
  </si>
  <si>
    <t>О 246 МН 777</t>
  </si>
  <si>
    <t>Р 618 ЕМ 750</t>
  </si>
  <si>
    <t>С 172 ЕЕ 197</t>
  </si>
  <si>
    <t>Х 820 ОС 77</t>
  </si>
  <si>
    <t>Х 785 ОУ 190</t>
  </si>
  <si>
    <t xml:space="preserve">Год выпуска </t>
  </si>
  <si>
    <t>Фасовка</t>
  </si>
  <si>
    <t>шт.</t>
  </si>
  <si>
    <t>литр.</t>
  </si>
  <si>
    <t>А 146 АС 797</t>
  </si>
  <si>
    <t>водитель</t>
  </si>
  <si>
    <t>гараж</t>
  </si>
  <si>
    <t>слесарь</t>
  </si>
  <si>
    <t>самостоятельно</t>
  </si>
  <si>
    <t>Комментарий</t>
  </si>
  <si>
    <t>avtoall.ru</t>
  </si>
  <si>
    <t>autorus.ru</t>
  </si>
  <si>
    <t>рынок</t>
  </si>
  <si>
    <t>банка</t>
  </si>
  <si>
    <t>фасовка3</t>
  </si>
  <si>
    <t>дата4</t>
  </si>
  <si>
    <t>фасовка6</t>
  </si>
  <si>
    <t>кол-во</t>
  </si>
  <si>
    <t>кол-во2</t>
  </si>
  <si>
    <t>кол-во5</t>
  </si>
  <si>
    <t>Тип отчёта</t>
  </si>
  <si>
    <t>Варианты отчёта</t>
  </si>
  <si>
    <t>Наростающий</t>
  </si>
  <si>
    <t>По периоду</t>
  </si>
  <si>
    <t>С</t>
  </si>
  <si>
    <t>По</t>
  </si>
  <si>
    <t>Варшавка</t>
  </si>
  <si>
    <t>Приход</t>
  </si>
  <si>
    <t>Расход</t>
  </si>
  <si>
    <t>ИТОГО</t>
  </si>
  <si>
    <t>Итог</t>
  </si>
  <si>
    <t>Признак2</t>
  </si>
  <si>
    <t>Признак1</t>
  </si>
  <si>
    <t>Да</t>
  </si>
  <si>
    <t>Нет</t>
  </si>
  <si>
    <t>Служебный</t>
  </si>
  <si>
    <t>ПРИХОД</t>
  </si>
  <si>
    <t>РАСХОД</t>
  </si>
  <si>
    <t>ОСТАТОК</t>
  </si>
  <si>
    <t xml:space="preserve"> A78313S</t>
  </si>
  <si>
    <t>Щетка стеклоочистителя 500мм каркасная Classic Line AVS</t>
  </si>
  <si>
    <t xml:space="preserve">Рычаг стеклоочистителя ГАЗ-3302,3310 595мм (крючок 3х8) (комплект 2шт.) ПРАМО </t>
  </si>
  <si>
    <t>70.5205300</t>
  </si>
  <si>
    <t>Шланг тормозной ГАЗель Next передний (ОАО ГАЗ)</t>
  </si>
  <si>
    <t xml:space="preserve"> A21R23.3506025-10</t>
  </si>
  <si>
    <t>5312821-MX</t>
  </si>
  <si>
    <t>Ремень ГАЗель Next генератора 8PK2166 дв.CUMMINS ISF 2.8 ЕВРО-4 MOVELEX</t>
  </si>
  <si>
    <t xml:space="preserve"> 8PK2190</t>
  </si>
  <si>
    <t>Ремень ГАЗ-33106 Валдай генератора дв.CUMMINS ISF 3.8 DAYCO 8PK2190</t>
  </si>
  <si>
    <t>Бампер ГАЗ-3302 задний (брус противоподкатный) пластик (ОАО ГАЗ)</t>
  </si>
  <si>
    <t>3302-2815012-01</t>
  </si>
  <si>
    <t xml:space="preserve">Фара блок ГАЗель Next правая (ОАО ГАЗ) A21R233711012 </t>
  </si>
  <si>
    <t>A21R23.3711012</t>
  </si>
  <si>
    <t>33023-1303025</t>
  </si>
  <si>
    <t>Патрубок ГАЗ-3302 Бизнес радиатора отводящий ВПТ</t>
  </si>
  <si>
    <t>Патрубок ГАЗ-3302 Газель Бизнес дв.УМЗ-4216 ЕВРО-4 радиатора к-т 2шт</t>
  </si>
  <si>
    <t xml:space="preserve"> 33023-1303010/25</t>
  </si>
  <si>
    <t>LUXOIL ЛИТОЛ-24</t>
  </si>
  <si>
    <t>Смазка ЛИТОЛ-24 850г LUXE LUXOIL</t>
  </si>
  <si>
    <t>Масло моторное ЛЮКС SL/CF 10W40 п/синт.5л ЛУКОЙЛ</t>
  </si>
  <si>
    <t>Антифриз красный -40С 5кг G12 Red ЛУКОЙЛ</t>
  </si>
  <si>
    <t>Масло дизельное АВАНГАРД Ультра CI-4/SL 10W40 п/синт.20л ЛУКОЙЛ пластик</t>
  </si>
  <si>
    <t>Антифриз синий -40С 5кг G11 Blue ЛУКОЙЛ</t>
  </si>
  <si>
    <t>Жидкость тормозная DOT-4 0.455кг ЛУКОЙЛ</t>
  </si>
  <si>
    <t>Масло трансмиссионное ATF DEXRON III 1л мин.LUXE</t>
  </si>
  <si>
    <t>Масло трансмиссионное "UNIX" ATF Dexron II</t>
  </si>
  <si>
    <t xml:space="preserve">Жидкость охлаждающая ТОСОЛ ОЖ-40 </t>
  </si>
  <si>
    <t>Трос буксировочный 13тт 6метров (АВТОДЕЛО)</t>
  </si>
  <si>
    <t>7702.3716</t>
  </si>
  <si>
    <t>Рассеиватель ГАЗ-3302 фонаря заднего (УЗКИЙ ЗХ) ТЕХАВТОСВЕТ</t>
  </si>
  <si>
    <t>Рассеиватель ГАЗ-3302 фонаря заднего (ШИРОКИЙ ЗХ) ТЕХАВТОСВЕТ</t>
  </si>
  <si>
    <t>171.3716</t>
  </si>
  <si>
    <t>7402.3716</t>
  </si>
  <si>
    <t>Рассеиватель МАЗ фонаря заднего ТЕХАВТОСВЕТ</t>
  </si>
  <si>
    <t>64.3777</t>
  </si>
  <si>
    <t>Реле поворота ВАЗ-2108,2110,ГАЗ-31105,ГАЗель Next ЭМИ</t>
  </si>
  <si>
    <t>бпр-4</t>
  </si>
  <si>
    <t>Блок предохранителей БПР-4 (на 4 предохранителя) КОПИР</t>
  </si>
  <si>
    <t>3307-3504048</t>
  </si>
  <si>
    <t xml:space="preserve">Накладка педали ГАЗ-3302,3307,ГАЗель Next,ГАЗон Next,УРАЛ Next (ОАО ГАЗ) </t>
  </si>
  <si>
    <t>Фиксатор "Т" ПТ</t>
  </si>
  <si>
    <t>ТС107-05М 82гр</t>
  </si>
  <si>
    <t>Термостат КАМАЗ,ГАЗ-2410,3302,ЗИЛ-4331 ПЕКАР</t>
  </si>
  <si>
    <t>51-1005034-А2</t>
  </si>
  <si>
    <t>Сальник коленвала ГАЗ-52,УАЗ 55х80х10 Viton CAVETTO</t>
  </si>
  <si>
    <t>Гайка колеса М18х1.5х24 ГАЗ-3302,ЗИЛ-5301 с пресс-шайбой под ключ 27мм</t>
  </si>
  <si>
    <t>3302-3101034</t>
  </si>
  <si>
    <t>3105-3501216</t>
  </si>
  <si>
    <t>Пыльник ГАЗ-3302 пальца суппорта</t>
  </si>
  <si>
    <t xml:space="preserve"> N472-01B</t>
  </si>
  <si>
    <t>Лампа 12V H4 60/55W P43t-38 блистер (1шт.) NEOLUX</t>
  </si>
  <si>
    <t>N499-01B</t>
  </si>
  <si>
    <t xml:space="preserve">
Лампа 12V H7 55W PX26d блистер (1шт.) NEOLUX</t>
  </si>
  <si>
    <t>ADB0796</t>
  </si>
  <si>
    <t>Колодки тормозные ГАЗель Next передние (4шт.) ALLIED NIPPON</t>
  </si>
  <si>
    <t>ADB0795</t>
  </si>
  <si>
    <t>Колодки тормозные ГАЗ-3110,3302 передние (4шт.) ALLIED NIPPON</t>
  </si>
  <si>
    <t>TR-414</t>
  </si>
  <si>
    <t>Вентиль бескамерной шины для легковых автомобилей L=38 d=15 средний</t>
  </si>
  <si>
    <t>EKO-01.29</t>
  </si>
  <si>
    <t>Элемент фильтрующий ГАЗ-3302 воздушный дв.CUMMINS ISF 2.8 EKOFIL</t>
  </si>
  <si>
    <t>SCT SB 2265</t>
  </si>
  <si>
    <t>Элемент фильтрующий ГАЗ-3302 воздушный дв.CUMMINS ISF 2.8 SCT MANNOL</t>
  </si>
  <si>
    <t>3221-1104075-30</t>
  </si>
  <si>
    <t>Трубка топливная ГАЗ-3302,2217 ЕВРО-3 подачи топлива к фильтру (ОАО ГАЗ)</t>
  </si>
  <si>
    <t>Трос стояночного тормоза ГАЗель Next центральный (ОАО ГАЗ) A21R23350806802</t>
  </si>
  <si>
    <t>A21R23.3508068-02</t>
  </si>
  <si>
    <t>Натяжитель ремня ГАЗ-3302 дв.CUMMINS ISF 2.8 MOVELEX</t>
  </si>
  <si>
    <t>5262500-MX</t>
  </si>
  <si>
    <t>Лампа 12V R5W BA15s блистер (2шт.) NARVA</t>
  </si>
  <si>
    <t>Лампа 12V P21W BA15s блистер (2шт.) NEOLUX</t>
  </si>
  <si>
    <t>N382-02B</t>
  </si>
  <si>
    <t xml:space="preserve"> N245-02B</t>
  </si>
  <si>
    <t>Лампа 12V R10W BA15s блистер (2шт.) NEOLUX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</si>
</sst>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DejaVu Sans Mono"/>
      <family val="3"/>
      <charset val="204"/>
    </font>
    <font>
      <b/>
      <sz val="11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9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Fill="1" applyBorder="1"/>
    <xf numFmtId="0" fontId="3" fillId="0" borderId="0" xfId="0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Border="1"/>
    <xf numFmtId="0" fontId="0" fillId="3" borderId="0" xfId="0" applyFill="1"/>
    <xf numFmtId="0" fontId="0" fillId="0" borderId="0" xfId="0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2" xfId="0" applyBorder="1"/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5" borderId="0" xfId="0" applyFill="1"/>
    <xf numFmtId="0" fontId="0" fillId="10" borderId="1" xfId="0" applyFont="1" applyFill="1" applyBorder="1"/>
    <xf numFmtId="0" fontId="0" fillId="10" borderId="3" xfId="0" applyFont="1" applyFill="1" applyBorder="1"/>
    <xf numFmtId="0" fontId="0" fillId="4" borderId="3" xfId="0" applyFill="1" applyBorder="1"/>
    <xf numFmtId="0" fontId="1" fillId="7" borderId="11" xfId="0" applyFont="1" applyFill="1" applyBorder="1"/>
    <xf numFmtId="0" fontId="0" fillId="3" borderId="1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4" borderId="18" xfId="0" applyFill="1" applyBorder="1"/>
    <xf numFmtId="0" fontId="0" fillId="2" borderId="8" xfId="0" applyFill="1" applyBorder="1"/>
    <xf numFmtId="0" fontId="0" fillId="4" borderId="21" xfId="0" applyFill="1" applyBorder="1"/>
    <xf numFmtId="0" fontId="0" fillId="4" borderId="4" xfId="0" applyFill="1" applyBorder="1"/>
    <xf numFmtId="0" fontId="0" fillId="0" borderId="3" xfId="0" applyBorder="1"/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/>
    <xf numFmtId="14" fontId="0" fillId="0" borderId="28" xfId="0" applyNumberFormat="1" applyFill="1" applyBorder="1"/>
    <xf numFmtId="0" fontId="0" fillId="0" borderId="28" xfId="0" applyFill="1" applyBorder="1"/>
    <xf numFmtId="14" fontId="0" fillId="0" borderId="30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15" xfId="0" applyFill="1" applyBorder="1"/>
    <xf numFmtId="0" fontId="0" fillId="0" borderId="25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35"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2" tint="-0.249977111117893"/>
        </patternFill>
      </fill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Таблица6" displayName="Таблица6" ref="B3:Q56" totalsRowCount="1" headerRowDxfId="34" totalsRowDxfId="32" tableBorderDxfId="33">
  <autoFilter ref="B3:Q55"/>
  <sortState ref="B4:Q55">
    <sortCondition ref="H3:H55"/>
  </sortState>
  <tableColumns count="16">
    <tableColumn id="1" name="Наименование товара" totalsRowLabel="Итог" dataDxfId="31" totalsRowDxfId="30"/>
    <tableColumn id="2" name="Поставщик" dataDxfId="29" totalsRowDxfId="28"/>
    <tableColumn id="3" name="Код заказа" dataDxfId="27" totalsRowDxfId="26"/>
    <tableColumn id="4" name="Артикул" dataDxfId="25" totalsRowDxfId="24"/>
    <tableColumn id="5" name="кол-во" dataDxfId="23" totalsRowDxfId="22"/>
    <tableColumn id="6" name="фасовка" dataDxfId="21" totalsRowDxfId="20"/>
    <tableColumn id="7" name="дата" dataDxfId="19" totalsRowDxfId="18"/>
    <tableColumn id="8" name="кол-во2" dataDxfId="17" totalsRowDxfId="16"/>
    <tableColumn id="9" name="фасовка3" dataDxfId="15" totalsRowDxfId="14"/>
    <tableColumn id="10" name="дата4" dataDxfId="13" totalsRowDxfId="12"/>
    <tableColumn id="11" name="авто" dataDxfId="11" totalsRowDxfId="10"/>
    <tableColumn id="12" name="комментарий" dataDxfId="9" totalsRowDxfId="8"/>
    <tableColumn id="13" name="кол-во5" dataDxfId="7" totalsRowDxfId="6">
      <calculatedColumnFormula>F4-I4</calculatedColumnFormula>
    </tableColumn>
    <tableColumn id="14" name="фасовка6" totalsRowFunction="count" dataDxfId="5" totalsRowDxfId="4"/>
    <tableColumn id="15" name="Признак1" dataDxfId="3" totalsRowDxfId="2">
      <calculatedColumnFormula>IF(AND(Таблица6[[#This Row],[дата]]&gt;=Отчёты!$I$2,Таблица6[[#This Row],[дата]]&lt;=Отчёты!$I$3),БД!$P$3,БД!$P$4)</calculatedColumnFormula>
    </tableColumn>
    <tableColumn id="16" name="Признак2" dataDxfId="1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6"/>
  <sheetViews>
    <sheetView tabSelected="1" topLeftCell="A22" workbookViewId="0">
      <selection activeCell="A26" sqref="A26"/>
    </sheetView>
  </sheetViews>
  <sheetFormatPr defaultRowHeight="15"/>
  <cols>
    <col min="2" max="2" width="79.7109375" bestFit="1" customWidth="1"/>
    <col min="3" max="3" width="13" customWidth="1"/>
    <col min="4" max="4" width="12.7109375" customWidth="1"/>
    <col min="5" max="5" width="18.42578125" bestFit="1" customWidth="1"/>
    <col min="6" max="6" width="9.42578125" bestFit="1" customWidth="1"/>
    <col min="7" max="7" width="10.7109375" bestFit="1" customWidth="1"/>
    <col min="8" max="8" width="10.140625" bestFit="1" customWidth="1"/>
    <col min="9" max="9" width="10.42578125" bestFit="1" customWidth="1"/>
    <col min="10" max="10" width="11.7109375" bestFit="1" customWidth="1"/>
    <col min="11" max="11" width="10.140625" bestFit="1" customWidth="1"/>
    <col min="12" max="12" width="12" bestFit="1" customWidth="1"/>
    <col min="13" max="13" width="16.28515625" bestFit="1" customWidth="1"/>
    <col min="14" max="15" width="12.140625" customWidth="1"/>
    <col min="16" max="17" width="11.85546875" bestFit="1" customWidth="1"/>
  </cols>
  <sheetData>
    <row r="1" spans="2:17" ht="15.75" thickBot="1"/>
    <row r="2" spans="2:17" ht="15.75" thickBot="1">
      <c r="F2" s="70" t="s">
        <v>64</v>
      </c>
      <c r="G2" s="71"/>
      <c r="H2" s="72"/>
      <c r="I2" s="73" t="s">
        <v>65</v>
      </c>
      <c r="J2" s="74"/>
      <c r="K2" s="74"/>
      <c r="L2" s="74"/>
      <c r="M2" s="75"/>
      <c r="N2" s="76" t="s">
        <v>66</v>
      </c>
      <c r="O2" s="77"/>
    </row>
    <row r="3" spans="2:17">
      <c r="B3" s="9" t="s">
        <v>0</v>
      </c>
      <c r="C3" s="9" t="s">
        <v>1</v>
      </c>
      <c r="D3" s="9" t="s">
        <v>2</v>
      </c>
      <c r="E3" s="9" t="s">
        <v>3</v>
      </c>
      <c r="F3" s="35" t="s">
        <v>45</v>
      </c>
      <c r="G3" s="36" t="s">
        <v>7</v>
      </c>
      <c r="H3" s="37" t="s">
        <v>4</v>
      </c>
      <c r="I3" s="10" t="s">
        <v>46</v>
      </c>
      <c r="J3" s="3" t="s">
        <v>42</v>
      </c>
      <c r="K3" s="3" t="s">
        <v>43</v>
      </c>
      <c r="L3" s="3" t="s">
        <v>5</v>
      </c>
      <c r="M3" s="11" t="s">
        <v>6</v>
      </c>
      <c r="N3" s="35" t="s">
        <v>47</v>
      </c>
      <c r="O3" s="38" t="s">
        <v>44</v>
      </c>
      <c r="P3" s="8" t="s">
        <v>60</v>
      </c>
      <c r="Q3" s="8" t="s">
        <v>59</v>
      </c>
    </row>
    <row r="4" spans="2:17">
      <c r="B4" s="2" t="s">
        <v>120</v>
      </c>
      <c r="C4" s="2" t="s">
        <v>38</v>
      </c>
      <c r="D4" s="41">
        <v>711459</v>
      </c>
      <c r="E4" s="57" t="s">
        <v>119</v>
      </c>
      <c r="F4" s="62">
        <v>2</v>
      </c>
      <c r="G4" s="41" t="s">
        <v>30</v>
      </c>
      <c r="H4" s="39">
        <v>44250</v>
      </c>
      <c r="I4" s="40"/>
      <c r="J4" s="41"/>
      <c r="K4" s="42"/>
      <c r="L4" s="41"/>
      <c r="M4" s="44"/>
      <c r="N4" s="62">
        <f t="shared" ref="N4:N35" si="0">F4-I4</f>
        <v>2</v>
      </c>
      <c r="O4" s="44" t="s">
        <v>30</v>
      </c>
      <c r="P4" s="68" t="str">
        <f>IF(AND(Таблица6[[#This Row],[дата]]&gt;=Отчёты!$I$2,Таблица6[[#This Row],[дата]]&lt;=Отчёты!$I$3),БД!$P$3,БД!$P$4)</f>
        <v>Да</v>
      </c>
      <c r="Q4" s="32"/>
    </row>
    <row r="5" spans="2:17">
      <c r="B5" s="2" t="s">
        <v>88</v>
      </c>
      <c r="C5" s="2" t="s">
        <v>38</v>
      </c>
      <c r="D5" s="41">
        <v>980354</v>
      </c>
      <c r="E5" s="57">
        <v>227391</v>
      </c>
      <c r="F5" s="62">
        <v>5</v>
      </c>
      <c r="G5" s="41" t="s">
        <v>31</v>
      </c>
      <c r="H5" s="39">
        <v>44250</v>
      </c>
      <c r="I5" s="40"/>
      <c r="J5" s="41"/>
      <c r="K5" s="43"/>
      <c r="L5" s="41"/>
      <c r="M5" s="44"/>
      <c r="N5" s="61">
        <f t="shared" si="0"/>
        <v>5</v>
      </c>
      <c r="O5" s="44" t="s">
        <v>31</v>
      </c>
      <c r="P5" s="45" t="str">
        <f>IF(AND(Таблица6[[#This Row],[дата]]&gt;=Отчёты!$I$2,Таблица6[[#This Row],[дата]]&lt;=Отчёты!$I$3),БД!$P$3,БД!$P$4)</f>
        <v>Да</v>
      </c>
      <c r="Q5" s="2"/>
    </row>
    <row r="6" spans="2:17">
      <c r="B6" s="2" t="s">
        <v>90</v>
      </c>
      <c r="C6" s="2" t="s">
        <v>38</v>
      </c>
      <c r="D6" s="41">
        <v>980356</v>
      </c>
      <c r="E6" s="57">
        <v>227396</v>
      </c>
      <c r="F6" s="62">
        <v>5</v>
      </c>
      <c r="G6" s="41" t="s">
        <v>31</v>
      </c>
      <c r="H6" s="39">
        <v>44250</v>
      </c>
      <c r="I6" s="40"/>
      <c r="J6" s="41"/>
      <c r="K6" s="43"/>
      <c r="L6" s="41"/>
      <c r="M6" s="44"/>
      <c r="N6" s="61">
        <f t="shared" si="0"/>
        <v>5</v>
      </c>
      <c r="O6" s="44" t="s">
        <v>31</v>
      </c>
      <c r="P6" s="45" t="str">
        <f>IF(AND(Таблица6[[#This Row],[дата]]&gt;=Отчёты!$I$2,Таблица6[[#This Row],[дата]]&lt;=Отчёты!$I$3),БД!$P$3,БД!$P$4)</f>
        <v>Да</v>
      </c>
      <c r="Q6" s="2"/>
    </row>
    <row r="7" spans="2:17">
      <c r="B7" s="2" t="s">
        <v>77</v>
      </c>
      <c r="C7" s="2" t="s">
        <v>38</v>
      </c>
      <c r="D7" s="41">
        <v>600101</v>
      </c>
      <c r="E7" s="57" t="s">
        <v>78</v>
      </c>
      <c r="F7" s="62">
        <v>1</v>
      </c>
      <c r="G7" s="41" t="s">
        <v>30</v>
      </c>
      <c r="H7" s="39">
        <v>44250</v>
      </c>
      <c r="I7" s="40"/>
      <c r="J7" s="41"/>
      <c r="K7" s="43"/>
      <c r="L7" s="41"/>
      <c r="M7" s="44"/>
      <c r="N7" s="61">
        <f t="shared" si="0"/>
        <v>1</v>
      </c>
      <c r="O7" s="44" t="s">
        <v>30</v>
      </c>
      <c r="P7" s="45" t="str">
        <f>IF(AND(Таблица6[[#This Row],[дата]]&gt;=Отчёты!$I$2,Таблица6[[#This Row],[дата]]&lt;=Отчёты!$I$3),БД!$P$3,БД!$P$4)</f>
        <v>Да</v>
      </c>
      <c r="Q7" s="2"/>
    </row>
    <row r="8" spans="2:17">
      <c r="B8" s="2" t="s">
        <v>105</v>
      </c>
      <c r="C8" s="2" t="s">
        <v>38</v>
      </c>
      <c r="D8" s="41">
        <v>156840</v>
      </c>
      <c r="E8" s="57" t="s">
        <v>104</v>
      </c>
      <c r="F8" s="62">
        <v>1</v>
      </c>
      <c r="G8" s="41" t="s">
        <v>30</v>
      </c>
      <c r="H8" s="39">
        <v>44250</v>
      </c>
      <c r="I8" s="40"/>
      <c r="J8" s="41"/>
      <c r="K8" s="43"/>
      <c r="L8" s="41"/>
      <c r="M8" s="44"/>
      <c r="N8" s="62">
        <f t="shared" si="0"/>
        <v>1</v>
      </c>
      <c r="O8" s="44" t="s">
        <v>30</v>
      </c>
      <c r="P8" s="56" t="str">
        <f>IF(AND(Таблица6[[#This Row],[дата]]&gt;=Отчёты!$I$2,Таблица6[[#This Row],[дата]]&lt;=Отчёты!$I$3),БД!$P$3,БД!$P$4)</f>
        <v>Да</v>
      </c>
      <c r="Q8" s="2"/>
    </row>
    <row r="9" spans="2:17">
      <c r="B9" s="2" t="s">
        <v>126</v>
      </c>
      <c r="C9" s="2" t="s">
        <v>38</v>
      </c>
      <c r="D9" s="41">
        <v>9117</v>
      </c>
      <c r="E9" s="57" t="s">
        <v>125</v>
      </c>
      <c r="F9" s="62">
        <v>2</v>
      </c>
      <c r="G9" s="41" t="s">
        <v>30</v>
      </c>
      <c r="H9" s="39">
        <v>44250</v>
      </c>
      <c r="I9" s="40"/>
      <c r="J9" s="41"/>
      <c r="K9" s="43"/>
      <c r="L9" s="41"/>
      <c r="M9" s="44"/>
      <c r="N9" s="62">
        <f t="shared" si="0"/>
        <v>2</v>
      </c>
      <c r="O9" s="44" t="s">
        <v>30</v>
      </c>
      <c r="P9" s="56" t="str">
        <f>IF(AND(Таблица6[[#This Row],[дата]]&gt;=Отчёты!$I$2,Таблица6[[#This Row],[дата]]&lt;=Отчёты!$I$3),БД!$P$3,БД!$P$4)</f>
        <v>Да</v>
      </c>
      <c r="Q9" s="2"/>
    </row>
    <row r="10" spans="2:17">
      <c r="B10" s="12" t="s">
        <v>113</v>
      </c>
      <c r="C10" s="2" t="s">
        <v>38</v>
      </c>
      <c r="D10" s="47">
        <v>643152</v>
      </c>
      <c r="E10" s="59" t="s">
        <v>114</v>
      </c>
      <c r="F10" s="63">
        <v>1</v>
      </c>
      <c r="G10" s="41" t="s">
        <v>30</v>
      </c>
      <c r="H10" s="39">
        <v>44250</v>
      </c>
      <c r="I10" s="46"/>
      <c r="J10" s="47"/>
      <c r="K10" s="48"/>
      <c r="L10" s="47"/>
      <c r="M10" s="49"/>
      <c r="N10" s="62">
        <f t="shared" si="0"/>
        <v>1</v>
      </c>
      <c r="O10" s="44" t="s">
        <v>30</v>
      </c>
      <c r="P10" s="56" t="str">
        <f>IF(AND(Таблица6[[#This Row],[дата]]&gt;=Отчёты!$I$2,Таблица6[[#This Row],[дата]]&lt;=Отчёты!$I$3),БД!$P$3,БД!$P$4)</f>
        <v>Да</v>
      </c>
      <c r="Q10" s="2"/>
    </row>
    <row r="11" spans="2:17">
      <c r="B11" s="2" t="s">
        <v>94</v>
      </c>
      <c r="C11" s="2" t="s">
        <v>38</v>
      </c>
      <c r="D11" s="41"/>
      <c r="E11" s="57"/>
      <c r="F11" s="62">
        <v>7</v>
      </c>
      <c r="G11" s="47" t="s">
        <v>31</v>
      </c>
      <c r="H11" s="39">
        <v>44250</v>
      </c>
      <c r="I11" s="40"/>
      <c r="J11" s="41"/>
      <c r="K11" s="43"/>
      <c r="L11" s="41"/>
      <c r="M11" s="44"/>
      <c r="N11" s="61">
        <f t="shared" si="0"/>
        <v>7</v>
      </c>
      <c r="O11" s="49" t="s">
        <v>31</v>
      </c>
      <c r="P11" s="45" t="str">
        <f>IF(AND(Таблица6[[#This Row],[дата]]&gt;=Отчёты!$I$2,Таблица6[[#This Row],[дата]]&lt;=Отчёты!$I$3),БД!$P$3,БД!$P$4)</f>
        <v>Да</v>
      </c>
      <c r="Q11" s="2"/>
    </row>
    <row r="12" spans="2:17">
      <c r="B12" s="12" t="s">
        <v>91</v>
      </c>
      <c r="C12" s="2" t="s">
        <v>38</v>
      </c>
      <c r="D12" s="47">
        <v>749446</v>
      </c>
      <c r="E12" s="59">
        <v>1339420</v>
      </c>
      <c r="F12" s="63">
        <v>1</v>
      </c>
      <c r="G12" s="47" t="s">
        <v>30</v>
      </c>
      <c r="H12" s="39">
        <v>44250</v>
      </c>
      <c r="I12" s="46"/>
      <c r="J12" s="47"/>
      <c r="K12" s="48"/>
      <c r="L12" s="47"/>
      <c r="M12" s="49"/>
      <c r="N12" s="61">
        <f t="shared" si="0"/>
        <v>1</v>
      </c>
      <c r="O12" s="49" t="s">
        <v>30</v>
      </c>
      <c r="P12" s="45" t="str">
        <f>IF(AND(Таблица6[[#This Row],[дата]]&gt;=Отчёты!$I$2,Таблица6[[#This Row],[дата]]&lt;=Отчёты!$I$3),БД!$P$3,БД!$P$4)</f>
        <v>Да</v>
      </c>
      <c r="Q12" s="2"/>
    </row>
    <row r="13" spans="2:17">
      <c r="B13" s="2" t="s">
        <v>124</v>
      </c>
      <c r="C13" s="2" t="s">
        <v>38</v>
      </c>
      <c r="D13" s="41">
        <v>79182</v>
      </c>
      <c r="E13" s="57" t="s">
        <v>123</v>
      </c>
      <c r="F13" s="62">
        <v>1</v>
      </c>
      <c r="G13" s="47" t="s">
        <v>30</v>
      </c>
      <c r="H13" s="39">
        <v>44250</v>
      </c>
      <c r="I13" s="40"/>
      <c r="J13" s="41"/>
      <c r="K13" s="43"/>
      <c r="L13" s="41"/>
      <c r="M13" s="44"/>
      <c r="N13" s="62">
        <f t="shared" si="0"/>
        <v>1</v>
      </c>
      <c r="O13" s="49" t="s">
        <v>30</v>
      </c>
      <c r="P13" s="56" t="str">
        <f>IF(AND(Таблица6[[#This Row],[дата]]&gt;=Отчёты!$I$2,Таблица6[[#This Row],[дата]]&lt;=Отчёты!$I$3),БД!$P$3,БД!$P$4)</f>
        <v>Да</v>
      </c>
      <c r="Q13" s="2"/>
    </row>
    <row r="14" spans="2:17">
      <c r="B14" s="2" t="s">
        <v>122</v>
      </c>
      <c r="C14" s="2" t="s">
        <v>38</v>
      </c>
      <c r="D14" s="41">
        <v>902038</v>
      </c>
      <c r="E14" s="57" t="s">
        <v>121</v>
      </c>
      <c r="F14" s="62">
        <v>1</v>
      </c>
      <c r="G14" s="41" t="s">
        <v>30</v>
      </c>
      <c r="H14" s="39">
        <v>44250</v>
      </c>
      <c r="I14" s="40"/>
      <c r="J14" s="41"/>
      <c r="K14" s="43"/>
      <c r="L14" s="41"/>
      <c r="M14" s="44"/>
      <c r="N14" s="62">
        <f t="shared" si="0"/>
        <v>1</v>
      </c>
      <c r="O14" s="44" t="s">
        <v>30</v>
      </c>
      <c r="P14" s="56" t="str">
        <f>IF(AND(Таблица6[[#This Row],[дата]]&gt;=Отчёты!$I$2,Таблица6[[#This Row],[дата]]&lt;=Отчёты!$I$3),БД!$P$3,БД!$P$4)</f>
        <v>Да</v>
      </c>
      <c r="Q14" s="2"/>
    </row>
    <row r="15" spans="2:17">
      <c r="B15" s="2" t="s">
        <v>118</v>
      </c>
      <c r="C15" s="2" t="s">
        <v>38</v>
      </c>
      <c r="D15" s="41">
        <v>711453</v>
      </c>
      <c r="E15" s="57" t="s">
        <v>117</v>
      </c>
      <c r="F15" s="62">
        <v>1</v>
      </c>
      <c r="G15" s="41" t="s">
        <v>30</v>
      </c>
      <c r="H15" s="39">
        <v>44250</v>
      </c>
      <c r="I15" s="40">
        <v>1</v>
      </c>
      <c r="J15" s="41" t="s">
        <v>30</v>
      </c>
      <c r="K15" s="43">
        <v>44253</v>
      </c>
      <c r="L15" s="41" t="s">
        <v>21</v>
      </c>
      <c r="M15" s="44" t="s">
        <v>36</v>
      </c>
      <c r="N15" s="62">
        <f t="shared" si="0"/>
        <v>0</v>
      </c>
      <c r="O15" s="44" t="s">
        <v>30</v>
      </c>
      <c r="P15" s="56" t="str">
        <f>IF(AND(Таблица6[[#This Row],[дата]]&gt;=Отчёты!$I$2,Таблица6[[#This Row],[дата]]&lt;=Отчёты!$I$3),БД!$P$3,БД!$P$4)</f>
        <v>Да</v>
      </c>
      <c r="Q15" s="2"/>
    </row>
    <row r="16" spans="2:17">
      <c r="B16" s="12" t="s">
        <v>118</v>
      </c>
      <c r="C16" s="2" t="s">
        <v>38</v>
      </c>
      <c r="D16" s="47">
        <v>711453</v>
      </c>
      <c r="E16" s="59" t="s">
        <v>117</v>
      </c>
      <c r="F16" s="63">
        <v>1</v>
      </c>
      <c r="G16" s="47" t="s">
        <v>30</v>
      </c>
      <c r="H16" s="39">
        <v>44250</v>
      </c>
      <c r="I16" s="46">
        <v>1</v>
      </c>
      <c r="J16" s="47" t="s">
        <v>30</v>
      </c>
      <c r="K16" s="48">
        <v>44253</v>
      </c>
      <c r="L16" s="47" t="s">
        <v>14</v>
      </c>
      <c r="M16" s="49" t="s">
        <v>36</v>
      </c>
      <c r="N16" s="62">
        <f t="shared" si="0"/>
        <v>0</v>
      </c>
      <c r="O16" s="49" t="s">
        <v>30</v>
      </c>
      <c r="P16" s="56" t="str">
        <f>IF(AND(Таблица6[[#This Row],[дата]]&gt;=Отчёты!$I$2,Таблица6[[#This Row],[дата]]&lt;=Отчёты!$I$3),БД!$P$3,БД!$P$4)</f>
        <v>Да</v>
      </c>
      <c r="Q16" s="2"/>
    </row>
    <row r="17" spans="2:17">
      <c r="B17" s="2" t="s">
        <v>87</v>
      </c>
      <c r="C17" s="2" t="s">
        <v>38</v>
      </c>
      <c r="D17" s="41">
        <v>175930</v>
      </c>
      <c r="E17" s="57">
        <v>19299</v>
      </c>
      <c r="F17" s="62">
        <v>5</v>
      </c>
      <c r="G17" s="41" t="s">
        <v>31</v>
      </c>
      <c r="H17" s="39">
        <v>44250</v>
      </c>
      <c r="I17" s="40">
        <v>1</v>
      </c>
      <c r="J17" s="41" t="s">
        <v>31</v>
      </c>
      <c r="K17" s="43">
        <v>44255</v>
      </c>
      <c r="L17" s="41" t="s">
        <v>10</v>
      </c>
      <c r="M17" s="44" t="s">
        <v>33</v>
      </c>
      <c r="N17" s="61">
        <f t="shared" si="0"/>
        <v>4</v>
      </c>
      <c r="O17" s="44" t="s">
        <v>31</v>
      </c>
      <c r="P17" s="45" t="str">
        <f>IF(AND(Таблица6[[#This Row],[дата]]&gt;=Отчёты!$I$2,Таблица6[[#This Row],[дата]]&lt;=Отчёты!$I$3),БД!$P$3,БД!$P$4)</f>
        <v>Да</v>
      </c>
      <c r="Q17" s="2"/>
    </row>
    <row r="18" spans="2:17">
      <c r="B18" s="2" t="s">
        <v>93</v>
      </c>
      <c r="C18" s="2" t="s">
        <v>40</v>
      </c>
      <c r="D18" s="41"/>
      <c r="E18" s="57"/>
      <c r="F18" s="63">
        <v>1</v>
      </c>
      <c r="G18" s="47" t="s">
        <v>31</v>
      </c>
      <c r="H18" s="39">
        <v>44250</v>
      </c>
      <c r="I18" s="40"/>
      <c r="J18" s="41"/>
      <c r="K18" s="43"/>
      <c r="L18" s="41"/>
      <c r="M18" s="44"/>
      <c r="N18" s="61">
        <f t="shared" si="0"/>
        <v>1</v>
      </c>
      <c r="O18" s="49" t="s">
        <v>31</v>
      </c>
      <c r="P18" s="45" t="str">
        <f>IF(AND(Таблица6[[#This Row],[дата]]&gt;=Отчёты!$I$2,Таблица6[[#This Row],[дата]]&lt;=Отчёты!$I$3),БД!$P$3,БД!$P$4)</f>
        <v>Да</v>
      </c>
      <c r="Q18" s="2"/>
    </row>
    <row r="19" spans="2:17">
      <c r="B19" s="2" t="s">
        <v>92</v>
      </c>
      <c r="C19" s="2" t="s">
        <v>38</v>
      </c>
      <c r="D19" s="41">
        <v>301211</v>
      </c>
      <c r="E19" s="57">
        <v>559</v>
      </c>
      <c r="F19" s="63">
        <v>1</v>
      </c>
      <c r="G19" s="47" t="s">
        <v>31</v>
      </c>
      <c r="H19" s="39">
        <v>44250</v>
      </c>
      <c r="I19" s="40"/>
      <c r="J19" s="41"/>
      <c r="K19" s="43"/>
      <c r="L19" s="41"/>
      <c r="M19" s="44"/>
      <c r="N19" s="61">
        <f t="shared" si="0"/>
        <v>1</v>
      </c>
      <c r="O19" s="49" t="s">
        <v>31</v>
      </c>
      <c r="P19" s="45" t="str">
        <f>IF(AND(Таблица6[[#This Row],[дата]]&gt;=Отчёты!$I$2,Таблица6[[#This Row],[дата]]&lt;=Отчёты!$I$3),БД!$P$3,БД!$P$4)</f>
        <v>Да</v>
      </c>
      <c r="Q19" s="2"/>
    </row>
    <row r="20" spans="2:17">
      <c r="B20" s="2" t="s">
        <v>107</v>
      </c>
      <c r="C20" s="2" t="s">
        <v>38</v>
      </c>
      <c r="D20" s="41">
        <v>22134</v>
      </c>
      <c r="E20" s="57" t="s">
        <v>106</v>
      </c>
      <c r="F20" s="62">
        <v>1</v>
      </c>
      <c r="G20" s="47" t="s">
        <v>30</v>
      </c>
      <c r="H20" s="39">
        <v>44250</v>
      </c>
      <c r="I20" s="40"/>
      <c r="J20" s="41"/>
      <c r="K20" s="43"/>
      <c r="L20" s="41"/>
      <c r="M20" s="44"/>
      <c r="N20" s="62">
        <f t="shared" si="0"/>
        <v>1</v>
      </c>
      <c r="O20" s="49" t="s">
        <v>30</v>
      </c>
      <c r="P20" s="56" t="str">
        <f>IF(AND(Таблица6[[#This Row],[дата]]&gt;=Отчёты!$I$2,Таблица6[[#This Row],[дата]]&lt;=Отчёты!$I$3),БД!$P$3,БД!$P$4)</f>
        <v>Да</v>
      </c>
      <c r="Q20" s="2"/>
    </row>
    <row r="21" spans="2:17">
      <c r="B21" s="2" t="s">
        <v>82</v>
      </c>
      <c r="C21" s="2" t="s">
        <v>38</v>
      </c>
      <c r="D21" s="41">
        <v>726334</v>
      </c>
      <c r="E21" s="57" t="s">
        <v>81</v>
      </c>
      <c r="F21" s="62">
        <v>1</v>
      </c>
      <c r="G21" s="47" t="s">
        <v>30</v>
      </c>
      <c r="H21" s="39">
        <v>44250</v>
      </c>
      <c r="I21" s="40"/>
      <c r="J21" s="41"/>
      <c r="K21" s="43"/>
      <c r="L21" s="41"/>
      <c r="M21" s="44"/>
      <c r="N21" s="61">
        <f t="shared" si="0"/>
        <v>1</v>
      </c>
      <c r="O21" s="49" t="s">
        <v>30</v>
      </c>
      <c r="P21" s="45" t="str">
        <f>IF(AND(Таблица6[[#This Row],[дата]]&gt;=Отчёты!$I$2,Таблица6[[#This Row],[дата]]&lt;=Отчёты!$I$3),БД!$P$3,БД!$P$4)</f>
        <v>Да</v>
      </c>
      <c r="Q21" s="2"/>
    </row>
    <row r="22" spans="2:17">
      <c r="B22" s="2" t="s">
        <v>83</v>
      </c>
      <c r="C22" s="2" t="s">
        <v>38</v>
      </c>
      <c r="D22" s="41"/>
      <c r="E22" s="57" t="s">
        <v>84</v>
      </c>
      <c r="F22" s="62">
        <v>1</v>
      </c>
      <c r="G22" s="47" t="s">
        <v>30</v>
      </c>
      <c r="H22" s="39">
        <v>44250</v>
      </c>
      <c r="I22" s="40"/>
      <c r="J22" s="41"/>
      <c r="K22" s="43"/>
      <c r="L22" s="41"/>
      <c r="M22" s="44"/>
      <c r="N22" s="61">
        <f t="shared" si="0"/>
        <v>1</v>
      </c>
      <c r="O22" s="49" t="s">
        <v>30</v>
      </c>
      <c r="P22" s="45" t="str">
        <f>IF(AND(Таблица6[[#This Row],[дата]]&gt;=Отчёты!$I$2,Таблица6[[#This Row],[дата]]&lt;=Отчёты!$I$3),БД!$P$3,БД!$P$4)</f>
        <v>Да</v>
      </c>
      <c r="Q22" s="2"/>
    </row>
    <row r="23" spans="2:17">
      <c r="B23" s="2" t="s">
        <v>116</v>
      </c>
      <c r="C23" s="2" t="s">
        <v>38</v>
      </c>
      <c r="D23" s="41">
        <v>98333</v>
      </c>
      <c r="E23" s="57" t="s">
        <v>115</v>
      </c>
      <c r="F23" s="62">
        <v>2</v>
      </c>
      <c r="G23" s="41" t="s">
        <v>30</v>
      </c>
      <c r="H23" s="39">
        <v>44250</v>
      </c>
      <c r="I23" s="40"/>
      <c r="J23" s="41"/>
      <c r="K23" s="43"/>
      <c r="L23" s="41"/>
      <c r="M23" s="44"/>
      <c r="N23" s="62">
        <f t="shared" si="0"/>
        <v>2</v>
      </c>
      <c r="O23" s="44" t="s">
        <v>30</v>
      </c>
      <c r="P23" s="56" t="str">
        <f>IF(AND(Таблица6[[#This Row],[дата]]&gt;=Отчёты!$I$2,Таблица6[[#This Row],[дата]]&lt;=Отчёты!$I$3),БД!$P$3,БД!$P$4)</f>
        <v>Да</v>
      </c>
      <c r="Q23" s="2"/>
    </row>
    <row r="24" spans="2:17">
      <c r="B24" s="2" t="s">
        <v>97</v>
      </c>
      <c r="C24" s="2" t="s">
        <v>38</v>
      </c>
      <c r="D24" s="41">
        <v>126219</v>
      </c>
      <c r="E24" s="57" t="s">
        <v>96</v>
      </c>
      <c r="F24" s="62">
        <v>5</v>
      </c>
      <c r="G24" s="47" t="s">
        <v>30</v>
      </c>
      <c r="H24" s="39">
        <v>44250</v>
      </c>
      <c r="I24" s="40"/>
      <c r="J24" s="41"/>
      <c r="K24" s="43"/>
      <c r="L24" s="41"/>
      <c r="M24" s="44"/>
      <c r="N24" s="61">
        <f t="shared" si="0"/>
        <v>5</v>
      </c>
      <c r="O24" s="49" t="s">
        <v>30</v>
      </c>
      <c r="P24" s="45" t="str">
        <f>IF(AND(Таблица6[[#This Row],[дата]]&gt;=Отчёты!$I$2,Таблица6[[#This Row],[дата]]&lt;=Отчёты!$I$3),БД!$P$3,БД!$P$4)</f>
        <v>Да</v>
      </c>
      <c r="Q24" s="2"/>
    </row>
    <row r="25" spans="2:17">
      <c r="B25" s="12" t="s">
        <v>98</v>
      </c>
      <c r="C25" s="2" t="s">
        <v>38</v>
      </c>
      <c r="D25" s="47">
        <v>126220</v>
      </c>
      <c r="E25" s="60" t="s">
        <v>99</v>
      </c>
      <c r="F25" s="64">
        <v>3</v>
      </c>
      <c r="G25" s="47" t="s">
        <v>30</v>
      </c>
      <c r="H25" s="39">
        <v>44250</v>
      </c>
      <c r="I25" s="50"/>
      <c r="J25" s="47"/>
      <c r="K25" s="48"/>
      <c r="L25" s="47"/>
      <c r="M25" s="49"/>
      <c r="N25" s="64">
        <f t="shared" si="0"/>
        <v>3</v>
      </c>
      <c r="O25" s="49" t="s">
        <v>30</v>
      </c>
      <c r="P25" s="69" t="str">
        <f>IF(AND(Таблица6[[#This Row],[дата]]&gt;=Отчёты!$I$2,Таблица6[[#This Row],[дата]]&lt;=Отчёты!$I$3),БД!$P$3,БД!$P$4)</f>
        <v>Да</v>
      </c>
      <c r="Q25" s="12"/>
    </row>
    <row r="26" spans="2:17">
      <c r="B26" s="12" t="s">
        <v>101</v>
      </c>
      <c r="C26" s="2" t="s">
        <v>38</v>
      </c>
      <c r="D26" s="41">
        <v>167829</v>
      </c>
      <c r="E26" s="58" t="s">
        <v>100</v>
      </c>
      <c r="F26" s="65">
        <v>3</v>
      </c>
      <c r="G26" s="47" t="s">
        <v>30</v>
      </c>
      <c r="H26" s="39">
        <v>44250</v>
      </c>
      <c r="I26" s="45">
        <v>1</v>
      </c>
      <c r="J26" s="41" t="s">
        <v>30</v>
      </c>
      <c r="K26" s="43">
        <v>44255</v>
      </c>
      <c r="L26" s="41" t="s">
        <v>18</v>
      </c>
      <c r="M26" s="44" t="s">
        <v>36</v>
      </c>
      <c r="N26" s="65">
        <f t="shared" si="0"/>
        <v>2</v>
      </c>
      <c r="O26" s="49" t="s">
        <v>30</v>
      </c>
      <c r="P26" s="56" t="str">
        <f>IF(AND(Таблица6[[#This Row],[дата]]&gt;=Отчёты!$I$2,Таблица6[[#This Row],[дата]]&lt;=Отчёты!$I$3),БД!$P$3,БД!$P$4)</f>
        <v>Да</v>
      </c>
      <c r="Q26" s="2"/>
    </row>
    <row r="27" spans="2:17">
      <c r="B27" s="2" t="s">
        <v>103</v>
      </c>
      <c r="C27" s="2" t="s">
        <v>38</v>
      </c>
      <c r="D27" s="41">
        <v>570187</v>
      </c>
      <c r="E27" s="58" t="s">
        <v>102</v>
      </c>
      <c r="F27" s="65">
        <v>4</v>
      </c>
      <c r="G27" s="47" t="s">
        <v>30</v>
      </c>
      <c r="H27" s="39">
        <v>44250</v>
      </c>
      <c r="I27" s="45">
        <v>1</v>
      </c>
      <c r="J27" s="41" t="s">
        <v>30</v>
      </c>
      <c r="K27" s="43">
        <v>44255</v>
      </c>
      <c r="L27" s="41" t="s">
        <v>18</v>
      </c>
      <c r="M27" s="44" t="s">
        <v>36</v>
      </c>
      <c r="N27" s="65">
        <f t="shared" si="0"/>
        <v>3</v>
      </c>
      <c r="O27" s="49" t="s">
        <v>30</v>
      </c>
      <c r="P27" s="56" t="str">
        <f>IF(AND(Таблица6[[#This Row],[дата]]&gt;=Отчёты!$I$2,Таблица6[[#This Row],[дата]]&lt;=Отчёты!$I$3),БД!$P$3,БД!$P$4)</f>
        <v>Да</v>
      </c>
      <c r="Q27" s="2"/>
    </row>
    <row r="28" spans="2:17">
      <c r="B28" s="2" t="s">
        <v>76</v>
      </c>
      <c r="C28" s="2" t="s">
        <v>38</v>
      </c>
      <c r="D28" s="41">
        <v>482993</v>
      </c>
      <c r="E28" s="58" t="s">
        <v>75</v>
      </c>
      <c r="F28" s="65">
        <v>1</v>
      </c>
      <c r="G28" s="47" t="s">
        <v>30</v>
      </c>
      <c r="H28" s="39">
        <v>44250</v>
      </c>
      <c r="I28" s="45">
        <v>1</v>
      </c>
      <c r="J28" s="41" t="s">
        <v>30</v>
      </c>
      <c r="K28" s="43">
        <v>44254</v>
      </c>
      <c r="L28" s="41" t="s">
        <v>21</v>
      </c>
      <c r="M28" s="44" t="s">
        <v>35</v>
      </c>
      <c r="N28" s="67">
        <f t="shared" si="0"/>
        <v>0</v>
      </c>
      <c r="O28" s="49" t="s">
        <v>30</v>
      </c>
      <c r="P28" s="45" t="str">
        <f>IF(AND(Таблица6[[#This Row],[дата]]&gt;=Отчёты!$I$2,Таблица6[[#This Row],[дата]]&lt;=Отчёты!$I$3),БД!$P$3,БД!$P$4)</f>
        <v>Да</v>
      </c>
      <c r="Q28" s="2"/>
    </row>
    <row r="29" spans="2:17">
      <c r="B29" s="2" t="s">
        <v>74</v>
      </c>
      <c r="C29" s="2" t="s">
        <v>38</v>
      </c>
      <c r="D29" s="41">
        <v>911637</v>
      </c>
      <c r="E29" s="58" t="s">
        <v>73</v>
      </c>
      <c r="F29" s="65">
        <v>1</v>
      </c>
      <c r="G29" s="47" t="s">
        <v>30</v>
      </c>
      <c r="H29" s="39">
        <v>44250</v>
      </c>
      <c r="I29" s="45"/>
      <c r="J29" s="41"/>
      <c r="K29" s="43"/>
      <c r="L29" s="41"/>
      <c r="M29" s="44"/>
      <c r="N29" s="67">
        <f t="shared" si="0"/>
        <v>1</v>
      </c>
      <c r="O29" s="49" t="s">
        <v>30</v>
      </c>
      <c r="P29" s="45" t="str">
        <f>IF(AND(Таблица6[[#This Row],[дата]]&gt;=Отчёты!$I$2,Таблица6[[#This Row],[дата]]&lt;=Отчёты!$I$3),БД!$P$3,БД!$P$4)</f>
        <v>Да</v>
      </c>
      <c r="Q29" s="2"/>
    </row>
    <row r="30" spans="2:17">
      <c r="B30" s="2" t="s">
        <v>69</v>
      </c>
      <c r="C30" s="2" t="s">
        <v>38</v>
      </c>
      <c r="D30" s="41">
        <v>931060</v>
      </c>
      <c r="E30" s="58" t="s">
        <v>70</v>
      </c>
      <c r="F30" s="65">
        <v>2</v>
      </c>
      <c r="G30" s="47" t="s">
        <v>30</v>
      </c>
      <c r="H30" s="39">
        <v>44250</v>
      </c>
      <c r="I30" s="45"/>
      <c r="J30" s="41"/>
      <c r="K30" s="43"/>
      <c r="L30" s="41"/>
      <c r="M30" s="44"/>
      <c r="N30" s="67">
        <f t="shared" si="0"/>
        <v>2</v>
      </c>
      <c r="O30" s="49" t="s">
        <v>30</v>
      </c>
      <c r="P30" s="45" t="str">
        <f>IF(AND(Таблица6[[#This Row],[дата]]&gt;=Отчёты!$I$2,Таблица6[[#This Row],[дата]]&lt;=Отчёты!$I$3),БД!$P$3,БД!$P$4)</f>
        <v>Да</v>
      </c>
      <c r="Q30" s="2"/>
    </row>
    <row r="31" spans="2:17">
      <c r="B31" s="2" t="s">
        <v>112</v>
      </c>
      <c r="C31" s="2" t="s">
        <v>38</v>
      </c>
      <c r="D31" s="41">
        <v>784635</v>
      </c>
      <c r="E31" s="58" t="s">
        <v>111</v>
      </c>
      <c r="F31" s="65">
        <v>1</v>
      </c>
      <c r="G31" s="47" t="s">
        <v>30</v>
      </c>
      <c r="H31" s="39">
        <v>44250</v>
      </c>
      <c r="I31" s="45"/>
      <c r="J31" s="41"/>
      <c r="K31" s="43"/>
      <c r="L31" s="41"/>
      <c r="M31" s="44"/>
      <c r="N31" s="65">
        <f t="shared" si="0"/>
        <v>1</v>
      </c>
      <c r="O31" s="49" t="s">
        <v>30</v>
      </c>
      <c r="P31" s="56" t="str">
        <f>IF(AND(Таблица6[[#This Row],[дата]]&gt;=Отчёты!$I$2,Таблица6[[#This Row],[дата]]&lt;=Отчёты!$I$3),БД!$P$3,БД!$P$4)</f>
        <v>Да</v>
      </c>
      <c r="Q31" s="2"/>
    </row>
    <row r="32" spans="2:17">
      <c r="B32" s="2" t="s">
        <v>86</v>
      </c>
      <c r="C32" s="2" t="s">
        <v>38</v>
      </c>
      <c r="D32" s="41">
        <v>37888</v>
      </c>
      <c r="E32" s="58" t="s">
        <v>85</v>
      </c>
      <c r="F32" s="65">
        <v>1</v>
      </c>
      <c r="G32" s="47" t="s">
        <v>41</v>
      </c>
      <c r="H32" s="39">
        <v>44250</v>
      </c>
      <c r="I32" s="45"/>
      <c r="J32" s="41"/>
      <c r="K32" s="43"/>
      <c r="L32" s="41"/>
      <c r="M32" s="44"/>
      <c r="N32" s="67">
        <f t="shared" si="0"/>
        <v>1</v>
      </c>
      <c r="O32" s="49" t="s">
        <v>41</v>
      </c>
      <c r="P32" s="45" t="str">
        <f>IF(AND(Таблица6[[#This Row],[дата]]&gt;=Отчёты!$I$2,Таблица6[[#This Row],[дата]]&lt;=Отчёты!$I$3),БД!$P$3,БД!$P$4)</f>
        <v>Да</v>
      </c>
      <c r="Q32" s="2"/>
    </row>
    <row r="33" spans="2:17">
      <c r="B33" s="2" t="s">
        <v>110</v>
      </c>
      <c r="C33" s="2" t="s">
        <v>38</v>
      </c>
      <c r="D33" s="41">
        <v>617137</v>
      </c>
      <c r="E33" s="58" t="s">
        <v>109</v>
      </c>
      <c r="F33" s="65">
        <v>1</v>
      </c>
      <c r="G33" s="47" t="s">
        <v>30</v>
      </c>
      <c r="H33" s="39">
        <v>44250</v>
      </c>
      <c r="I33" s="45"/>
      <c r="J33" s="41"/>
      <c r="K33" s="43"/>
      <c r="L33" s="41"/>
      <c r="M33" s="44"/>
      <c r="N33" s="65">
        <f t="shared" si="0"/>
        <v>1</v>
      </c>
      <c r="O33" s="49" t="s">
        <v>30</v>
      </c>
      <c r="P33" s="56" t="str">
        <f>IF(AND(Таблица6[[#This Row],[дата]]&gt;=Отчёты!$I$2,Таблица6[[#This Row],[дата]]&lt;=Отчёты!$I$3),БД!$P$3,БД!$P$4)</f>
        <v>Да</v>
      </c>
      <c r="Q33" s="2"/>
    </row>
    <row r="34" spans="2:17">
      <c r="B34" s="2" t="s">
        <v>95</v>
      </c>
      <c r="C34" s="2"/>
      <c r="D34" s="41"/>
      <c r="E34" s="58"/>
      <c r="F34" s="65">
        <v>1</v>
      </c>
      <c r="G34" s="47" t="s">
        <v>30</v>
      </c>
      <c r="H34" s="39">
        <v>44250</v>
      </c>
      <c r="I34" s="45"/>
      <c r="J34" s="41"/>
      <c r="K34" s="43"/>
      <c r="L34" s="41"/>
      <c r="M34" s="44"/>
      <c r="N34" s="67">
        <f t="shared" si="0"/>
        <v>1</v>
      </c>
      <c r="O34" s="49" t="s">
        <v>30</v>
      </c>
      <c r="P34" s="45" t="str">
        <f>IF(AND(Таблица6[[#This Row],[дата]]&gt;=Отчёты!$I$2,Таблица6[[#This Row],[дата]]&lt;=Отчёты!$I$3),БД!$P$3,БД!$P$4)</f>
        <v>Да</v>
      </c>
      <c r="Q34" s="2"/>
    </row>
    <row r="35" spans="2:17">
      <c r="B35" s="2" t="s">
        <v>132</v>
      </c>
      <c r="C35" s="2" t="s">
        <v>38</v>
      </c>
      <c r="D35" s="41">
        <v>165370</v>
      </c>
      <c r="E35" s="58" t="s">
        <v>131</v>
      </c>
      <c r="F35" s="65">
        <v>1</v>
      </c>
      <c r="G35" s="47" t="s">
        <v>30</v>
      </c>
      <c r="H35" s="39">
        <v>44250</v>
      </c>
      <c r="I35" s="45"/>
      <c r="J35" s="41"/>
      <c r="K35" s="43"/>
      <c r="L35" s="41"/>
      <c r="M35" s="44"/>
      <c r="N35" s="65">
        <f t="shared" si="0"/>
        <v>1</v>
      </c>
      <c r="O35" s="49" t="s">
        <v>30</v>
      </c>
      <c r="P35" s="56" t="str">
        <f>IF(AND(Таблица6[[#This Row],[дата]]&gt;=Отчёты!$I$2,Таблица6[[#This Row],[дата]]&lt;=Отчёты!$I$3),БД!$P$3,БД!$P$4)</f>
        <v>Да</v>
      </c>
      <c r="Q35" s="2"/>
    </row>
    <row r="36" spans="2:17">
      <c r="B36" s="2" t="s">
        <v>79</v>
      </c>
      <c r="C36" s="2" t="s">
        <v>38</v>
      </c>
      <c r="D36" s="41">
        <v>536458</v>
      </c>
      <c r="E36" s="58" t="s">
        <v>80</v>
      </c>
      <c r="F36" s="64">
        <v>1</v>
      </c>
      <c r="G36" s="47" t="s">
        <v>30</v>
      </c>
      <c r="H36" s="39">
        <v>44250</v>
      </c>
      <c r="I36" s="50"/>
      <c r="J36" s="47"/>
      <c r="K36" s="48"/>
      <c r="L36" s="47"/>
      <c r="M36" s="49"/>
      <c r="N36" s="66">
        <f t="shared" ref="N36:N55" si="1">F36-I36</f>
        <v>1</v>
      </c>
      <c r="O36" s="49" t="s">
        <v>30</v>
      </c>
      <c r="P36" s="45" t="str">
        <f>IF(AND(Таблица6[[#This Row],[дата]]&gt;=Отчёты!$I$2,Таблица6[[#This Row],[дата]]&lt;=Отчёты!$I$3),БД!$P$3,БД!$P$4)</f>
        <v>Да</v>
      </c>
      <c r="Q36" s="2"/>
    </row>
    <row r="37" spans="2:17">
      <c r="B37" s="2" t="s">
        <v>108</v>
      </c>
      <c r="C37" s="2" t="s">
        <v>38</v>
      </c>
      <c r="D37" s="41">
        <v>707279</v>
      </c>
      <c r="E37" s="58">
        <v>9070</v>
      </c>
      <c r="F37" s="65">
        <v>2</v>
      </c>
      <c r="G37" s="47" t="s">
        <v>30</v>
      </c>
      <c r="H37" s="39">
        <v>44250</v>
      </c>
      <c r="I37" s="45"/>
      <c r="J37" s="41"/>
      <c r="K37" s="43"/>
      <c r="L37" s="41"/>
      <c r="M37" s="44"/>
      <c r="N37" s="65">
        <f t="shared" si="1"/>
        <v>2</v>
      </c>
      <c r="O37" s="49" t="s">
        <v>30</v>
      </c>
      <c r="P37" s="56" t="str">
        <f>IF(AND(Таблица6[[#This Row],[дата]]&gt;=Отчёты!$I$2,Таблица6[[#This Row],[дата]]&lt;=Отчёты!$I$3),БД!$P$3,БД!$P$4)</f>
        <v>Да</v>
      </c>
      <c r="Q37" s="2"/>
    </row>
    <row r="38" spans="2:17">
      <c r="B38" s="2" t="s">
        <v>71</v>
      </c>
      <c r="C38" s="2" t="s">
        <v>38</v>
      </c>
      <c r="D38" s="41">
        <v>943097</v>
      </c>
      <c r="E38" s="58" t="s">
        <v>72</v>
      </c>
      <c r="F38" s="65">
        <v>1</v>
      </c>
      <c r="G38" s="47" t="s">
        <v>30</v>
      </c>
      <c r="H38" s="39">
        <v>44250</v>
      </c>
      <c r="I38" s="45"/>
      <c r="J38" s="41"/>
      <c r="K38" s="43"/>
      <c r="L38" s="41"/>
      <c r="M38" s="44"/>
      <c r="N38" s="67">
        <f t="shared" si="1"/>
        <v>1</v>
      </c>
      <c r="O38" s="49" t="s">
        <v>30</v>
      </c>
      <c r="P38" s="45" t="str">
        <f>IF(AND(Таблица6[[#This Row],[дата]]&gt;=Отчёты!$I$2,Таблица6[[#This Row],[дата]]&lt;=Отчёты!$I$3),БД!$P$3,БД!$P$4)</f>
        <v>Да</v>
      </c>
      <c r="Q38" s="2"/>
    </row>
    <row r="39" spans="2:17">
      <c r="B39" s="2" t="s">
        <v>68</v>
      </c>
      <c r="C39" s="2" t="s">
        <v>38</v>
      </c>
      <c r="D39" s="41">
        <v>952832</v>
      </c>
      <c r="E39" s="58" t="s">
        <v>67</v>
      </c>
      <c r="F39" s="65">
        <v>2</v>
      </c>
      <c r="G39" s="47" t="s">
        <v>30</v>
      </c>
      <c r="H39" s="39">
        <v>44250</v>
      </c>
      <c r="I39" s="45"/>
      <c r="J39" s="41"/>
      <c r="K39" s="43"/>
      <c r="L39" s="41"/>
      <c r="M39" s="44"/>
      <c r="N39" s="67">
        <f t="shared" si="1"/>
        <v>2</v>
      </c>
      <c r="O39" s="49" t="s">
        <v>30</v>
      </c>
      <c r="P39" s="45" t="str">
        <f>IF(AND(Таблица6[[#This Row],[дата]]&gt;=Отчёты!$I$2,Таблица6[[#This Row],[дата]]&lt;=Отчёты!$I$3),БД!$P$3,БД!$P$4)</f>
        <v>Да</v>
      </c>
      <c r="Q39" s="2"/>
    </row>
    <row r="40" spans="2:17">
      <c r="B40" s="2" t="s">
        <v>128</v>
      </c>
      <c r="C40" s="2" t="s">
        <v>38</v>
      </c>
      <c r="D40" s="41">
        <v>688314</v>
      </c>
      <c r="E40" s="58" t="s">
        <v>127</v>
      </c>
      <c r="F40" s="65">
        <v>1</v>
      </c>
      <c r="G40" s="41" t="s">
        <v>30</v>
      </c>
      <c r="H40" s="39">
        <v>44250</v>
      </c>
      <c r="I40" s="45"/>
      <c r="J40" s="41"/>
      <c r="K40" s="43"/>
      <c r="L40" s="41"/>
      <c r="M40" s="44"/>
      <c r="N40" s="65">
        <f t="shared" si="1"/>
        <v>1</v>
      </c>
      <c r="O40" s="44" t="s">
        <v>30</v>
      </c>
      <c r="P40" s="56" t="str">
        <f>IF(AND(Таблица6[[#This Row],[дата]]&gt;=Отчёты!$I$2,Таблица6[[#This Row],[дата]]&lt;=Отчёты!$I$3),БД!$P$3,БД!$P$4)</f>
        <v>Да</v>
      </c>
      <c r="Q40" s="2"/>
    </row>
    <row r="41" spans="2:17">
      <c r="B41" s="2" t="s">
        <v>130</v>
      </c>
      <c r="C41" s="2" t="s">
        <v>38</v>
      </c>
      <c r="D41" s="41">
        <v>644715</v>
      </c>
      <c r="E41" s="58" t="s">
        <v>129</v>
      </c>
      <c r="F41" s="65">
        <v>1</v>
      </c>
      <c r="G41" s="41" t="s">
        <v>30</v>
      </c>
      <c r="H41" s="39">
        <v>44250</v>
      </c>
      <c r="I41" s="45"/>
      <c r="J41" s="41"/>
      <c r="K41" s="43"/>
      <c r="L41" s="41"/>
      <c r="M41" s="44"/>
      <c r="N41" s="65">
        <f t="shared" si="1"/>
        <v>1</v>
      </c>
      <c r="O41" s="44" t="s">
        <v>30</v>
      </c>
      <c r="P41" s="56" t="str">
        <f>IF(AND(Таблица6[[#This Row],[дата]]&gt;=Отчёты!$I$2,Таблица6[[#This Row],[дата]]&lt;=Отчёты!$I$3),БД!$P$3,БД!$P$4)</f>
        <v>Да</v>
      </c>
      <c r="Q41" s="2"/>
    </row>
    <row r="42" spans="2:17">
      <c r="B42" s="12" t="s">
        <v>137</v>
      </c>
      <c r="C42" s="2" t="s">
        <v>38</v>
      </c>
      <c r="D42" s="47">
        <v>37758</v>
      </c>
      <c r="E42" s="60">
        <v>171714000</v>
      </c>
      <c r="F42" s="65">
        <v>1</v>
      </c>
      <c r="G42" s="41" t="s">
        <v>30</v>
      </c>
      <c r="H42" s="39">
        <v>44250</v>
      </c>
      <c r="I42" s="45">
        <v>1</v>
      </c>
      <c r="J42" s="41" t="s">
        <v>30</v>
      </c>
      <c r="K42" s="43">
        <v>44255</v>
      </c>
      <c r="L42" s="41" t="s">
        <v>18</v>
      </c>
      <c r="M42" s="44" t="s">
        <v>36</v>
      </c>
      <c r="N42" s="65">
        <f t="shared" si="1"/>
        <v>0</v>
      </c>
      <c r="O42" s="44" t="s">
        <v>30</v>
      </c>
      <c r="P42" s="56" t="str">
        <f>IF(AND(Таблица6[[#This Row],[дата]]&gt;=Отчёты!$I$2,Таблица6[[#This Row],[дата]]&lt;=Отчёты!$I$3),БД!$P$3,БД!$P$4)</f>
        <v>Да</v>
      </c>
      <c r="Q42" s="12"/>
    </row>
    <row r="43" spans="2:17">
      <c r="B43" s="2" t="s">
        <v>89</v>
      </c>
      <c r="C43" s="2" t="s">
        <v>38</v>
      </c>
      <c r="D43" s="41">
        <v>434348</v>
      </c>
      <c r="E43" s="58">
        <v>3052073</v>
      </c>
      <c r="F43" s="65">
        <v>22</v>
      </c>
      <c r="G43" s="41" t="s">
        <v>31</v>
      </c>
      <c r="H43" s="39">
        <v>44253</v>
      </c>
      <c r="I43" s="45">
        <v>2</v>
      </c>
      <c r="J43" s="41" t="s">
        <v>31</v>
      </c>
      <c r="K43" s="43">
        <v>44252</v>
      </c>
      <c r="L43" s="41" t="s">
        <v>24</v>
      </c>
      <c r="M43" s="44" t="s">
        <v>33</v>
      </c>
      <c r="N43" s="67">
        <f t="shared" si="1"/>
        <v>20</v>
      </c>
      <c r="O43" s="44" t="s">
        <v>31</v>
      </c>
      <c r="P43" s="45" t="str">
        <f>IF(AND(Таблица6[[#This Row],[дата]]&gt;=Отчёты!$I$2,Таблица6[[#This Row],[дата]]&lt;=Отчёты!$I$3),БД!$P$3,БД!$P$4)</f>
        <v>Да</v>
      </c>
      <c r="Q43" s="2"/>
    </row>
    <row r="44" spans="2:17">
      <c r="B44" s="2" t="s">
        <v>133</v>
      </c>
      <c r="C44" s="2" t="s">
        <v>38</v>
      </c>
      <c r="D44" s="41">
        <v>741941</v>
      </c>
      <c r="E44" s="58" t="s">
        <v>134</v>
      </c>
      <c r="F44" s="65">
        <v>1</v>
      </c>
      <c r="G44" s="41" t="s">
        <v>30</v>
      </c>
      <c r="H44" s="39">
        <v>44253</v>
      </c>
      <c r="I44" s="45">
        <v>1</v>
      </c>
      <c r="J44" s="41" t="s">
        <v>30</v>
      </c>
      <c r="K44" s="43">
        <v>44254</v>
      </c>
      <c r="L44" s="41" t="s">
        <v>21</v>
      </c>
      <c r="M44" s="44" t="s">
        <v>35</v>
      </c>
      <c r="N44" s="65">
        <f t="shared" si="1"/>
        <v>0</v>
      </c>
      <c r="O44" s="44" t="s">
        <v>30</v>
      </c>
      <c r="P44" s="56" t="str">
        <f>IF(AND(Таблица6[[#This Row],[дата]]&gt;=Отчёты!$I$2,Таблица6[[#This Row],[дата]]&lt;=Отчёты!$I$3),БД!$P$3,БД!$P$4)</f>
        <v>Да</v>
      </c>
      <c r="Q44" s="2"/>
    </row>
    <row r="45" spans="2:17">
      <c r="B45" s="2" t="s">
        <v>135</v>
      </c>
      <c r="C45" s="2"/>
      <c r="D45" s="47">
        <v>753560</v>
      </c>
      <c r="E45" s="60" t="s">
        <v>136</v>
      </c>
      <c r="F45" s="65">
        <v>1</v>
      </c>
      <c r="G45" s="41" t="s">
        <v>30</v>
      </c>
      <c r="H45" s="39">
        <v>44254</v>
      </c>
      <c r="I45" s="45">
        <v>1</v>
      </c>
      <c r="J45" s="41" t="s">
        <v>30</v>
      </c>
      <c r="K45" s="43">
        <v>44254</v>
      </c>
      <c r="L45" s="41" t="s">
        <v>21</v>
      </c>
      <c r="M45" s="44" t="s">
        <v>35</v>
      </c>
      <c r="N45" s="65">
        <f t="shared" si="1"/>
        <v>0</v>
      </c>
      <c r="O45" s="44" t="s">
        <v>30</v>
      </c>
      <c r="P45" s="56" t="str">
        <f>IF(AND(Таблица6[[#This Row],[дата]]&gt;=Отчёты!$I$2,Таблица6[[#This Row],[дата]]&lt;=Отчёты!$I$3),БД!$P$3,БД!$P$4)</f>
        <v>Да</v>
      </c>
      <c r="Q45" s="2"/>
    </row>
    <row r="46" spans="2:17">
      <c r="B46" s="12" t="s">
        <v>118</v>
      </c>
      <c r="C46" s="2" t="s">
        <v>38</v>
      </c>
      <c r="D46" s="47">
        <v>711453</v>
      </c>
      <c r="E46" s="60" t="s">
        <v>117</v>
      </c>
      <c r="F46" s="65">
        <v>4</v>
      </c>
      <c r="G46" s="41" t="s">
        <v>30</v>
      </c>
      <c r="H46" s="39">
        <v>44255</v>
      </c>
      <c r="I46" s="45">
        <v>1</v>
      </c>
      <c r="J46" s="41" t="s">
        <v>30</v>
      </c>
      <c r="K46" s="43">
        <v>44255</v>
      </c>
      <c r="L46" s="41" t="s">
        <v>18</v>
      </c>
      <c r="M46" s="44" t="s">
        <v>36</v>
      </c>
      <c r="N46" s="65">
        <f t="shared" si="1"/>
        <v>3</v>
      </c>
      <c r="O46" s="44" t="s">
        <v>30</v>
      </c>
      <c r="P46" s="56" t="str">
        <f>IF(AND(Таблица6[[#This Row],[дата]]&gt;=Отчёты!$I$2,Таблица6[[#This Row],[дата]]&lt;=Отчёты!$I$3),БД!$P$3,БД!$P$4)</f>
        <v>Да</v>
      </c>
      <c r="Q46" s="2"/>
    </row>
    <row r="47" spans="2:17">
      <c r="B47" s="2" t="s">
        <v>138</v>
      </c>
      <c r="C47" s="2" t="s">
        <v>38</v>
      </c>
      <c r="D47" s="41">
        <v>711469</v>
      </c>
      <c r="E47" s="58" t="s">
        <v>139</v>
      </c>
      <c r="F47" s="65">
        <v>5</v>
      </c>
      <c r="G47" s="41" t="s">
        <v>30</v>
      </c>
      <c r="H47" s="39">
        <v>44255</v>
      </c>
      <c r="I47" s="45">
        <v>1</v>
      </c>
      <c r="J47" s="41" t="s">
        <v>30</v>
      </c>
      <c r="K47" s="43">
        <v>44255</v>
      </c>
      <c r="L47" s="41" t="s">
        <v>18</v>
      </c>
      <c r="M47" s="44" t="s">
        <v>36</v>
      </c>
      <c r="N47" s="65">
        <f t="shared" si="1"/>
        <v>4</v>
      </c>
      <c r="O47" s="44" t="s">
        <v>30</v>
      </c>
      <c r="P47" s="56" t="str">
        <f>IF(AND(Таблица6[[#This Row],[дата]]&gt;=Отчёты!$I$2,Таблица6[[#This Row],[дата]]&lt;=Отчёты!$I$3),БД!$P$3,БД!$P$4)</f>
        <v>Да</v>
      </c>
      <c r="Q47" s="2"/>
    </row>
    <row r="48" spans="2:17">
      <c r="B48" s="2" t="s">
        <v>141</v>
      </c>
      <c r="C48" s="2" t="s">
        <v>38</v>
      </c>
      <c r="D48" s="41">
        <v>711473</v>
      </c>
      <c r="E48" s="58" t="s">
        <v>140</v>
      </c>
      <c r="F48" s="65">
        <v>4</v>
      </c>
      <c r="G48" s="41" t="s">
        <v>30</v>
      </c>
      <c r="H48" s="39">
        <v>44255</v>
      </c>
      <c r="I48" s="45">
        <v>2</v>
      </c>
      <c r="J48" s="41" t="s">
        <v>30</v>
      </c>
      <c r="K48" s="43">
        <v>44255</v>
      </c>
      <c r="L48" s="41" t="s">
        <v>18</v>
      </c>
      <c r="M48" s="44" t="s">
        <v>36</v>
      </c>
      <c r="N48" s="65">
        <f t="shared" si="1"/>
        <v>2</v>
      </c>
      <c r="O48" s="44"/>
      <c r="P48" s="56" t="str">
        <f>IF(AND(Таблица6[[#This Row],[дата]]&gt;=Отчёты!$I$2,Таблица6[[#This Row],[дата]]&lt;=Отчёты!$I$3),БД!$P$3,БД!$P$4)</f>
        <v>Да</v>
      </c>
      <c r="Q48" s="2"/>
    </row>
    <row r="49" spans="2:17">
      <c r="B49" s="12" t="s">
        <v>89</v>
      </c>
      <c r="C49" s="2" t="s">
        <v>38</v>
      </c>
      <c r="D49" s="47">
        <v>434348</v>
      </c>
      <c r="E49" s="60">
        <v>3052073</v>
      </c>
      <c r="F49" s="65">
        <v>0</v>
      </c>
      <c r="G49" s="41" t="s">
        <v>31</v>
      </c>
      <c r="H49" s="39">
        <v>44253</v>
      </c>
      <c r="I49" s="45">
        <v>5</v>
      </c>
      <c r="J49" s="41" t="s">
        <v>31</v>
      </c>
      <c r="K49" s="43">
        <v>44254</v>
      </c>
      <c r="L49" s="41" t="s">
        <v>12</v>
      </c>
      <c r="M49" s="44" t="s">
        <v>34</v>
      </c>
      <c r="N49" s="67">
        <f t="shared" si="1"/>
        <v>-5</v>
      </c>
      <c r="O49" s="44" t="s">
        <v>31</v>
      </c>
      <c r="P49" s="45" t="str">
        <f>IF(AND(Таблица6[[#This Row],[дата]]&gt;=Отчёты!$I$2,Таблица6[[#This Row],[дата]]&lt;=Отчёты!$I$3),БД!$P$3,БД!$P$4)</f>
        <v>Да</v>
      </c>
      <c r="Q49" s="12"/>
    </row>
    <row r="50" spans="2:17">
      <c r="B50" s="2" t="s">
        <v>89</v>
      </c>
      <c r="C50" s="2" t="s">
        <v>38</v>
      </c>
      <c r="D50" s="41">
        <v>434348</v>
      </c>
      <c r="E50" s="58">
        <v>3052073</v>
      </c>
      <c r="F50" s="65">
        <v>0</v>
      </c>
      <c r="G50" s="41" t="s">
        <v>31</v>
      </c>
      <c r="H50" s="39">
        <v>44253</v>
      </c>
      <c r="I50" s="45">
        <v>1</v>
      </c>
      <c r="J50" s="41" t="s">
        <v>31</v>
      </c>
      <c r="K50" s="43">
        <v>44255</v>
      </c>
      <c r="L50" s="41" t="s">
        <v>18</v>
      </c>
      <c r="M50" s="44" t="s">
        <v>33</v>
      </c>
      <c r="N50" s="67">
        <f t="shared" si="1"/>
        <v>-1</v>
      </c>
      <c r="O50" s="44" t="s">
        <v>31</v>
      </c>
      <c r="P50" s="45" t="str">
        <f>IF(AND(Таблица6[[#This Row],[дата]]&gt;=Отчёты!$I$2,Таблица6[[#This Row],[дата]]&lt;=Отчёты!$I$3),БД!$P$3,БД!$P$4)</f>
        <v>Да</v>
      </c>
      <c r="Q50" s="2"/>
    </row>
    <row r="51" spans="2:17">
      <c r="B51" s="2" t="s">
        <v>89</v>
      </c>
      <c r="C51" s="2" t="s">
        <v>38</v>
      </c>
      <c r="D51" s="41">
        <v>434348</v>
      </c>
      <c r="E51" s="58">
        <v>3052073</v>
      </c>
      <c r="F51" s="65">
        <v>0</v>
      </c>
      <c r="G51" s="41" t="s">
        <v>31</v>
      </c>
      <c r="H51" s="39">
        <v>44253</v>
      </c>
      <c r="I51" s="45">
        <v>3</v>
      </c>
      <c r="J51" s="41" t="s">
        <v>31</v>
      </c>
      <c r="K51" s="43">
        <v>44255</v>
      </c>
      <c r="L51" s="41" t="s">
        <v>18</v>
      </c>
      <c r="M51" s="44" t="s">
        <v>33</v>
      </c>
      <c r="N51" s="67">
        <f t="shared" ref="N51" si="2">F51-I51</f>
        <v>-3</v>
      </c>
      <c r="O51" s="44" t="s">
        <v>31</v>
      </c>
      <c r="P51" s="45" t="str">
        <f>IF(AND(Таблица6[[#This Row],[дата]]&gt;=Отчёты!$I$2,Таблица6[[#This Row],[дата]]&lt;=Отчёты!$I$3),БД!$P$3,БД!$P$4)</f>
        <v>Да</v>
      </c>
      <c r="Q51" s="2"/>
    </row>
    <row r="52" spans="2:17">
      <c r="B52" s="2"/>
      <c r="C52" s="2"/>
      <c r="D52" s="41"/>
      <c r="E52" s="58"/>
      <c r="F52" s="65"/>
      <c r="G52" s="41"/>
      <c r="H52" s="42"/>
      <c r="I52" s="45"/>
      <c r="J52" s="41"/>
      <c r="K52" s="43"/>
      <c r="L52" s="41"/>
      <c r="M52" s="44"/>
      <c r="N52" s="65">
        <f t="shared" si="1"/>
        <v>0</v>
      </c>
      <c r="O52" s="44"/>
      <c r="P52" s="56" t="str">
        <f>IF(AND(Таблица6[[#This Row],[дата]]&gt;=Отчёты!$I$2,Таблица6[[#This Row],[дата]]&lt;=Отчёты!$I$3),БД!$P$3,БД!$P$4)</f>
        <v>Нет</v>
      </c>
      <c r="Q52" s="2"/>
    </row>
    <row r="53" spans="2:17">
      <c r="B53" s="2"/>
      <c r="C53" s="2"/>
      <c r="D53" s="41"/>
      <c r="E53" s="58"/>
      <c r="F53" s="65"/>
      <c r="G53" s="41"/>
      <c r="H53" s="42"/>
      <c r="I53" s="45"/>
      <c r="J53" s="41"/>
      <c r="K53" s="43"/>
      <c r="L53" s="41"/>
      <c r="M53" s="44"/>
      <c r="N53" s="65">
        <f t="shared" si="1"/>
        <v>0</v>
      </c>
      <c r="O53" s="44"/>
      <c r="P53" s="56" t="str">
        <f>IF(AND(Таблица6[[#This Row],[дата]]&gt;=Отчёты!$I$2,Таблица6[[#This Row],[дата]]&lt;=Отчёты!$I$3),БД!$P$3,БД!$P$4)</f>
        <v>Нет</v>
      </c>
      <c r="Q53" s="2"/>
    </row>
    <row r="54" spans="2:17">
      <c r="B54" s="2"/>
      <c r="C54" s="2"/>
      <c r="D54" s="41"/>
      <c r="E54" s="58"/>
      <c r="F54" s="65"/>
      <c r="G54" s="41"/>
      <c r="H54" s="42"/>
      <c r="I54" s="45"/>
      <c r="J54" s="41"/>
      <c r="K54" s="43"/>
      <c r="L54" s="41"/>
      <c r="M54" s="44"/>
      <c r="N54" s="65">
        <f t="shared" si="1"/>
        <v>0</v>
      </c>
      <c r="O54" s="44"/>
      <c r="P54" s="56" t="str">
        <f>IF(AND(Таблица6[[#This Row],[дата]]&gt;=Отчёты!$I$2,Таблица6[[#This Row],[дата]]&lt;=Отчёты!$I$3),БД!$P$3,БД!$P$4)</f>
        <v>Нет</v>
      </c>
      <c r="Q54" s="2"/>
    </row>
    <row r="55" spans="2:17">
      <c r="B55" s="12"/>
      <c r="C55" s="12"/>
      <c r="D55" s="47"/>
      <c r="E55" s="60"/>
      <c r="F55" s="65"/>
      <c r="G55" s="41"/>
      <c r="H55" s="42"/>
      <c r="I55" s="45"/>
      <c r="J55" s="41"/>
      <c r="K55" s="43"/>
      <c r="L55" s="41"/>
      <c r="M55" s="44"/>
      <c r="N55" s="65">
        <f t="shared" si="1"/>
        <v>0</v>
      </c>
      <c r="O55" s="44"/>
      <c r="P55" s="69" t="str">
        <f>IF(AND(Таблица6[[#This Row],[дата]]&gt;=Отчёты!$I$2,Таблица6[[#This Row],[дата]]&lt;=Отчёты!$I$3),БД!$P$3,БД!$P$4)</f>
        <v>Нет</v>
      </c>
      <c r="Q55" s="12"/>
    </row>
    <row r="56" spans="2:17" ht="15.75" thickBot="1">
      <c r="B56" s="31" t="s">
        <v>58</v>
      </c>
      <c r="C56" s="31"/>
      <c r="D56" s="31"/>
      <c r="E56" s="55"/>
      <c r="F56" s="54"/>
      <c r="G56" s="51"/>
      <c r="H56" s="52"/>
      <c r="I56" s="54"/>
      <c r="J56" s="51"/>
      <c r="K56" s="51"/>
      <c r="L56" s="51"/>
      <c r="M56" s="52"/>
      <c r="N56" s="54"/>
      <c r="O56" s="52">
        <f>SUBTOTAL(103,Таблица6[фасовка6])</f>
        <v>47</v>
      </c>
      <c r="P56" s="53"/>
      <c r="Q56" s="31"/>
    </row>
  </sheetData>
  <mergeCells count="3">
    <mergeCell ref="F2:H2"/>
    <mergeCell ref="I2:M2"/>
    <mergeCell ref="N2:O2"/>
  </mergeCells>
  <dataValidations count="4">
    <dataValidation type="list" allowBlank="1" showInputMessage="1" showErrorMessage="1" sqref="C4:C55">
      <formula1>Поставщик</formula1>
    </dataValidation>
    <dataValidation type="list" allowBlank="1" showInputMessage="1" showErrorMessage="1" sqref="J4:J55 O4:O55 G4:G55">
      <formula1>Фасовка</formula1>
    </dataValidation>
    <dataValidation type="list" allowBlank="1" showInputMessage="1" showErrorMessage="1" sqref="L4:L55">
      <formula1>Авто</formula1>
    </dataValidation>
    <dataValidation type="list" allowBlank="1" showInputMessage="1" showErrorMessage="1" sqref="M4:M55">
      <formula1>Комментарий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opLeftCell="A40" workbookViewId="0">
      <selection activeCell="C60" sqref="C60"/>
    </sheetView>
  </sheetViews>
  <sheetFormatPr defaultRowHeight="15"/>
  <cols>
    <col min="3" max="3" width="79.7109375" bestFit="1" customWidth="1"/>
    <col min="4" max="4" width="21" bestFit="1" customWidth="1"/>
    <col min="5" max="5" width="16.85546875" customWidth="1"/>
  </cols>
  <sheetData>
    <row r="2" spans="2:13">
      <c r="B2" s="21"/>
      <c r="C2" s="78" t="s">
        <v>48</v>
      </c>
      <c r="D2" s="78"/>
      <c r="E2" s="78"/>
      <c r="F2" s="78"/>
      <c r="G2" s="78"/>
      <c r="H2" s="20" t="s">
        <v>52</v>
      </c>
      <c r="I2" s="85">
        <v>44228</v>
      </c>
      <c r="J2" s="86"/>
      <c r="K2" s="86"/>
      <c r="L2" s="86"/>
      <c r="M2" s="21"/>
    </row>
    <row r="3" spans="2:13">
      <c r="B3" s="21"/>
      <c r="C3" s="79" t="s">
        <v>51</v>
      </c>
      <c r="D3" s="80"/>
      <c r="E3" s="80"/>
      <c r="F3" s="80"/>
      <c r="G3" s="81"/>
      <c r="H3" s="20" t="s">
        <v>53</v>
      </c>
      <c r="I3" s="85">
        <v>44255</v>
      </c>
      <c r="J3" s="86"/>
      <c r="K3" s="86"/>
      <c r="L3" s="86"/>
      <c r="M3" s="21"/>
    </row>
    <row r="4" spans="2:13">
      <c r="B4" s="21"/>
      <c r="C4" s="82"/>
      <c r="D4" s="83"/>
      <c r="E4" s="83"/>
      <c r="F4" s="83"/>
      <c r="G4" s="84"/>
      <c r="H4" s="78" t="s">
        <v>54</v>
      </c>
      <c r="I4" s="78"/>
      <c r="J4" s="78"/>
      <c r="K4" s="78"/>
      <c r="L4" s="78"/>
      <c r="M4" s="21"/>
    </row>
    <row r="5" spans="2:13">
      <c r="B5" s="21"/>
      <c r="C5" s="21"/>
      <c r="D5" s="21"/>
      <c r="E5" s="21"/>
      <c r="F5" s="21"/>
      <c r="G5" s="21"/>
      <c r="H5" s="7"/>
      <c r="I5" s="7"/>
      <c r="J5" s="7"/>
      <c r="K5" s="7"/>
      <c r="L5" s="7"/>
      <c r="M5" s="21"/>
    </row>
    <row r="6" spans="2:1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10" spans="2:13" ht="15.75" thickBot="1"/>
    <row r="11" spans="2:13" ht="15.75" thickBot="1">
      <c r="C11" s="25" t="s">
        <v>0</v>
      </c>
      <c r="D11" s="26" t="s">
        <v>55</v>
      </c>
      <c r="E11" s="27" t="s">
        <v>56</v>
      </c>
      <c r="F11" s="29" t="s">
        <v>57</v>
      </c>
    </row>
    <row r="12" spans="2:13">
      <c r="C12" s="23" t="str">
        <f>Учёт!B4</f>
        <v xml:space="preserve">
Лампа 12V H7 55W PX26d блистер (1шт.) NEOLUX</v>
      </c>
      <c r="D12" s="24">
        <f>IF($C$3=БД!$N$3,SUMIFS(Учёт!F:F,Учёт!B:B,Отчёты!C12),IF($C$3=БД!$N$4,SUMIFS(Учёт!F:F,Учёт!B:B,Отчёты!C12,Учёт!P:P,БД!$P$3),"Не выбран тип отчёта"))</f>
        <v>2</v>
      </c>
      <c r="E12" s="28">
        <f>IF($C$3=БД!$N$3,SUMIFS(Учёт!I:I,Учёт!B:B,C12),IF($C$3=БД!$N$4,SUMIFS(Учёт!I:I,Учёт!B:B,C12,Учёт!P:P,БД!$P$3,Учёт!P:P,БД!$P$3),"Выберите тип отчёта"))</f>
        <v>0</v>
      </c>
      <c r="F12" s="30">
        <f>D12-E12</f>
        <v>2</v>
      </c>
    </row>
    <row r="13" spans="2:13">
      <c r="C13" s="22" t="str">
        <f>Учёт!B5</f>
        <v>Антифриз красный -40С 5кг G12 Red ЛУКОЙЛ</v>
      </c>
      <c r="D13" s="24">
        <f>IF($C$3=БД!$N$3,SUMIFS(Учёт!F:F,Учёт!B:B,Отчёты!C13),IF($C$3=БД!$N$4,SUMIFS(Учёт!F:F,Учёт!B:B,Отчёты!C13,Учёт!P:P,БД!$P$3),"Не выбран тип отчёта"))</f>
        <v>5</v>
      </c>
      <c r="E13" s="28">
        <f>IF($C$3=БД!$N$3,SUMIFS(Учёт!I:I,Учёт!B:B,C13),IF($C$3=БД!$N$4,SUMIFS(Учёт!I:I,Учёт!B:B,C13,Учёт!P:P,БД!$P$3,Учёт!P:P,БД!$P$3),"Выберите тип отчёта"))</f>
        <v>0</v>
      </c>
      <c r="F13" s="30">
        <f t="shared" ref="F13:F31" si="0">D13-E13</f>
        <v>5</v>
      </c>
    </row>
    <row r="14" spans="2:13">
      <c r="C14" s="22" t="str">
        <f>Учёт!B6</f>
        <v>Антифриз синий -40С 5кг G11 Blue ЛУКОЙЛ</v>
      </c>
      <c r="D14" s="24">
        <f>IF($C$3=БД!$N$3,SUMIFS(Учёт!F:F,Учёт!B:B,Отчёты!C14),IF($C$3=БД!$N$4,SUMIFS(Учёт!F:F,Учёт!B:B,Отчёты!C14,Учёт!P:P,БД!$P$3),"Не выбран тип отчёта"))</f>
        <v>5</v>
      </c>
      <c r="E14" s="28">
        <f>IF($C$3=БД!$N$3,SUMIFS(Учёт!I:I,Учёт!B:B,C14),IF($C$3=БД!$N$4,SUMIFS(Учёт!I:I,Учёт!B:B,C14,Учёт!P:P,БД!$P$3,Учёт!P:P,БД!$P$3),"Выберите тип отчёта"))</f>
        <v>0</v>
      </c>
      <c r="F14" s="30">
        <f t="shared" si="0"/>
        <v>5</v>
      </c>
    </row>
    <row r="15" spans="2:13">
      <c r="C15" s="22" t="str">
        <f>Учёт!B7</f>
        <v>Бампер ГАЗ-3302 задний (брус противоподкатный) пластик (ОАО ГАЗ)</v>
      </c>
      <c r="D15" s="24">
        <f>IF($C$3=БД!$N$3,SUMIFS(Учёт!F:F,Учёт!B:B,Отчёты!C15),IF($C$3=БД!$N$4,SUMIFS(Учёт!F:F,Учёт!B:B,Отчёты!C15,Учёт!P:P,БД!$P$3),"Не выбран тип отчёта"))</f>
        <v>1</v>
      </c>
      <c r="E15" s="28">
        <f>IF($C$3=БД!$N$3,SUMIFS(Учёт!I:I,Учёт!B:B,C15),IF($C$3=БД!$N$4,SUMIFS(Учёт!I:I,Учёт!B:B,C15,Учёт!P:P,БД!$P$3,Учёт!P:P,БД!$P$3),"Выберите тип отчёта"))</f>
        <v>0</v>
      </c>
      <c r="F15" s="30">
        <f t="shared" si="0"/>
        <v>1</v>
      </c>
    </row>
    <row r="16" spans="2:13">
      <c r="C16" s="22" t="str">
        <f>Учёт!B8</f>
        <v>Блок предохранителей БПР-4 (на 4 предохранителя) КОПИР</v>
      </c>
      <c r="D16" s="24">
        <f>IF($C$3=БД!$N$3,SUMIFS(Учёт!F:F,Учёт!B:B,Отчёты!C16),IF($C$3=БД!$N$4,SUMIFS(Учёт!F:F,Учёт!B:B,Отчёты!C16,Учёт!P:P,БД!$P$3),"Не выбран тип отчёта"))</f>
        <v>1</v>
      </c>
      <c r="E16" s="28">
        <f>IF($C$3=БД!$N$3,SUMIFS(Учёт!I:I,Учёт!B:B,C16),IF($C$3=БД!$N$4,SUMIFS(Учёт!I:I,Учёт!B:B,C16,Учёт!P:P,БД!$P$3,Учёт!P:P,БД!$P$3),"Выберите тип отчёта"))</f>
        <v>0</v>
      </c>
      <c r="F16" s="30">
        <f t="shared" si="0"/>
        <v>1</v>
      </c>
    </row>
    <row r="17" spans="3:6">
      <c r="C17" s="22" t="str">
        <f>Учёт!B9</f>
        <v>Вентиль бескамерной шины для легковых автомобилей L=38 d=15 средний</v>
      </c>
      <c r="D17" s="24">
        <f>IF($C$3=БД!$N$3,SUMIFS(Учёт!F:F,Учёт!B:B,Отчёты!C17),IF($C$3=БД!$N$4,SUMIFS(Учёт!F:F,Учёт!B:B,Отчёты!C17,Учёт!P:P,БД!$P$3),"Не выбран тип отчёта"))</f>
        <v>2</v>
      </c>
      <c r="E17" s="28">
        <f>IF($C$3=БД!$N$3,SUMIFS(Учёт!I:I,Учёт!B:B,C17),IF($C$3=БД!$N$4,SUMIFS(Учёт!I:I,Учёт!B:B,C17,Учёт!P:P,БД!$P$3,Учёт!P:P,БД!$P$3),"Выберите тип отчёта"))</f>
        <v>0</v>
      </c>
      <c r="F17" s="30">
        <f t="shared" si="0"/>
        <v>2</v>
      </c>
    </row>
    <row r="18" spans="3:6">
      <c r="C18" s="22" t="str">
        <f>Учёт!B10</f>
        <v>Гайка колеса М18х1.5х24 ГАЗ-3302,ЗИЛ-5301 с пресс-шайбой под ключ 27мм</v>
      </c>
      <c r="D18" s="24">
        <f>IF($C$3=БД!$N$3,SUMIFS(Учёт!F:F,Учёт!B:B,Отчёты!C18),IF($C$3=БД!$N$4,SUMIFS(Учёт!F:F,Учёт!B:B,Отчёты!C18,Учёт!P:P,БД!$P$3),"Не выбран тип отчёта"))</f>
        <v>1</v>
      </c>
      <c r="E18" s="28">
        <f>IF($C$3=БД!$N$3,SUMIFS(Учёт!I:I,Учёт!B:B,C18),IF($C$3=БД!$N$4,SUMIFS(Учёт!I:I,Учёт!B:B,C18,Учёт!P:P,БД!$P$3,Учёт!P:P,БД!$P$3),"Выберите тип отчёта"))</f>
        <v>0</v>
      </c>
      <c r="F18" s="30">
        <f t="shared" si="0"/>
        <v>1</v>
      </c>
    </row>
    <row r="19" spans="3:6">
      <c r="C19" s="22" t="str">
        <f>Учёт!B11</f>
        <v xml:space="preserve">Жидкость охлаждающая ТОСОЛ ОЖ-40 </v>
      </c>
      <c r="D19" s="24">
        <f>IF($C$3=БД!$N$3,SUMIFS(Учёт!F:F,Учёт!B:B,Отчёты!C19),IF($C$3=БД!$N$4,SUMIFS(Учёт!F:F,Учёт!B:B,Отчёты!C19,Учёт!P:P,БД!$P$3),"Не выбран тип отчёта"))</f>
        <v>7</v>
      </c>
      <c r="E19" s="28">
        <f>IF($C$3=БД!$N$3,SUMIFS(Учёт!I:I,Учёт!B:B,C19),IF($C$3=БД!$N$4,SUMIFS(Учёт!I:I,Учёт!B:B,C19,Учёт!P:P,БД!$P$3,Учёт!P:P,БД!$P$3),"Выберите тип отчёта"))</f>
        <v>0</v>
      </c>
      <c r="F19" s="30">
        <f t="shared" si="0"/>
        <v>7</v>
      </c>
    </row>
    <row r="20" spans="3:6">
      <c r="C20" s="22" t="str">
        <f>Учёт!B12</f>
        <v>Жидкость тормозная DOT-4 0.455кг ЛУКОЙЛ</v>
      </c>
      <c r="D20" s="24">
        <f>IF($C$3=БД!$N$3,SUMIFS(Учёт!F:F,Учёт!B:B,Отчёты!C20),IF($C$3=БД!$N$4,SUMIFS(Учёт!F:F,Учёт!B:B,Отчёты!C20,Учёт!P:P,БД!$P$3),"Не выбран тип отчёта"))</f>
        <v>1</v>
      </c>
      <c r="E20" s="28">
        <f>IF($C$3=БД!$N$3,SUMIFS(Учёт!I:I,Учёт!B:B,C20),IF($C$3=БД!$N$4,SUMIFS(Учёт!I:I,Учёт!B:B,C20,Учёт!P:P,БД!$P$3,Учёт!P:P,БД!$P$3),"Выберите тип отчёта"))</f>
        <v>0</v>
      </c>
      <c r="F20" s="30">
        <f t="shared" si="0"/>
        <v>1</v>
      </c>
    </row>
    <row r="21" spans="3:6">
      <c r="C21" s="22" t="str">
        <f>Учёт!B13</f>
        <v>Колодки тормозные ГАЗ-3110,3302 передние (4шт.) ALLIED NIPPON</v>
      </c>
      <c r="D21" s="24">
        <f>IF($C$3=БД!$N$3,SUMIFS(Учёт!F:F,Учёт!B:B,Отчёты!C21),IF($C$3=БД!$N$4,SUMIFS(Учёт!F:F,Учёт!B:B,Отчёты!C21,Учёт!P:P,БД!$P$3),"Не выбран тип отчёта"))</f>
        <v>1</v>
      </c>
      <c r="E21" s="28">
        <f>IF($C$3=БД!$N$3,SUMIFS(Учёт!I:I,Учёт!B:B,C21),IF($C$3=БД!$N$4,SUMIFS(Учёт!I:I,Учёт!B:B,C21,Учёт!P:P,БД!$P$3,Учёт!P:P,БД!$P$3),"Выберите тип отчёта"))</f>
        <v>0</v>
      </c>
      <c r="F21" s="30">
        <f t="shared" si="0"/>
        <v>1</v>
      </c>
    </row>
    <row r="22" spans="3:6">
      <c r="C22" s="22" t="str">
        <f>Учёт!B14</f>
        <v>Колодки тормозные ГАЗель Next передние (4шт.) ALLIED NIPPON</v>
      </c>
      <c r="D22" s="24">
        <f>IF($C$3=БД!$N$3,SUMIFS(Учёт!F:F,Учёт!B:B,Отчёты!C22),IF($C$3=БД!$N$4,SUMIFS(Учёт!F:F,Учёт!B:B,Отчёты!C22,Учёт!P:P,БД!$P$3),"Не выбран тип отчёта"))</f>
        <v>1</v>
      </c>
      <c r="E22" s="28">
        <f>IF($C$3=БД!$N$3,SUMIFS(Учёт!I:I,Учёт!B:B,C22),IF($C$3=БД!$N$4,SUMIFS(Учёт!I:I,Учёт!B:B,C22,Учёт!P:P,БД!$P$3,Учёт!P:P,БД!$P$3),"Выберите тип отчёта"))</f>
        <v>0</v>
      </c>
      <c r="F22" s="30">
        <f t="shared" si="0"/>
        <v>1</v>
      </c>
    </row>
    <row r="23" spans="3:6">
      <c r="C23" s="22" t="str">
        <f>Учёт!B15</f>
        <v>Лампа 12V H4 60/55W P43t-38 блистер (1шт.) NEOLUX</v>
      </c>
      <c r="D23" s="24">
        <f>IF($C$3=БД!$N$3,SUMIFS(Учёт!F:F,Учёт!B:B,Отчёты!C23),IF($C$3=БД!$N$4,SUMIFS(Учёт!F:F,Учёт!B:B,Отчёты!C23,Учёт!P:P,БД!$P$3),"Не выбран тип отчёта"))</f>
        <v>6</v>
      </c>
      <c r="E23" s="28">
        <f>IF($C$3=БД!$N$3,SUMIFS(Учёт!I:I,Учёт!B:B,C23),IF($C$3=БД!$N$4,SUMIFS(Учёт!I:I,Учёт!B:B,C23,Учёт!P:P,БД!$P$3,Учёт!P:P,БД!$P$3),"Выберите тип отчёта"))</f>
        <v>3</v>
      </c>
      <c r="F23" s="30">
        <f t="shared" si="0"/>
        <v>3</v>
      </c>
    </row>
    <row r="24" spans="3:6">
      <c r="C24" s="22" t="str">
        <f>Учёт!B16</f>
        <v>Лампа 12V H4 60/55W P43t-38 блистер (1шт.) NEOLUX</v>
      </c>
      <c r="D24" s="24">
        <f>IF($C$3=БД!$N$3,SUMIFS(Учёт!F:F,Учёт!B:B,Отчёты!C24),IF($C$3=БД!$N$4,SUMIFS(Учёт!F:F,Учёт!B:B,Отчёты!C24,Учёт!P:P,БД!$P$3),"Не выбран тип отчёта"))</f>
        <v>6</v>
      </c>
      <c r="E24" s="28">
        <f>IF($C$3=БД!$N$3,SUMIFS(Учёт!I:I,Учёт!B:B,C24),IF($C$3=БД!$N$4,SUMIFS(Учёт!I:I,Учёт!B:B,C24,Учёт!P:P,БД!$P$3,Учёт!P:P,БД!$P$3),"Выберите тип отчёта"))</f>
        <v>3</v>
      </c>
      <c r="F24" s="30">
        <f t="shared" si="0"/>
        <v>3</v>
      </c>
    </row>
    <row r="25" spans="3:6">
      <c r="C25" s="22" t="str">
        <f>Учёт!B17</f>
        <v>Масло моторное ЛЮКС SL/CF 10W40 п/синт.5л ЛУКОЙЛ</v>
      </c>
      <c r="D25" s="24">
        <f>IF($C$3=БД!$N$3,SUMIFS(Учёт!F:F,Учёт!B:B,Отчёты!C25),IF($C$3=БД!$N$4,SUMIFS(Учёт!F:F,Учёт!B:B,Отчёты!C25,Учёт!P:P,БД!$P$3),"Не выбран тип отчёта"))</f>
        <v>5</v>
      </c>
      <c r="E25" s="28">
        <f>IF($C$3=БД!$N$3,SUMIFS(Учёт!I:I,Учёт!B:B,C25),IF($C$3=БД!$N$4,SUMIFS(Учёт!I:I,Учёт!B:B,C25,Учёт!P:P,БД!$P$3,Учёт!P:P,БД!$P$3),"Выберите тип отчёта"))</f>
        <v>1</v>
      </c>
      <c r="F25" s="30">
        <f t="shared" si="0"/>
        <v>4</v>
      </c>
    </row>
    <row r="26" spans="3:6">
      <c r="C26" s="22" t="str">
        <f>Учёт!B20</f>
        <v xml:space="preserve">Накладка педали ГАЗ-3302,3307,ГАЗель Next,ГАЗон Next,УРАЛ Next (ОАО ГАЗ) </v>
      </c>
      <c r="D26" s="24">
        <f>IF($C$3=БД!$N$3,SUMIFS(Учёт!F:F,Учёт!B:B,Отчёты!C26),IF($C$3=БД!$N$4,SUMIFS(Учёт!F:F,Учёт!B:B,Отчёты!C26,Учёт!P:P,БД!$P$3),"Не выбран тип отчёта"))</f>
        <v>1</v>
      </c>
      <c r="E26" s="28">
        <f>IF($C$3=БД!$N$3,SUMIFS(Учёт!I:I,Учёт!B:B,C26),IF($C$3=БД!$N$4,SUMIFS(Учёт!I:I,Учёт!B:B,C26,Учёт!P:P,БД!$P$3,Учёт!P:P,БД!$P$3),"Выберите тип отчёта"))</f>
        <v>0</v>
      </c>
      <c r="F26" s="30">
        <f t="shared" si="0"/>
        <v>1</v>
      </c>
    </row>
    <row r="27" spans="3:6">
      <c r="C27" s="22" t="str">
        <f>Учёт!B21</f>
        <v>Патрубок ГАЗ-3302 Бизнес радиатора отводящий ВПТ</v>
      </c>
      <c r="D27" s="24">
        <f>IF($C$3=БД!$N$3,SUMIFS(Учёт!F:F,Учёт!B:B,Отчёты!C27),IF($C$3=БД!$N$4,SUMIFS(Учёт!F:F,Учёт!B:B,Отчёты!C27,Учёт!P:P,БД!$P$3),"Не выбран тип отчёта"))</f>
        <v>1</v>
      </c>
      <c r="E27" s="28">
        <f>IF($C$3=БД!$N$3,SUMIFS(Учёт!I:I,Учёт!B:B,C27),IF($C$3=БД!$N$4,SUMIFS(Учёт!I:I,Учёт!B:B,C27,Учёт!P:P,БД!$P$3,Учёт!P:P,БД!$P$3),"Выберите тип отчёта"))</f>
        <v>0</v>
      </c>
      <c r="F27" s="30">
        <f t="shared" si="0"/>
        <v>1</v>
      </c>
    </row>
    <row r="28" spans="3:6">
      <c r="C28" s="22" t="str">
        <f>Учёт!B22</f>
        <v>Патрубок ГАЗ-3302 Газель Бизнес дв.УМЗ-4216 ЕВРО-4 радиатора к-т 2шт</v>
      </c>
      <c r="D28" s="24">
        <f>IF($C$3=БД!$N$3,SUMIFS(Учёт!F:F,Учёт!B:B,Отчёты!C28),IF($C$3=БД!$N$4,SUMIFS(Учёт!F:F,Учёт!B:B,Отчёты!C28,Учёт!P:P,БД!$P$3),"Не выбран тип отчёта"))</f>
        <v>1</v>
      </c>
      <c r="E28" s="28">
        <f>IF($C$3=БД!$N$3,SUMIFS(Учёт!I:I,Учёт!B:B,C28),IF($C$3=БД!$N$4,SUMIFS(Учёт!I:I,Учёт!B:B,C28,Учёт!P:P,БД!$P$3,Учёт!P:P,БД!$P$3),"Выберите тип отчёта"))</f>
        <v>0</v>
      </c>
      <c r="F28" s="30">
        <f t="shared" si="0"/>
        <v>1</v>
      </c>
    </row>
    <row r="29" spans="3:6">
      <c r="C29" s="22" t="str">
        <f>Учёт!B23</f>
        <v>Пыльник ГАЗ-3302 пальца суппорта</v>
      </c>
      <c r="D29" s="24">
        <f>IF($C$3=БД!$N$3,SUMIFS(Учёт!F:F,Учёт!B:B,Отчёты!C29),IF($C$3=БД!$N$4,SUMIFS(Учёт!F:F,Учёт!B:B,Отчёты!C29,Учёт!P:P,БД!$P$3),"Не выбран тип отчёта"))</f>
        <v>2</v>
      </c>
      <c r="E29" s="28">
        <f>IF($C$3=БД!$N$3,SUMIFS(Учёт!I:I,Учёт!B:B,C29),IF($C$3=БД!$N$4,SUMIFS(Учёт!I:I,Учёт!B:B,C29,Учёт!P:P,БД!$P$3,Учёт!P:P,БД!$P$3),"Выберите тип отчёта"))</f>
        <v>0</v>
      </c>
      <c r="F29" s="30">
        <f t="shared" si="0"/>
        <v>2</v>
      </c>
    </row>
    <row r="30" spans="3:6">
      <c r="C30" s="22" t="str">
        <f>Учёт!B24</f>
        <v>Рассеиватель ГАЗ-3302 фонаря заднего (УЗКИЙ ЗХ) ТЕХАВТОСВЕТ</v>
      </c>
      <c r="D30" s="24">
        <f>IF($C$3=БД!$N$3,SUMIFS(Учёт!F:F,Учёт!B:B,Отчёты!C30),IF($C$3=БД!$N$4,SUMIFS(Учёт!F:F,Учёт!B:B,Отчёты!C30,Учёт!P:P,БД!$P$3),"Не выбран тип отчёта"))</f>
        <v>5</v>
      </c>
      <c r="E30" s="28">
        <f>IF($C$3=БД!$N$3,SUMIFS(Учёт!I:I,Учёт!B:B,C30),IF($C$3=БД!$N$4,SUMIFS(Учёт!I:I,Учёт!B:B,C30,Учёт!P:P,БД!$P$3,Учёт!P:P,БД!$P$3),"Выберите тип отчёта"))</f>
        <v>0</v>
      </c>
      <c r="F30" s="30">
        <f t="shared" si="0"/>
        <v>5</v>
      </c>
    </row>
    <row r="31" spans="3:6">
      <c r="C31" s="22" t="str">
        <f>Учёт!B25</f>
        <v>Рассеиватель ГАЗ-3302 фонаря заднего (ШИРОКИЙ ЗХ) ТЕХАВТОСВЕТ</v>
      </c>
      <c r="D31" s="24">
        <f>IF($C$3=БД!$N$3,SUMIFS(Учёт!F:F,Учёт!B:B,Отчёты!C31),IF($C$3=БД!$N$4,SUMIFS(Учёт!F:F,Учёт!B:B,Отчёты!C31,Учёт!P:P,БД!$P$3),"Не выбран тип отчёта"))</f>
        <v>3</v>
      </c>
      <c r="E31" s="28">
        <f>IF($C$3=БД!$N$3,SUMIFS(Учёт!I:I,Учёт!B:B,C31),IF($C$3=БД!$N$4,SUMIFS(Учёт!I:I,Учёт!B:B,C31,Учёт!P:P,БД!$P$3,Учёт!P:P,БД!$P$3),"Выберите тип отчёта"))</f>
        <v>0</v>
      </c>
      <c r="F31" s="30">
        <f t="shared" si="0"/>
        <v>3</v>
      </c>
    </row>
    <row r="32" spans="3:6">
      <c r="C32" s="22" t="str">
        <f>Учёт!B26</f>
        <v>Рассеиватель МАЗ фонаря заднего ТЕХАВТОСВЕТ</v>
      </c>
      <c r="D32" s="24">
        <f>IF($C$3=БД!$N$3,SUMIFS(Учёт!F:F,Учёт!B:B,Отчёты!C32),IF($C$3=БД!$N$4,SUMIFS(Учёт!F:F,Учёт!B:B,Отчёты!C32,Учёт!P:P,БД!$P$3),"Не выбран тип отчёта"))</f>
        <v>3</v>
      </c>
      <c r="E32" s="28">
        <f>IF($C$3=БД!$N$3,SUMIFS(Учёт!I:I,Учёт!B:B,C32),IF($C$3=БД!$N$4,SUMIFS(Учёт!I:I,Учёт!B:B,C32,Учёт!P:P,БД!$P$3,Учёт!P:P,БД!$P$3),"Выберите тип отчёта"))</f>
        <v>1</v>
      </c>
      <c r="F32" s="30">
        <f t="shared" ref="F32:F44" si="1">D32-E32</f>
        <v>2</v>
      </c>
    </row>
    <row r="33" spans="3:6">
      <c r="C33" s="22" t="str">
        <f>Учёт!B27</f>
        <v>Реле поворота ВАЗ-2108,2110,ГАЗ-31105,ГАЗель Next ЭМИ</v>
      </c>
      <c r="D33" s="24">
        <f>IF($C$3=БД!$N$3,SUMIFS(Учёт!F:F,Учёт!B:B,Отчёты!C33),IF($C$3=БД!$N$4,SUMIFS(Учёт!F:F,Учёт!B:B,Отчёты!C33,Учёт!P:P,БД!$P$3),"Не выбран тип отчёта"))</f>
        <v>4</v>
      </c>
      <c r="E33" s="28">
        <f>IF($C$3=БД!$N$3,SUMIFS(Учёт!I:I,Учёт!B:B,C33),IF($C$3=БД!$N$4,SUMIFS(Учёт!I:I,Учёт!B:B,C33,Учёт!P:P,БД!$P$3,Учёт!P:P,БД!$P$3),"Выберите тип отчёта"))</f>
        <v>1</v>
      </c>
      <c r="F33" s="30">
        <f t="shared" si="1"/>
        <v>3</v>
      </c>
    </row>
    <row r="34" spans="3:6">
      <c r="C34" s="22" t="str">
        <f>Учёт!B28</f>
        <v>Ремень ГАЗ-33106 Валдай генератора дв.CUMMINS ISF 3.8 DAYCO 8PK2190</v>
      </c>
      <c r="D34" s="24">
        <f>IF($C$3=БД!$N$3,SUMIFS(Учёт!F:F,Учёт!B:B,Отчёты!C34),IF($C$3=БД!$N$4,SUMIFS(Учёт!F:F,Учёт!B:B,Отчёты!C34,Учёт!P:P,БД!$P$3),"Не выбран тип отчёта"))</f>
        <v>1</v>
      </c>
      <c r="E34" s="28">
        <f>IF($C$3=БД!$N$3,SUMIFS(Учёт!I:I,Учёт!B:B,C34),IF($C$3=БД!$N$4,SUMIFS(Учёт!I:I,Учёт!B:B,C34,Учёт!P:P,БД!$P$3,Учёт!P:P,БД!$P$3),"Выберите тип отчёта"))</f>
        <v>1</v>
      </c>
      <c r="F34" s="30">
        <f t="shared" si="1"/>
        <v>0</v>
      </c>
    </row>
    <row r="35" spans="3:6">
      <c r="C35" s="22" t="str">
        <f>Учёт!B30</f>
        <v xml:space="preserve">Рычаг стеклоочистителя ГАЗ-3302,3310 595мм (крючок 3х8) (комплект 2шт.) ПРАМО </v>
      </c>
      <c r="D35" s="24">
        <f>IF($C$3=БД!$N$3,SUMIFS(Учёт!F:F,Учёт!B:B,Отчёты!C35),IF($C$3=БД!$N$4,SUMIFS(Учёт!F:F,Учёт!B:B,Отчёты!C35,Учёт!P:P,БД!$P$3),"Не выбран тип отчёта"))</f>
        <v>2</v>
      </c>
      <c r="E35" s="28">
        <f>IF($C$3=БД!$N$3,SUMIFS(Учёт!I:I,Учёт!B:B,C35),IF($C$3=БД!$N$4,SUMIFS(Учёт!I:I,Учёт!B:B,C35,Учёт!P:P,БД!$P$3,Учёт!P:P,БД!$P$3),"Выберите тип отчёта"))</f>
        <v>0</v>
      </c>
      <c r="F35" s="30">
        <f t="shared" si="1"/>
        <v>2</v>
      </c>
    </row>
    <row r="36" spans="3:6">
      <c r="C36" s="22" t="str">
        <f>Учёт!B31</f>
        <v>Сальник коленвала ГАЗ-52,УАЗ 55х80х10 Viton CAVETTO</v>
      </c>
      <c r="D36" s="24">
        <f>IF($C$3=БД!$N$3,SUMIFS(Учёт!F:F,Учёт!B:B,Отчёты!C36),IF($C$3=БД!$N$4,SUMIFS(Учёт!F:F,Учёт!B:B,Отчёты!C36,Учёт!P:P,БД!$P$3),"Не выбран тип отчёта"))</f>
        <v>1</v>
      </c>
      <c r="E36" s="28">
        <f>IF($C$3=БД!$N$3,SUMIFS(Учёт!I:I,Учёт!B:B,C36),IF($C$3=БД!$N$4,SUMIFS(Учёт!I:I,Учёт!B:B,C36,Учёт!P:P,БД!$P$3,Учёт!P:P,БД!$P$3),"Выберите тип отчёта"))</f>
        <v>0</v>
      </c>
      <c r="F36" s="30">
        <f t="shared" si="1"/>
        <v>1</v>
      </c>
    </row>
    <row r="37" spans="3:6">
      <c r="C37" s="22" t="str">
        <f>Учёт!B32</f>
        <v>Смазка ЛИТОЛ-24 850г LUXE LUXOIL</v>
      </c>
      <c r="D37" s="24">
        <f>IF($C$3=БД!$N$3,SUMIFS(Учёт!F:F,Учёт!B:B,Отчёты!C37),IF($C$3=БД!$N$4,SUMIFS(Учёт!F:F,Учёт!B:B,Отчёты!C37,Учёт!P:P,БД!$P$3),"Не выбран тип отчёта"))</f>
        <v>1</v>
      </c>
      <c r="E37" s="28">
        <f>IF($C$3=БД!$N$3,SUMIFS(Учёт!I:I,Учёт!B:B,C37),IF($C$3=БД!$N$4,SUMIFS(Учёт!I:I,Учёт!B:B,C37,Учёт!P:P,БД!$P$3,Учёт!P:P,БД!$P$3),"Выберите тип отчёта"))</f>
        <v>0</v>
      </c>
      <c r="F37" s="30">
        <f t="shared" si="1"/>
        <v>1</v>
      </c>
    </row>
    <row r="38" spans="3:6">
      <c r="C38" s="22" t="str">
        <f>Учёт!B33</f>
        <v>Термостат КАМАЗ,ГАЗ-2410,3302,ЗИЛ-4331 ПЕКАР</v>
      </c>
      <c r="D38" s="24">
        <f>IF($C$3=БД!$N$3,SUMIFS(Учёт!F:F,Учёт!B:B,Отчёты!C38),IF($C$3=БД!$N$4,SUMIFS(Учёт!F:F,Учёт!B:B,Отчёты!C38,Учёт!P:P,БД!$P$3),"Не выбран тип отчёта"))</f>
        <v>1</v>
      </c>
      <c r="E38" s="28">
        <f>IF($C$3=БД!$N$3,SUMIFS(Учёт!I:I,Учёт!B:B,C38),IF($C$3=БД!$N$4,SUMIFS(Учёт!I:I,Учёт!B:B,C38,Учёт!P:P,БД!$P$3,Учёт!P:P,БД!$P$3),"Выберите тип отчёта"))</f>
        <v>0</v>
      </c>
      <c r="F38" s="30">
        <f t="shared" si="1"/>
        <v>1</v>
      </c>
    </row>
    <row r="39" spans="3:6">
      <c r="C39" s="22" t="str">
        <f>Учёт!B34</f>
        <v>Трос буксировочный 13тт 6метров (АВТОДЕЛО)</v>
      </c>
      <c r="D39" s="24">
        <f>IF($C$3=БД!$N$3,SUMIFS(Учёт!F:F,Учёт!B:B,Отчёты!C39),IF($C$3=БД!$N$4,SUMIFS(Учёт!F:F,Учёт!B:B,Отчёты!C39,Учёт!P:P,БД!$P$3),"Не выбран тип отчёта"))</f>
        <v>1</v>
      </c>
      <c r="E39" s="28">
        <f>IF($C$3=БД!$N$3,SUMIFS(Учёт!I:I,Учёт!B:B,C39),IF($C$3=БД!$N$4,SUMIFS(Учёт!I:I,Учёт!B:B,C39,Учёт!P:P,БД!$P$3,Учёт!P:P,БД!$P$3),"Выберите тип отчёта"))</f>
        <v>0</v>
      </c>
      <c r="F39" s="30">
        <f t="shared" si="1"/>
        <v>1</v>
      </c>
    </row>
    <row r="40" spans="3:6">
      <c r="C40" s="22" t="str">
        <f>Учёт!B35</f>
        <v>Трубка топливная ГАЗ-3302,2217 ЕВРО-3 подачи топлива к фильтру (ОАО ГАЗ)</v>
      </c>
      <c r="D40" s="24">
        <f>IF($C$3=БД!$N$3,SUMIFS(Учёт!F:F,Учёт!B:B,Отчёты!C40),IF($C$3=БД!$N$4,SUMIFS(Учёт!F:F,Учёт!B:B,Отчёты!C40,Учёт!P:P,БД!$P$3),"Не выбран тип отчёта"))</f>
        <v>1</v>
      </c>
      <c r="E40" s="28">
        <f>IF($C$3=БД!$N$3,SUMIFS(Учёт!I:I,Учёт!B:B,C40),IF($C$3=БД!$N$4,SUMIFS(Учёт!I:I,Учёт!B:B,C40,Учёт!P:P,БД!$P$3,Учёт!P:P,БД!$P$3),"Выберите тип отчёта"))</f>
        <v>0</v>
      </c>
      <c r="F40" s="30">
        <f t="shared" si="1"/>
        <v>1</v>
      </c>
    </row>
    <row r="41" spans="3:6">
      <c r="C41" s="22" t="str">
        <f>Учёт!B36</f>
        <v xml:space="preserve">Фара блок ГАЗель Next правая (ОАО ГАЗ) A21R233711012 </v>
      </c>
      <c r="D41" s="24">
        <f>IF($C$3=БД!$N$3,SUMIFS(Учёт!F:F,Учёт!B:B,Отчёты!C41),IF($C$3=БД!$N$4,SUMIFS(Учёт!F:F,Учёт!B:B,Отчёты!C41,Учёт!P:P,БД!$P$3),"Не выбран тип отчёта"))</f>
        <v>1</v>
      </c>
      <c r="E41" s="28">
        <f>IF($C$3=БД!$N$3,SUMIFS(Учёт!I:I,Учёт!B:B,C41),IF($C$3=БД!$N$4,SUMIFS(Учёт!I:I,Учёт!B:B,C41,Учёт!P:P,БД!$P$3,Учёт!P:P,БД!$P$3),"Выберите тип отчёта"))</f>
        <v>0</v>
      </c>
      <c r="F41" s="30">
        <f t="shared" si="1"/>
        <v>1</v>
      </c>
    </row>
    <row r="42" spans="3:6">
      <c r="C42" s="22" t="str">
        <f>Учёт!B37</f>
        <v>Фиксатор "Т" ПТ</v>
      </c>
      <c r="D42" s="24">
        <f>IF($C$3=БД!$N$3,SUMIFS(Учёт!F:F,Учёт!B:B,Отчёты!C42),IF($C$3=БД!$N$4,SUMIFS(Учёт!F:F,Учёт!B:B,Отчёты!C42,Учёт!P:P,БД!$P$3),"Не выбран тип отчёта"))</f>
        <v>2</v>
      </c>
      <c r="E42" s="28">
        <f>IF($C$3=БД!$N$3,SUMIFS(Учёт!I:I,Учёт!B:B,C42),IF($C$3=БД!$N$4,SUMIFS(Учёт!I:I,Учёт!B:B,C42,Учёт!P:P,БД!$P$3,Учёт!P:P,БД!$P$3),"Выберите тип отчёта"))</f>
        <v>0</v>
      </c>
      <c r="F42" s="30">
        <f t="shared" si="1"/>
        <v>2</v>
      </c>
    </row>
    <row r="43" spans="3:6">
      <c r="C43" s="22" t="str">
        <f>Учёт!B38</f>
        <v>Шланг тормозной ГАЗель Next передний (ОАО ГАЗ)</v>
      </c>
      <c r="D43" s="24">
        <f>IF($C$3=БД!$N$3,SUMIFS(Учёт!F:F,Учёт!B:B,Отчёты!C43),IF($C$3=БД!$N$4,SUMIFS(Учёт!F:F,Учёт!B:B,Отчёты!C43,Учёт!P:P,БД!$P$3),"Не выбран тип отчёта"))</f>
        <v>1</v>
      </c>
      <c r="E43" s="28">
        <f>IF($C$3=БД!$N$3,SUMIFS(Учёт!I:I,Учёт!B:B,C43),IF($C$3=БД!$N$4,SUMIFS(Учёт!I:I,Учёт!B:B,C43,Учёт!P:P,БД!$P$3,Учёт!P:P,БД!$P$3),"Выберите тип отчёта"))</f>
        <v>0</v>
      </c>
      <c r="F43" s="30">
        <f t="shared" si="1"/>
        <v>1</v>
      </c>
    </row>
    <row r="44" spans="3:6">
      <c r="C44" s="22" t="str">
        <f>Учёт!B39</f>
        <v>Щетка стеклоочистителя 500мм каркасная Classic Line AVS</v>
      </c>
      <c r="D44" s="24">
        <f>IF($C$3=БД!$N$3,SUMIFS(Учёт!F:F,Учёт!B:B,Отчёты!C44),IF($C$3=БД!$N$4,SUMIFS(Учёт!F:F,Учёт!B:B,Отчёты!C44,Учёт!P:P,БД!$P$3),"Не выбран тип отчёта"))</f>
        <v>2</v>
      </c>
      <c r="E44" s="28">
        <f>IF($C$3=БД!$N$3,SUMIFS(Учёт!I:I,Учёт!B:B,C44),IF($C$3=БД!$N$4,SUMIFS(Учёт!I:I,Учёт!B:B,C44,Учёт!P:P,БД!$P$3,Учёт!P:P,БД!$P$3),"Выберите тип отчёта"))</f>
        <v>0</v>
      </c>
      <c r="F44" s="30">
        <f t="shared" si="1"/>
        <v>2</v>
      </c>
    </row>
    <row r="45" spans="3:6">
      <c r="C45" s="22" t="str">
        <f>Учёт!B40</f>
        <v>Элемент фильтрующий ГАЗ-3302 воздушный дв.CUMMINS ISF 2.8 EKOFIL</v>
      </c>
      <c r="D45" s="24">
        <f>IF($C$3=БД!$N$3,SUMIFS(Учёт!F:F,Учёт!B:B,Отчёты!C45),IF($C$3=БД!$N$4,SUMIFS(Учёт!F:F,Учёт!B:B,Отчёты!C45,Учёт!P:P,БД!$P$3),"Не выбран тип отчёта"))</f>
        <v>1</v>
      </c>
      <c r="E45" s="28">
        <f>IF($C$3=БД!$N$3,SUMIFS(Учёт!I:I,Учёт!B:B,C45),IF($C$3=БД!$N$4,SUMIFS(Учёт!I:I,Учёт!B:B,C45,Учёт!P:P,БД!$P$3,Учёт!P:P,БД!$P$3),"Выберите тип отчёта"))</f>
        <v>0</v>
      </c>
      <c r="F45" s="30">
        <f t="shared" ref="F45:F47" si="2">D45-E45</f>
        <v>1</v>
      </c>
    </row>
    <row r="46" spans="3:6">
      <c r="C46" s="22" t="str">
        <f>Учёт!B41</f>
        <v>Элемент фильтрующий ГАЗ-3302 воздушный дв.CUMMINS ISF 2.8 SCT MANNOL</v>
      </c>
      <c r="D46" s="24">
        <f>IF($C$3=БД!$N$3,SUMIFS(Учёт!F:F,Учёт!B:B,Отчёты!C46),IF($C$3=БД!$N$4,SUMIFS(Учёт!F:F,Учёт!B:B,Отчёты!C46,Учёт!P:P,БД!$P$3),"Не выбран тип отчёта"))</f>
        <v>1</v>
      </c>
      <c r="E46" s="28">
        <f>IF($C$3=БД!$N$3,SUMIFS(Учёт!I:I,Учёт!B:B,C46),IF($C$3=БД!$N$4,SUMIFS(Учёт!I:I,Учёт!B:B,C46,Учёт!P:P,БД!$P$3,Учёт!P:P,БД!$P$3),"Выберите тип отчёта"))</f>
        <v>0</v>
      </c>
      <c r="F46" s="30">
        <f t="shared" si="2"/>
        <v>1</v>
      </c>
    </row>
    <row r="47" spans="3:6">
      <c r="C47" s="22" t="str">
        <f>Учёт!B42</f>
        <v>Лампа 12V R5W BA15s блистер (2шт.) NARVA</v>
      </c>
      <c r="D47" s="24">
        <f>IF($C$3=БД!$N$3,SUMIFS(Учёт!F:F,Учёт!B:B,Отчёты!C47),IF($C$3=БД!$N$4,SUMIFS(Учёт!F:F,Учёт!B:B,Отчёты!C47,Учёт!P:P,БД!$P$3),"Не выбран тип отчёта"))</f>
        <v>1</v>
      </c>
      <c r="E47" s="28">
        <f>IF($C$3=БД!$N$3,SUMIFS(Учёт!I:I,Учёт!B:B,C47),IF($C$3=БД!$N$4,SUMIFS(Учёт!I:I,Учёт!B:B,C47,Учёт!P:P,БД!$P$3,Учёт!P:P,БД!$P$3),"Выберите тип отчёта"))</f>
        <v>1</v>
      </c>
      <c r="F47" s="30">
        <f t="shared" si="2"/>
        <v>0</v>
      </c>
    </row>
    <row r="48" spans="3:6">
      <c r="C48" s="22" t="str">
        <f>Учёт!B43</f>
        <v>Масло дизельное АВАНГАРД Ультра CI-4/SL 10W40 п/синт.20л ЛУКОЙЛ пластик</v>
      </c>
      <c r="D48" s="24">
        <f>IF($C$3=БД!$N$3,SUMIFS(Учёт!F:F,Учёт!B:B,Отчёты!C48),IF($C$3=БД!$N$4,SUMIFS(Учёт!F:F,Учёт!B:B,Отчёты!C48,Учёт!P:P,БД!$P$3),"Не выбран тип отчёта"))</f>
        <v>22</v>
      </c>
      <c r="E48" s="28">
        <f>IF($C$3=БД!$N$3,SUMIFS(Учёт!I:I,Учёт!B:B,C48),IF($C$3=БД!$N$4,SUMIFS(Учёт!I:I,Учёт!B:B,C48,Учёт!P:P,БД!$P$3,Учёт!P:P,БД!$P$3),"Выберите тип отчёта"))</f>
        <v>11</v>
      </c>
      <c r="F48" s="30">
        <f t="shared" ref="F48:F50" si="3">D48-E48</f>
        <v>11</v>
      </c>
    </row>
    <row r="49" spans="3:6">
      <c r="C49" s="22" t="str">
        <f>Учёт!B44</f>
        <v>Трос стояночного тормоза ГАЗель Next центральный (ОАО ГАЗ) A21R23350806802</v>
      </c>
      <c r="D49" s="24">
        <f>IF($C$3=БД!$N$3,SUMIFS(Учёт!F:F,Учёт!B:B,Отчёты!C49),IF($C$3=БД!$N$4,SUMIFS(Учёт!F:F,Учёт!B:B,Отчёты!C49,Учёт!P:P,БД!$P$3),"Не выбран тип отчёта"))</f>
        <v>1</v>
      </c>
      <c r="E49" s="28">
        <f>IF($C$3=БД!$N$3,SUMIFS(Учёт!I:I,Учёт!B:B,C49),IF($C$3=БД!$N$4,SUMIFS(Учёт!I:I,Учёт!B:B,C49,Учёт!P:P,БД!$P$3,Учёт!P:P,БД!$P$3),"Выберите тип отчёта"))</f>
        <v>1</v>
      </c>
      <c r="F49" s="30">
        <f t="shared" si="3"/>
        <v>0</v>
      </c>
    </row>
    <row r="50" spans="3:6">
      <c r="C50" s="22" t="str">
        <f>Учёт!B45</f>
        <v>Натяжитель ремня ГАЗ-3302 дв.CUMMINS ISF 2.8 MOVELEX</v>
      </c>
      <c r="D50" s="24">
        <f>IF($C$3=БД!$N$3,SUMIFS(Учёт!F:F,Учёт!B:B,Отчёты!C50),IF($C$3=БД!$N$4,SUMIFS(Учёт!F:F,Учёт!B:B,Отчёты!C50,Учёт!P:P,БД!$P$3),"Не выбран тип отчёта"))</f>
        <v>1</v>
      </c>
      <c r="E50" s="28">
        <f>IF($C$3=БД!$N$3,SUMIFS(Учёт!I:I,Учёт!B:B,C50),IF($C$3=БД!$N$4,SUMIFS(Учёт!I:I,Учёт!B:B,C50,Учёт!P:P,БД!$P$3,Учёт!P:P,БД!$P$3),"Выберите тип отчёта"))</f>
        <v>1</v>
      </c>
      <c r="F50" s="30">
        <f t="shared" si="3"/>
        <v>0</v>
      </c>
    </row>
    <row r="51" spans="3:6">
      <c r="C51" s="22" t="str">
        <f>Учёт!B46</f>
        <v>Лампа 12V H4 60/55W P43t-38 блистер (1шт.) NEOLUX</v>
      </c>
      <c r="D51" s="24">
        <f>IF($C$3=БД!$N$3,SUMIFS(Учёт!F:F,Учёт!B:B,Отчёты!C51),IF($C$3=БД!$N$4,SUMIFS(Учёт!F:F,Учёт!B:B,Отчёты!C51,Учёт!P:P,БД!$P$3),"Не выбран тип отчёта"))</f>
        <v>6</v>
      </c>
      <c r="E51" s="28">
        <f>IF($C$3=БД!$N$3,SUMIFS(Учёт!I:I,Учёт!B:B,C51),IF($C$3=БД!$N$4,SUMIFS(Учёт!I:I,Учёт!B:B,C51,Учёт!P:P,БД!$P$3,Учёт!P:P,БД!$P$3),"Выберите тип отчёта"))</f>
        <v>3</v>
      </c>
      <c r="F51" s="30">
        <f t="shared" ref="F51:F52" si="4">D51-E51</f>
        <v>3</v>
      </c>
    </row>
    <row r="52" spans="3:6">
      <c r="C52" s="22" t="str">
        <f>Учёт!B47</f>
        <v>Лампа 12V P21W BA15s блистер (2шт.) NEOLUX</v>
      </c>
      <c r="D52" s="24">
        <f>IF($C$3=БД!$N$3,SUMIFS(Учёт!F:F,Учёт!B:B,Отчёты!C52),IF($C$3=БД!$N$4,SUMIFS(Учёт!F:F,Учёт!B:B,Отчёты!C52,Учёт!P:P,БД!$P$3),"Не выбран тип отчёта"))</f>
        <v>5</v>
      </c>
      <c r="E52" s="28">
        <f>IF($C$3=БД!$N$3,SUMIFS(Учёт!I:I,Учёт!B:B,C52),IF($C$3=БД!$N$4,SUMIFS(Учёт!I:I,Учёт!B:B,C52,Учёт!P:P,БД!$P$3,Учёт!P:P,БД!$P$3),"Выберите тип отчёта"))</f>
        <v>1</v>
      </c>
      <c r="F52" s="30">
        <f t="shared" si="4"/>
        <v>4</v>
      </c>
    </row>
    <row r="53" spans="3:6">
      <c r="C53" s="22" t="str">
        <f>Учёт!B48</f>
        <v>Лампа 12V R10W BA15s блистер (2шт.) NEOLUX</v>
      </c>
      <c r="D53" s="24">
        <f>IF($C$3=БД!$N$3,SUMIFS(Учёт!F:F,Учёт!B:B,Отчёты!C53),IF($C$3=БД!$N$4,SUMIFS(Учёт!F:F,Учёт!B:B,Отчёты!C53,Учёт!P:P,БД!$P$3),"Не выбран тип отчёта"))</f>
        <v>4</v>
      </c>
      <c r="E53" s="28">
        <f>IF($C$3=БД!$N$3,SUMIFS(Учёт!I:I,Учёт!B:B,C53),IF($C$3=БД!$N$4,SUMIFS(Учёт!I:I,Учёт!B:B,C53,Учёт!P:P,БД!$P$3,Учёт!P:P,БД!$P$3),"Выберите тип отчёта"))</f>
        <v>2</v>
      </c>
      <c r="F53" s="30">
        <f t="shared" ref="F53:F57" si="5">D53-E53</f>
        <v>2</v>
      </c>
    </row>
    <row r="54" spans="3:6">
      <c r="C54" s="22" t="str">
        <f>Учёт!B49</f>
        <v>Масло дизельное АВАНГАРД Ультра CI-4/SL 10W40 п/синт.20л ЛУКОЙЛ пластик</v>
      </c>
      <c r="D54" s="24">
        <f>IF($C$3=БД!$N$3,SUMIFS(Учёт!F:F,Учёт!B:B,Отчёты!C54),IF($C$3=БД!$N$4,SUMIFS(Учёт!F:F,Учёт!B:B,Отчёты!C54,Учёт!P:P,БД!$P$3),"Не выбран тип отчёта"))</f>
        <v>22</v>
      </c>
      <c r="E54" s="28">
        <f>IF($C$3=БД!$N$3,SUMIFS(Учёт!I:I,Учёт!B:B,C54),IF($C$3=БД!$N$4,SUMIFS(Учёт!I:I,Учёт!B:B,C54,Учёт!P:P,БД!$P$3,Учёт!P:P,БД!$P$3),"Выберите тип отчёта"))</f>
        <v>11</v>
      </c>
      <c r="F54" s="30">
        <f t="shared" si="5"/>
        <v>11</v>
      </c>
    </row>
    <row r="55" spans="3:6">
      <c r="C55" s="22" t="str">
        <f>Учёт!B50</f>
        <v>Масло дизельное АВАНГАРД Ультра CI-4/SL 10W40 п/синт.20л ЛУКОЙЛ пластик</v>
      </c>
      <c r="D55" s="24">
        <f>IF($C$3=БД!$N$3,SUMIFS(Учёт!F:F,Учёт!B:B,Отчёты!C55),IF($C$3=БД!$N$4,SUMIFS(Учёт!F:F,Учёт!B:B,Отчёты!C55,Учёт!P:P,БД!$P$3),"Не выбран тип отчёта"))</f>
        <v>22</v>
      </c>
      <c r="E55" s="28">
        <f>IF($C$3=БД!$N$3,SUMIFS(Учёт!I:I,Учёт!B:B,C55),IF($C$3=БД!$N$4,SUMIFS(Учёт!I:I,Учёт!B:B,C55,Учёт!P:P,БД!$P$3,Учёт!P:P,БД!$P$3),"Выберите тип отчёта"))</f>
        <v>11</v>
      </c>
      <c r="F55" s="30">
        <f t="shared" si="5"/>
        <v>11</v>
      </c>
    </row>
    <row r="56" spans="3:6">
      <c r="C56" s="22" t="str">
        <f>Учёт!B51</f>
        <v>Масло дизельное АВАНГАРД Ультра CI-4/SL 10W40 п/синт.20л ЛУКОЙЛ пластик</v>
      </c>
      <c r="D56" s="24">
        <f>IF($C$3=БД!$N$3,SUMIFS(Учёт!F:F,Учёт!B:B,Отчёты!C56),IF($C$3=БД!$N$4,SUMIFS(Учёт!F:F,Учёт!B:B,Отчёты!C56,Учёт!P:P,БД!$P$3),"Не выбран тип отчёта"))</f>
        <v>22</v>
      </c>
      <c r="E56" s="28">
        <f>IF($C$3=БД!$N$3,SUMIFS(Учёт!I:I,Учёт!B:B,C56),IF($C$3=БД!$N$4,SUMIFS(Учёт!I:I,Учёт!B:B,C56,Учёт!P:P,БД!$P$3,Учёт!P:P,БД!$P$3),"Выберите тип отчёта"))</f>
        <v>11</v>
      </c>
      <c r="F56" s="30">
        <f t="shared" si="5"/>
        <v>11</v>
      </c>
    </row>
    <row r="57" spans="3:6">
      <c r="C57" s="22">
        <f>Учёт!B52</f>
        <v>0</v>
      </c>
      <c r="D57" s="24">
        <f>IF($C$3=БД!$N$3,SUMIFS(Учёт!F:F,Учёт!B:B,Отчёты!C57),IF($C$3=БД!$N$4,SUMIFS(Учёт!F:F,Учёт!B:B,Отчёты!C57,Учёт!P:P,БД!$P$3),"Не выбран тип отчёта"))</f>
        <v>0</v>
      </c>
      <c r="E57" s="28">
        <f>IF($C$3=БД!$N$3,SUMIFS(Учёт!I:I,Учёт!B:B,C57),IF($C$3=БД!$N$4,SUMIFS(Учёт!I:I,Учёт!B:B,C57,Учёт!P:P,БД!$P$3,Учёт!P:P,БД!$P$3),"Выберите тип отчёта"))</f>
        <v>0</v>
      </c>
      <c r="F57" s="30">
        <f t="shared" si="5"/>
        <v>0</v>
      </c>
    </row>
  </sheetData>
  <mergeCells count="5">
    <mergeCell ref="C2:G2"/>
    <mergeCell ref="C3:G4"/>
    <mergeCell ref="I2:L2"/>
    <mergeCell ref="I3:L3"/>
    <mergeCell ref="H4:L4"/>
  </mergeCells>
  <dataValidations count="1">
    <dataValidation type="list" allowBlank="1" showInputMessage="1" showErrorMessage="1" sqref="C3:G4">
      <formula1>Варианты_отчёта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11" sqref="O11"/>
    </sheetView>
  </sheetViews>
  <sheetFormatPr defaultRowHeight="15"/>
  <cols>
    <col min="2" max="2" width="16.140625" bestFit="1" customWidth="1"/>
    <col min="4" max="4" width="26.28515625" bestFit="1" customWidth="1"/>
    <col min="6" max="6" width="12.42578125" bestFit="1" customWidth="1"/>
    <col min="8" max="8" width="10.140625" bestFit="1" customWidth="1"/>
    <col min="10" max="10" width="15.85546875" bestFit="1" customWidth="1"/>
    <col min="12" max="12" width="10.85546875" bestFit="1" customWidth="1"/>
    <col min="14" max="14" width="16.5703125" bestFit="1" customWidth="1"/>
    <col min="16" max="16" width="16.5703125" bestFit="1" customWidth="1"/>
  </cols>
  <sheetData>
    <row r="1" spans="2:16" ht="15.75" thickBot="1">
      <c r="B1" s="4"/>
      <c r="D1" s="4"/>
    </row>
    <row r="2" spans="2:16">
      <c r="B2" s="13" t="s">
        <v>8</v>
      </c>
      <c r="C2" s="1"/>
      <c r="D2" s="14" t="s">
        <v>9</v>
      </c>
      <c r="E2" s="1"/>
      <c r="F2" s="15" t="s">
        <v>28</v>
      </c>
      <c r="G2" s="1"/>
      <c r="H2" s="16" t="s">
        <v>29</v>
      </c>
      <c r="I2" s="1"/>
      <c r="J2" s="15" t="s">
        <v>37</v>
      </c>
      <c r="K2" s="1"/>
      <c r="L2" s="15" t="s">
        <v>1</v>
      </c>
      <c r="N2" s="15" t="s">
        <v>49</v>
      </c>
      <c r="P2" s="33" t="s">
        <v>63</v>
      </c>
    </row>
    <row r="3" spans="2:16">
      <c r="B3" s="17" t="s">
        <v>10</v>
      </c>
      <c r="C3" s="1"/>
      <c r="D3" s="19" t="s">
        <v>11</v>
      </c>
      <c r="E3" s="1"/>
      <c r="F3" s="18">
        <v>2010</v>
      </c>
      <c r="G3" s="1"/>
      <c r="H3" s="19" t="s">
        <v>30</v>
      </c>
      <c r="I3" s="1"/>
      <c r="J3" s="18" t="s">
        <v>33</v>
      </c>
      <c r="K3" s="1"/>
      <c r="L3" s="18" t="s">
        <v>38</v>
      </c>
      <c r="N3" s="18" t="s">
        <v>50</v>
      </c>
      <c r="P3" s="34" t="s">
        <v>61</v>
      </c>
    </row>
    <row r="4" spans="2:16">
      <c r="B4" s="17" t="s">
        <v>12</v>
      </c>
      <c r="C4" s="1"/>
      <c r="D4" s="19" t="s">
        <v>22</v>
      </c>
      <c r="E4" s="1"/>
      <c r="F4" s="18">
        <v>2011</v>
      </c>
      <c r="G4" s="1"/>
      <c r="H4" s="19" t="s">
        <v>31</v>
      </c>
      <c r="I4" s="1"/>
      <c r="J4" s="18" t="s">
        <v>34</v>
      </c>
      <c r="K4" s="1"/>
      <c r="L4" s="18" t="s">
        <v>39</v>
      </c>
      <c r="N4" s="18" t="s">
        <v>51</v>
      </c>
      <c r="P4" s="34" t="s">
        <v>62</v>
      </c>
    </row>
    <row r="5" spans="2:16">
      <c r="B5" s="17" t="s">
        <v>14</v>
      </c>
      <c r="C5" s="1"/>
      <c r="D5" s="19" t="s">
        <v>13</v>
      </c>
      <c r="E5" s="1"/>
      <c r="F5" s="18">
        <v>2013</v>
      </c>
      <c r="G5" s="1"/>
      <c r="H5" s="19" t="s">
        <v>41</v>
      </c>
      <c r="I5" s="1"/>
      <c r="J5" s="18" t="s">
        <v>35</v>
      </c>
      <c r="K5" s="1"/>
      <c r="L5" s="18" t="s">
        <v>40</v>
      </c>
      <c r="N5" s="18"/>
    </row>
    <row r="6" spans="2:16">
      <c r="B6" s="17" t="s">
        <v>16</v>
      </c>
      <c r="C6" s="1"/>
      <c r="D6" s="19" t="s">
        <v>15</v>
      </c>
      <c r="E6" s="1"/>
      <c r="F6" s="18">
        <v>2017</v>
      </c>
      <c r="G6" s="1"/>
      <c r="H6" s="1"/>
      <c r="I6" s="1"/>
      <c r="J6" s="18" t="s">
        <v>36</v>
      </c>
      <c r="K6" s="1"/>
      <c r="L6" s="1"/>
    </row>
    <row r="7" spans="2:16">
      <c r="B7" s="17" t="s">
        <v>18</v>
      </c>
      <c r="C7" s="1"/>
      <c r="D7" s="19" t="s">
        <v>17</v>
      </c>
      <c r="E7" s="1"/>
      <c r="F7" s="18">
        <v>2018</v>
      </c>
      <c r="G7" s="1"/>
      <c r="H7" s="1"/>
      <c r="I7" s="1"/>
      <c r="J7" s="18"/>
      <c r="K7" s="1"/>
      <c r="L7" s="1"/>
    </row>
    <row r="8" spans="2:16">
      <c r="B8" s="17" t="s">
        <v>19</v>
      </c>
      <c r="C8" s="1"/>
      <c r="D8" s="19"/>
      <c r="E8" s="1"/>
      <c r="F8" s="18">
        <v>2016</v>
      </c>
      <c r="G8" s="1"/>
      <c r="H8" s="1"/>
      <c r="I8" s="1"/>
      <c r="J8" s="1"/>
      <c r="K8" s="1"/>
      <c r="L8" s="1"/>
    </row>
    <row r="9" spans="2:16">
      <c r="B9" s="17" t="s">
        <v>20</v>
      </c>
      <c r="C9" s="1"/>
      <c r="D9" s="5"/>
      <c r="E9" s="1"/>
      <c r="F9" s="18"/>
      <c r="G9" s="1"/>
      <c r="H9" s="1"/>
      <c r="I9" s="1"/>
      <c r="J9" s="1"/>
      <c r="K9" s="1"/>
      <c r="L9" s="1"/>
    </row>
    <row r="10" spans="2:16">
      <c r="B10" s="17" t="s">
        <v>32</v>
      </c>
      <c r="C10" s="1"/>
      <c r="D10" s="5"/>
      <c r="E10" s="1"/>
      <c r="F10" s="1"/>
      <c r="G10" s="1"/>
      <c r="H10" s="1"/>
      <c r="I10" s="1"/>
      <c r="J10" s="1"/>
      <c r="K10" s="1"/>
      <c r="L10" s="1"/>
    </row>
    <row r="11" spans="2:16">
      <c r="B11" s="17" t="s">
        <v>21</v>
      </c>
      <c r="C11" s="1"/>
      <c r="D11" s="5"/>
      <c r="E11" s="1"/>
      <c r="F11" s="1"/>
      <c r="G11" s="1"/>
      <c r="H11" s="1"/>
      <c r="I11" s="1"/>
      <c r="J11" s="1"/>
      <c r="K11" s="1"/>
      <c r="L11" s="1"/>
    </row>
    <row r="12" spans="2:16">
      <c r="B12" s="17" t="s">
        <v>23</v>
      </c>
      <c r="C12" s="1"/>
      <c r="D12" s="5"/>
      <c r="E12" s="1"/>
      <c r="F12" s="1"/>
      <c r="G12" s="1"/>
      <c r="H12" s="1"/>
      <c r="I12" s="1"/>
      <c r="J12" s="1"/>
      <c r="K12" s="1"/>
      <c r="L12" s="1"/>
    </row>
    <row r="13" spans="2:16">
      <c r="B13" s="17" t="s">
        <v>24</v>
      </c>
      <c r="C13" s="1"/>
      <c r="D13" s="5"/>
      <c r="E13" s="1"/>
      <c r="F13" s="1"/>
      <c r="G13" s="1"/>
      <c r="H13" s="1"/>
      <c r="I13" s="1"/>
      <c r="J13" s="1"/>
      <c r="K13" s="1"/>
      <c r="L13" s="1"/>
    </row>
    <row r="14" spans="2:16">
      <c r="B14" s="17" t="s">
        <v>25</v>
      </c>
      <c r="C14" s="1"/>
      <c r="D14" s="5"/>
      <c r="E14" s="1"/>
      <c r="F14" s="1"/>
      <c r="G14" s="1"/>
      <c r="H14" s="1"/>
      <c r="I14" s="1"/>
      <c r="J14" s="1"/>
      <c r="K14" s="1"/>
      <c r="L14" s="1"/>
    </row>
    <row r="15" spans="2:16">
      <c r="B15" s="17" t="s">
        <v>26</v>
      </c>
      <c r="C15" s="1"/>
      <c r="D15" s="5"/>
      <c r="E15" s="1"/>
      <c r="F15" s="1"/>
      <c r="G15" s="1"/>
      <c r="H15" s="1"/>
      <c r="I15" s="1"/>
      <c r="J15" s="1"/>
      <c r="K15" s="1"/>
      <c r="L15" s="1"/>
    </row>
    <row r="16" spans="2:16">
      <c r="B16" s="17" t="s">
        <v>27</v>
      </c>
      <c r="C16" s="1"/>
      <c r="D16" s="5"/>
      <c r="E16" s="1"/>
      <c r="F16" s="1"/>
      <c r="G16" s="1"/>
      <c r="H16" s="1"/>
      <c r="I16" s="1"/>
      <c r="J16" s="1"/>
      <c r="K16" s="1"/>
      <c r="L16" s="1"/>
    </row>
    <row r="17" spans="1:12">
      <c r="A17" s="6"/>
      <c r="B17" s="18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Учёт</vt:lpstr>
      <vt:lpstr>Отчёты</vt:lpstr>
      <vt:lpstr>БД</vt:lpstr>
      <vt:lpstr>Авто</vt:lpstr>
      <vt:lpstr>Варианты_отчёта</vt:lpstr>
      <vt:lpstr>Комментарий</vt:lpstr>
      <vt:lpstr>Поставщик</vt:lpstr>
      <vt:lpstr>Фасовка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cherkastar</dc:creator>
  <cp:lastModifiedBy>Santiago</cp:lastModifiedBy>
  <dcterms:created xsi:type="dcterms:W3CDTF">2021-02-21T10:37:19Z</dcterms:created>
  <dcterms:modified xsi:type="dcterms:W3CDTF">2021-04-10T10:27:54Z</dcterms:modified>
</cp:coreProperties>
</file>